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RO 2019\SEPROR\Portaria SOF-SEGEP n 5 de 2015\Abril de 2019\"/>
    </mc:Choice>
  </mc:AlternateContent>
  <bookViews>
    <workbookView xWindow="630" yWindow="1080" windowWidth="20730" windowHeight="11040" tabRatio="722" activeTab="9"/>
  </bookViews>
  <sheets>
    <sheet name="ANEXO I - TAB 1" sheetId="1" r:id="rId1"/>
    <sheet name="ANEXO I - TAB 2" sheetId="2" r:id="rId2"/>
    <sheet name="ANEXO I - TAB 3" sheetId="3" state="hidden" r:id="rId3"/>
    <sheet name="ANEXO II - TAB 1" sheetId="4" r:id="rId4"/>
    <sheet name="ANEXO II - TAB 2" sheetId="5" r:id="rId5"/>
    <sheet name="ANEXO II - TAB 3" sheetId="6" state="hidden" r:id="rId6"/>
    <sheet name="ANEXO III - TAB 1" sheetId="7" r:id="rId7"/>
    <sheet name="ANEXO IV - TAB 1" sheetId="8" r:id="rId8"/>
    <sheet name="ANEXO V - TAB 1" sheetId="9" r:id="rId9"/>
    <sheet name="ANEXO VI - TAB 1" sheetId="10" r:id="rId10"/>
    <sheet name="ANEXO I - TAB1_TRF1" sheetId="12" state="hidden" r:id="rId11"/>
    <sheet name="ANEXO I -TAB1_ SEÇÕES 1" sheetId="13" state="hidden" r:id="rId12"/>
    <sheet name="ANEXO I - TAB2 1ªR" sheetId="14" state="hidden" r:id="rId13"/>
    <sheet name="ANEXO III - TAB 1_TRF1" sheetId="15" state="hidden" r:id="rId14"/>
    <sheet name="ANEXO III - TAB 1 SEÇÕES 1" sheetId="16" state="hidden" r:id="rId15"/>
    <sheet name="ANEXO VI - TAB 1 1ªR" sheetId="17" state="hidden" r:id="rId16"/>
    <sheet name="ANEXO IV -2ªR SEÇÕES" sheetId="18" state="hidden" r:id="rId17"/>
    <sheet name="ANEXO IV - 2ªR TRF" sheetId="19" state="hidden" r:id="rId18"/>
    <sheet name="ANEXO IV- 2ªR SEÇÕES" sheetId="20" state="hidden" r:id="rId19"/>
    <sheet name="ANEXO IV - 2ªR SEÇÕES" sheetId="21" state="hidden" r:id="rId20"/>
    <sheet name="Anexo IV-h - 2ªR SEÇÕES" sheetId="22" state="hidden" r:id="rId21"/>
    <sheet name="ANEXO IV-b - 2ªR TRF" sheetId="23" state="hidden" r:id="rId22"/>
    <sheet name="Anexo IV-h - 2ªR TRF" sheetId="24" state="hidden" r:id="rId23"/>
    <sheet name="ANEXO IV-e - 2ªR TRF" sheetId="25" state="hidden" r:id="rId24"/>
    <sheet name="ANEXO I - TAB 1 3ªR SEÇÕES" sheetId="26" state="hidden" r:id="rId25"/>
    <sheet name="ANEXO I - TAB 1 3ªR (TRF) " sheetId="27" state="hidden" r:id="rId26"/>
    <sheet name="ANEXO I - TAB 2  3ªR TRF" sheetId="28" state="hidden" r:id="rId27"/>
    <sheet name="ANEXO I - 3ªR SEÇÕES " sheetId="29" state="hidden" r:id="rId28"/>
    <sheet name="ANEXO III - TAB 1 3ªR (TRF)" sheetId="30" state="hidden" r:id="rId29"/>
    <sheet name="ANEXO III - TAB 1 3ªR SEÇOES" sheetId="31" state="hidden" r:id="rId30"/>
    <sheet name="ANEXO VI - TAB 1 3ªR " sheetId="32" state="hidden" r:id="rId31"/>
    <sheet name="ANEXO I - TAB 1 4ªR" sheetId="33" state="hidden" r:id="rId32"/>
    <sheet name="ANEXO I - TAB 2 4ªR" sheetId="34" state="hidden" r:id="rId33"/>
    <sheet name="ANEXO III - TAB 1 4ªR" sheetId="35" state="hidden" r:id="rId34"/>
    <sheet name="ANEXO VI - TAB 1 4ªR" sheetId="36" state="hidden" r:id="rId35"/>
    <sheet name="ANEXO IV-a CJF" sheetId="37" state="hidden" r:id="rId36"/>
    <sheet name="ANEXO IV-b CJF" sheetId="38" state="hidden" r:id="rId37"/>
    <sheet name="Anexo IV-h CJF" sheetId="39" state="hidden" r:id="rId38"/>
    <sheet name="ANEXO I - TAB 1 TRF5" sheetId="40" state="hidden" r:id="rId39"/>
    <sheet name="ANEXO I - TAB 2 TRF5" sheetId="41" state="hidden" r:id="rId40"/>
    <sheet name="ANEXO III - TAB 1 TRF5" sheetId="42" state="hidden" r:id="rId41"/>
    <sheet name="ANEXO VI - TAB 1 TRF5" sheetId="43" state="hidden" r:id="rId42"/>
    <sheet name="ANEXO I - TAB 1 5ªR SJ" sheetId="44" state="hidden" r:id="rId43"/>
    <sheet name="ANEXO I - TAB 2 5ªR SJ" sheetId="45" state="hidden" r:id="rId44"/>
    <sheet name="ANEXO III - TAB 1 5ªR SJ" sheetId="46" state="hidden" r:id="rId45"/>
    <sheet name="ANEXO VI - TAB 1 5ªR SJ" sheetId="47" state="hidden" r:id="rId46"/>
    <sheet name="ANEXO VI - TAB 2" sheetId="11" state="hidden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ano_de_referencia" localSheetId="31">[1]CNJ!$D$57</definedName>
    <definedName name="ano_de_referencia" localSheetId="32">[2]config!$B$4</definedName>
    <definedName name="ano_de_referencia" localSheetId="33">[3]CNJ!$D$26</definedName>
    <definedName name="ano_de_referencia">[4]config!$B$4</definedName>
    <definedName name="_xlnm.Print_Area" localSheetId="0">'ANEXO I - TAB 1'!$A$1:$M$52</definedName>
    <definedName name="_xlnm.Print_Area" localSheetId="1">'ANEXO I - TAB 2'!$A$1:$H$13</definedName>
    <definedName name="_xlnm.Print_Area" localSheetId="6">'ANEXO III - TAB 1'!$A$1:$G$40</definedName>
    <definedName name="_xlnm.Print_Area" localSheetId="9">'ANEXO VI - TAB 1'!$A$1:$I$24</definedName>
    <definedName name="_xlnm.Print_Area" localSheetId="15">'ANEXO VI - TAB 1 1ªR'!$A$1:$I$22</definedName>
    <definedName name="data_de_publicacao" localSheetId="31">[1]CNJ!$D$58</definedName>
    <definedName name="data_de_publicacao" localSheetId="33">[3]CNJ!$D$27</definedName>
    <definedName name="data_de_publicacao">[5]config!$B$5</definedName>
    <definedName name="FCs_SJPR">'[6]SJPR sem CPFs'!$D$9</definedName>
    <definedName name="FCs_SJRS">'[6]SJRS sem CPFs'!$D$9</definedName>
    <definedName name="FCs_SJSC">'[6]SJSC sem CPFs'!$D$9</definedName>
    <definedName name="FCs_TRF4">'[6]TRF sem CPFs'!$D$9</definedName>
    <definedName name="mes_de_ref_com_2_digitos" localSheetId="31">[1]CNJ!$D$60</definedName>
    <definedName name="mes_de_ref_com_2_digitos" localSheetId="32">[2]config!$B$7</definedName>
    <definedName name="mes_de_ref_com_2_digitos" localSheetId="33">[3]CNJ!$D$29</definedName>
    <definedName name="mes_de_ref_com_2_digitos">[4]config!$B$7</definedName>
    <definedName name="mes_de_ref_com_3_letras" localSheetId="31">[1]CNJ!$D$64</definedName>
    <definedName name="mes_de_ref_com_3_letras" localSheetId="32">[2]config!$B$11</definedName>
    <definedName name="mes_de_ref_com_3_letras" localSheetId="33">[3]CNJ!$D$33</definedName>
    <definedName name="mes_de_ref_com_3_letras">[4]config!$B$11</definedName>
    <definedName name="mes_de_referencia" localSheetId="31">[1]CNJ!$D$56</definedName>
    <definedName name="mes_de_referencia" localSheetId="32">[2]config!$B$3</definedName>
    <definedName name="mes_de_referencia" localSheetId="33">[3]CNJ!$D$25</definedName>
    <definedName name="mes_de_referencia">[4]config!$B$3</definedName>
    <definedName name="mes_e_ano_de_referencia" localSheetId="31">[1]CNJ!$D$59</definedName>
    <definedName name="mes_e_ano_de_referencia" localSheetId="32">[2]config!$B$6</definedName>
    <definedName name="mes_e_ano_de_referencia" localSheetId="33">[3]CNJ!$D$28</definedName>
    <definedName name="mes_e_ano_de_referencia">[4]config!$B$6</definedName>
    <definedName name="mes_seguinte_com_2_digitos" localSheetId="31">[1]CNJ!$D$61</definedName>
    <definedName name="mes_seguinte_com_2_digitos" localSheetId="32">[2]config!$B$8</definedName>
    <definedName name="mes_seguinte_com_2_digitos" localSheetId="33">[3]CNJ!$D$30</definedName>
    <definedName name="mes_seguinte_com_2_digitos">[4]config!$B$8</definedName>
    <definedName name="soma_SJPR">'[6]SJPR sem CPFs'!$A$9</definedName>
    <definedName name="soma_SJRS">'[6]SJRS sem CPFs'!$A$9</definedName>
    <definedName name="soma_SJSC">'[6]SJSC sem CPFs'!$A$9</definedName>
    <definedName name="soma_TRF4">'[6]TRF sem CPFs'!$A$9</definedName>
    <definedName name="_xlnm.Print_Titles" localSheetId="5">'ANEXO II - TAB 3'!$7:$9</definedName>
    <definedName name="vigencia">'[5]TRF4 e Seções'!$C$5</definedName>
  </definedNames>
  <calcPr calcId="171027"/>
</workbook>
</file>

<file path=xl/calcChain.xml><?xml version="1.0" encoding="utf-8"?>
<calcChain xmlns="http://schemas.openxmlformats.org/spreadsheetml/2006/main">
  <c r="E9" i="10" l="1"/>
  <c r="E10" i="10"/>
  <c r="H49" i="1" l="1"/>
  <c r="H21" i="1" l="1"/>
  <c r="H35" i="1"/>
  <c r="J9" i="1"/>
  <c r="F15" i="7" l="1"/>
  <c r="F16" i="7"/>
  <c r="F17" i="7"/>
  <c r="F18" i="7"/>
  <c r="F19" i="7"/>
  <c r="F14" i="7"/>
  <c r="F11" i="7"/>
  <c r="F12" i="7"/>
  <c r="F13" i="7"/>
  <c r="F10" i="7"/>
  <c r="D11" i="7"/>
  <c r="D12" i="7"/>
  <c r="D13" i="7"/>
  <c r="D10" i="7"/>
  <c r="B15" i="7"/>
  <c r="B16" i="7"/>
  <c r="B17" i="7"/>
  <c r="B18" i="7"/>
  <c r="B19" i="7"/>
  <c r="B14" i="7"/>
  <c r="B11" i="7"/>
  <c r="B12" i="7"/>
  <c r="B13" i="7"/>
  <c r="B10" i="7"/>
  <c r="M24" i="1"/>
  <c r="M25" i="1"/>
  <c r="M26" i="1"/>
  <c r="M27" i="1"/>
  <c r="M28" i="1"/>
  <c r="M29" i="1"/>
  <c r="M30" i="1"/>
  <c r="M31" i="1"/>
  <c r="M32" i="1"/>
  <c r="M33" i="1"/>
  <c r="M34" i="1"/>
  <c r="M35" i="1"/>
  <c r="M23" i="1"/>
  <c r="K24" i="1"/>
  <c r="K25" i="1"/>
  <c r="K26" i="1"/>
  <c r="K27" i="1"/>
  <c r="K28" i="1"/>
  <c r="K29" i="1"/>
  <c r="K30" i="1"/>
  <c r="K31" i="1"/>
  <c r="K32" i="1"/>
  <c r="K33" i="1"/>
  <c r="K34" i="1"/>
  <c r="K35" i="1"/>
  <c r="K23" i="1"/>
  <c r="J24" i="1"/>
  <c r="J25" i="1"/>
  <c r="J26" i="1"/>
  <c r="J27" i="1"/>
  <c r="J28" i="1"/>
  <c r="J29" i="1"/>
  <c r="J30" i="1"/>
  <c r="J31" i="1"/>
  <c r="J32" i="1"/>
  <c r="J33" i="1"/>
  <c r="J34" i="1"/>
  <c r="J35" i="1"/>
  <c r="J23" i="1"/>
  <c r="F24" i="1"/>
  <c r="F25" i="1"/>
  <c r="F26" i="1"/>
  <c r="F27" i="1"/>
  <c r="F28" i="1"/>
  <c r="F29" i="1"/>
  <c r="F30" i="1"/>
  <c r="F31" i="1"/>
  <c r="F32" i="1"/>
  <c r="F33" i="1"/>
  <c r="F34" i="1"/>
  <c r="F35" i="1"/>
  <c r="F23" i="1"/>
  <c r="E24" i="1"/>
  <c r="E25" i="1"/>
  <c r="E26" i="1"/>
  <c r="E27" i="1"/>
  <c r="E28" i="1"/>
  <c r="E29" i="1"/>
  <c r="E30" i="1"/>
  <c r="E31" i="1"/>
  <c r="E32" i="1"/>
  <c r="E33" i="1"/>
  <c r="E34" i="1"/>
  <c r="E35" i="1"/>
  <c r="E23" i="1"/>
  <c r="J10" i="1"/>
  <c r="J11" i="1"/>
  <c r="J12" i="1"/>
  <c r="J13" i="1"/>
  <c r="J14" i="1"/>
  <c r="J15" i="1"/>
  <c r="J16" i="1"/>
  <c r="J17" i="1"/>
  <c r="J18" i="1"/>
  <c r="J19" i="1"/>
  <c r="J20" i="1"/>
  <c r="J21" i="1"/>
  <c r="F10" i="1"/>
  <c r="F11" i="1"/>
  <c r="F12" i="1"/>
  <c r="F13" i="1"/>
  <c r="F14" i="1"/>
  <c r="F15" i="1"/>
  <c r="F16" i="1"/>
  <c r="F17" i="1"/>
  <c r="F18" i="1"/>
  <c r="F19" i="1"/>
  <c r="F20" i="1"/>
  <c r="F21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9" i="1"/>
  <c r="H9" i="10" l="1"/>
  <c r="G9" i="10"/>
  <c r="F9" i="10"/>
  <c r="D9" i="10"/>
  <c r="C9" i="10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D14" i="7"/>
  <c r="D15" i="7"/>
  <c r="D16" i="7"/>
  <c r="D17" i="7"/>
  <c r="D18" i="7"/>
  <c r="D19" i="7"/>
  <c r="C11" i="7"/>
  <c r="C12" i="7"/>
  <c r="C13" i="7"/>
  <c r="C14" i="7"/>
  <c r="C15" i="7"/>
  <c r="C16" i="7"/>
  <c r="C17" i="7"/>
  <c r="C18" i="7"/>
  <c r="C19" i="7"/>
  <c r="C10" i="7"/>
  <c r="C11" i="2"/>
  <c r="B11" i="2"/>
  <c r="H10" i="2"/>
  <c r="F10" i="2"/>
  <c r="E10" i="2"/>
  <c r="C10" i="2"/>
  <c r="B10" i="2"/>
  <c r="M10" i="1"/>
  <c r="M11" i="1"/>
  <c r="M12" i="1"/>
  <c r="M13" i="1"/>
  <c r="M14" i="1"/>
  <c r="M15" i="1"/>
  <c r="M16" i="1"/>
  <c r="M17" i="1"/>
  <c r="M18" i="1"/>
  <c r="M19" i="1"/>
  <c r="M20" i="1"/>
  <c r="M21" i="1"/>
  <c r="M9" i="1"/>
  <c r="K10" i="1"/>
  <c r="K11" i="1"/>
  <c r="K12" i="1"/>
  <c r="K13" i="1"/>
  <c r="K14" i="1"/>
  <c r="K15" i="1"/>
  <c r="K16" i="1"/>
  <c r="K17" i="1"/>
  <c r="K18" i="1"/>
  <c r="K19" i="1"/>
  <c r="K20" i="1"/>
  <c r="K21" i="1"/>
  <c r="K9" i="1"/>
  <c r="H14" i="10" l="1"/>
  <c r="G14" i="10"/>
  <c r="E14" i="10"/>
  <c r="D14" i="10"/>
  <c r="C14" i="10"/>
  <c r="H9" i="2"/>
  <c r="F9" i="2"/>
  <c r="E9" i="2"/>
  <c r="B9" i="2"/>
  <c r="H13" i="10" l="1"/>
  <c r="G13" i="10"/>
  <c r="F13" i="10"/>
  <c r="E13" i="10"/>
  <c r="D13" i="10"/>
  <c r="C13" i="10"/>
  <c r="H11" i="2"/>
  <c r="F11" i="2"/>
  <c r="E11" i="2"/>
  <c r="H12" i="10"/>
  <c r="G12" i="10"/>
  <c r="F12" i="10"/>
  <c r="E12" i="10"/>
  <c r="D12" i="10"/>
  <c r="C12" i="10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C9" i="2"/>
  <c r="F38" i="1"/>
  <c r="F39" i="1"/>
  <c r="F40" i="1"/>
  <c r="F41" i="1"/>
  <c r="F42" i="1"/>
  <c r="F43" i="1"/>
  <c r="F44" i="1"/>
  <c r="F45" i="1"/>
  <c r="F46" i="1"/>
  <c r="F47" i="1"/>
  <c r="F48" i="1"/>
  <c r="F49" i="1"/>
  <c r="F37" i="1"/>
  <c r="E38" i="1"/>
  <c r="E39" i="1"/>
  <c r="E40" i="1"/>
  <c r="E41" i="1"/>
  <c r="E42" i="1"/>
  <c r="E43" i="1"/>
  <c r="E44" i="1"/>
  <c r="E45" i="1"/>
  <c r="E46" i="1"/>
  <c r="E47" i="1"/>
  <c r="E48" i="1"/>
  <c r="E49" i="1"/>
  <c r="E37" i="1"/>
  <c r="H11" i="10" l="1"/>
  <c r="G11" i="10"/>
  <c r="F11" i="10"/>
  <c r="E11" i="10"/>
  <c r="D11" i="10"/>
  <c r="C11" i="10"/>
  <c r="M38" i="1"/>
  <c r="M39" i="1"/>
  <c r="M40" i="1"/>
  <c r="M41" i="1"/>
  <c r="M42" i="1"/>
  <c r="M43" i="1"/>
  <c r="M44" i="1"/>
  <c r="M45" i="1"/>
  <c r="M46" i="1"/>
  <c r="M47" i="1"/>
  <c r="M48" i="1"/>
  <c r="M49" i="1"/>
  <c r="M37" i="1"/>
  <c r="K38" i="1"/>
  <c r="K39" i="1"/>
  <c r="K40" i="1"/>
  <c r="K41" i="1"/>
  <c r="K42" i="1"/>
  <c r="K43" i="1"/>
  <c r="K44" i="1"/>
  <c r="K45" i="1"/>
  <c r="K46" i="1"/>
  <c r="K47" i="1"/>
  <c r="K48" i="1"/>
  <c r="K49" i="1"/>
  <c r="K37" i="1"/>
  <c r="J38" i="1"/>
  <c r="J39" i="1"/>
  <c r="J40" i="1"/>
  <c r="J41" i="1"/>
  <c r="J42" i="1"/>
  <c r="J43" i="1"/>
  <c r="J44" i="1"/>
  <c r="J45" i="1"/>
  <c r="J46" i="1"/>
  <c r="J47" i="1"/>
  <c r="J48" i="1"/>
  <c r="J49" i="1"/>
  <c r="J37" i="1"/>
  <c r="H10" i="10"/>
  <c r="G10" i="10"/>
  <c r="F10" i="10"/>
  <c r="D10" i="10"/>
  <c r="C10" i="10"/>
  <c r="H21" i="47" l="1"/>
  <c r="G21" i="47"/>
  <c r="F21" i="47"/>
  <c r="E21" i="47"/>
  <c r="D21" i="47"/>
  <c r="C21" i="47"/>
  <c r="I20" i="47"/>
  <c r="I19" i="47"/>
  <c r="I18" i="47"/>
  <c r="I17" i="47"/>
  <c r="I16" i="47"/>
  <c r="I15" i="47"/>
  <c r="I14" i="47"/>
  <c r="I13" i="47"/>
  <c r="I12" i="47"/>
  <c r="I11" i="47"/>
  <c r="I21" i="47" s="1"/>
  <c r="I10" i="47"/>
  <c r="I9" i="47"/>
  <c r="F39" i="46"/>
  <c r="D39" i="46"/>
  <c r="C39" i="46"/>
  <c r="B39" i="46"/>
  <c r="E38" i="46"/>
  <c r="G38" i="46" s="1"/>
  <c r="G37" i="46"/>
  <c r="E37" i="46"/>
  <c r="E36" i="46"/>
  <c r="G36" i="46" s="1"/>
  <c r="G35" i="46"/>
  <c r="E35" i="46"/>
  <c r="E34" i="46"/>
  <c r="G34" i="46" s="1"/>
  <c r="G33" i="46"/>
  <c r="E33" i="46"/>
  <c r="E32" i="46"/>
  <c r="G32" i="46" s="1"/>
  <c r="G31" i="46"/>
  <c r="E31" i="46"/>
  <c r="E30" i="46"/>
  <c r="G30" i="46" s="1"/>
  <c r="G29" i="46"/>
  <c r="E29" i="46"/>
  <c r="E28" i="46"/>
  <c r="G28" i="46" s="1"/>
  <c r="G27" i="46"/>
  <c r="E27" i="46"/>
  <c r="E26" i="46"/>
  <c r="G26" i="46" s="1"/>
  <c r="G25" i="46"/>
  <c r="E25" i="46"/>
  <c r="E24" i="46"/>
  <c r="G24" i="46" s="1"/>
  <c r="G23" i="46"/>
  <c r="E23" i="46"/>
  <c r="E22" i="46"/>
  <c r="G22" i="46" s="1"/>
  <c r="G21" i="46"/>
  <c r="E21" i="46"/>
  <c r="E20" i="46"/>
  <c r="G20" i="46" s="1"/>
  <c r="G19" i="46"/>
  <c r="E19" i="46"/>
  <c r="E18" i="46"/>
  <c r="G18" i="46" s="1"/>
  <c r="G17" i="46"/>
  <c r="E17" i="46"/>
  <c r="E16" i="46"/>
  <c r="G16" i="46" s="1"/>
  <c r="G15" i="46"/>
  <c r="E15" i="46"/>
  <c r="E14" i="46"/>
  <c r="G14" i="46" s="1"/>
  <c r="G13" i="46"/>
  <c r="E13" i="46"/>
  <c r="E12" i="46"/>
  <c r="G12" i="46" s="1"/>
  <c r="G11" i="46"/>
  <c r="E11" i="46"/>
  <c r="E10" i="46"/>
  <c r="E39" i="46" s="1"/>
  <c r="F39" i="45"/>
  <c r="E39" i="45"/>
  <c r="C39" i="45"/>
  <c r="B39" i="45"/>
  <c r="H38" i="45"/>
  <c r="G38" i="45"/>
  <c r="D38" i="45"/>
  <c r="H37" i="45"/>
  <c r="D37" i="45"/>
  <c r="G37" i="45" s="1"/>
  <c r="H36" i="45"/>
  <c r="D36" i="45"/>
  <c r="G36" i="45" s="1"/>
  <c r="H35" i="45"/>
  <c r="G35" i="45"/>
  <c r="D35" i="45"/>
  <c r="H34" i="45"/>
  <c r="G34" i="45"/>
  <c r="D34" i="45"/>
  <c r="H33" i="45"/>
  <c r="D33" i="45"/>
  <c r="G33" i="45" s="1"/>
  <c r="H32" i="45"/>
  <c r="D32" i="45"/>
  <c r="G32" i="45" s="1"/>
  <c r="H31" i="45"/>
  <c r="G31" i="45"/>
  <c r="D31" i="45"/>
  <c r="H30" i="45"/>
  <c r="G30" i="45"/>
  <c r="D30" i="45"/>
  <c r="H29" i="45"/>
  <c r="D29" i="45"/>
  <c r="G29" i="45" s="1"/>
  <c r="H28" i="45"/>
  <c r="D28" i="45"/>
  <c r="G28" i="45" s="1"/>
  <c r="H27" i="45"/>
  <c r="G27" i="45"/>
  <c r="D27" i="45"/>
  <c r="H26" i="45"/>
  <c r="G26" i="45"/>
  <c r="D26" i="45"/>
  <c r="H25" i="45"/>
  <c r="D25" i="45"/>
  <c r="G25" i="45" s="1"/>
  <c r="H24" i="45"/>
  <c r="D24" i="45"/>
  <c r="G24" i="45" s="1"/>
  <c r="H23" i="45"/>
  <c r="G23" i="45"/>
  <c r="D23" i="45"/>
  <c r="H22" i="45"/>
  <c r="G22" i="45"/>
  <c r="D22" i="45"/>
  <c r="H21" i="45"/>
  <c r="D21" i="45"/>
  <c r="G21" i="45" s="1"/>
  <c r="H20" i="45"/>
  <c r="D20" i="45"/>
  <c r="G20" i="45" s="1"/>
  <c r="H19" i="45"/>
  <c r="H39" i="45" s="1"/>
  <c r="G19" i="45"/>
  <c r="D19" i="45"/>
  <c r="H18" i="45"/>
  <c r="G18" i="45"/>
  <c r="D18" i="45"/>
  <c r="H17" i="45"/>
  <c r="D17" i="45"/>
  <c r="G17" i="45" s="1"/>
  <c r="H16" i="45"/>
  <c r="D16" i="45"/>
  <c r="G16" i="45" s="1"/>
  <c r="H15" i="45"/>
  <c r="G15" i="45"/>
  <c r="D15" i="45"/>
  <c r="H14" i="45"/>
  <c r="G14" i="45"/>
  <c r="D14" i="45"/>
  <c r="H13" i="45"/>
  <c r="D13" i="45"/>
  <c r="G13" i="45" s="1"/>
  <c r="H12" i="45"/>
  <c r="D12" i="45"/>
  <c r="G12" i="45" s="1"/>
  <c r="G11" i="45"/>
  <c r="D11" i="45"/>
  <c r="G10" i="45"/>
  <c r="D10" i="45"/>
  <c r="G9" i="45"/>
  <c r="G39" i="45" s="1"/>
  <c r="D9" i="45"/>
  <c r="K51" i="44"/>
  <c r="M50" i="44"/>
  <c r="K50" i="44"/>
  <c r="J50" i="44"/>
  <c r="H50" i="44"/>
  <c r="F50" i="44"/>
  <c r="E50" i="44"/>
  <c r="L49" i="44"/>
  <c r="I49" i="44"/>
  <c r="G49" i="44"/>
  <c r="L48" i="44"/>
  <c r="I48" i="44"/>
  <c r="G48" i="44"/>
  <c r="L47" i="44"/>
  <c r="G47" i="44"/>
  <c r="I47" i="44" s="1"/>
  <c r="L46" i="44"/>
  <c r="G46" i="44"/>
  <c r="I46" i="44" s="1"/>
  <c r="L45" i="44"/>
  <c r="I45" i="44"/>
  <c r="G45" i="44"/>
  <c r="L44" i="44"/>
  <c r="I44" i="44"/>
  <c r="G44" i="44"/>
  <c r="L43" i="44"/>
  <c r="G43" i="44"/>
  <c r="I43" i="44" s="1"/>
  <c r="L42" i="44"/>
  <c r="G42" i="44"/>
  <c r="I42" i="44" s="1"/>
  <c r="L41" i="44"/>
  <c r="I41" i="44"/>
  <c r="G41" i="44"/>
  <c r="L40" i="44"/>
  <c r="I40" i="44"/>
  <c r="G40" i="44"/>
  <c r="L39" i="44"/>
  <c r="G39" i="44"/>
  <c r="L38" i="44"/>
  <c r="G38" i="44"/>
  <c r="I38" i="44" s="1"/>
  <c r="L37" i="44"/>
  <c r="L50" i="44" s="1"/>
  <c r="I37" i="44"/>
  <c r="G37" i="44"/>
  <c r="M36" i="44"/>
  <c r="K36" i="44"/>
  <c r="J36" i="44"/>
  <c r="H36" i="44"/>
  <c r="F36" i="44"/>
  <c r="E36" i="44"/>
  <c r="L35" i="44"/>
  <c r="I35" i="44"/>
  <c r="G35" i="44"/>
  <c r="L34" i="44"/>
  <c r="I34" i="44"/>
  <c r="G34" i="44"/>
  <c r="L33" i="44"/>
  <c r="G33" i="44"/>
  <c r="I33" i="44" s="1"/>
  <c r="L32" i="44"/>
  <c r="G32" i="44"/>
  <c r="I32" i="44" s="1"/>
  <c r="L31" i="44"/>
  <c r="I31" i="44"/>
  <c r="G31" i="44"/>
  <c r="L30" i="44"/>
  <c r="I30" i="44"/>
  <c r="G30" i="44"/>
  <c r="L29" i="44"/>
  <c r="G29" i="44"/>
  <c r="I29" i="44" s="1"/>
  <c r="L28" i="44"/>
  <c r="G28" i="44"/>
  <c r="I28" i="44" s="1"/>
  <c r="L27" i="44"/>
  <c r="I27" i="44"/>
  <c r="G27" i="44"/>
  <c r="L26" i="44"/>
  <c r="I26" i="44"/>
  <c r="G26" i="44"/>
  <c r="L25" i="44"/>
  <c r="G25" i="44"/>
  <c r="L24" i="44"/>
  <c r="G24" i="44"/>
  <c r="I24" i="44" s="1"/>
  <c r="L23" i="44"/>
  <c r="I23" i="44"/>
  <c r="G23" i="44"/>
  <c r="M22" i="44"/>
  <c r="M51" i="44" s="1"/>
  <c r="K22" i="44"/>
  <c r="J22" i="44"/>
  <c r="J51" i="44" s="1"/>
  <c r="H22" i="44"/>
  <c r="H51" i="44" s="1"/>
  <c r="F22" i="44"/>
  <c r="F51" i="44" s="1"/>
  <c r="E22" i="44"/>
  <c r="E51" i="44" s="1"/>
  <c r="L21" i="44"/>
  <c r="I21" i="44"/>
  <c r="G21" i="44"/>
  <c r="L20" i="44"/>
  <c r="I20" i="44"/>
  <c r="G20" i="44"/>
  <c r="L19" i="44"/>
  <c r="G19" i="44"/>
  <c r="I19" i="44" s="1"/>
  <c r="L18" i="44"/>
  <c r="G18" i="44"/>
  <c r="I18" i="44" s="1"/>
  <c r="L17" i="44"/>
  <c r="I17" i="44"/>
  <c r="G17" i="44"/>
  <c r="L16" i="44"/>
  <c r="I16" i="44"/>
  <c r="G16" i="44"/>
  <c r="L15" i="44"/>
  <c r="G15" i="44"/>
  <c r="I15" i="44" s="1"/>
  <c r="L14" i="44"/>
  <c r="G14" i="44"/>
  <c r="I14" i="44" s="1"/>
  <c r="L13" i="44"/>
  <c r="I13" i="44"/>
  <c r="G13" i="44"/>
  <c r="L12" i="44"/>
  <c r="I12" i="44"/>
  <c r="G12" i="44"/>
  <c r="L11" i="44"/>
  <c r="G11" i="44"/>
  <c r="L10" i="44"/>
  <c r="G10" i="44"/>
  <c r="I10" i="44" s="1"/>
  <c r="L9" i="44"/>
  <c r="I9" i="44"/>
  <c r="G9" i="44"/>
  <c r="H21" i="43"/>
  <c r="G21" i="43"/>
  <c r="F21" i="43"/>
  <c r="E21" i="43"/>
  <c r="D21" i="43"/>
  <c r="C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F39" i="42"/>
  <c r="E39" i="42"/>
  <c r="D39" i="42"/>
  <c r="C39" i="42"/>
  <c r="B39" i="42"/>
  <c r="G38" i="42"/>
  <c r="E38" i="42"/>
  <c r="E37" i="42"/>
  <c r="G37" i="42" s="1"/>
  <c r="G36" i="42"/>
  <c r="E36" i="42"/>
  <c r="E35" i="42"/>
  <c r="G35" i="42" s="1"/>
  <c r="G34" i="42"/>
  <c r="E34" i="42"/>
  <c r="E33" i="42"/>
  <c r="G33" i="42" s="1"/>
  <c r="G32" i="42"/>
  <c r="E32" i="42"/>
  <c r="E31" i="42"/>
  <c r="G31" i="42" s="1"/>
  <c r="G30" i="42"/>
  <c r="E30" i="42"/>
  <c r="E29" i="42"/>
  <c r="G29" i="42" s="1"/>
  <c r="G28" i="42"/>
  <c r="E28" i="42"/>
  <c r="E27" i="42"/>
  <c r="G27" i="42" s="1"/>
  <c r="G26" i="42"/>
  <c r="E26" i="42"/>
  <c r="E25" i="42"/>
  <c r="G25" i="42" s="1"/>
  <c r="G24" i="42"/>
  <c r="E24" i="42"/>
  <c r="E23" i="42"/>
  <c r="G23" i="42" s="1"/>
  <c r="G22" i="42"/>
  <c r="E22" i="42"/>
  <c r="E21" i="42"/>
  <c r="G21" i="42" s="1"/>
  <c r="G20" i="42"/>
  <c r="E20" i="42"/>
  <c r="E19" i="42"/>
  <c r="G19" i="42" s="1"/>
  <c r="G18" i="42"/>
  <c r="E18" i="42"/>
  <c r="E17" i="42"/>
  <c r="G17" i="42" s="1"/>
  <c r="G16" i="42"/>
  <c r="E16" i="42"/>
  <c r="E15" i="42"/>
  <c r="G15" i="42" s="1"/>
  <c r="G14" i="42"/>
  <c r="E14" i="42"/>
  <c r="E13" i="42"/>
  <c r="G13" i="42" s="1"/>
  <c r="G12" i="42"/>
  <c r="E12" i="42"/>
  <c r="E11" i="42"/>
  <c r="G11" i="42" s="1"/>
  <c r="G10" i="42"/>
  <c r="E10" i="42"/>
  <c r="F39" i="41"/>
  <c r="E39" i="41"/>
  <c r="C39" i="41"/>
  <c r="B39" i="41"/>
  <c r="H38" i="41"/>
  <c r="D38" i="41"/>
  <c r="G38" i="41" s="1"/>
  <c r="H37" i="41"/>
  <c r="G37" i="41"/>
  <c r="D37" i="41"/>
  <c r="H36" i="41"/>
  <c r="G36" i="41"/>
  <c r="D36" i="41"/>
  <c r="H35" i="41"/>
  <c r="D35" i="41"/>
  <c r="G35" i="41" s="1"/>
  <c r="H34" i="41"/>
  <c r="D34" i="41"/>
  <c r="G34" i="41" s="1"/>
  <c r="H33" i="41"/>
  <c r="G33" i="41"/>
  <c r="D33" i="41"/>
  <c r="H32" i="41"/>
  <c r="G32" i="41"/>
  <c r="D32" i="41"/>
  <c r="H31" i="41"/>
  <c r="D31" i="41"/>
  <c r="G31" i="41" s="1"/>
  <c r="H30" i="41"/>
  <c r="D30" i="41"/>
  <c r="G30" i="41" s="1"/>
  <c r="H29" i="41"/>
  <c r="G29" i="41"/>
  <c r="D29" i="41"/>
  <c r="H28" i="41"/>
  <c r="G28" i="41"/>
  <c r="D28" i="41"/>
  <c r="H27" i="41"/>
  <c r="D27" i="41"/>
  <c r="G27" i="41" s="1"/>
  <c r="H26" i="41"/>
  <c r="D26" i="41"/>
  <c r="G26" i="41" s="1"/>
  <c r="H25" i="41"/>
  <c r="G25" i="41"/>
  <c r="D25" i="41"/>
  <c r="H24" i="41"/>
  <c r="G24" i="41"/>
  <c r="D24" i="41"/>
  <c r="H23" i="41"/>
  <c r="D23" i="41"/>
  <c r="G23" i="41" s="1"/>
  <c r="H22" i="41"/>
  <c r="D22" i="41"/>
  <c r="G22" i="41" s="1"/>
  <c r="H21" i="41"/>
  <c r="G21" i="41"/>
  <c r="D21" i="41"/>
  <c r="H20" i="41"/>
  <c r="G20" i="41"/>
  <c r="D20" i="41"/>
  <c r="H19" i="41"/>
  <c r="D19" i="41"/>
  <c r="G19" i="41" s="1"/>
  <c r="H18" i="41"/>
  <c r="D18" i="41"/>
  <c r="G18" i="41" s="1"/>
  <c r="H17" i="41"/>
  <c r="G17" i="41"/>
  <c r="D17" i="41"/>
  <c r="H16" i="41"/>
  <c r="G16" i="41"/>
  <c r="D16" i="41"/>
  <c r="H15" i="41"/>
  <c r="D15" i="41"/>
  <c r="G15" i="41" s="1"/>
  <c r="H14" i="41"/>
  <c r="D14" i="41"/>
  <c r="G14" i="41" s="1"/>
  <c r="H13" i="41"/>
  <c r="G13" i="41"/>
  <c r="D13" i="41"/>
  <c r="H12" i="41"/>
  <c r="H39" i="41" s="1"/>
  <c r="G12" i="41"/>
  <c r="D12" i="41"/>
  <c r="G11" i="41"/>
  <c r="D11" i="41"/>
  <c r="G10" i="41"/>
  <c r="D10" i="41"/>
  <c r="G9" i="41"/>
  <c r="D9" i="41"/>
  <c r="D39" i="41" s="1"/>
  <c r="M51" i="40"/>
  <c r="E51" i="40"/>
  <c r="M50" i="40"/>
  <c r="K50" i="40"/>
  <c r="J50" i="40"/>
  <c r="H50" i="40"/>
  <c r="F50" i="40"/>
  <c r="E50" i="40"/>
  <c r="L49" i="40"/>
  <c r="G49" i="40"/>
  <c r="I49" i="40" s="1"/>
  <c r="L48" i="40"/>
  <c r="G48" i="40"/>
  <c r="I48" i="40" s="1"/>
  <c r="L47" i="40"/>
  <c r="I47" i="40"/>
  <c r="G47" i="40"/>
  <c r="L46" i="40"/>
  <c r="I46" i="40"/>
  <c r="G46" i="40"/>
  <c r="L45" i="40"/>
  <c r="G45" i="40"/>
  <c r="I45" i="40" s="1"/>
  <c r="L44" i="40"/>
  <c r="G44" i="40"/>
  <c r="I44" i="40" s="1"/>
  <c r="L43" i="40"/>
  <c r="I43" i="40"/>
  <c r="G43" i="40"/>
  <c r="L42" i="40"/>
  <c r="I42" i="40"/>
  <c r="G42" i="40"/>
  <c r="L41" i="40"/>
  <c r="G41" i="40"/>
  <c r="I41" i="40" s="1"/>
  <c r="L40" i="40"/>
  <c r="G40" i="40"/>
  <c r="I40" i="40" s="1"/>
  <c r="L39" i="40"/>
  <c r="I39" i="40"/>
  <c r="G39" i="40"/>
  <c r="L38" i="40"/>
  <c r="I38" i="40"/>
  <c r="G38" i="40"/>
  <c r="L37" i="40"/>
  <c r="L50" i="40" s="1"/>
  <c r="G37" i="40"/>
  <c r="M36" i="40"/>
  <c r="K36" i="40"/>
  <c r="J36" i="40"/>
  <c r="H36" i="40"/>
  <c r="F36" i="40"/>
  <c r="E36" i="40"/>
  <c r="L35" i="40"/>
  <c r="G35" i="40"/>
  <c r="I35" i="40" s="1"/>
  <c r="L34" i="40"/>
  <c r="I34" i="40"/>
  <c r="G34" i="40"/>
  <c r="L33" i="40"/>
  <c r="I33" i="40"/>
  <c r="G33" i="40"/>
  <c r="L32" i="40"/>
  <c r="I32" i="40"/>
  <c r="G32" i="40"/>
  <c r="L31" i="40"/>
  <c r="G31" i="40"/>
  <c r="I31" i="40" s="1"/>
  <c r="L30" i="40"/>
  <c r="I30" i="40"/>
  <c r="G30" i="40"/>
  <c r="L29" i="40"/>
  <c r="I29" i="40"/>
  <c r="G29" i="40"/>
  <c r="L28" i="40"/>
  <c r="I28" i="40"/>
  <c r="G28" i="40"/>
  <c r="L27" i="40"/>
  <c r="G27" i="40"/>
  <c r="I27" i="40" s="1"/>
  <c r="L26" i="40"/>
  <c r="I26" i="40"/>
  <c r="G26" i="40"/>
  <c r="L25" i="40"/>
  <c r="I25" i="40"/>
  <c r="G25" i="40"/>
  <c r="L24" i="40"/>
  <c r="I24" i="40"/>
  <c r="G24" i="40"/>
  <c r="L23" i="40"/>
  <c r="G23" i="40"/>
  <c r="M22" i="40"/>
  <c r="K22" i="40"/>
  <c r="K51" i="40" s="1"/>
  <c r="J22" i="40"/>
  <c r="H22" i="40"/>
  <c r="H51" i="40" s="1"/>
  <c r="F22" i="40"/>
  <c r="E22" i="40"/>
  <c r="L21" i="40"/>
  <c r="G21" i="40"/>
  <c r="I21" i="40" s="1"/>
  <c r="L20" i="40"/>
  <c r="I20" i="40"/>
  <c r="G20" i="40"/>
  <c r="L19" i="40"/>
  <c r="I19" i="40"/>
  <c r="G19" i="40"/>
  <c r="L18" i="40"/>
  <c r="I18" i="40"/>
  <c r="G18" i="40"/>
  <c r="L17" i="40"/>
  <c r="G17" i="40"/>
  <c r="I17" i="40" s="1"/>
  <c r="L16" i="40"/>
  <c r="I16" i="40"/>
  <c r="G16" i="40"/>
  <c r="L15" i="40"/>
  <c r="I15" i="40"/>
  <c r="G15" i="40"/>
  <c r="L14" i="40"/>
  <c r="I14" i="40"/>
  <c r="G14" i="40"/>
  <c r="L13" i="40"/>
  <c r="G13" i="40"/>
  <c r="I13" i="40" s="1"/>
  <c r="L12" i="40"/>
  <c r="I12" i="40"/>
  <c r="G12" i="40"/>
  <c r="L11" i="40"/>
  <c r="I11" i="40"/>
  <c r="G11" i="40"/>
  <c r="L10" i="40"/>
  <c r="I10" i="40"/>
  <c r="G10" i="40"/>
  <c r="L9" i="40"/>
  <c r="G9" i="40"/>
  <c r="I23" i="39"/>
  <c r="H23" i="39"/>
  <c r="G23" i="39"/>
  <c r="F23" i="39"/>
  <c r="E23" i="39"/>
  <c r="D23" i="39"/>
  <c r="J22" i="39"/>
  <c r="J21" i="39"/>
  <c r="J20" i="39"/>
  <c r="J19" i="39"/>
  <c r="J18" i="39"/>
  <c r="J17" i="39"/>
  <c r="J16" i="39"/>
  <c r="J15" i="39"/>
  <c r="J14" i="39"/>
  <c r="J13" i="39"/>
  <c r="J12" i="39"/>
  <c r="J23" i="39" s="1"/>
  <c r="G29" i="38"/>
  <c r="C29" i="38"/>
  <c r="G28" i="38"/>
  <c r="D28" i="38"/>
  <c r="C28" i="38"/>
  <c r="H27" i="38"/>
  <c r="E27" i="38"/>
  <c r="H26" i="38"/>
  <c r="E26" i="38"/>
  <c r="H25" i="38"/>
  <c r="E25" i="38"/>
  <c r="H24" i="38"/>
  <c r="E24" i="38"/>
  <c r="H23" i="38"/>
  <c r="E23" i="38"/>
  <c r="H22" i="38"/>
  <c r="E22" i="38"/>
  <c r="G20" i="38"/>
  <c r="F20" i="38"/>
  <c r="F29" i="38" s="1"/>
  <c r="D20" i="38"/>
  <c r="E20" i="38" s="1"/>
  <c r="C20" i="38"/>
  <c r="H19" i="38"/>
  <c r="E19" i="38"/>
  <c r="H18" i="38"/>
  <c r="E18" i="38"/>
  <c r="H17" i="38"/>
  <c r="E17" i="38"/>
  <c r="H16" i="38"/>
  <c r="E16" i="38"/>
  <c r="N55" i="37"/>
  <c r="F55" i="37"/>
  <c r="N53" i="37"/>
  <c r="L53" i="37"/>
  <c r="K53" i="37"/>
  <c r="I53" i="37"/>
  <c r="G53" i="37"/>
  <c r="F53" i="37"/>
  <c r="M52" i="37"/>
  <c r="H52" i="37"/>
  <c r="J52" i="37" s="1"/>
  <c r="M51" i="37"/>
  <c r="J51" i="37"/>
  <c r="H51" i="37"/>
  <c r="M50" i="37"/>
  <c r="H50" i="37"/>
  <c r="J50" i="37" s="1"/>
  <c r="M49" i="37"/>
  <c r="J49" i="37"/>
  <c r="H49" i="37"/>
  <c r="M48" i="37"/>
  <c r="H48" i="37"/>
  <c r="J48" i="37" s="1"/>
  <c r="M47" i="37"/>
  <c r="J47" i="37"/>
  <c r="H47" i="37"/>
  <c r="M46" i="37"/>
  <c r="H46" i="37"/>
  <c r="J46" i="37" s="1"/>
  <c r="M45" i="37"/>
  <c r="J45" i="37"/>
  <c r="H45" i="37"/>
  <c r="M44" i="37"/>
  <c r="H44" i="37"/>
  <c r="J44" i="37" s="1"/>
  <c r="M43" i="37"/>
  <c r="J43" i="37"/>
  <c r="H43" i="37"/>
  <c r="M42" i="37"/>
  <c r="H42" i="37"/>
  <c r="J42" i="37" s="1"/>
  <c r="M41" i="37"/>
  <c r="J41" i="37"/>
  <c r="H41" i="37"/>
  <c r="M40" i="37"/>
  <c r="H40" i="37"/>
  <c r="N39" i="37"/>
  <c r="L39" i="37"/>
  <c r="K39" i="37"/>
  <c r="I39" i="37"/>
  <c r="G39" i="37"/>
  <c r="F39" i="37"/>
  <c r="H39" i="37" s="1"/>
  <c r="J39" i="37" s="1"/>
  <c r="M38" i="37"/>
  <c r="H38" i="37"/>
  <c r="J38" i="37" s="1"/>
  <c r="M37" i="37"/>
  <c r="J37" i="37"/>
  <c r="H37" i="37"/>
  <c r="M36" i="37"/>
  <c r="H36" i="37"/>
  <c r="J36" i="37" s="1"/>
  <c r="M35" i="37"/>
  <c r="J35" i="37"/>
  <c r="H35" i="37"/>
  <c r="M34" i="37"/>
  <c r="H34" i="37"/>
  <c r="J34" i="37" s="1"/>
  <c r="M33" i="37"/>
  <c r="J33" i="37"/>
  <c r="H33" i="37"/>
  <c r="M32" i="37"/>
  <c r="H32" i="37"/>
  <c r="J32" i="37" s="1"/>
  <c r="M31" i="37"/>
  <c r="J31" i="37"/>
  <c r="H31" i="37"/>
  <c r="M30" i="37"/>
  <c r="H30" i="37"/>
  <c r="J30" i="37" s="1"/>
  <c r="M29" i="37"/>
  <c r="J29" i="37"/>
  <c r="H29" i="37"/>
  <c r="M28" i="37"/>
  <c r="H28" i="37"/>
  <c r="J28" i="37" s="1"/>
  <c r="M27" i="37"/>
  <c r="J27" i="37"/>
  <c r="H27" i="37"/>
  <c r="M26" i="37"/>
  <c r="H26" i="37"/>
  <c r="J26" i="37" s="1"/>
  <c r="N25" i="37"/>
  <c r="L25" i="37"/>
  <c r="L55" i="37" s="1"/>
  <c r="K25" i="37"/>
  <c r="K55" i="37" s="1"/>
  <c r="I25" i="37"/>
  <c r="I55" i="37" s="1"/>
  <c r="G25" i="37"/>
  <c r="F25" i="37"/>
  <c r="M24" i="37"/>
  <c r="H24" i="37"/>
  <c r="J24" i="37" s="1"/>
  <c r="M23" i="37"/>
  <c r="J23" i="37"/>
  <c r="H23" i="37"/>
  <c r="M22" i="37"/>
  <c r="H22" i="37"/>
  <c r="J22" i="37" s="1"/>
  <c r="M21" i="37"/>
  <c r="J21" i="37"/>
  <c r="H21" i="37"/>
  <c r="M20" i="37"/>
  <c r="H20" i="37"/>
  <c r="J20" i="37" s="1"/>
  <c r="M19" i="37"/>
  <c r="J19" i="37"/>
  <c r="H19" i="37"/>
  <c r="M18" i="37"/>
  <c r="H18" i="37"/>
  <c r="J18" i="37" s="1"/>
  <c r="M17" i="37"/>
  <c r="J17" i="37"/>
  <c r="H17" i="37"/>
  <c r="M16" i="37"/>
  <c r="H16" i="37"/>
  <c r="J16" i="37" s="1"/>
  <c r="M15" i="37"/>
  <c r="J15" i="37"/>
  <c r="H15" i="37"/>
  <c r="M14" i="37"/>
  <c r="H14" i="37"/>
  <c r="J14" i="37" s="1"/>
  <c r="M13" i="37"/>
  <c r="J13" i="37"/>
  <c r="H13" i="37"/>
  <c r="M12" i="37"/>
  <c r="H12" i="37"/>
  <c r="H10" i="36"/>
  <c r="G10" i="36"/>
  <c r="I10" i="36" s="1"/>
  <c r="F10" i="36"/>
  <c r="E10" i="36"/>
  <c r="D10" i="36"/>
  <c r="C10" i="36"/>
  <c r="H9" i="36"/>
  <c r="G9" i="36"/>
  <c r="F9" i="36"/>
  <c r="F11" i="36" s="1"/>
  <c r="E9" i="36"/>
  <c r="D9" i="36"/>
  <c r="D11" i="36" s="1"/>
  <c r="C9" i="36"/>
  <c r="C11" i="36" s="1"/>
  <c r="F19" i="35"/>
  <c r="D19" i="35"/>
  <c r="C19" i="35"/>
  <c r="B19" i="35"/>
  <c r="E19" i="35" s="1"/>
  <c r="G19" i="35" s="1"/>
  <c r="F18" i="35"/>
  <c r="D18" i="35"/>
  <c r="C18" i="35"/>
  <c r="B18" i="35"/>
  <c r="F17" i="35"/>
  <c r="D17" i="35"/>
  <c r="C17" i="35"/>
  <c r="B17" i="35"/>
  <c r="E17" i="35" s="1"/>
  <c r="G17" i="35" s="1"/>
  <c r="F16" i="35"/>
  <c r="D16" i="35"/>
  <c r="C16" i="35"/>
  <c r="B16" i="35"/>
  <c r="F15" i="35"/>
  <c r="D15" i="35"/>
  <c r="C15" i="35"/>
  <c r="B15" i="35"/>
  <c r="E15" i="35" s="1"/>
  <c r="G15" i="35" s="1"/>
  <c r="F14" i="35"/>
  <c r="D14" i="35"/>
  <c r="C14" i="35"/>
  <c r="B14" i="35"/>
  <c r="F13" i="35"/>
  <c r="D13" i="35"/>
  <c r="C13" i="35"/>
  <c r="B13" i="35"/>
  <c r="E13" i="35" s="1"/>
  <c r="G13" i="35" s="1"/>
  <c r="F12" i="35"/>
  <c r="D12" i="35"/>
  <c r="C12" i="35"/>
  <c r="B12" i="35"/>
  <c r="F11" i="35"/>
  <c r="D11" i="35"/>
  <c r="C11" i="35"/>
  <c r="B11" i="35"/>
  <c r="E11" i="35" s="1"/>
  <c r="G11" i="35" s="1"/>
  <c r="F10" i="35"/>
  <c r="F20" i="35" s="1"/>
  <c r="D10" i="35"/>
  <c r="D20" i="35" s="1"/>
  <c r="C10" i="35"/>
  <c r="B10" i="35"/>
  <c r="H11" i="34"/>
  <c r="F11" i="34"/>
  <c r="E11" i="34"/>
  <c r="G11" i="34" s="1"/>
  <c r="C11" i="34"/>
  <c r="B11" i="34"/>
  <c r="H10" i="34"/>
  <c r="F10" i="34"/>
  <c r="G10" i="34" s="1"/>
  <c r="E10" i="34"/>
  <c r="C10" i="34"/>
  <c r="B10" i="34"/>
  <c r="D10" i="34" s="1"/>
  <c r="H9" i="34"/>
  <c r="F9" i="34"/>
  <c r="E9" i="34"/>
  <c r="C9" i="34"/>
  <c r="B9" i="34"/>
  <c r="D9" i="34" s="1"/>
  <c r="M49" i="33"/>
  <c r="K49" i="33"/>
  <c r="J49" i="33"/>
  <c r="H49" i="33"/>
  <c r="H50" i="33" s="1"/>
  <c r="G49" i="33"/>
  <c r="F49" i="33"/>
  <c r="E49" i="33"/>
  <c r="M48" i="33"/>
  <c r="K48" i="33"/>
  <c r="L48" i="33" s="1"/>
  <c r="J48" i="33"/>
  <c r="F48" i="33"/>
  <c r="G48" i="33" s="1"/>
  <c r="I48" i="33" s="1"/>
  <c r="E48" i="33"/>
  <c r="M47" i="33"/>
  <c r="K47" i="33"/>
  <c r="L47" i="33" s="1"/>
  <c r="J47" i="33"/>
  <c r="F47" i="33"/>
  <c r="G47" i="33" s="1"/>
  <c r="I47" i="33" s="1"/>
  <c r="E47" i="33"/>
  <c r="M46" i="33"/>
  <c r="L46" i="33"/>
  <c r="K46" i="33"/>
  <c r="J46" i="33"/>
  <c r="F46" i="33"/>
  <c r="E46" i="33"/>
  <c r="M45" i="33"/>
  <c r="K45" i="33"/>
  <c r="J45" i="33"/>
  <c r="L45" i="33" s="1"/>
  <c r="F45" i="33"/>
  <c r="E45" i="33"/>
  <c r="M44" i="33"/>
  <c r="K44" i="33"/>
  <c r="J44" i="33"/>
  <c r="F44" i="33"/>
  <c r="E44" i="33"/>
  <c r="M43" i="33"/>
  <c r="K43" i="33"/>
  <c r="J43" i="33"/>
  <c r="F43" i="33"/>
  <c r="E43" i="33"/>
  <c r="G43" i="33" s="1"/>
  <c r="I43" i="33" s="1"/>
  <c r="M42" i="33"/>
  <c r="L42" i="33"/>
  <c r="K42" i="33"/>
  <c r="J42" i="33"/>
  <c r="F42" i="33"/>
  <c r="G42" i="33" s="1"/>
  <c r="I42" i="33" s="1"/>
  <c r="E42" i="33"/>
  <c r="M41" i="33"/>
  <c r="K41" i="33"/>
  <c r="L41" i="33" s="1"/>
  <c r="J41" i="33"/>
  <c r="G41" i="33"/>
  <c r="I41" i="33" s="1"/>
  <c r="F41" i="33"/>
  <c r="E41" i="33"/>
  <c r="M40" i="33"/>
  <c r="K40" i="33"/>
  <c r="J40" i="33"/>
  <c r="L40" i="33" s="1"/>
  <c r="F40" i="33"/>
  <c r="E40" i="33"/>
  <c r="M39" i="33"/>
  <c r="K39" i="33"/>
  <c r="J39" i="33"/>
  <c r="F39" i="33"/>
  <c r="E39" i="33"/>
  <c r="G39" i="33" s="1"/>
  <c r="I39" i="33" s="1"/>
  <c r="M38" i="33"/>
  <c r="L38" i="33"/>
  <c r="K38" i="33"/>
  <c r="J38" i="33"/>
  <c r="F38" i="33"/>
  <c r="E38" i="33"/>
  <c r="G38" i="33" s="1"/>
  <c r="I38" i="33" s="1"/>
  <c r="M37" i="33"/>
  <c r="M50" i="33" s="1"/>
  <c r="K37" i="33"/>
  <c r="J37" i="33"/>
  <c r="L37" i="33" s="1"/>
  <c r="F37" i="33"/>
  <c r="E37" i="33"/>
  <c r="E50" i="33" s="1"/>
  <c r="M35" i="33"/>
  <c r="K35" i="33"/>
  <c r="J35" i="33"/>
  <c r="L35" i="33" s="1"/>
  <c r="H35" i="33"/>
  <c r="H36" i="33" s="1"/>
  <c r="F35" i="33"/>
  <c r="E35" i="33"/>
  <c r="G35" i="33" s="1"/>
  <c r="M34" i="33"/>
  <c r="K34" i="33"/>
  <c r="J34" i="33"/>
  <c r="L34" i="33" s="1"/>
  <c r="F34" i="33"/>
  <c r="E34" i="33"/>
  <c r="G34" i="33" s="1"/>
  <c r="I34" i="33" s="1"/>
  <c r="M33" i="33"/>
  <c r="K33" i="33"/>
  <c r="J33" i="33"/>
  <c r="L33" i="33" s="1"/>
  <c r="F33" i="33"/>
  <c r="E33" i="33"/>
  <c r="G33" i="33" s="1"/>
  <c r="I33" i="33" s="1"/>
  <c r="M32" i="33"/>
  <c r="K32" i="33"/>
  <c r="J32" i="33"/>
  <c r="F32" i="33"/>
  <c r="E32" i="33"/>
  <c r="G32" i="33" s="1"/>
  <c r="I32" i="33" s="1"/>
  <c r="M31" i="33"/>
  <c r="K31" i="33"/>
  <c r="J31" i="33"/>
  <c r="L31" i="33" s="1"/>
  <c r="F31" i="33"/>
  <c r="E31" i="33"/>
  <c r="M30" i="33"/>
  <c r="K30" i="33"/>
  <c r="J30" i="33"/>
  <c r="F30" i="33"/>
  <c r="E30" i="33"/>
  <c r="G30" i="33" s="1"/>
  <c r="I30" i="33" s="1"/>
  <c r="M29" i="33"/>
  <c r="K29" i="33"/>
  <c r="J29" i="33"/>
  <c r="F29" i="33"/>
  <c r="E29" i="33"/>
  <c r="M28" i="33"/>
  <c r="K28" i="33"/>
  <c r="J28" i="33"/>
  <c r="F28" i="33"/>
  <c r="E28" i="33"/>
  <c r="M27" i="33"/>
  <c r="K27" i="33"/>
  <c r="J27" i="33"/>
  <c r="F27" i="33"/>
  <c r="E27" i="33"/>
  <c r="M26" i="33"/>
  <c r="K26" i="33"/>
  <c r="J26" i="33"/>
  <c r="F26" i="33"/>
  <c r="E26" i="33"/>
  <c r="M25" i="33"/>
  <c r="K25" i="33"/>
  <c r="J25" i="33"/>
  <c r="F25" i="33"/>
  <c r="E25" i="33"/>
  <c r="M24" i="33"/>
  <c r="K24" i="33"/>
  <c r="J24" i="33"/>
  <c r="L24" i="33" s="1"/>
  <c r="F24" i="33"/>
  <c r="E24" i="33"/>
  <c r="M23" i="33"/>
  <c r="M36" i="33" s="1"/>
  <c r="K23" i="33"/>
  <c r="K36" i="33" s="1"/>
  <c r="J23" i="33"/>
  <c r="F23" i="33"/>
  <c r="E23" i="33"/>
  <c r="M21" i="33"/>
  <c r="K21" i="33"/>
  <c r="J21" i="33"/>
  <c r="H21" i="33"/>
  <c r="H22" i="33" s="1"/>
  <c r="F21" i="33"/>
  <c r="E21" i="33"/>
  <c r="G21" i="33" s="1"/>
  <c r="I21" i="33" s="1"/>
  <c r="M20" i="33"/>
  <c r="L20" i="33"/>
  <c r="K20" i="33"/>
  <c r="J20" i="33"/>
  <c r="F20" i="33"/>
  <c r="G20" i="33" s="1"/>
  <c r="I20" i="33" s="1"/>
  <c r="E20" i="33"/>
  <c r="M19" i="33"/>
  <c r="K19" i="33"/>
  <c r="L19" i="33" s="1"/>
  <c r="J19" i="33"/>
  <c r="G19" i="33"/>
  <c r="I19" i="33" s="1"/>
  <c r="F19" i="33"/>
  <c r="E19" i="33"/>
  <c r="M18" i="33"/>
  <c r="K18" i="33"/>
  <c r="J18" i="33"/>
  <c r="L18" i="33" s="1"/>
  <c r="F18" i="33"/>
  <c r="E18" i="33"/>
  <c r="G18" i="33" s="1"/>
  <c r="I18" i="33" s="1"/>
  <c r="M17" i="33"/>
  <c r="K17" i="33"/>
  <c r="J17" i="33"/>
  <c r="L17" i="33" s="1"/>
  <c r="F17" i="33"/>
  <c r="G17" i="33" s="1"/>
  <c r="I17" i="33" s="1"/>
  <c r="E17" i="33"/>
  <c r="M16" i="33"/>
  <c r="K16" i="33"/>
  <c r="L16" i="33" s="1"/>
  <c r="J16" i="33"/>
  <c r="F16" i="33"/>
  <c r="G16" i="33" s="1"/>
  <c r="I16" i="33" s="1"/>
  <c r="E16" i="33"/>
  <c r="M15" i="33"/>
  <c r="K15" i="33"/>
  <c r="L15" i="33" s="1"/>
  <c r="J15" i="33"/>
  <c r="G15" i="33"/>
  <c r="I15" i="33" s="1"/>
  <c r="F15" i="33"/>
  <c r="E15" i="33"/>
  <c r="M14" i="33"/>
  <c r="K14" i="33"/>
  <c r="J14" i="33"/>
  <c r="L14" i="33" s="1"/>
  <c r="F14" i="33"/>
  <c r="E14" i="33"/>
  <c r="M13" i="33"/>
  <c r="K13" i="33"/>
  <c r="L13" i="33" s="1"/>
  <c r="J13" i="33"/>
  <c r="F13" i="33"/>
  <c r="E13" i="33"/>
  <c r="G13" i="33" s="1"/>
  <c r="I13" i="33" s="1"/>
  <c r="M12" i="33"/>
  <c r="L12" i="33"/>
  <c r="K12" i="33"/>
  <c r="J12" i="33"/>
  <c r="F12" i="33"/>
  <c r="G12" i="33" s="1"/>
  <c r="I12" i="33" s="1"/>
  <c r="E12" i="33"/>
  <c r="M11" i="33"/>
  <c r="M22" i="33" s="1"/>
  <c r="K11" i="33"/>
  <c r="L11" i="33" s="1"/>
  <c r="J11" i="33"/>
  <c r="G11" i="33"/>
  <c r="I11" i="33" s="1"/>
  <c r="F11" i="33"/>
  <c r="E11" i="33"/>
  <c r="M10" i="33"/>
  <c r="K10" i="33"/>
  <c r="J10" i="33"/>
  <c r="J22" i="33" s="1"/>
  <c r="F10" i="33"/>
  <c r="E10" i="33"/>
  <c r="G10" i="33" s="1"/>
  <c r="I10" i="33" s="1"/>
  <c r="M9" i="33"/>
  <c r="K9" i="33"/>
  <c r="J9" i="33"/>
  <c r="L9" i="33" s="1"/>
  <c r="F9" i="33"/>
  <c r="E9" i="33"/>
  <c r="E22" i="33" s="1"/>
  <c r="H21" i="32"/>
  <c r="G21" i="32"/>
  <c r="F21" i="32"/>
  <c r="E21" i="32"/>
  <c r="D21" i="32"/>
  <c r="C21" i="32"/>
  <c r="I20" i="32"/>
  <c r="I19" i="32"/>
  <c r="I18" i="32"/>
  <c r="I17" i="32"/>
  <c r="I16" i="32"/>
  <c r="I15" i="32"/>
  <c r="I14" i="32"/>
  <c r="I13" i="32"/>
  <c r="I12" i="32"/>
  <c r="I11" i="32"/>
  <c r="I10" i="32"/>
  <c r="I21" i="32" s="1"/>
  <c r="I9" i="32"/>
  <c r="G38" i="31"/>
  <c r="E38" i="31"/>
  <c r="E37" i="31"/>
  <c r="G37" i="31" s="1"/>
  <c r="G36" i="31"/>
  <c r="E36" i="31"/>
  <c r="E35" i="31"/>
  <c r="G35" i="31" s="1"/>
  <c r="G34" i="31"/>
  <c r="E34" i="31"/>
  <c r="E33" i="31"/>
  <c r="G33" i="31" s="1"/>
  <c r="G32" i="31"/>
  <c r="E32" i="31"/>
  <c r="E31" i="31"/>
  <c r="G31" i="31" s="1"/>
  <c r="G30" i="31"/>
  <c r="E30" i="31"/>
  <c r="E29" i="31"/>
  <c r="G29" i="31" s="1"/>
  <c r="G28" i="31"/>
  <c r="E28" i="31"/>
  <c r="E27" i="31"/>
  <c r="G27" i="31" s="1"/>
  <c r="G26" i="31"/>
  <c r="E26" i="31"/>
  <c r="E25" i="31"/>
  <c r="G25" i="31" s="1"/>
  <c r="G24" i="31"/>
  <c r="E24" i="31"/>
  <c r="E23" i="31"/>
  <c r="G23" i="31" s="1"/>
  <c r="G22" i="31"/>
  <c r="E22" i="31"/>
  <c r="E21" i="31"/>
  <c r="G21" i="31" s="1"/>
  <c r="G20" i="31"/>
  <c r="E20" i="31"/>
  <c r="E19" i="31"/>
  <c r="E17" i="31"/>
  <c r="G17" i="31" s="1"/>
  <c r="E15" i="31"/>
  <c r="G15" i="31" s="1"/>
  <c r="B39" i="31"/>
  <c r="E11" i="31"/>
  <c r="G11" i="31" s="1"/>
  <c r="F39" i="30"/>
  <c r="D39" i="30"/>
  <c r="C39" i="30"/>
  <c r="B39" i="30"/>
  <c r="G38" i="30"/>
  <c r="E38" i="30"/>
  <c r="E37" i="30"/>
  <c r="G37" i="30" s="1"/>
  <c r="G36" i="30"/>
  <c r="E36" i="30"/>
  <c r="E35" i="30"/>
  <c r="G35" i="30" s="1"/>
  <c r="G34" i="30"/>
  <c r="E34" i="30"/>
  <c r="E33" i="30"/>
  <c r="G33" i="30" s="1"/>
  <c r="G32" i="30"/>
  <c r="E32" i="30"/>
  <c r="E31" i="30"/>
  <c r="G31" i="30" s="1"/>
  <c r="G30" i="30"/>
  <c r="E30" i="30"/>
  <c r="E29" i="30"/>
  <c r="G29" i="30" s="1"/>
  <c r="G28" i="30"/>
  <c r="E28" i="30"/>
  <c r="E27" i="30"/>
  <c r="G27" i="30" s="1"/>
  <c r="G26" i="30"/>
  <c r="E26" i="30"/>
  <c r="E25" i="30"/>
  <c r="G25" i="30" s="1"/>
  <c r="G24" i="30"/>
  <c r="E24" i="30"/>
  <c r="E23" i="30"/>
  <c r="G23" i="30" s="1"/>
  <c r="G22" i="30"/>
  <c r="E22" i="30"/>
  <c r="E21" i="30"/>
  <c r="G21" i="30" s="1"/>
  <c r="G20" i="30"/>
  <c r="E20" i="30"/>
  <c r="E19" i="30"/>
  <c r="G19" i="30" s="1"/>
  <c r="G18" i="30"/>
  <c r="E18" i="30"/>
  <c r="E17" i="30"/>
  <c r="G17" i="30" s="1"/>
  <c r="E16" i="30"/>
  <c r="G16" i="30" s="1"/>
  <c r="E15" i="30"/>
  <c r="G15" i="30" s="1"/>
  <c r="G14" i="30"/>
  <c r="E14" i="30"/>
  <c r="E13" i="30"/>
  <c r="G13" i="30" s="1"/>
  <c r="E12" i="30"/>
  <c r="G12" i="30" s="1"/>
  <c r="E11" i="30"/>
  <c r="G11" i="30" s="1"/>
  <c r="G10" i="30"/>
  <c r="E10" i="30"/>
  <c r="F39" i="29"/>
  <c r="E39" i="29"/>
  <c r="C39" i="29"/>
  <c r="B39" i="29"/>
  <c r="H38" i="29"/>
  <c r="G38" i="29"/>
  <c r="D38" i="29"/>
  <c r="H37" i="29"/>
  <c r="G37" i="29"/>
  <c r="D37" i="29"/>
  <c r="H36" i="29"/>
  <c r="G36" i="29"/>
  <c r="D36" i="29"/>
  <c r="H35" i="29"/>
  <c r="D35" i="29"/>
  <c r="G35" i="29" s="1"/>
  <c r="H34" i="29"/>
  <c r="G34" i="29"/>
  <c r="D34" i="29"/>
  <c r="H33" i="29"/>
  <c r="G33" i="29"/>
  <c r="D33" i="29"/>
  <c r="H32" i="29"/>
  <c r="D32" i="29"/>
  <c r="G32" i="29" s="1"/>
  <c r="H31" i="29"/>
  <c r="D31" i="29"/>
  <c r="G31" i="29" s="1"/>
  <c r="H30" i="29"/>
  <c r="G30" i="29"/>
  <c r="D30" i="29"/>
  <c r="H29" i="29"/>
  <c r="D29" i="29"/>
  <c r="G29" i="29" s="1"/>
  <c r="H28" i="29"/>
  <c r="D28" i="29"/>
  <c r="G28" i="29" s="1"/>
  <c r="H27" i="29"/>
  <c r="D27" i="29"/>
  <c r="G27" i="29" s="1"/>
  <c r="H26" i="29"/>
  <c r="G26" i="29"/>
  <c r="D26" i="29"/>
  <c r="H25" i="29"/>
  <c r="D25" i="29"/>
  <c r="G25" i="29" s="1"/>
  <c r="H24" i="29"/>
  <c r="G24" i="29"/>
  <c r="D24" i="29"/>
  <c r="H23" i="29"/>
  <c r="D23" i="29"/>
  <c r="G23" i="29" s="1"/>
  <c r="H22" i="29"/>
  <c r="G22" i="29"/>
  <c r="D22" i="29"/>
  <c r="H21" i="29"/>
  <c r="G21" i="29"/>
  <c r="D21" i="29"/>
  <c r="H20" i="29"/>
  <c r="G20" i="29"/>
  <c r="D20" i="29"/>
  <c r="H19" i="29"/>
  <c r="D19" i="29"/>
  <c r="G19" i="29" s="1"/>
  <c r="H18" i="29"/>
  <c r="G18" i="29"/>
  <c r="D18" i="29"/>
  <c r="H17" i="29"/>
  <c r="G17" i="29"/>
  <c r="D17" i="29"/>
  <c r="H16" i="29"/>
  <c r="D16" i="29"/>
  <c r="G16" i="29" s="1"/>
  <c r="H15" i="29"/>
  <c r="D15" i="29"/>
  <c r="G15" i="29" s="1"/>
  <c r="H14" i="29"/>
  <c r="H39" i="29" s="1"/>
  <c r="G14" i="29"/>
  <c r="D14" i="29"/>
  <c r="H13" i="29"/>
  <c r="D13" i="29"/>
  <c r="G13" i="29" s="1"/>
  <c r="H12" i="29"/>
  <c r="D12" i="29"/>
  <c r="G12" i="29" s="1"/>
  <c r="G11" i="29"/>
  <c r="D11" i="29"/>
  <c r="G10" i="29"/>
  <c r="D10" i="29"/>
  <c r="G9" i="29"/>
  <c r="D9" i="29"/>
  <c r="F39" i="28"/>
  <c r="E39" i="28"/>
  <c r="C39" i="28"/>
  <c r="B39" i="28"/>
  <c r="H38" i="28"/>
  <c r="D38" i="28"/>
  <c r="G38" i="28" s="1"/>
  <c r="H37" i="28"/>
  <c r="D37" i="28"/>
  <c r="G37" i="28" s="1"/>
  <c r="H36" i="28"/>
  <c r="G36" i="28"/>
  <c r="D36" i="28"/>
  <c r="H35" i="28"/>
  <c r="D35" i="28"/>
  <c r="G35" i="28" s="1"/>
  <c r="H34" i="28"/>
  <c r="G34" i="28"/>
  <c r="D34" i="28"/>
  <c r="H33" i="28"/>
  <c r="D33" i="28"/>
  <c r="G33" i="28" s="1"/>
  <c r="H32" i="28"/>
  <c r="G32" i="28"/>
  <c r="D32" i="28"/>
  <c r="H31" i="28"/>
  <c r="G31" i="28"/>
  <c r="D31" i="28"/>
  <c r="H30" i="28"/>
  <c r="G30" i="28"/>
  <c r="D30" i="28"/>
  <c r="H29" i="28"/>
  <c r="D29" i="28"/>
  <c r="G29" i="28" s="1"/>
  <c r="H28" i="28"/>
  <c r="G28" i="28"/>
  <c r="D28" i="28"/>
  <c r="H27" i="28"/>
  <c r="G27" i="28"/>
  <c r="D27" i="28"/>
  <c r="H26" i="28"/>
  <c r="D26" i="28"/>
  <c r="G26" i="28" s="1"/>
  <c r="H25" i="28"/>
  <c r="D25" i="28"/>
  <c r="G25" i="28" s="1"/>
  <c r="H24" i="28"/>
  <c r="G24" i="28"/>
  <c r="D24" i="28"/>
  <c r="H23" i="28"/>
  <c r="D23" i="28"/>
  <c r="G23" i="28" s="1"/>
  <c r="H22" i="28"/>
  <c r="D22" i="28"/>
  <c r="G22" i="28" s="1"/>
  <c r="H21" i="28"/>
  <c r="D21" i="28"/>
  <c r="G21" i="28" s="1"/>
  <c r="H20" i="28"/>
  <c r="G20" i="28"/>
  <c r="D20" i="28"/>
  <c r="H19" i="28"/>
  <c r="D19" i="28"/>
  <c r="G19" i="28" s="1"/>
  <c r="H18" i="28"/>
  <c r="G18" i="28"/>
  <c r="D18" i="28"/>
  <c r="H17" i="28"/>
  <c r="D17" i="28"/>
  <c r="G17" i="28" s="1"/>
  <c r="H16" i="28"/>
  <c r="G16" i="28"/>
  <c r="D16" i="28"/>
  <c r="H15" i="28"/>
  <c r="G15" i="28"/>
  <c r="D15" i="28"/>
  <c r="H14" i="28"/>
  <c r="G14" i="28"/>
  <c r="D14" i="28"/>
  <c r="H13" i="28"/>
  <c r="D13" i="28"/>
  <c r="G13" i="28" s="1"/>
  <c r="H12" i="28"/>
  <c r="G12" i="28"/>
  <c r="D12" i="28"/>
  <c r="G11" i="28"/>
  <c r="D11" i="28"/>
  <c r="G10" i="28"/>
  <c r="D10" i="28"/>
  <c r="G9" i="28"/>
  <c r="D9" i="28"/>
  <c r="M51" i="27"/>
  <c r="E51" i="27"/>
  <c r="M50" i="27"/>
  <c r="K50" i="27"/>
  <c r="J50" i="27"/>
  <c r="H50" i="27"/>
  <c r="F50" i="27"/>
  <c r="E50" i="27"/>
  <c r="L49" i="27"/>
  <c r="I49" i="27"/>
  <c r="G49" i="27"/>
  <c r="L48" i="27"/>
  <c r="G48" i="27"/>
  <c r="I48" i="27" s="1"/>
  <c r="L47" i="27"/>
  <c r="G47" i="27"/>
  <c r="I47" i="27" s="1"/>
  <c r="L46" i="27"/>
  <c r="I46" i="27"/>
  <c r="G46" i="27"/>
  <c r="L45" i="27"/>
  <c r="G45" i="27"/>
  <c r="G50" i="27" s="1"/>
  <c r="L44" i="27"/>
  <c r="G44" i="27"/>
  <c r="I44" i="27" s="1"/>
  <c r="L43" i="27"/>
  <c r="G43" i="27"/>
  <c r="I43" i="27" s="1"/>
  <c r="L42" i="27"/>
  <c r="I42" i="27"/>
  <c r="G42" i="27"/>
  <c r="L41" i="27"/>
  <c r="G41" i="27"/>
  <c r="I41" i="27" s="1"/>
  <c r="L40" i="27"/>
  <c r="G40" i="27"/>
  <c r="I40" i="27" s="1"/>
  <c r="L39" i="27"/>
  <c r="L50" i="27" s="1"/>
  <c r="G39" i="27"/>
  <c r="I39" i="27" s="1"/>
  <c r="L38" i="27"/>
  <c r="I38" i="27"/>
  <c r="G38" i="27"/>
  <c r="L37" i="27"/>
  <c r="G37" i="27"/>
  <c r="I37" i="27" s="1"/>
  <c r="M36" i="27"/>
  <c r="K36" i="27"/>
  <c r="J36" i="27"/>
  <c r="H36" i="27"/>
  <c r="F36" i="27"/>
  <c r="E36" i="27"/>
  <c r="L35" i="27"/>
  <c r="I35" i="27"/>
  <c r="G35" i="27"/>
  <c r="L34" i="27"/>
  <c r="G34" i="27"/>
  <c r="I34" i="27" s="1"/>
  <c r="L33" i="27"/>
  <c r="G33" i="27"/>
  <c r="I33" i="27" s="1"/>
  <c r="L32" i="27"/>
  <c r="I32" i="27"/>
  <c r="G32" i="27"/>
  <c r="L31" i="27"/>
  <c r="G31" i="27"/>
  <c r="I31" i="27" s="1"/>
  <c r="L30" i="27"/>
  <c r="G30" i="27"/>
  <c r="I30" i="27" s="1"/>
  <c r="L29" i="27"/>
  <c r="G29" i="27"/>
  <c r="I29" i="27" s="1"/>
  <c r="L28" i="27"/>
  <c r="I28" i="27"/>
  <c r="G28" i="27"/>
  <c r="L27" i="27"/>
  <c r="G27" i="27"/>
  <c r="I27" i="27" s="1"/>
  <c r="L26" i="27"/>
  <c r="G26" i="27"/>
  <c r="I26" i="27" s="1"/>
  <c r="L25" i="27"/>
  <c r="L36" i="27" s="1"/>
  <c r="G25" i="27"/>
  <c r="I25" i="27" s="1"/>
  <c r="L24" i="27"/>
  <c r="I24" i="27"/>
  <c r="G24" i="27"/>
  <c r="L23" i="27"/>
  <c r="G23" i="27"/>
  <c r="I23" i="27" s="1"/>
  <c r="M22" i="27"/>
  <c r="K22" i="27"/>
  <c r="K51" i="27" s="1"/>
  <c r="J22" i="27"/>
  <c r="J51" i="27" s="1"/>
  <c r="H22" i="27"/>
  <c r="H51" i="27" s="1"/>
  <c r="F22" i="27"/>
  <c r="F51" i="27" s="1"/>
  <c r="E22" i="27"/>
  <c r="L21" i="27"/>
  <c r="I21" i="27"/>
  <c r="G21" i="27"/>
  <c r="L20" i="27"/>
  <c r="G20" i="27"/>
  <c r="I20" i="27" s="1"/>
  <c r="L19" i="27"/>
  <c r="G19" i="27"/>
  <c r="I19" i="27" s="1"/>
  <c r="L18" i="27"/>
  <c r="I18" i="27"/>
  <c r="G18" i="27"/>
  <c r="L17" i="27"/>
  <c r="G17" i="27"/>
  <c r="G22" i="27" s="1"/>
  <c r="L16" i="27"/>
  <c r="G16" i="27"/>
  <c r="I16" i="27" s="1"/>
  <c r="L15" i="27"/>
  <c r="G15" i="27"/>
  <c r="I15" i="27" s="1"/>
  <c r="L14" i="27"/>
  <c r="I14" i="27"/>
  <c r="G14" i="27"/>
  <c r="L13" i="27"/>
  <c r="G13" i="27"/>
  <c r="I13" i="27" s="1"/>
  <c r="L12" i="27"/>
  <c r="G12" i="27"/>
  <c r="I12" i="27" s="1"/>
  <c r="L11" i="27"/>
  <c r="L22" i="27" s="1"/>
  <c r="L51" i="27" s="1"/>
  <c r="G11" i="27"/>
  <c r="I11" i="27" s="1"/>
  <c r="L10" i="27"/>
  <c r="I10" i="27"/>
  <c r="G10" i="27"/>
  <c r="L9" i="27"/>
  <c r="G9" i="27"/>
  <c r="I9" i="27" s="1"/>
  <c r="M50" i="26"/>
  <c r="K50" i="26"/>
  <c r="J50" i="26"/>
  <c r="H50" i="26"/>
  <c r="F50" i="26"/>
  <c r="E50" i="26"/>
  <c r="L49" i="26"/>
  <c r="I49" i="26"/>
  <c r="G49" i="26"/>
  <c r="L48" i="26"/>
  <c r="G48" i="26"/>
  <c r="I48" i="26" s="1"/>
  <c r="L47" i="26"/>
  <c r="G47" i="26"/>
  <c r="I47" i="26" s="1"/>
  <c r="L46" i="26"/>
  <c r="G46" i="26"/>
  <c r="I46" i="26" s="1"/>
  <c r="L45" i="26"/>
  <c r="I45" i="26"/>
  <c r="G45" i="26"/>
  <c r="L44" i="26"/>
  <c r="G44" i="26"/>
  <c r="I44" i="26" s="1"/>
  <c r="L43" i="26"/>
  <c r="I43" i="26"/>
  <c r="G43" i="26"/>
  <c r="L42" i="26"/>
  <c r="G42" i="26"/>
  <c r="I42" i="26" s="1"/>
  <c r="L41" i="26"/>
  <c r="I41" i="26"/>
  <c r="G41" i="26"/>
  <c r="L40" i="26"/>
  <c r="I40" i="26"/>
  <c r="G40" i="26"/>
  <c r="L39" i="26"/>
  <c r="I39" i="26"/>
  <c r="G39" i="26"/>
  <c r="L38" i="26"/>
  <c r="G38" i="26"/>
  <c r="I38" i="26" s="1"/>
  <c r="L37" i="26"/>
  <c r="I37" i="26"/>
  <c r="G37" i="26"/>
  <c r="H36" i="26"/>
  <c r="L34" i="26"/>
  <c r="G34" i="26"/>
  <c r="I34" i="26" s="1"/>
  <c r="G33" i="26"/>
  <c r="I33" i="26" s="1"/>
  <c r="L32" i="26"/>
  <c r="I32" i="26"/>
  <c r="G32" i="26"/>
  <c r="G31" i="26"/>
  <c r="I31" i="26" s="1"/>
  <c r="L30" i="26"/>
  <c r="G30" i="26"/>
  <c r="I30" i="26" s="1"/>
  <c r="L28" i="26"/>
  <c r="G27" i="26"/>
  <c r="I27" i="26" s="1"/>
  <c r="G26" i="26"/>
  <c r="I26" i="26" s="1"/>
  <c r="L24" i="26"/>
  <c r="H22" i="26"/>
  <c r="L21" i="26"/>
  <c r="G21" i="26"/>
  <c r="I21" i="26" s="1"/>
  <c r="G20" i="26"/>
  <c r="I20" i="26" s="1"/>
  <c r="L18" i="26"/>
  <c r="G17" i="26"/>
  <c r="I17" i="26" s="1"/>
  <c r="L15" i="26"/>
  <c r="G14" i="26"/>
  <c r="I14" i="26" s="1"/>
  <c r="L13" i="26"/>
  <c r="L12" i="26"/>
  <c r="G12" i="26"/>
  <c r="I12" i="26" s="1"/>
  <c r="G11" i="26"/>
  <c r="I11" i="26" s="1"/>
  <c r="L10" i="26"/>
  <c r="K22" i="26"/>
  <c r="J22" i="24"/>
  <c r="J12" i="24"/>
  <c r="G28" i="23"/>
  <c r="E28" i="23"/>
  <c r="D28" i="23"/>
  <c r="C28" i="23"/>
  <c r="H27" i="23"/>
  <c r="H26" i="23"/>
  <c r="H25" i="23"/>
  <c r="H24" i="23"/>
  <c r="H23" i="23"/>
  <c r="H22" i="23"/>
  <c r="G20" i="23"/>
  <c r="F20" i="23"/>
  <c r="E20" i="23"/>
  <c r="H20" i="23" s="1"/>
  <c r="D20" i="23"/>
  <c r="C20" i="23"/>
  <c r="H19" i="23"/>
  <c r="H18" i="23"/>
  <c r="H17" i="23"/>
  <c r="H16" i="23"/>
  <c r="N54" i="19"/>
  <c r="L54" i="19"/>
  <c r="K54" i="19"/>
  <c r="J54" i="19"/>
  <c r="I54" i="19"/>
  <c r="H54" i="19"/>
  <c r="G54" i="19"/>
  <c r="F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N40" i="19"/>
  <c r="L40" i="19"/>
  <c r="K40" i="19"/>
  <c r="J40" i="19"/>
  <c r="I40" i="19"/>
  <c r="I56" i="19" s="1"/>
  <c r="H40" i="19"/>
  <c r="G40" i="19"/>
  <c r="F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40" i="19" s="1"/>
  <c r="N26" i="19"/>
  <c r="N56" i="19" s="1"/>
  <c r="L26" i="19"/>
  <c r="L56" i="19" s="1"/>
  <c r="K26" i="19"/>
  <c r="J26" i="19"/>
  <c r="J56" i="19" s="1"/>
  <c r="I26" i="19"/>
  <c r="H26" i="19"/>
  <c r="H56" i="19" s="1"/>
  <c r="G26" i="19"/>
  <c r="F26" i="19"/>
  <c r="F56" i="19" s="1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H13" i="17"/>
  <c r="G13" i="17"/>
  <c r="F13" i="17"/>
  <c r="E13" i="17"/>
  <c r="D13" i="17"/>
  <c r="C13" i="17"/>
  <c r="I12" i="17"/>
  <c r="I11" i="17"/>
  <c r="I13" i="17" s="1"/>
  <c r="F39" i="16"/>
  <c r="D39" i="16"/>
  <c r="C39" i="16"/>
  <c r="B39" i="16"/>
  <c r="E38" i="16"/>
  <c r="G38" i="16" s="1"/>
  <c r="G37" i="16"/>
  <c r="E37" i="16"/>
  <c r="E36" i="16"/>
  <c r="G36" i="16" s="1"/>
  <c r="E35" i="16"/>
  <c r="G35" i="16" s="1"/>
  <c r="E34" i="16"/>
  <c r="G34" i="16" s="1"/>
  <c r="E33" i="16"/>
  <c r="G33" i="16" s="1"/>
  <c r="E32" i="16"/>
  <c r="G32" i="16" s="1"/>
  <c r="E31" i="16"/>
  <c r="G31" i="16" s="1"/>
  <c r="E30" i="16"/>
  <c r="G30" i="16" s="1"/>
  <c r="G29" i="16"/>
  <c r="E29" i="16"/>
  <c r="E28" i="16"/>
  <c r="G28" i="16" s="1"/>
  <c r="E27" i="16"/>
  <c r="G27" i="16" s="1"/>
  <c r="E26" i="16"/>
  <c r="G26" i="16" s="1"/>
  <c r="E25" i="16"/>
  <c r="G25" i="16" s="1"/>
  <c r="E24" i="16"/>
  <c r="G24" i="16" s="1"/>
  <c r="E23" i="16"/>
  <c r="G23" i="16" s="1"/>
  <c r="E22" i="16"/>
  <c r="G22" i="16" s="1"/>
  <c r="G21" i="16"/>
  <c r="E21" i="16"/>
  <c r="E20" i="16"/>
  <c r="G20" i="16" s="1"/>
  <c r="E19" i="16"/>
  <c r="G19" i="16" s="1"/>
  <c r="E18" i="16"/>
  <c r="G18" i="16" s="1"/>
  <c r="E17" i="16"/>
  <c r="G17" i="16" s="1"/>
  <c r="E16" i="16"/>
  <c r="G16" i="16" s="1"/>
  <c r="E15" i="16"/>
  <c r="G15" i="16" s="1"/>
  <c r="E14" i="16"/>
  <c r="G14" i="16" s="1"/>
  <c r="G13" i="16"/>
  <c r="E13" i="16"/>
  <c r="E12" i="16"/>
  <c r="G12" i="16" s="1"/>
  <c r="E11" i="16"/>
  <c r="G11" i="16" s="1"/>
  <c r="E10" i="16"/>
  <c r="F39" i="15"/>
  <c r="D39" i="15"/>
  <c r="C39" i="15"/>
  <c r="B39" i="15"/>
  <c r="E38" i="15"/>
  <c r="G38" i="15" s="1"/>
  <c r="G37" i="15"/>
  <c r="E37" i="15"/>
  <c r="E36" i="15"/>
  <c r="G36" i="15" s="1"/>
  <c r="E35" i="15"/>
  <c r="G35" i="15" s="1"/>
  <c r="E34" i="15"/>
  <c r="G34" i="15" s="1"/>
  <c r="E33" i="15"/>
  <c r="G33" i="15" s="1"/>
  <c r="E32" i="15"/>
  <c r="G32" i="15" s="1"/>
  <c r="E31" i="15"/>
  <c r="G31" i="15" s="1"/>
  <c r="E30" i="15"/>
  <c r="G30" i="15" s="1"/>
  <c r="G29" i="15"/>
  <c r="E29" i="15"/>
  <c r="E28" i="15"/>
  <c r="G28" i="15" s="1"/>
  <c r="E27" i="15"/>
  <c r="G27" i="15" s="1"/>
  <c r="E26" i="15"/>
  <c r="G26" i="15" s="1"/>
  <c r="E25" i="15"/>
  <c r="G25" i="15" s="1"/>
  <c r="E24" i="15"/>
  <c r="G24" i="15" s="1"/>
  <c r="E23" i="15"/>
  <c r="G23" i="15" s="1"/>
  <c r="E22" i="15"/>
  <c r="G22" i="15" s="1"/>
  <c r="G21" i="15"/>
  <c r="E21" i="15"/>
  <c r="D20" i="15"/>
  <c r="E20" i="15" s="1"/>
  <c r="G20" i="15" s="1"/>
  <c r="G19" i="15"/>
  <c r="E19" i="15"/>
  <c r="E18" i="15"/>
  <c r="G18" i="15" s="1"/>
  <c r="G17" i="15"/>
  <c r="E17" i="15"/>
  <c r="E16" i="15"/>
  <c r="G16" i="15" s="1"/>
  <c r="G15" i="15"/>
  <c r="E15" i="15"/>
  <c r="E14" i="15"/>
  <c r="G14" i="15" s="1"/>
  <c r="G13" i="15"/>
  <c r="E13" i="15"/>
  <c r="E12" i="15"/>
  <c r="G12" i="15" s="1"/>
  <c r="G11" i="15"/>
  <c r="E11" i="15"/>
  <c r="E10" i="15"/>
  <c r="F39" i="14"/>
  <c r="E39" i="14"/>
  <c r="C39" i="14"/>
  <c r="B39" i="14"/>
  <c r="H38" i="14"/>
  <c r="G38" i="14"/>
  <c r="D38" i="14"/>
  <c r="H37" i="14"/>
  <c r="G37" i="14"/>
  <c r="D37" i="14"/>
  <c r="H36" i="14"/>
  <c r="D36" i="14"/>
  <c r="G36" i="14" s="1"/>
  <c r="H35" i="14"/>
  <c r="D35" i="14"/>
  <c r="G35" i="14" s="1"/>
  <c r="H34" i="14"/>
  <c r="G34" i="14"/>
  <c r="D34" i="14"/>
  <c r="H33" i="14"/>
  <c r="D33" i="14"/>
  <c r="G33" i="14" s="1"/>
  <c r="H32" i="14"/>
  <c r="D32" i="14"/>
  <c r="G32" i="14" s="1"/>
  <c r="H31" i="14"/>
  <c r="D31" i="14"/>
  <c r="G31" i="14" s="1"/>
  <c r="H30" i="14"/>
  <c r="G30" i="14"/>
  <c r="D30" i="14"/>
  <c r="H29" i="14"/>
  <c r="G29" i="14"/>
  <c r="D29" i="14"/>
  <c r="H28" i="14"/>
  <c r="D28" i="14"/>
  <c r="G28" i="14" s="1"/>
  <c r="H27" i="14"/>
  <c r="D27" i="14"/>
  <c r="G27" i="14" s="1"/>
  <c r="H26" i="14"/>
  <c r="G26" i="14"/>
  <c r="D26" i="14"/>
  <c r="H25" i="14"/>
  <c r="D25" i="14"/>
  <c r="G25" i="14" s="1"/>
  <c r="H24" i="14"/>
  <c r="D24" i="14"/>
  <c r="G24" i="14" s="1"/>
  <c r="H23" i="14"/>
  <c r="D23" i="14"/>
  <c r="G23" i="14" s="1"/>
  <c r="H22" i="14"/>
  <c r="G22" i="14"/>
  <c r="D22" i="14"/>
  <c r="H21" i="14"/>
  <c r="G21" i="14"/>
  <c r="D21" i="14"/>
  <c r="H20" i="14"/>
  <c r="D20" i="14"/>
  <c r="G20" i="14" s="1"/>
  <c r="H19" i="14"/>
  <c r="D19" i="14"/>
  <c r="G19" i="14" s="1"/>
  <c r="H18" i="14"/>
  <c r="G18" i="14"/>
  <c r="D18" i="14"/>
  <c r="H17" i="14"/>
  <c r="D17" i="14"/>
  <c r="G17" i="14" s="1"/>
  <c r="H16" i="14"/>
  <c r="D16" i="14"/>
  <c r="G16" i="14" s="1"/>
  <c r="H15" i="14"/>
  <c r="D15" i="14"/>
  <c r="G15" i="14" s="1"/>
  <c r="H14" i="14"/>
  <c r="H39" i="14" s="1"/>
  <c r="G14" i="14"/>
  <c r="D14" i="14"/>
  <c r="H13" i="14"/>
  <c r="G13" i="14"/>
  <c r="D13" i="14"/>
  <c r="H12" i="14"/>
  <c r="D12" i="14"/>
  <c r="G12" i="14" s="1"/>
  <c r="G11" i="14"/>
  <c r="D11" i="14"/>
  <c r="G10" i="14"/>
  <c r="D10" i="14"/>
  <c r="D39" i="14" s="1"/>
  <c r="G9" i="14"/>
  <c r="D9" i="14"/>
  <c r="K51" i="13"/>
  <c r="H51" i="13"/>
  <c r="M50" i="13"/>
  <c r="K50" i="13"/>
  <c r="J50" i="13"/>
  <c r="H50" i="13"/>
  <c r="F50" i="13"/>
  <c r="E50" i="13"/>
  <c r="L49" i="13"/>
  <c r="G49" i="13"/>
  <c r="I49" i="13" s="1"/>
  <c r="L48" i="13"/>
  <c r="I48" i="13"/>
  <c r="G48" i="13"/>
  <c r="L47" i="13"/>
  <c r="I47" i="13"/>
  <c r="G47" i="13"/>
  <c r="L46" i="13"/>
  <c r="G46" i="13"/>
  <c r="I46" i="13" s="1"/>
  <c r="L45" i="13"/>
  <c r="G45" i="13"/>
  <c r="I45" i="13" s="1"/>
  <c r="L44" i="13"/>
  <c r="I44" i="13"/>
  <c r="G44" i="13"/>
  <c r="L43" i="13"/>
  <c r="G43" i="13"/>
  <c r="I43" i="13" s="1"/>
  <c r="L42" i="13"/>
  <c r="G42" i="13"/>
  <c r="I42" i="13" s="1"/>
  <c r="L41" i="13"/>
  <c r="G41" i="13"/>
  <c r="I41" i="13" s="1"/>
  <c r="L40" i="13"/>
  <c r="I40" i="13"/>
  <c r="G40" i="13"/>
  <c r="L39" i="13"/>
  <c r="I39" i="13"/>
  <c r="G39" i="13"/>
  <c r="L38" i="13"/>
  <c r="G38" i="13"/>
  <c r="I38" i="13" s="1"/>
  <c r="L37" i="13"/>
  <c r="L50" i="13" s="1"/>
  <c r="G37" i="13"/>
  <c r="M36" i="13"/>
  <c r="K36" i="13"/>
  <c r="J36" i="13"/>
  <c r="H36" i="13"/>
  <c r="F36" i="13"/>
  <c r="E36" i="13"/>
  <c r="L35" i="13"/>
  <c r="G35" i="13"/>
  <c r="I35" i="13" s="1"/>
  <c r="L34" i="13"/>
  <c r="I34" i="13"/>
  <c r="G34" i="13"/>
  <c r="L33" i="13"/>
  <c r="I33" i="13"/>
  <c r="G33" i="13"/>
  <c r="L32" i="13"/>
  <c r="G32" i="13"/>
  <c r="I32" i="13" s="1"/>
  <c r="L31" i="13"/>
  <c r="G31" i="13"/>
  <c r="I31" i="13" s="1"/>
  <c r="L30" i="13"/>
  <c r="I30" i="13"/>
  <c r="G30" i="13"/>
  <c r="L29" i="13"/>
  <c r="G29" i="13"/>
  <c r="I29" i="13" s="1"/>
  <c r="L28" i="13"/>
  <c r="G28" i="13"/>
  <c r="I28" i="13" s="1"/>
  <c r="L27" i="13"/>
  <c r="G27" i="13"/>
  <c r="I27" i="13" s="1"/>
  <c r="L26" i="13"/>
  <c r="I26" i="13"/>
  <c r="G26" i="13"/>
  <c r="L25" i="13"/>
  <c r="I25" i="13"/>
  <c r="G25" i="13"/>
  <c r="L24" i="13"/>
  <c r="G24" i="13"/>
  <c r="I24" i="13" s="1"/>
  <c r="L23" i="13"/>
  <c r="L36" i="13" s="1"/>
  <c r="G23" i="13"/>
  <c r="M22" i="13"/>
  <c r="M51" i="13" s="1"/>
  <c r="K22" i="13"/>
  <c r="J22" i="13"/>
  <c r="J51" i="13" s="1"/>
  <c r="H22" i="13"/>
  <c r="F22" i="13"/>
  <c r="F51" i="13" s="1"/>
  <c r="E22" i="13"/>
  <c r="E51" i="13" s="1"/>
  <c r="L21" i="13"/>
  <c r="G21" i="13"/>
  <c r="I21" i="13" s="1"/>
  <c r="L20" i="13"/>
  <c r="I20" i="13"/>
  <c r="G20" i="13"/>
  <c r="L19" i="13"/>
  <c r="I19" i="13"/>
  <c r="G19" i="13"/>
  <c r="L18" i="13"/>
  <c r="G18" i="13"/>
  <c r="I18" i="13" s="1"/>
  <c r="L17" i="13"/>
  <c r="G17" i="13"/>
  <c r="I17" i="13" s="1"/>
  <c r="L16" i="13"/>
  <c r="I16" i="13"/>
  <c r="G16" i="13"/>
  <c r="L15" i="13"/>
  <c r="G15" i="13"/>
  <c r="I15" i="13" s="1"/>
  <c r="L14" i="13"/>
  <c r="G14" i="13"/>
  <c r="I14" i="13" s="1"/>
  <c r="L13" i="13"/>
  <c r="G13" i="13"/>
  <c r="I13" i="13" s="1"/>
  <c r="L12" i="13"/>
  <c r="I12" i="13"/>
  <c r="G12" i="13"/>
  <c r="L11" i="13"/>
  <c r="I11" i="13"/>
  <c r="G11" i="13"/>
  <c r="L10" i="13"/>
  <c r="G10" i="13"/>
  <c r="I10" i="13" s="1"/>
  <c r="L9" i="13"/>
  <c r="L22" i="13" s="1"/>
  <c r="L51" i="13" s="1"/>
  <c r="G9" i="13"/>
  <c r="M50" i="12"/>
  <c r="L50" i="12"/>
  <c r="K50" i="12"/>
  <c r="J50" i="12"/>
  <c r="H50" i="12"/>
  <c r="F50" i="12"/>
  <c r="E50" i="12"/>
  <c r="E51" i="12" s="1"/>
  <c r="G49" i="12"/>
  <c r="I49" i="12" s="1"/>
  <c r="I48" i="12"/>
  <c r="G48" i="12"/>
  <c r="G47" i="12"/>
  <c r="I47" i="12" s="1"/>
  <c r="G46" i="12"/>
  <c r="I46" i="12" s="1"/>
  <c r="G45" i="12"/>
  <c r="I45" i="12" s="1"/>
  <c r="G44" i="12"/>
  <c r="I44" i="12" s="1"/>
  <c r="G43" i="12"/>
  <c r="I43" i="12" s="1"/>
  <c r="G42" i="12"/>
  <c r="I42" i="12" s="1"/>
  <c r="G41" i="12"/>
  <c r="I41" i="12" s="1"/>
  <c r="I40" i="12"/>
  <c r="G40" i="12"/>
  <c r="G39" i="12"/>
  <c r="I39" i="12" s="1"/>
  <c r="G38" i="12"/>
  <c r="I38" i="12" s="1"/>
  <c r="G37" i="12"/>
  <c r="I37" i="12" s="1"/>
  <c r="M36" i="12"/>
  <c r="K36" i="12"/>
  <c r="J36" i="12"/>
  <c r="H36" i="12"/>
  <c r="F36" i="12"/>
  <c r="E36" i="12"/>
  <c r="L35" i="12"/>
  <c r="G35" i="12"/>
  <c r="I35" i="12" s="1"/>
  <c r="L34" i="12"/>
  <c r="I34" i="12"/>
  <c r="G34" i="12"/>
  <c r="L33" i="12"/>
  <c r="I33" i="12"/>
  <c r="G33" i="12"/>
  <c r="L32" i="12"/>
  <c r="G32" i="12"/>
  <c r="I32" i="12" s="1"/>
  <c r="L31" i="12"/>
  <c r="G31" i="12"/>
  <c r="I31" i="12" s="1"/>
  <c r="L30" i="12"/>
  <c r="I30" i="12"/>
  <c r="G30" i="12"/>
  <c r="L29" i="12"/>
  <c r="G29" i="12"/>
  <c r="I29" i="12" s="1"/>
  <c r="L28" i="12"/>
  <c r="G28" i="12"/>
  <c r="I28" i="12" s="1"/>
  <c r="L27" i="12"/>
  <c r="G27" i="12"/>
  <c r="I27" i="12" s="1"/>
  <c r="L26" i="12"/>
  <c r="I26" i="12"/>
  <c r="G26" i="12"/>
  <c r="L25" i="12"/>
  <c r="I25" i="12"/>
  <c r="G25" i="12"/>
  <c r="L24" i="12"/>
  <c r="G24" i="12"/>
  <c r="I24" i="12" s="1"/>
  <c r="L23" i="12"/>
  <c r="L36" i="12" s="1"/>
  <c r="G23" i="12"/>
  <c r="M22" i="12"/>
  <c r="M51" i="12" s="1"/>
  <c r="K22" i="12"/>
  <c r="K51" i="12" s="1"/>
  <c r="J22" i="12"/>
  <c r="H22" i="12"/>
  <c r="H51" i="12" s="1"/>
  <c r="F22" i="12"/>
  <c r="F51" i="12" s="1"/>
  <c r="E22" i="12"/>
  <c r="L21" i="12"/>
  <c r="G21" i="12"/>
  <c r="I21" i="12" s="1"/>
  <c r="L20" i="12"/>
  <c r="I20" i="12"/>
  <c r="G20" i="12"/>
  <c r="L19" i="12"/>
  <c r="I19" i="12"/>
  <c r="G19" i="12"/>
  <c r="L18" i="12"/>
  <c r="G18" i="12"/>
  <c r="I18" i="12" s="1"/>
  <c r="L17" i="12"/>
  <c r="G17" i="12"/>
  <c r="I17" i="12" s="1"/>
  <c r="L16" i="12"/>
  <c r="I16" i="12"/>
  <c r="G16" i="12"/>
  <c r="L15" i="12"/>
  <c r="G15" i="12"/>
  <c r="I15" i="12" s="1"/>
  <c r="L14" i="12"/>
  <c r="G14" i="12"/>
  <c r="I14" i="12" s="1"/>
  <c r="L13" i="12"/>
  <c r="G13" i="12"/>
  <c r="I13" i="12" s="1"/>
  <c r="L12" i="12"/>
  <c r="I12" i="12"/>
  <c r="G12" i="12"/>
  <c r="L11" i="12"/>
  <c r="I11" i="12"/>
  <c r="G11" i="12"/>
  <c r="L10" i="12"/>
  <c r="G10" i="12"/>
  <c r="I10" i="12" s="1"/>
  <c r="L9" i="12"/>
  <c r="L22" i="12" s="1"/>
  <c r="L51" i="12" s="1"/>
  <c r="G9" i="12"/>
  <c r="F39" i="31" l="1"/>
  <c r="E13" i="31"/>
  <c r="G13" i="31" s="1"/>
  <c r="L44" i="33"/>
  <c r="F12" i="34"/>
  <c r="D11" i="34"/>
  <c r="H51" i="26"/>
  <c r="E12" i="31"/>
  <c r="G12" i="31" s="1"/>
  <c r="L10" i="33"/>
  <c r="L22" i="33" s="1"/>
  <c r="L51" i="33" s="1"/>
  <c r="G26" i="33"/>
  <c r="I26" i="33" s="1"/>
  <c r="L27" i="33"/>
  <c r="G29" i="33"/>
  <c r="I29" i="33" s="1"/>
  <c r="L30" i="33"/>
  <c r="G46" i="33"/>
  <c r="I46" i="33" s="1"/>
  <c r="K36" i="26"/>
  <c r="K51" i="26" s="1"/>
  <c r="G10" i="26"/>
  <c r="I10" i="26" s="1"/>
  <c r="L11" i="26"/>
  <c r="F36" i="33"/>
  <c r="J50" i="33"/>
  <c r="C20" i="35"/>
  <c r="G13" i="26"/>
  <c r="I13" i="26" s="1"/>
  <c r="L14" i="26"/>
  <c r="G16" i="26"/>
  <c r="I16" i="26" s="1"/>
  <c r="L17" i="26"/>
  <c r="G35" i="26"/>
  <c r="I35" i="26" s="1"/>
  <c r="L50" i="26"/>
  <c r="L21" i="33"/>
  <c r="G25" i="33"/>
  <c r="I25" i="33" s="1"/>
  <c r="L26" i="33"/>
  <c r="L39" i="33"/>
  <c r="L43" i="33"/>
  <c r="G45" i="33"/>
  <c r="I45" i="33" s="1"/>
  <c r="G19" i="26"/>
  <c r="I19" i="26" s="1"/>
  <c r="L20" i="26"/>
  <c r="G25" i="26"/>
  <c r="I25" i="26" s="1"/>
  <c r="L26" i="26"/>
  <c r="G28" i="26"/>
  <c r="I28" i="26" s="1"/>
  <c r="E16" i="31"/>
  <c r="G16" i="31" s="1"/>
  <c r="G19" i="31"/>
  <c r="G28" i="33"/>
  <c r="I28" i="33" s="1"/>
  <c r="L29" i="33"/>
  <c r="G31" i="33"/>
  <c r="I31" i="33" s="1"/>
  <c r="L32" i="33"/>
  <c r="H51" i="33"/>
  <c r="I49" i="33"/>
  <c r="G11" i="36"/>
  <c r="H11" i="36"/>
  <c r="F22" i="26"/>
  <c r="F51" i="26" s="1"/>
  <c r="G15" i="26"/>
  <c r="I15" i="26" s="1"/>
  <c r="L16" i="26"/>
  <c r="G18" i="26"/>
  <c r="I18" i="26" s="1"/>
  <c r="L19" i="26"/>
  <c r="G24" i="26"/>
  <c r="I24" i="26" s="1"/>
  <c r="L35" i="26"/>
  <c r="G14" i="33"/>
  <c r="I14" i="33" s="1"/>
  <c r="G24" i="33"/>
  <c r="I24" i="33" s="1"/>
  <c r="L25" i="33"/>
  <c r="G27" i="33"/>
  <c r="I27" i="33" s="1"/>
  <c r="L28" i="33"/>
  <c r="G40" i="33"/>
  <c r="I40" i="33" s="1"/>
  <c r="G44" i="33"/>
  <c r="I44" i="33" s="1"/>
  <c r="L49" i="33"/>
  <c r="E10" i="35"/>
  <c r="E12" i="35"/>
  <c r="G12" i="35" s="1"/>
  <c r="E14" i="35"/>
  <c r="G14" i="35" s="1"/>
  <c r="E16" i="35"/>
  <c r="G16" i="35" s="1"/>
  <c r="E18" i="35"/>
  <c r="G18" i="35" s="1"/>
  <c r="I50" i="12"/>
  <c r="G36" i="27"/>
  <c r="G51" i="27" s="1"/>
  <c r="G56" i="19"/>
  <c r="K56" i="19"/>
  <c r="H28" i="23"/>
  <c r="G9" i="26"/>
  <c r="E22" i="26"/>
  <c r="G50" i="26"/>
  <c r="I17" i="27"/>
  <c r="I45" i="27"/>
  <c r="I50" i="27" s="1"/>
  <c r="G39" i="29"/>
  <c r="F22" i="33"/>
  <c r="G9" i="33"/>
  <c r="K50" i="33"/>
  <c r="J22" i="26"/>
  <c r="L9" i="26"/>
  <c r="M22" i="26"/>
  <c r="M51" i="26" s="1"/>
  <c r="F36" i="26"/>
  <c r="M36" i="26"/>
  <c r="E36" i="26"/>
  <c r="I22" i="27"/>
  <c r="I36" i="27"/>
  <c r="D39" i="28"/>
  <c r="H39" i="28"/>
  <c r="D39" i="29"/>
  <c r="L50" i="33"/>
  <c r="E29" i="38"/>
  <c r="H20" i="38"/>
  <c r="H29" i="38" s="1"/>
  <c r="G39" i="41"/>
  <c r="G39" i="14"/>
  <c r="M54" i="19"/>
  <c r="G22" i="12"/>
  <c r="J51" i="12"/>
  <c r="G36" i="12"/>
  <c r="G22" i="13"/>
  <c r="G51" i="13" s="1"/>
  <c r="G36" i="13"/>
  <c r="G50" i="13"/>
  <c r="E39" i="15"/>
  <c r="G10" i="15"/>
  <c r="G39" i="15" s="1"/>
  <c r="E39" i="16"/>
  <c r="M26" i="19"/>
  <c r="G23" i="26"/>
  <c r="G29" i="26"/>
  <c r="I29" i="26" s="1"/>
  <c r="I50" i="26"/>
  <c r="G39" i="28"/>
  <c r="G39" i="30"/>
  <c r="E39" i="30"/>
  <c r="D39" i="31"/>
  <c r="K22" i="33"/>
  <c r="K51" i="33" s="1"/>
  <c r="F50" i="33"/>
  <c r="G37" i="33"/>
  <c r="G23" i="33"/>
  <c r="E36" i="33"/>
  <c r="E51" i="33" s="1"/>
  <c r="I35" i="33"/>
  <c r="D12" i="34"/>
  <c r="G10" i="35"/>
  <c r="B20" i="35"/>
  <c r="M39" i="37"/>
  <c r="G22" i="40"/>
  <c r="I9" i="40"/>
  <c r="I22" i="40" s="1"/>
  <c r="F51" i="40"/>
  <c r="L36" i="44"/>
  <c r="G50" i="12"/>
  <c r="I9" i="12"/>
  <c r="I22" i="12" s="1"/>
  <c r="I23" i="12"/>
  <c r="I36" i="12" s="1"/>
  <c r="I9" i="13"/>
  <c r="I22" i="13" s="1"/>
  <c r="I51" i="13" s="1"/>
  <c r="I23" i="13"/>
  <c r="I36" i="13" s="1"/>
  <c r="I37" i="13"/>
  <c r="I50" i="13" s="1"/>
  <c r="G10" i="16"/>
  <c r="G39" i="16" s="1"/>
  <c r="J36" i="26"/>
  <c r="L23" i="26"/>
  <c r="L25" i="26"/>
  <c r="L27" i="26"/>
  <c r="L29" i="26"/>
  <c r="L31" i="26"/>
  <c r="L33" i="26"/>
  <c r="E10" i="31"/>
  <c r="C39" i="31"/>
  <c r="E14" i="31"/>
  <c r="G14" i="31" s="1"/>
  <c r="E18" i="31"/>
  <c r="G18" i="31" s="1"/>
  <c r="M51" i="33"/>
  <c r="J36" i="33"/>
  <c r="J51" i="33" s="1"/>
  <c r="L23" i="33"/>
  <c r="L36" i="33" s="1"/>
  <c r="G9" i="34"/>
  <c r="G12" i="34" s="1"/>
  <c r="H12" i="34"/>
  <c r="E12" i="34"/>
  <c r="L22" i="44"/>
  <c r="B12" i="34"/>
  <c r="E11" i="36"/>
  <c r="H25" i="37"/>
  <c r="H55" i="37" s="1"/>
  <c r="J12" i="37"/>
  <c r="J25" i="37" s="1"/>
  <c r="H53" i="37"/>
  <c r="J40" i="37"/>
  <c r="J53" i="37" s="1"/>
  <c r="L22" i="40"/>
  <c r="L51" i="40" s="1"/>
  <c r="G36" i="40"/>
  <c r="I23" i="40"/>
  <c r="I36" i="40" s="1"/>
  <c r="I22" i="44"/>
  <c r="G22" i="44"/>
  <c r="G51" i="44" s="1"/>
  <c r="I11" i="44"/>
  <c r="G36" i="44"/>
  <c r="I25" i="44"/>
  <c r="I36" i="44" s="1"/>
  <c r="G50" i="44"/>
  <c r="I39" i="44"/>
  <c r="I50" i="44" s="1"/>
  <c r="D39" i="45"/>
  <c r="C12" i="34"/>
  <c r="M25" i="37"/>
  <c r="G55" i="37"/>
  <c r="M53" i="37"/>
  <c r="E28" i="38"/>
  <c r="H28" i="38" s="1"/>
  <c r="J51" i="40"/>
  <c r="L36" i="40"/>
  <c r="G50" i="40"/>
  <c r="I37" i="40"/>
  <c r="I50" i="40" s="1"/>
  <c r="G39" i="42"/>
  <c r="I21" i="43"/>
  <c r="I9" i="36"/>
  <c r="I11" i="36" s="1"/>
  <c r="D29" i="38"/>
  <c r="G10" i="46"/>
  <c r="G39" i="46" s="1"/>
  <c r="G20" i="35" l="1"/>
  <c r="L22" i="26"/>
  <c r="E20" i="35"/>
  <c r="I51" i="27"/>
  <c r="I51" i="44"/>
  <c r="E39" i="31"/>
  <c r="G10" i="31"/>
  <c r="G39" i="31" s="1"/>
  <c r="G22" i="33"/>
  <c r="I9" i="33"/>
  <c r="I22" i="33" s="1"/>
  <c r="I51" i="12"/>
  <c r="I51" i="40"/>
  <c r="M56" i="19"/>
  <c r="J51" i="26"/>
  <c r="F51" i="33"/>
  <c r="G50" i="33"/>
  <c r="I37" i="33"/>
  <c r="I50" i="33" s="1"/>
  <c r="I9" i="26"/>
  <c r="I22" i="26" s="1"/>
  <c r="G22" i="26"/>
  <c r="I23" i="26"/>
  <c r="I36" i="26" s="1"/>
  <c r="G36" i="26"/>
  <c r="M55" i="37"/>
  <c r="J55" i="37"/>
  <c r="L51" i="44"/>
  <c r="L36" i="26"/>
  <c r="L51" i="26" s="1"/>
  <c r="G51" i="40"/>
  <c r="I23" i="33"/>
  <c r="I36" i="33" s="1"/>
  <c r="G36" i="33"/>
  <c r="G51" i="12"/>
  <c r="E51" i="26"/>
  <c r="G51" i="26" l="1"/>
  <c r="I51" i="26"/>
  <c r="I51" i="33"/>
  <c r="G51" i="33"/>
  <c r="G14" i="4" l="1"/>
  <c r="F5" i="10" l="1"/>
  <c r="B5" i="9"/>
  <c r="F5" i="7"/>
  <c r="G5" i="2"/>
  <c r="I10" i="10" l="1"/>
  <c r="I13" i="10" l="1"/>
  <c r="I14" i="10"/>
  <c r="I12" i="10"/>
  <c r="I11" i="10"/>
  <c r="I9" i="10"/>
  <c r="D32" i="10" l="1"/>
  <c r="H32" i="10"/>
  <c r="C32" i="10" l="1"/>
  <c r="G32" i="10"/>
  <c r="F32" i="10"/>
  <c r="E32" i="10"/>
  <c r="H15" i="10"/>
  <c r="H33" i="10" s="1"/>
  <c r="G15" i="10"/>
  <c r="F15" i="10"/>
  <c r="E15" i="10"/>
  <c r="D15" i="10"/>
  <c r="D33" i="10" s="1"/>
  <c r="C15" i="10"/>
  <c r="G33" i="10" l="1"/>
  <c r="E33" i="10"/>
  <c r="F33" i="10"/>
  <c r="C33" i="10"/>
  <c r="I41" i="10" l="1"/>
  <c r="D41" i="10"/>
  <c r="D42" i="10" s="1"/>
  <c r="E41" i="10"/>
  <c r="E42" i="10" s="1"/>
  <c r="F41" i="10"/>
  <c r="F42" i="10" s="1"/>
  <c r="H41" i="10"/>
  <c r="H42" i="10" s="1"/>
  <c r="G41" i="10"/>
  <c r="G42" i="10" s="1"/>
  <c r="C41" i="10"/>
  <c r="C42" i="10" s="1"/>
  <c r="A4" i="10"/>
  <c r="A4" i="9"/>
  <c r="A4" i="8"/>
  <c r="A4" i="7"/>
  <c r="A4" i="2"/>
  <c r="A4" i="5" s="1"/>
  <c r="A40" i="7"/>
  <c r="A10" i="9" s="1"/>
  <c r="A16" i="10" s="1"/>
  <c r="A4" i="4" l="1"/>
  <c r="R15" i="4"/>
  <c r="R16" i="4"/>
  <c r="R19" i="4"/>
  <c r="R20" i="4"/>
  <c r="R21" i="4"/>
  <c r="R22" i="4"/>
  <c r="R25" i="4"/>
  <c r="R27" i="4"/>
  <c r="R28" i="4"/>
  <c r="R30" i="4"/>
  <c r="R31" i="4"/>
  <c r="R32" i="4"/>
  <c r="R33" i="4"/>
  <c r="R35" i="4"/>
  <c r="R36" i="4"/>
  <c r="R37" i="4"/>
  <c r="R38" i="4"/>
  <c r="R41" i="4"/>
  <c r="R43" i="4"/>
  <c r="R44" i="4"/>
  <c r="R45" i="4"/>
  <c r="R47" i="4"/>
  <c r="R48" i="4"/>
  <c r="R51" i="4"/>
  <c r="R52" i="4"/>
  <c r="R14" i="4"/>
  <c r="M18" i="4"/>
  <c r="M22" i="4"/>
  <c r="M33" i="4"/>
  <c r="M34" i="4"/>
  <c r="M35" i="4"/>
  <c r="M50" i="4"/>
  <c r="M51" i="4"/>
  <c r="M52" i="4"/>
  <c r="L27" i="4"/>
  <c r="L40" i="4"/>
  <c r="L43" i="4"/>
  <c r="K18" i="4"/>
  <c r="K26" i="4"/>
  <c r="K27" i="4"/>
  <c r="K42" i="4"/>
  <c r="J32" i="4"/>
  <c r="J35" i="4"/>
  <c r="J51" i="4"/>
  <c r="L15" i="4" l="1"/>
  <c r="G29" i="4"/>
  <c r="R29" i="4"/>
  <c r="T29" i="4" s="1"/>
  <c r="M46" i="4"/>
  <c r="R46" i="4"/>
  <c r="T46" i="4" s="1"/>
  <c r="M28" i="4"/>
  <c r="G50" i="4"/>
  <c r="I50" i="4" s="1"/>
  <c r="R50" i="4"/>
  <c r="T50" i="4" s="1"/>
  <c r="G42" i="4"/>
  <c r="R42" i="4"/>
  <c r="G26" i="4"/>
  <c r="I26" i="4" s="1"/>
  <c r="R26" i="4"/>
  <c r="T26" i="4" s="1"/>
  <c r="G18" i="4"/>
  <c r="I18" i="4" s="1"/>
  <c r="R18" i="4"/>
  <c r="J39" i="4"/>
  <c r="R39" i="4"/>
  <c r="K23" i="4"/>
  <c r="R23" i="4"/>
  <c r="O38" i="4"/>
  <c r="O30" i="4"/>
  <c r="M31" i="4"/>
  <c r="O22" i="4"/>
  <c r="M30" i="4"/>
  <c r="M43" i="4"/>
  <c r="G34" i="4"/>
  <c r="R34" i="4"/>
  <c r="J31" i="4"/>
  <c r="L39" i="4"/>
  <c r="M42" i="4"/>
  <c r="M27" i="4"/>
  <c r="M49" i="4"/>
  <c r="R49" i="4"/>
  <c r="T49" i="4" s="1"/>
  <c r="W17" i="4"/>
  <c r="R17" i="4"/>
  <c r="K43" i="4"/>
  <c r="L28" i="4"/>
  <c r="M36" i="4"/>
  <c r="M26" i="4"/>
  <c r="J40" i="4"/>
  <c r="R40" i="4"/>
  <c r="N24" i="4"/>
  <c r="R24" i="4"/>
  <c r="I42" i="10"/>
  <c r="I15" i="10" s="1"/>
  <c r="L41" i="4"/>
  <c r="G41" i="4"/>
  <c r="I41" i="4" s="1"/>
  <c r="O25" i="4"/>
  <c r="G25" i="4"/>
  <c r="I25" i="4" s="1"/>
  <c r="K41" i="4"/>
  <c r="U48" i="4"/>
  <c r="G48" i="4"/>
  <c r="I48" i="4" s="1"/>
  <c r="U32" i="4"/>
  <c r="G32" i="4"/>
  <c r="U16" i="4"/>
  <c r="G16" i="4"/>
  <c r="I16" i="4" s="1"/>
  <c r="W41" i="4"/>
  <c r="V47" i="4"/>
  <c r="G47" i="4"/>
  <c r="V31" i="4"/>
  <c r="G31" i="4"/>
  <c r="I31" i="4" s="1"/>
  <c r="V15" i="4"/>
  <c r="G15" i="4"/>
  <c r="I15" i="4" s="1"/>
  <c r="J23" i="4"/>
  <c r="L31" i="4"/>
  <c r="V38" i="4"/>
  <c r="G38" i="4"/>
  <c r="V22" i="4"/>
  <c r="G22" i="4"/>
  <c r="I22" i="4" s="1"/>
  <c r="W25" i="4"/>
  <c r="G45" i="4"/>
  <c r="I45" i="4" s="1"/>
  <c r="G37" i="4"/>
  <c r="I37" i="4" s="1"/>
  <c r="P21" i="4"/>
  <c r="G21" i="4"/>
  <c r="I21" i="4" s="1"/>
  <c r="K32" i="4"/>
  <c r="M47" i="4"/>
  <c r="W52" i="4"/>
  <c r="G52" i="4"/>
  <c r="I52" i="4" s="1"/>
  <c r="W36" i="4"/>
  <c r="G36" i="4"/>
  <c r="I36" i="4" s="1"/>
  <c r="W28" i="4"/>
  <c r="G28" i="4"/>
  <c r="I28" i="4" s="1"/>
  <c r="N32" i="4"/>
  <c r="K47" i="4"/>
  <c r="K31" i="4"/>
  <c r="K15" i="4"/>
  <c r="L24" i="4"/>
  <c r="M25" i="4"/>
  <c r="N51" i="4"/>
  <c r="G51" i="4"/>
  <c r="I51" i="4" s="1"/>
  <c r="N43" i="4"/>
  <c r="G43" i="4"/>
  <c r="N35" i="4"/>
  <c r="G35" i="4"/>
  <c r="I35" i="4" s="1"/>
  <c r="N27" i="4"/>
  <c r="G27" i="4"/>
  <c r="I27" i="4" s="1"/>
  <c r="N19" i="4"/>
  <c r="G19" i="4"/>
  <c r="I19" i="4" s="1"/>
  <c r="L49" i="4"/>
  <c r="G49" i="4"/>
  <c r="O33" i="4"/>
  <c r="G33" i="4"/>
  <c r="O17" i="4"/>
  <c r="G17" i="4"/>
  <c r="I17" i="4" s="1"/>
  <c r="W49" i="4"/>
  <c r="K25" i="4"/>
  <c r="U40" i="4"/>
  <c r="G40" i="4"/>
  <c r="U24" i="4"/>
  <c r="G24" i="4"/>
  <c r="I24" i="4" s="1"/>
  <c r="J24" i="4"/>
  <c r="K40" i="4"/>
  <c r="K24" i="4"/>
  <c r="M41" i="4"/>
  <c r="M17" i="4"/>
  <c r="V39" i="4"/>
  <c r="G39" i="4"/>
  <c r="I39" i="4" s="1"/>
  <c r="V23" i="4"/>
  <c r="G23" i="4"/>
  <c r="I23" i="4" s="1"/>
  <c r="W33" i="4"/>
  <c r="J48" i="4"/>
  <c r="K39" i="4"/>
  <c r="M39" i="4"/>
  <c r="M15" i="4"/>
  <c r="V46" i="4"/>
  <c r="G46" i="4"/>
  <c r="I46" i="4" s="1"/>
  <c r="V30" i="4"/>
  <c r="G30" i="4"/>
  <c r="I30" i="4" s="1"/>
  <c r="N48" i="4"/>
  <c r="J47" i="4"/>
  <c r="J15" i="4"/>
  <c r="K33" i="4"/>
  <c r="M38" i="4"/>
  <c r="O14" i="4"/>
  <c r="I14" i="4"/>
  <c r="N40" i="4"/>
  <c r="T41" i="4"/>
  <c r="K49" i="4"/>
  <c r="K17" i="4"/>
  <c r="W44" i="4"/>
  <c r="G44" i="4"/>
  <c r="I44" i="4" s="1"/>
  <c r="W20" i="4"/>
  <c r="G20" i="4"/>
  <c r="I20" i="4" s="1"/>
  <c r="L44" i="4"/>
  <c r="L23" i="4"/>
  <c r="M44" i="4"/>
  <c r="M23" i="4"/>
  <c r="O46" i="4"/>
  <c r="T17" i="4"/>
  <c r="T34" i="4"/>
  <c r="N50" i="4"/>
  <c r="N42" i="4"/>
  <c r="N34" i="4"/>
  <c r="N26" i="4"/>
  <c r="N18" i="4"/>
  <c r="O48" i="4"/>
  <c r="O40" i="4"/>
  <c r="O32" i="4"/>
  <c r="O24" i="4"/>
  <c r="O16" i="4"/>
  <c r="P20" i="4"/>
  <c r="Q37" i="4"/>
  <c r="Q29" i="4"/>
  <c r="Q21" i="4"/>
  <c r="T51" i="4"/>
  <c r="T43" i="4"/>
  <c r="T35" i="4"/>
  <c r="T19" i="4"/>
  <c r="T33" i="4"/>
  <c r="T25" i="4"/>
  <c r="U47" i="4"/>
  <c r="U39" i="4"/>
  <c r="U31" i="4"/>
  <c r="U23" i="4"/>
  <c r="U15" i="4"/>
  <c r="V45" i="4"/>
  <c r="V37" i="4"/>
  <c r="V29" i="4"/>
  <c r="V21" i="4"/>
  <c r="W51" i="4"/>
  <c r="W43" i="4"/>
  <c r="W35" i="4"/>
  <c r="W27" i="4"/>
  <c r="W19" i="4"/>
  <c r="I43" i="4"/>
  <c r="N49" i="4"/>
  <c r="N41" i="4"/>
  <c r="N33" i="4"/>
  <c r="N25" i="4"/>
  <c r="N17" i="4"/>
  <c r="O47" i="4"/>
  <c r="O39" i="4"/>
  <c r="O31" i="4"/>
  <c r="O23" i="4"/>
  <c r="O15" i="4"/>
  <c r="P19" i="4"/>
  <c r="Q36" i="4"/>
  <c r="Q28" i="4"/>
  <c r="Q20" i="4"/>
  <c r="T42" i="4"/>
  <c r="T18" i="4"/>
  <c r="T40" i="4"/>
  <c r="T32" i="4"/>
  <c r="U46" i="4"/>
  <c r="U38" i="4"/>
  <c r="U30" i="4"/>
  <c r="U22" i="4"/>
  <c r="V52" i="4"/>
  <c r="V44" i="4"/>
  <c r="V36" i="4"/>
  <c r="V28" i="4"/>
  <c r="V20" i="4"/>
  <c r="W50" i="4"/>
  <c r="W42" i="4"/>
  <c r="W34" i="4"/>
  <c r="W26" i="4"/>
  <c r="W18" i="4"/>
  <c r="M20" i="4"/>
  <c r="K16" i="4"/>
  <c r="K51" i="4"/>
  <c r="P26" i="4"/>
  <c r="Q35" i="4"/>
  <c r="Q27" i="4"/>
  <c r="Q19" i="4"/>
  <c r="U45" i="4"/>
  <c r="U37" i="4"/>
  <c r="U29" i="4"/>
  <c r="U21" i="4"/>
  <c r="V51" i="4"/>
  <c r="V43" i="4"/>
  <c r="V35" i="4"/>
  <c r="V27" i="4"/>
  <c r="V19" i="4"/>
  <c r="J43" i="4"/>
  <c r="J27" i="4"/>
  <c r="K50" i="4"/>
  <c r="L52" i="4"/>
  <c r="L36" i="4"/>
  <c r="L20" i="4"/>
  <c r="M48" i="4"/>
  <c r="M40" i="4"/>
  <c r="M32" i="4"/>
  <c r="M24" i="4"/>
  <c r="M16" i="4"/>
  <c r="I49" i="4"/>
  <c r="I33" i="4"/>
  <c r="N47" i="4"/>
  <c r="N39" i="4"/>
  <c r="N31" i="4"/>
  <c r="N23" i="4"/>
  <c r="N15" i="4"/>
  <c r="O45" i="4"/>
  <c r="O37" i="4"/>
  <c r="O29" i="4"/>
  <c r="O21" i="4"/>
  <c r="P25" i="4"/>
  <c r="P17" i="4"/>
  <c r="Q34" i="4"/>
  <c r="Q26" i="4"/>
  <c r="Q18" i="4"/>
  <c r="T48" i="4"/>
  <c r="T24" i="4"/>
  <c r="T16" i="4"/>
  <c r="T38" i="4"/>
  <c r="T30" i="4"/>
  <c r="U52" i="4"/>
  <c r="U44" i="4"/>
  <c r="U36" i="4"/>
  <c r="U28" i="4"/>
  <c r="U20" i="4"/>
  <c r="V50" i="4"/>
  <c r="V42" i="4"/>
  <c r="V34" i="4"/>
  <c r="V26" i="4"/>
  <c r="V18" i="4"/>
  <c r="W48" i="4"/>
  <c r="W40" i="4"/>
  <c r="W32" i="4"/>
  <c r="W24" i="4"/>
  <c r="W16" i="4"/>
  <c r="I40" i="4"/>
  <c r="I32" i="4"/>
  <c r="N46" i="4"/>
  <c r="N38" i="4"/>
  <c r="N30" i="4"/>
  <c r="N22" i="4"/>
  <c r="O52" i="4"/>
  <c r="O44" i="4"/>
  <c r="O36" i="4"/>
  <c r="O28" i="4"/>
  <c r="O20" i="4"/>
  <c r="P24" i="4"/>
  <c r="P16" i="4"/>
  <c r="Q33" i="4"/>
  <c r="Q25" i="4"/>
  <c r="Q17" i="4"/>
  <c r="T47" i="4"/>
  <c r="T39" i="4"/>
  <c r="T31" i="4"/>
  <c r="T23" i="4"/>
  <c r="T15" i="4"/>
  <c r="T45" i="4"/>
  <c r="T21" i="4"/>
  <c r="U51" i="4"/>
  <c r="U43" i="4"/>
  <c r="U35" i="4"/>
  <c r="U27" i="4"/>
  <c r="U19" i="4"/>
  <c r="V49" i="4"/>
  <c r="V41" i="4"/>
  <c r="V33" i="4"/>
  <c r="V25" i="4"/>
  <c r="V17" i="4"/>
  <c r="W47" i="4"/>
  <c r="W39" i="4"/>
  <c r="W31" i="4"/>
  <c r="W23" i="4"/>
  <c r="W15" i="4"/>
  <c r="J16" i="4"/>
  <c r="J28" i="4"/>
  <c r="I42" i="4"/>
  <c r="L35" i="4"/>
  <c r="L19" i="4"/>
  <c r="L32" i="4"/>
  <c r="N14" i="4"/>
  <c r="I47" i="4"/>
  <c r="N45" i="4"/>
  <c r="N37" i="4"/>
  <c r="N29" i="4"/>
  <c r="N21" i="4"/>
  <c r="O51" i="4"/>
  <c r="O43" i="4"/>
  <c r="O35" i="4"/>
  <c r="O27" i="4"/>
  <c r="O19" i="4"/>
  <c r="P23" i="4"/>
  <c r="P15" i="4"/>
  <c r="Q32" i="4"/>
  <c r="Q24" i="4"/>
  <c r="Q16" i="4"/>
  <c r="T22" i="4"/>
  <c r="T36" i="4"/>
  <c r="U50" i="4"/>
  <c r="U42" i="4"/>
  <c r="U34" i="4"/>
  <c r="U26" i="4"/>
  <c r="U18" i="4"/>
  <c r="V48" i="4"/>
  <c r="V40" i="4"/>
  <c r="V32" i="4"/>
  <c r="V24" i="4"/>
  <c r="V16" i="4"/>
  <c r="W46" i="4"/>
  <c r="W38" i="4"/>
  <c r="W30" i="4"/>
  <c r="W22" i="4"/>
  <c r="J19" i="4"/>
  <c r="M19" i="4"/>
  <c r="J44" i="4"/>
  <c r="N16" i="4"/>
  <c r="P18" i="4"/>
  <c r="K35" i="4"/>
  <c r="L51" i="4"/>
  <c r="K48" i="4"/>
  <c r="K34" i="4"/>
  <c r="L48" i="4"/>
  <c r="L16" i="4"/>
  <c r="J52" i="4"/>
  <c r="J36" i="4"/>
  <c r="J20" i="4"/>
  <c r="K19" i="4"/>
  <c r="L47" i="4"/>
  <c r="M45" i="4"/>
  <c r="M37" i="4"/>
  <c r="M29" i="4"/>
  <c r="M21" i="4"/>
  <c r="U14" i="4"/>
  <c r="I38" i="4"/>
  <c r="N52" i="4"/>
  <c r="N44" i="4"/>
  <c r="N36" i="4"/>
  <c r="N28" i="4"/>
  <c r="N20" i="4"/>
  <c r="O50" i="4"/>
  <c r="O42" i="4"/>
  <c r="O34" i="4"/>
  <c r="O26" i="4"/>
  <c r="O18" i="4"/>
  <c r="P22" i="4"/>
  <c r="Q39" i="4"/>
  <c r="Q31" i="4"/>
  <c r="Q23" i="4"/>
  <c r="Q15" i="4"/>
  <c r="T37" i="4"/>
  <c r="T27" i="4"/>
  <c r="U49" i="4"/>
  <c r="U41" i="4"/>
  <c r="U33" i="4"/>
  <c r="U25" i="4"/>
  <c r="U17" i="4"/>
  <c r="W45" i="4"/>
  <c r="W37" i="4"/>
  <c r="W29" i="4"/>
  <c r="W21" i="4"/>
  <c r="O49" i="4"/>
  <c r="O41" i="4"/>
  <c r="Q38" i="4"/>
  <c r="Q30" i="4"/>
  <c r="Q22" i="4"/>
  <c r="T52" i="4"/>
  <c r="T44" i="4"/>
  <c r="T28" i="4"/>
  <c r="T20" i="4"/>
  <c r="J50" i="4"/>
  <c r="J42" i="4"/>
  <c r="J34" i="4"/>
  <c r="J26" i="4"/>
  <c r="J18" i="4"/>
  <c r="L46" i="4"/>
  <c r="L38" i="4"/>
  <c r="L30" i="4"/>
  <c r="L22" i="4"/>
  <c r="J49" i="4"/>
  <c r="J41" i="4"/>
  <c r="J33" i="4"/>
  <c r="J25" i="4"/>
  <c r="J17" i="4"/>
  <c r="L45" i="4"/>
  <c r="L37" i="4"/>
  <c r="L29" i="4"/>
  <c r="L21" i="4"/>
  <c r="K38" i="4"/>
  <c r="K22" i="4"/>
  <c r="I34" i="4"/>
  <c r="K45" i="4"/>
  <c r="K29" i="4"/>
  <c r="J46" i="4"/>
  <c r="J38" i="4"/>
  <c r="J30" i="4"/>
  <c r="J22" i="4"/>
  <c r="K52" i="4"/>
  <c r="K44" i="4"/>
  <c r="K36" i="4"/>
  <c r="K28" i="4"/>
  <c r="K20" i="4"/>
  <c r="L50" i="4"/>
  <c r="L42" i="4"/>
  <c r="L34" i="4"/>
  <c r="L26" i="4"/>
  <c r="L18" i="4"/>
  <c r="K46" i="4"/>
  <c r="K30" i="4"/>
  <c r="K37" i="4"/>
  <c r="K21" i="4"/>
  <c r="I29" i="4"/>
  <c r="J45" i="4"/>
  <c r="J37" i="4"/>
  <c r="J29" i="4"/>
  <c r="J21" i="4"/>
  <c r="L33" i="4"/>
  <c r="L25" i="4"/>
  <c r="L17" i="4"/>
  <c r="Q14" i="4"/>
  <c r="J14" i="4"/>
  <c r="V14" i="4"/>
  <c r="L14" i="4"/>
  <c r="M14" i="4"/>
  <c r="K14" i="4"/>
  <c r="W14" i="4"/>
  <c r="T14" i="4"/>
  <c r="P14" i="4"/>
  <c r="H36" i="1"/>
  <c r="H22" i="1"/>
  <c r="G11" i="2"/>
  <c r="G9" i="2"/>
  <c r="G10" i="2"/>
  <c r="D9" i="2" l="1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J21" i="11" l="1"/>
  <c r="E35" i="3"/>
  <c r="H12" i="2"/>
  <c r="M21" i="11"/>
  <c r="H35" i="3"/>
  <c r="D12" i="2"/>
  <c r="G12" i="2"/>
  <c r="H50" i="1" l="1"/>
  <c r="H51" i="1" s="1"/>
  <c r="L38" i="1"/>
  <c r="L45" i="1"/>
  <c r="L49" i="1"/>
  <c r="L31" i="1"/>
  <c r="L35" i="1"/>
  <c r="L10" i="1"/>
  <c r="L11" i="1"/>
  <c r="L12" i="1"/>
  <c r="L13" i="1"/>
  <c r="L14" i="1"/>
  <c r="L15" i="1"/>
  <c r="G38" i="1"/>
  <c r="I38" i="1" s="1"/>
  <c r="G46" i="1"/>
  <c r="I46" i="1" s="1"/>
  <c r="G24" i="1"/>
  <c r="I24" i="1" s="1"/>
  <c r="G25" i="1"/>
  <c r="I25" i="1" s="1"/>
  <c r="G26" i="1"/>
  <c r="I26" i="1" s="1"/>
  <c r="G10" i="1"/>
  <c r="I10" i="1" s="1"/>
  <c r="G17" i="1"/>
  <c r="I17" i="1" s="1"/>
  <c r="G18" i="1"/>
  <c r="I18" i="1" s="1"/>
  <c r="G40" i="1" l="1"/>
  <c r="I40" i="1" s="1"/>
  <c r="L26" i="1"/>
  <c r="L40" i="1"/>
  <c r="G13" i="1"/>
  <c r="I13" i="1" s="1"/>
  <c r="L21" i="1"/>
  <c r="G45" i="1"/>
  <c r="I45" i="1" s="1"/>
  <c r="L20" i="1"/>
  <c r="L34" i="1"/>
  <c r="L30" i="1"/>
  <c r="G48" i="1"/>
  <c r="I48" i="1" s="1"/>
  <c r="G44" i="1"/>
  <c r="I44" i="1" s="1"/>
  <c r="G34" i="1"/>
  <c r="I34" i="1" s="1"/>
  <c r="L28" i="1"/>
  <c r="G30" i="1"/>
  <c r="I30" i="1" s="1"/>
  <c r="G41" i="1"/>
  <c r="I41" i="1" s="1"/>
  <c r="L18" i="1"/>
  <c r="L32" i="1"/>
  <c r="L27" i="1"/>
  <c r="L41" i="1"/>
  <c r="G20" i="1"/>
  <c r="I20" i="1" s="1"/>
  <c r="G12" i="1"/>
  <c r="I12" i="1" s="1"/>
  <c r="G35" i="1"/>
  <c r="I35" i="1" s="1"/>
  <c r="L25" i="1"/>
  <c r="L47" i="1"/>
  <c r="L19" i="1"/>
  <c r="L33" i="1"/>
  <c r="E18" i="7"/>
  <c r="G18" i="7" s="1"/>
  <c r="E13" i="7"/>
  <c r="G13" i="7" s="1"/>
  <c r="M50" i="1"/>
  <c r="G47" i="1"/>
  <c r="I47" i="1" s="1"/>
  <c r="G29" i="1"/>
  <c r="I29" i="1" s="1"/>
  <c r="G23" i="1"/>
  <c r="G32" i="1"/>
  <c r="I32" i="1" s="1"/>
  <c r="G28" i="1"/>
  <c r="I28" i="1" s="1"/>
  <c r="L9" i="1"/>
  <c r="L46" i="1"/>
  <c r="D47" i="7"/>
  <c r="D39" i="7"/>
  <c r="G15" i="1"/>
  <c r="I15" i="1" s="1"/>
  <c r="G39" i="1"/>
  <c r="I39" i="1" s="1"/>
  <c r="L17" i="1"/>
  <c r="K50" i="1"/>
  <c r="G9" i="1"/>
  <c r="G14" i="1"/>
  <c r="I14" i="1" s="1"/>
  <c r="G37" i="1"/>
  <c r="G42" i="1"/>
  <c r="I42" i="1" s="1"/>
  <c r="L16" i="1"/>
  <c r="L23" i="1"/>
  <c r="L24" i="1"/>
  <c r="L48" i="1"/>
  <c r="L44" i="1"/>
  <c r="M22" i="1"/>
  <c r="M36" i="1"/>
  <c r="B47" i="7"/>
  <c r="E16" i="7"/>
  <c r="G16" i="7" s="1"/>
  <c r="E12" i="7"/>
  <c r="G12" i="7" s="1"/>
  <c r="F47" i="7"/>
  <c r="F39" i="7"/>
  <c r="G16" i="1"/>
  <c r="I16" i="1" s="1"/>
  <c r="L42" i="1"/>
  <c r="G19" i="1"/>
  <c r="I19" i="1" s="1"/>
  <c r="G11" i="1"/>
  <c r="I11" i="1" s="1"/>
  <c r="G31" i="1"/>
  <c r="I31" i="1" s="1"/>
  <c r="G27" i="1"/>
  <c r="I27" i="1" s="1"/>
  <c r="F36" i="1"/>
  <c r="G43" i="1"/>
  <c r="I43" i="1" s="1"/>
  <c r="K22" i="1"/>
  <c r="L29" i="1"/>
  <c r="G21" i="1"/>
  <c r="I21" i="1" s="1"/>
  <c r="F22" i="1"/>
  <c r="G33" i="1"/>
  <c r="I33" i="1" s="1"/>
  <c r="G49" i="1"/>
  <c r="I49" i="1" s="1"/>
  <c r="F50" i="1"/>
  <c r="K36" i="1"/>
  <c r="L43" i="1"/>
  <c r="L39" i="1"/>
  <c r="E19" i="7"/>
  <c r="G19" i="7" s="1"/>
  <c r="E15" i="7"/>
  <c r="G15" i="7" s="1"/>
  <c r="E11" i="7"/>
  <c r="G11" i="7" s="1"/>
  <c r="C39" i="7"/>
  <c r="C47" i="7"/>
  <c r="E14" i="7" l="1"/>
  <c r="G14" i="7" s="1"/>
  <c r="F48" i="7"/>
  <c r="F51" i="1"/>
  <c r="K51" i="1"/>
  <c r="L37" i="1"/>
  <c r="L50" i="1" s="1"/>
  <c r="C48" i="7"/>
  <c r="I37" i="1"/>
  <c r="I50" i="1" s="1"/>
  <c r="G50" i="1"/>
  <c r="J22" i="1"/>
  <c r="J50" i="1"/>
  <c r="E50" i="1"/>
  <c r="E17" i="7"/>
  <c r="G17" i="7" s="1"/>
  <c r="L22" i="1"/>
  <c r="B39" i="7"/>
  <c r="B48" i="7" s="1"/>
  <c r="E10" i="7"/>
  <c r="L36" i="1"/>
  <c r="E22" i="1"/>
  <c r="I23" i="1"/>
  <c r="I36" i="1" s="1"/>
  <c r="G36" i="1"/>
  <c r="I9" i="1"/>
  <c r="I22" i="1" s="1"/>
  <c r="G22" i="1"/>
  <c r="D48" i="7"/>
  <c r="M51" i="1"/>
  <c r="J36" i="1"/>
  <c r="E36" i="1"/>
  <c r="E47" i="7"/>
  <c r="I51" i="1" l="1"/>
  <c r="L51" i="1"/>
  <c r="G10" i="7"/>
  <c r="G39" i="7" s="1"/>
  <c r="E39" i="7"/>
  <c r="E48" i="7" s="1"/>
  <c r="J51" i="1"/>
  <c r="G47" i="7"/>
  <c r="G51" i="1"/>
  <c r="E51" i="1"/>
  <c r="G48" i="7" l="1"/>
  <c r="F20" i="2" l="1"/>
  <c r="F21" i="2" s="1"/>
  <c r="E20" i="2"/>
  <c r="E21" i="2" s="1"/>
  <c r="C20" i="2"/>
  <c r="C21" i="2" s="1"/>
  <c r="B20" i="2"/>
  <c r="B21" i="2" s="1"/>
  <c r="H20" i="2" l="1"/>
  <c r="H21" i="2" s="1"/>
  <c r="D20" i="2"/>
  <c r="D21" i="2" s="1"/>
  <c r="G20" i="2"/>
  <c r="G21" i="2" s="1"/>
</calcChain>
</file>

<file path=xl/sharedStrings.xml><?xml version="1.0" encoding="utf-8"?>
<sst xmlns="http://schemas.openxmlformats.org/spreadsheetml/2006/main" count="1728" uniqueCount="395">
  <si>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</si>
  <si>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</si>
  <si>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</si>
  <si>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</si>
  <si>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</si>
  <si>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</si>
  <si>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</si>
  <si>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</si>
  <si>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</si>
  <si>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</si>
  <si>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</si>
  <si>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</si>
  <si>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</si>
  <si>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</si>
  <si>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</si>
  <si>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</si>
  <si>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</si>
  <si>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</si>
  <si>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</si>
  <si>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</si>
  <si>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</si>
  <si>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</si>
  <si>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</si>
  <si>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</si>
  <si>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</si>
  <si>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</si>
  <si>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</si>
  <si>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</si>
  <si>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</si>
  <si>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</si>
  <si>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</si>
  <si>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</si>
  <si>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</si>
  <si>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</si>
  <si>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</si>
  <si>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</si>
  <si>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</si>
  <si>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</si>
  <si>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</si>
  <si>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</si>
  <si>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</si>
  <si>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</si>
  <si>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</si>
  <si>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</si>
  <si>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</si>
  <si>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</si>
  <si>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</si>
  <si>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</si>
  <si>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</si>
  <si>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</si>
  <si>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</si>
  <si>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</si>
  <si>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</si>
  <si>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</si>
  <si>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</si>
  <si>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</si>
  <si>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</si>
  <si>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</si>
  <si>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</si>
  <si>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</si>
  <si>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</si>
  <si>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</si>
  <si>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</si>
  <si>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</si>
  <si>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</si>
  <si>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</si>
  <si>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</si>
  <si>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</si>
  <si>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</si>
  <si>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</si>
  <si>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</si>
  <si>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</si>
  <si>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</si>
  <si>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</si>
  <si>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</si>
  <si>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</si>
  <si>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</si>
  <si>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</si>
  <si>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</si>
  <si>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</si>
  <si>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</si>
  <si>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</si>
  <si>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</si>
  <si>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</si>
  <si>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</si>
  <si>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</si>
  <si>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</si>
  <si>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</si>
  <si>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</si>
  <si>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</si>
  <si>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</si>
  <si>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</si>
  <si>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</si>
  <si>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</si>
  <si>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</si>
  <si>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</si>
  <si>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</si>
  <si>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</si>
  <si>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</si>
  <si>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</si>
  <si>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</si>
  <si>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</si>
  <si>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</si>
  <si>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</si>
  <si>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</si>
  <si>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</si>
  <si>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</si>
  <si>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</si>
  <si>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</si>
  <si>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</si>
  <si>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</si>
  <si>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</si>
  <si>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</si>
  <si>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</si>
  <si>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</si>
  <si>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</si>
  <si>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</si>
  <si>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</si>
  <si>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</si>
  <si>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</si>
  <si>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</si>
  <si>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</si>
  <si>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</si>
  <si>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</si>
  <si>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</si>
  <si>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</si>
  <si>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</si>
  <si>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</si>
  <si>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</si>
  <si>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</si>
  <si>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</si>
  <si>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</si>
  <si>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</si>
  <si>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</si>
  <si>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</si>
  <si>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</si>
  <si>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</si>
  <si>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</si>
  <si>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</si>
  <si>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</si>
  <si>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</si>
  <si>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</si>
  <si>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</si>
  <si>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</si>
  <si>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</si>
  <si>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</si>
  <si>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</si>
  <si>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</si>
  <si>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</si>
  <si>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</si>
  <si>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</si>
  <si>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</si>
  <si>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</si>
  <si>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</si>
  <si>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</si>
  <si>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</si>
  <si>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</si>
  <si>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</si>
  <si>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</si>
  <si>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</si>
  <si>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</si>
  <si>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</si>
  <si>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</si>
  <si>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</si>
  <si>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</si>
  <si>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</si>
  <si>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</si>
  <si>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</si>
  <si>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</si>
  <si>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</si>
  <si>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</si>
  <si>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</si>
  <si>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</si>
  <si>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</si>
  <si>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</si>
  <si>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</si>
  <si>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</si>
  <si>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</si>
  <si>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</si>
  <si>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</si>
  <si>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</si>
  <si>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</si>
  <si>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</si>
  <si>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</si>
  <si>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</si>
  <si>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</si>
  <si>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</si>
  <si>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</si>
  <si>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</si>
  <si>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</si>
  <si>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</si>
  <si>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</si>
  <si>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</si>
  <si>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</si>
  <si>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</si>
  <si>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</si>
  <si>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</si>
  <si>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</si>
  <si>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</si>
  <si>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</si>
  <si>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</si>
  <si>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</si>
  <si>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</si>
  <si>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</si>
  <si>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</si>
  <si>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</si>
  <si>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</si>
  <si>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</si>
  <si>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</si>
  <si>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</si>
  <si>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</si>
  <si>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</si>
  <si>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</si>
  <si>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</si>
  <si>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</si>
  <si>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</si>
  <si>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</si>
  <si>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</si>
  <si>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</si>
  <si>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</si>
  <si>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</si>
  <si>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</si>
  <si>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VIGÊNCIA: dez/2017</t>
  </si>
  <si>
    <t>Resolução/CJF n. 004, de 14/03/2008 e e Portaria/CJF n. 226, de 28/06/2018.</t>
  </si>
  <si>
    <t>Resolução/CJF n. 004, de 14/03/2008 e Portaria/CJF n. 226, de 28/06/2018.</t>
  </si>
  <si>
    <t>Resolução/CJF n. 002, de 20/02/2008 e Portaria/CJF 82, de 23/02/2016</t>
  </si>
  <si>
    <t xml:space="preserve"> Lei nº 11.907/09, Decreto nº 6.856/09, Portaria STJ 513, de 2013</t>
  </si>
  <si>
    <t>230,62 (valor médio)</t>
  </si>
  <si>
    <t>Fonte: Lei 13.091/2015, Lei 11.143/2005</t>
  </si>
  <si>
    <t>POSIÇÃO: DEZEMBRO/2018</t>
  </si>
  <si>
    <t>VIGÊNCIA: Novembro/2018</t>
  </si>
  <si>
    <t>VIGÊNCIA: jan/2015</t>
  </si>
  <si>
    <t>GAJ                    130%</t>
  </si>
  <si>
    <t>PODER/ÓRGÃO/UNIDADE: Tribunal Regional Federal da 1ª Região</t>
  </si>
  <si>
    <t>POSIÇÃO: Dez/2018</t>
  </si>
  <si>
    <t>PODER/ÓRGÃO/UNIDADE: Seccionais da 1ª Região</t>
  </si>
  <si>
    <t>PODER/ÓRGÃO/UNIDADE: Tribunal e Seções Judiciárias da 1ª Região</t>
  </si>
  <si>
    <t>PODER/ÓRGÃO/UNIDADE:  Tribunal Regional Federal da 1ª Região</t>
  </si>
  <si>
    <t>PODER/ÓRGÃO/UNIDADE:  Seccionais da 1ª Região</t>
  </si>
  <si>
    <r>
      <t xml:space="preserve">ANEXO VI (TABELA 1)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 DA PORTARIA CONJUNTA SOF/SEGEP 5, DE 05/08/2015</t>
    </r>
  </si>
  <si>
    <t>ANEXO IV-h - QUANTITATIVO DE CARGOS E FUNÇÕES DA RESOLUÇÃO 102 CNJ, DE 15/12/2009</t>
  </si>
  <si>
    <t>PODER/ÓRGÃO: PODER JUDICIÁRIO/TRIBUNAL REGIONAL FEDERAL E SECCIONAIS DA PRIMEIRA REGIÃO</t>
  </si>
  <si>
    <t>SEÇÕES JUDICIÁRIAS DA 1ª REGIÃO</t>
  </si>
  <si>
    <t>Fonte: Relatórios Informatizados de Controle de Benefícios da Justiça Federal da Primeira Região</t>
  </si>
  <si>
    <t>Resolução/CJF n. 004, de 14/03/2008</t>
  </si>
  <si>
    <t>Portaria Presi 257, de 24/06/2015</t>
  </si>
  <si>
    <t>PODER JUDICIÁRIO</t>
  </si>
  <si>
    <t>ÓRGÃO:</t>
  </si>
  <si>
    <t>TRIBUNAL REGIONAL FEDERAL 2ª REGIÃO</t>
  </si>
  <si>
    <t>UNIDADE:</t>
  </si>
  <si>
    <t>SEÇÕES JUDICIÁRIAS</t>
  </si>
  <si>
    <t>Data de referência:</t>
  </si>
  <si>
    <t xml:space="preserve"> RESOLUÇÃO 102 CNJ - ANEXO IV- QUANTITATIVO DE CARGOS E FUNÇÕES  </t>
  </si>
  <si>
    <t>E</t>
  </si>
  <si>
    <t>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</si>
  <si>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</si>
  <si>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</si>
  <si>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</si>
  <si>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</si>
  <si>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</si>
  <si>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</si>
  <si>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Total*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</si>
  <si>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</si>
  <si>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</si>
  <si>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</si>
  <si>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</si>
  <si>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</si>
  <si>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</si>
  <si>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</si>
  <si>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</si>
  <si>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</si>
  <si>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</si>
  <si>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</si>
  <si>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</si>
  <si>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</si>
  <si>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</si>
  <si>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</si>
  <si>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ANALISTA*</t>
  </si>
  <si>
    <t>É</t>
  </si>
  <si>
    <t>M</t>
  </si>
  <si>
    <t>D</t>
  </si>
  <si>
    <t>TOTAL TÉCNICO</t>
  </si>
  <si>
    <t>F</t>
  </si>
  <si>
    <t>X</t>
  </si>
  <si>
    <t>TOTAL AUXILIAR</t>
  </si>
  <si>
    <t>PJ</t>
  </si>
  <si>
    <t>* 1 cargo excedente em razão de reversão, com base no art. 25, § 3º da Lei nº 8.112/1990.</t>
  </si>
  <si>
    <t xml:space="preserve">TRIBUNAL REGIONAL FEDERAL </t>
  </si>
  <si>
    <t xml:space="preserve"> PORTARIA CONJUNTA SOF/SEGEP Nº 5 - ANEXO I, TABELA 1</t>
  </si>
  <si>
    <t>TOTAL ANALISTA</t>
  </si>
  <si>
    <t xml:space="preserve"> RESOLUÇÃO 102 CNJ - ANEXO IV- QUANTITATIVO DE CARGOS E FUNÇÕES </t>
  </si>
  <si>
    <t xml:space="preserve"> PORTARIA CONJUNTA SOF/SEGEP Nº 5 - ANEXO III, TABELA 1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</si>
  <si>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</si>
  <si>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</si>
  <si>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</si>
  <si>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</si>
  <si>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</si>
  <si>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</si>
  <si>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</si>
  <si>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</si>
  <si>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</si>
  <si>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</si>
  <si>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</si>
  <si>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</si>
  <si>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</si>
  <si>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</si>
  <si>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</si>
  <si>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</si>
  <si>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</si>
  <si>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</si>
  <si>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</si>
  <si>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</si>
  <si>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</si>
  <si>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</si>
  <si>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</si>
  <si>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PORTARIA CONJUNTA SOF/SEGEP Nº 5 - ANEXO I, TABELA 2</t>
  </si>
  <si>
    <t>e) cargos de magistrados do quadro de pessoal do órgão</t>
  </si>
  <si>
    <t>Cargo</t>
  </si>
  <si>
    <t>Quantidade de Cargos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</si>
  <si>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</si>
  <si>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</si>
  <si>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</si>
  <si>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</si>
  <si>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</si>
  <si>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</si>
  <si>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</si>
  <si>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</si>
  <si>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</si>
  <si>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ÓRGÃO: </t>
  </si>
  <si>
    <t xml:space="preserve">Data de referência: </t>
  </si>
  <si>
    <t xml:space="preserve"> RESOLUÇÃO 102 CNJ - ANEXO IV- QUANTITATIVO DE CARGOS E FUNÇÕES</t>
  </si>
  <si>
    <t>PORTARIA CONJUNTA SOF/SEGEP Nº 5 - ANEXO VI, TABELA 1</t>
  </si>
  <si>
    <t>h) Quantitativos de beneficiários e dependentes de benefícios assistenciais</t>
  </si>
  <si>
    <t>12.101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</si>
  <si>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</si>
  <si>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 xml:space="preserve"> Portaria nº 226, de 28.06.18, do CJF, a partir de 01/07/18.</t>
  </si>
  <si>
    <t>Medida Provisória nº 1.783, publicada no D.O.U. de 15.12.98 e reedições, sendo a última a de nº 2.165-36, de 23.08.01, publicada no D.O.U. de 24.08.01 (em vigor por força do art. 2º da Emenda Constitucional nº 32/2001); Resolução nº 4/CJF, de 14.03.08 e Resolução nº 12/TRF, de 22.09.00, com a redação alterada pela Resolução nº 28/TRF, de 18.10.01.</t>
  </si>
  <si>
    <t xml:space="preserve"> Art. 206-A da Lei nº 8.112/90, em sua redação dada pela Lei nº 11.907/09 e regulamentado pelo Decreto nº 6.856/09. </t>
  </si>
  <si>
    <t>Resolução CJF nº 2, de 20.02.08 , com a redação alterada pela  Resolução CJF  Nº 316, de 24.10.2014 . O valor de R$ 215,00 foi fixado conforme Portaria Nº  82  de 23.02.16 do CJFe mantido conforme Portaria N°352 de 11.09.2017 do CJF.</t>
  </si>
  <si>
    <t>Resolução CJF nº 2 de 20.02.08 e Resolução Nº 316/2014 - CJF, de 24.10.2014, que altera dispositivos da Resolução CJF nº 2 de 20.02.08. A Portaria N°TRF2-PTP-2015/00049 de 10.02.15, fixou os valores para os benefícios de Assistência Médica e Hospitalar e Auxílio Saúde, a partir de 01.03.15, por faixa etária, de acordo com a tabela Portaria N°TRF2-PTP-2015/00049 de 10.02.15, fixou os valores para os benefícios de Assistência Médica e Hospitalar e Auxílio Saúde, a partir de 01.03.15, por faixa etária, de acordo com a tabela</t>
  </si>
  <si>
    <t>12.103</t>
  </si>
  <si>
    <t>TRF 2°Região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</si>
  <si>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</si>
  <si>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PODER/ÓRGÃO/UNIDADE: Seções Judiciárias da 3 Região</t>
  </si>
  <si>
    <t>PODER/ÓRGÃO/UNIDADE: JUDICIÁRIO/JUSTIÇA FEDERAL/Tribunal Regional Federal da 3ª Região</t>
  </si>
  <si>
    <t>PODER/ÓRGÃO/UNIDADE: Tribunal Regional Federal 3ª Região</t>
  </si>
  <si>
    <t>PODER/ÓRGÃO/UNIDADE: Seções Judiciárias da 3ª Região</t>
  </si>
  <si>
    <t>Há 2 Juízes Federais em disponibilidade</t>
  </si>
  <si>
    <t>ODER/ÓRGÃO/UNIDADE:  JUDICIÁRIO/JUSTIÇA FEDERAL/Tribunal Regional Federal da 3ª Região</t>
  </si>
  <si>
    <t>ODER/ÓRGÃO/UNIDADE: Seções Judiciárias da 3ª Região</t>
  </si>
  <si>
    <t>PODER/ÓRGÃO: Tribunal Regional Federal e Seções Judiciárias da 3ª Região</t>
  </si>
  <si>
    <t>TRIBUNAL REGIONAL FEDERAL DA  X REGIÃO</t>
  </si>
  <si>
    <t>SEÇÕES JUDICIÁRIAS DA X REGIÃO</t>
  </si>
  <si>
    <t>Portaria Conjunta 01/2018-CJF, de 01/06/2018</t>
  </si>
  <si>
    <t xml:space="preserve"> -</t>
  </si>
  <si>
    <t>Resolução 4/2008- CJF</t>
  </si>
  <si>
    <t>Portaria 82/2016-CJF</t>
  </si>
  <si>
    <t>PODER/ÓRGÃO/UNIDADE: TRF4 e Seções Judiciárias da 4ª Região</t>
  </si>
  <si>
    <t>POSIÇÃO:</t>
  </si>
  <si>
    <t>Fonte: DRH e Núcleos de Gestão Funcional</t>
  </si>
  <si>
    <t>Fonte: Secretaria de Assuntos da Magistratura - SAMAG/TRF4</t>
  </si>
  <si>
    <t>PODER/ÓRGÃO/UNIDADE:  TRF4 e Seções Judiciárias da 4ª Região</t>
  </si>
  <si>
    <t>ANEXO VI - QUANTITATIVO DE BENEFICIÁRIOS E DEPENDENTES E VALORES PER CAPITA DE BENEFÍCIOS ASSISTENCIAIS</t>
  </si>
  <si>
    <t>PODER/ÓRGÃO: TRF4 e Seções Judiciárias da 4ª Região</t>
  </si>
  <si>
    <t>Tribunal Regional Federal da 4ª Região</t>
  </si>
  <si>
    <t>Seções Judiciárias da 4ª Região</t>
  </si>
  <si>
    <t>Fonte: Diretoria de Recursos Humanos</t>
  </si>
  <si>
    <t>a) Descrição do ato legal que define os valores unitários (per capta) dos benefícios assistenciais:</t>
  </si>
  <si>
    <t xml:space="preserve">Portaria Conjunta CJF nº 297/2016 </t>
  </si>
  <si>
    <t>Resolução nº 30/2000, alterada pela Resolução nº 95/2004, ambas do TRF4</t>
  </si>
  <si>
    <t>Portaria nº 82, de 23/2/2016 - CJF</t>
  </si>
  <si>
    <t>ÓRGÃO: CONSELHO DA JUSTIÇA FEDERAL</t>
  </si>
  <si>
    <t>UNIDADE: SECRETARIA DE GESTÃO DE PESSOAS</t>
  </si>
  <si>
    <t>Data de referência: 31/12/2018</t>
  </si>
  <si>
    <t>Periodicidade de atualização: quadrimestral.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</si>
  <si>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</si>
  <si>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</si>
  <si>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Periodicidade de atualização: mensal</t>
  </si>
  <si>
    <t>90026</t>
  </si>
  <si>
    <t>Resolução n.4, de 2008 + Portaria Conjunta CNJ n. 1, de 2018 + Portaria CJF-POR-2018/00226</t>
  </si>
  <si>
    <t>Resolução n.4, de 2008 + DECRETO Nº 38.010, DE 15 DE FEVEREIRO DE 2017</t>
  </si>
  <si>
    <t>Portaria STJ 513, de 2013</t>
  </si>
  <si>
    <t>Resolução n.2, de 2008 + Portaria CJF 2016/00082</t>
  </si>
  <si>
    <t>PODER/ÓRGÃO/UNIDADE: Tribunal Regional Federal da 5ª Região</t>
  </si>
  <si>
    <t>POSIÇÃO: Dezembro/2018</t>
  </si>
  <si>
    <t>Fonte: Subsecretaria de Pessoal</t>
  </si>
  <si>
    <t>PODER/ÓRGÃO: Tribunal Regional Federal da 5ª Região</t>
  </si>
  <si>
    <t>121XX</t>
  </si>
  <si>
    <t>SEÇÕES JUDICIÁRIAS DA 5ª REGIÃO</t>
  </si>
  <si>
    <t>Fixado pela Portaria CJF nº 82, de 23/02/2016</t>
  </si>
  <si>
    <t>Estabelecido pela Portaria Conjunta nº 1-CNJ, de 18/02/2016 e Portaria nº 297-CJF, de 24/08/2016. Valor pago a partir de 01/09/2016.</t>
  </si>
  <si>
    <t>Valores individuais</t>
  </si>
  <si>
    <t>Conforme Resolução nº 4/CJF, de 14/03/2008</t>
  </si>
  <si>
    <t>PODER/ÓRGÃO/UNIDADE: Seções Judiciárias da 5ª Região</t>
  </si>
  <si>
    <t>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</si>
</sst>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&quot;R$&quot;#,##0.00"/>
    <numFmt numFmtId="186" formatCode="#,##0.00;[Red]#,##0.00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  <font>
      <i/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0"/>
      <color theme="0" tint="-0.34998626667073579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9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6" fillId="0" borderId="1"/>
    <xf numFmtId="0" fontId="7" fillId="3" borderId="0" applyNumberFormat="0" applyBorder="0" applyAlignment="0" applyProtection="0"/>
    <xf numFmtId="165" fontId="8" fillId="0" borderId="0">
      <alignment vertical="top"/>
    </xf>
    <xf numFmtId="165" fontId="9" fillId="0" borderId="0">
      <alignment horizontal="right"/>
    </xf>
    <xf numFmtId="165" fontId="9" fillId="0" borderId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4" fillId="0" borderId="0">
      <protection locked="0"/>
    </xf>
    <xf numFmtId="2" fontId="15" fillId="0" borderId="0">
      <protection locked="0"/>
    </xf>
    <xf numFmtId="0" fontId="12" fillId="0" borderId="0"/>
    <xf numFmtId="0" fontId="13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9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20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21" borderId="3" applyNumberFormat="0" applyAlignment="0" applyProtection="0"/>
    <xf numFmtId="4" fontId="3" fillId="0" borderId="0"/>
    <xf numFmtId="167" fontId="3" fillId="0" borderId="0"/>
    <xf numFmtId="166" fontId="63" fillId="0" borderId="0" applyBorder="0" applyAlignment="0" applyProtection="0"/>
    <xf numFmtId="166" fontId="63" fillId="0" borderId="0" applyBorder="0" applyAlignment="0" applyProtection="0"/>
    <xf numFmtId="40" fontId="3" fillId="0" borderId="0"/>
    <xf numFmtId="3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8" borderId="2" applyNumberFormat="0" applyAlignment="0" applyProtection="0"/>
    <xf numFmtId="171" fontId="63" fillId="0" borderId="0" applyFill="0" applyBorder="0" applyAlignment="0" applyProtection="0"/>
    <xf numFmtId="0" fontId="63" fillId="0" borderId="0" applyFill="0" applyBorder="0" applyAlignment="0" applyProtection="0"/>
    <xf numFmtId="171" fontId="6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>
      <alignment horizontal="center"/>
    </xf>
    <xf numFmtId="2" fontId="3" fillId="0" borderId="0"/>
    <xf numFmtId="2" fontId="3" fillId="0" borderId="0"/>
    <xf numFmtId="0" fontId="26" fillId="0" borderId="0">
      <alignment horizontal="left"/>
    </xf>
    <xf numFmtId="0" fontId="10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23" fillId="7" borderId="2" applyNumberFormat="0" applyAlignment="0" applyProtection="0"/>
    <xf numFmtId="0" fontId="25" fillId="0" borderId="9">
      <alignment horizontal="center"/>
    </xf>
    <xf numFmtId="0" fontId="32" fillId="0" borderId="10">
      <alignment horizontal="center"/>
    </xf>
    <xf numFmtId="172" fontId="3" fillId="0" borderId="0"/>
    <xf numFmtId="0" fontId="21" fillId="0" borderId="4" applyNumberFormat="0" applyFill="0" applyAlignment="0" applyProtection="0"/>
    <xf numFmtId="166" fontId="3" fillId="0" borderId="0"/>
    <xf numFmtId="173" fontId="63" fillId="0" borderId="0" applyFill="0" applyBorder="0" applyAlignment="0" applyProtection="0"/>
    <xf numFmtId="168" fontId="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3" fillId="0" borderId="0"/>
    <xf numFmtId="0" fontId="63" fillId="0" borderId="0"/>
    <xf numFmtId="0" fontId="63" fillId="0" borderId="0"/>
    <xf numFmtId="0" fontId="35" fillId="0" borderId="0"/>
    <xf numFmtId="0" fontId="35" fillId="0" borderId="0"/>
    <xf numFmtId="0" fontId="63" fillId="0" borderId="0"/>
    <xf numFmtId="0" fontId="63" fillId="0" borderId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36" fillId="8" borderId="12" applyNumberFormat="0" applyAlignment="0" applyProtection="0"/>
    <xf numFmtId="10" fontId="3" fillId="0" borderId="0"/>
    <xf numFmtId="174" fontId="14" fillId="0" borderId="0">
      <protection locked="0"/>
    </xf>
    <xf numFmtId="175" fontId="14" fillId="0" borderId="0">
      <protection locked="0"/>
    </xf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3" fillId="0" borderId="0"/>
    <xf numFmtId="9" fontId="63" fillId="0" borderId="0" applyFill="0" applyBorder="0" applyAlignment="0" applyProtection="0"/>
    <xf numFmtId="9" fontId="3" fillId="0" borderId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0" fontId="9" fillId="0" borderId="0"/>
    <xf numFmtId="0" fontId="36" fillId="8" borderId="12" applyNumberFormat="0" applyAlignment="0" applyProtection="0"/>
    <xf numFmtId="0" fontId="36" fillId="8" borderId="12" applyNumberFormat="0" applyAlignment="0" applyProtection="0"/>
    <xf numFmtId="0" fontId="37" fillId="8" borderId="12"/>
    <xf numFmtId="0" fontId="36" fillId="8" borderId="12" applyNumberFormat="0" applyAlignment="0" applyProtection="0"/>
    <xf numFmtId="0" fontId="36" fillId="8" borderId="12" applyNumberFormat="0" applyAlignment="0" applyProtection="0"/>
    <xf numFmtId="38" fontId="3" fillId="0" borderId="0"/>
    <xf numFmtId="38" fontId="38" fillId="0" borderId="13"/>
    <xf numFmtId="176" fontId="35" fillId="0" borderId="0">
      <protection locked="0"/>
    </xf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3" fillId="0" borderId="0"/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/>
    <xf numFmtId="0" fontId="63" fillId="0" borderId="0"/>
    <xf numFmtId="166" fontId="63" fillId="0" borderId="0"/>
    <xf numFmtId="166" fontId="35" fillId="0" borderId="0"/>
    <xf numFmtId="166" fontId="6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3" fillId="0" borderId="0"/>
    <xf numFmtId="179" fontId="3" fillId="0" borderId="0"/>
    <xf numFmtId="0" fontId="42" fillId="0" borderId="0" applyNumberFormat="0" applyFill="0" applyBorder="0" applyAlignment="0" applyProtection="0"/>
    <xf numFmtId="0" fontId="43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8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0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1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15"/>
    <xf numFmtId="2" fontId="44" fillId="0" borderId="0">
      <protection locked="0"/>
    </xf>
    <xf numFmtId="2" fontId="44" fillId="0" borderId="0">
      <protection locked="0"/>
    </xf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6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75" fontId="14" fillId="0" borderId="0">
      <protection locked="0"/>
    </xf>
    <xf numFmtId="180" fontId="14" fillId="0" borderId="0">
      <protection locked="0"/>
    </xf>
    <xf numFmtId="0" fontId="35" fillId="0" borderId="0"/>
    <xf numFmtId="166" fontId="63" fillId="0" borderId="0" applyFill="0" applyBorder="0" applyAlignment="0" applyProtection="0"/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3" fontId="3" fillId="0" borderId="0"/>
    <xf numFmtId="0" fontId="39" fillId="0" borderId="0" applyNumberFormat="0" applyFill="0" applyBorder="0" applyAlignment="0" applyProtection="0"/>
    <xf numFmtId="9" fontId="63" fillId="0" borderId="0" applyFont="0" applyFill="0" applyBorder="0" applyAlignment="0" applyProtection="0"/>
    <xf numFmtId="166" fontId="63" fillId="0" borderId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83" fontId="63" fillId="0" borderId="0" applyFill="0" applyBorder="0" applyAlignment="0" applyProtection="0"/>
    <xf numFmtId="0" fontId="63" fillId="0" borderId="0"/>
    <xf numFmtId="0" fontId="63" fillId="0" borderId="0"/>
    <xf numFmtId="177" fontId="63" fillId="0" borderId="0" applyFill="0" applyBorder="0" applyAlignment="0" applyProtection="0"/>
    <xf numFmtId="0" fontId="63" fillId="0" borderId="0"/>
    <xf numFmtId="0" fontId="1" fillId="0" borderId="0"/>
    <xf numFmtId="0" fontId="63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7" fontId="63" fillId="0" borderId="0" applyFill="0" applyBorder="0" applyAlignment="0" applyProtection="0"/>
    <xf numFmtId="0" fontId="63" fillId="0" borderId="0"/>
    <xf numFmtId="176" fontId="63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3" fillId="0" borderId="0"/>
  </cellStyleXfs>
  <cellXfs count="1247">
    <xf numFmtId="0" fontId="0" fillId="0" borderId="0" xfId="0"/>
    <xf numFmtId="0" fontId="53" fillId="0" borderId="0" xfId="0" applyFont="1" applyBorder="1"/>
    <xf numFmtId="0" fontId="53" fillId="0" borderId="0" xfId="0" applyFont="1"/>
    <xf numFmtId="181" fontId="53" fillId="0" borderId="0" xfId="280" applyNumberFormat="1" applyFont="1" applyFill="1" applyBorder="1" applyAlignment="1" applyProtection="1"/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181" fontId="53" fillId="0" borderId="19" xfId="280" applyNumberFormat="1" applyFont="1" applyFill="1" applyBorder="1" applyAlignment="1" applyProtection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center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vertical="center" wrapText="1"/>
    </xf>
    <xf numFmtId="181" fontId="53" fillId="0" borderId="17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0" fontId="54" fillId="0" borderId="0" xfId="0" applyFont="1"/>
    <xf numFmtId="0" fontId="53" fillId="0" borderId="0" xfId="0" applyFont="1" applyBorder="1" applyAlignment="1">
      <alignment vertical="center" wrapText="1"/>
    </xf>
    <xf numFmtId="181" fontId="53" fillId="0" borderId="0" xfId="280" applyNumberFormat="1" applyFont="1" applyFill="1" applyBorder="1" applyAlignment="1" applyProtection="1">
      <alignment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center"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181" fontId="53" fillId="0" borderId="25" xfId="280" applyNumberFormat="1" applyFont="1" applyFill="1" applyBorder="1" applyAlignment="1" applyProtection="1">
      <alignment horizontal="right" vertical="center" wrapText="1"/>
    </xf>
    <xf numFmtId="181" fontId="53" fillId="0" borderId="26" xfId="280" applyNumberFormat="1" applyFont="1" applyFill="1" applyBorder="1" applyAlignment="1" applyProtection="1">
      <alignment horizontal="right" vertical="center" wrapText="1"/>
    </xf>
    <xf numFmtId="181" fontId="53" fillId="8" borderId="27" xfId="280" applyNumberFormat="1" applyFont="1" applyFill="1" applyBorder="1" applyAlignment="1" applyProtection="1">
      <alignment horizontal="right" vertical="center" wrapText="1"/>
    </xf>
    <xf numFmtId="181" fontId="53" fillId="0" borderId="28" xfId="280" applyNumberFormat="1" applyFont="1" applyFill="1" applyBorder="1" applyAlignment="1" applyProtection="1">
      <alignment horizontal="right" vertical="center" wrapText="1"/>
    </xf>
    <xf numFmtId="181" fontId="53" fillId="8" borderId="28" xfId="280" applyNumberFormat="1" applyFont="1" applyFill="1" applyBorder="1" applyAlignment="1" applyProtection="1">
      <alignment horizontal="right" vertical="center" wrapText="1"/>
    </xf>
    <xf numFmtId="181" fontId="53" fillId="0" borderId="29" xfId="280" applyNumberFormat="1" applyFont="1" applyFill="1" applyBorder="1" applyAlignment="1" applyProtection="1">
      <alignment horizontal="right" vertical="center" wrapText="1"/>
    </xf>
    <xf numFmtId="181" fontId="53" fillId="0" borderId="30" xfId="280" applyNumberFormat="1" applyFont="1" applyFill="1" applyBorder="1" applyAlignment="1" applyProtection="1">
      <alignment horizontal="right" vertical="center" wrapText="1"/>
    </xf>
    <xf numFmtId="181" fontId="53" fillId="0" borderId="31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3" fillId="0" borderId="33" xfId="280" applyNumberFormat="1" applyFont="1" applyFill="1" applyBorder="1" applyAlignment="1" applyProtection="1">
      <alignment horizontal="right" vertical="center" wrapText="1"/>
    </xf>
    <xf numFmtId="181" fontId="53" fillId="8" borderId="33" xfId="280" applyNumberFormat="1" applyFont="1" applyFill="1" applyBorder="1" applyAlignment="1" applyProtection="1">
      <alignment horizontal="right" vertical="center" wrapText="1"/>
    </xf>
    <xf numFmtId="181" fontId="53" fillId="0" borderId="34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0" borderId="40" xfId="280" applyNumberFormat="1" applyFont="1" applyFill="1" applyBorder="1" applyAlignment="1" applyProtection="1">
      <alignment horizontal="right" vertical="center" wrapText="1"/>
    </xf>
    <xf numFmtId="181" fontId="53" fillId="0" borderId="41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0" borderId="43" xfId="280" applyNumberFormat="1" applyFont="1" applyFill="1" applyBorder="1" applyAlignment="1" applyProtection="1">
      <alignment horizontal="right" vertical="center" wrapText="1"/>
    </xf>
    <xf numFmtId="181" fontId="53" fillId="8" borderId="43" xfId="280" applyNumberFormat="1" applyFont="1" applyFill="1" applyBorder="1" applyAlignment="1" applyProtection="1">
      <alignment horizontal="right" vertical="center" wrapText="1"/>
    </xf>
    <xf numFmtId="181" fontId="53" fillId="0" borderId="44" xfId="280" applyNumberFormat="1" applyFont="1" applyFill="1" applyBorder="1" applyAlignment="1" applyProtection="1">
      <alignment horizontal="right" vertical="center" wrapText="1"/>
    </xf>
    <xf numFmtId="181" fontId="53" fillId="0" borderId="45" xfId="280" applyNumberFormat="1" applyFont="1" applyFill="1" applyBorder="1" applyAlignment="1" applyProtection="1">
      <alignment horizontal="right" vertical="center" wrapText="1"/>
    </xf>
    <xf numFmtId="181" fontId="53" fillId="0" borderId="46" xfId="280" applyNumberFormat="1" applyFont="1" applyFill="1" applyBorder="1" applyAlignment="1" applyProtection="1">
      <alignment horizontal="right" vertical="center" wrapText="1"/>
    </xf>
    <xf numFmtId="181" fontId="53" fillId="8" borderId="47" xfId="280" applyNumberFormat="1" applyFont="1" applyFill="1" applyBorder="1" applyAlignment="1" applyProtection="1">
      <alignment horizontal="right" vertical="center" wrapText="1"/>
    </xf>
    <xf numFmtId="181" fontId="53" fillId="0" borderId="48" xfId="280" applyNumberFormat="1" applyFont="1" applyFill="1" applyBorder="1" applyAlignment="1" applyProtection="1">
      <alignment horizontal="right" vertical="center" wrapText="1"/>
    </xf>
    <xf numFmtId="181" fontId="53" fillId="8" borderId="48" xfId="280" applyNumberFormat="1" applyFont="1" applyFill="1" applyBorder="1" applyAlignment="1" applyProtection="1">
      <alignment horizontal="right" vertical="center" wrapText="1"/>
    </xf>
    <xf numFmtId="181" fontId="53" fillId="0" borderId="49" xfId="280" applyNumberFormat="1" applyFont="1" applyFill="1" applyBorder="1" applyAlignment="1" applyProtection="1">
      <alignment horizontal="right" vertical="center" wrapText="1"/>
    </xf>
    <xf numFmtId="181" fontId="53" fillId="0" borderId="50" xfId="280" applyNumberFormat="1" applyFont="1" applyFill="1" applyBorder="1" applyAlignment="1" applyProtection="1">
      <alignment horizontal="right" vertical="center" wrapText="1"/>
    </xf>
    <xf numFmtId="181" fontId="53" fillId="0" borderId="51" xfId="280" applyNumberFormat="1" applyFont="1" applyFill="1" applyBorder="1" applyAlignment="1" applyProtection="1">
      <alignment horizontal="right" vertical="center" wrapText="1"/>
    </xf>
    <xf numFmtId="181" fontId="53" fillId="8" borderId="52" xfId="280" applyNumberFormat="1" applyFont="1" applyFill="1" applyBorder="1" applyAlignment="1" applyProtection="1">
      <alignment horizontal="right" vertical="center" wrapText="1"/>
    </xf>
    <xf numFmtId="181" fontId="53" fillId="0" borderId="53" xfId="280" applyNumberFormat="1" applyFont="1" applyFill="1" applyBorder="1" applyAlignment="1" applyProtection="1">
      <alignment horizontal="right" vertical="center" wrapText="1"/>
    </xf>
    <xf numFmtId="181" fontId="53" fillId="8" borderId="53" xfId="280" applyNumberFormat="1" applyFont="1" applyFill="1" applyBorder="1" applyAlignment="1" applyProtection="1">
      <alignment horizontal="right" vertical="center" wrapText="1"/>
    </xf>
    <xf numFmtId="181" fontId="53" fillId="0" borderId="54" xfId="280" applyNumberFormat="1" applyFont="1" applyFill="1" applyBorder="1" applyAlignment="1" applyProtection="1">
      <alignment horizontal="right"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3" fillId="0" borderId="55" xfId="280" applyNumberFormat="1" applyFont="1" applyFill="1" applyBorder="1" applyAlignment="1" applyProtection="1">
      <alignment horizontal="right" vertical="center" wrapText="1"/>
    </xf>
    <xf numFmtId="181" fontId="53" fillId="0" borderId="56" xfId="280" applyNumberFormat="1" applyFont="1" applyFill="1" applyBorder="1" applyAlignment="1" applyProtection="1">
      <alignment horizontal="right" vertical="center" wrapText="1"/>
    </xf>
    <xf numFmtId="181" fontId="54" fillId="8" borderId="57" xfId="280" applyNumberFormat="1" applyFont="1" applyFill="1" applyBorder="1" applyAlignment="1" applyProtection="1">
      <alignment horizontal="right" vertical="center" wrapText="1"/>
    </xf>
    <xf numFmtId="181" fontId="53" fillId="0" borderId="58" xfId="280" applyNumberFormat="1" applyFont="1" applyFill="1" applyBorder="1" applyAlignment="1" applyProtection="1">
      <alignment horizontal="right" vertical="center" wrapText="1"/>
    </xf>
    <xf numFmtId="181" fontId="54" fillId="8" borderId="58" xfId="280" applyNumberFormat="1" applyFont="1" applyFill="1" applyBorder="1" applyAlignment="1" applyProtection="1">
      <alignment horizontal="right" vertical="center" wrapText="1"/>
    </xf>
    <xf numFmtId="181" fontId="53" fillId="0" borderId="59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/>
    </xf>
    <xf numFmtId="181" fontId="53" fillId="0" borderId="20" xfId="280" applyNumberFormat="1" applyFont="1" applyFill="1" applyBorder="1" applyAlignment="1" applyProtection="1">
      <alignment horizontal="center" wrapText="1"/>
    </xf>
    <xf numFmtId="0" fontId="59" fillId="0" borderId="0" xfId="0" applyFont="1" applyBorder="1"/>
    <xf numFmtId="0" fontId="59" fillId="0" borderId="0" xfId="0" applyFont="1"/>
    <xf numFmtId="0" fontId="58" fillId="0" borderId="0" xfId="0" applyFont="1" applyBorder="1" applyAlignment="1"/>
    <xf numFmtId="0" fontId="55" fillId="0" borderId="0" xfId="0" applyFont="1" applyBorder="1" applyAlignment="1"/>
    <xf numFmtId="0" fontId="53" fillId="0" borderId="0" xfId="0" applyFont="1" applyBorder="1" applyAlignment="1">
      <alignment horizontal="right"/>
    </xf>
    <xf numFmtId="166" fontId="53" fillId="0" borderId="26" xfId="310" applyFont="1" applyFill="1" applyBorder="1" applyAlignment="1" applyProtection="1">
      <alignment horizontal="right" vertical="center"/>
    </xf>
    <xf numFmtId="166" fontId="53" fillId="8" borderId="28" xfId="310" applyFont="1" applyFill="1" applyBorder="1" applyAlignment="1" applyProtection="1">
      <alignment horizontal="right" vertical="center"/>
    </xf>
    <xf numFmtId="166" fontId="53" fillId="0" borderId="46" xfId="310" applyFont="1" applyFill="1" applyBorder="1" applyAlignment="1" applyProtection="1">
      <alignment horizontal="right" vertical="center"/>
    </xf>
    <xf numFmtId="166" fontId="53" fillId="8" borderId="48" xfId="310" applyFont="1" applyFill="1" applyBorder="1" applyAlignment="1" applyProtection="1">
      <alignment horizontal="right" vertical="center"/>
    </xf>
    <xf numFmtId="166" fontId="53" fillId="0" borderId="36" xfId="310" applyFont="1" applyFill="1" applyBorder="1" applyAlignment="1" applyProtection="1">
      <alignment horizontal="right" vertical="center"/>
    </xf>
    <xf numFmtId="166" fontId="53" fillId="8" borderId="38" xfId="310" applyFont="1" applyFill="1" applyBorder="1" applyAlignment="1" applyProtection="1">
      <alignment horizontal="right" vertical="center"/>
    </xf>
    <xf numFmtId="166" fontId="53" fillId="0" borderId="41" xfId="310" applyFont="1" applyFill="1" applyBorder="1" applyAlignment="1" applyProtection="1">
      <alignment horizontal="right" vertical="center"/>
    </xf>
    <xf numFmtId="166" fontId="53" fillId="8" borderId="43" xfId="310" applyFont="1" applyFill="1" applyBorder="1" applyAlignment="1" applyProtection="1">
      <alignment horizontal="right" vertical="center"/>
    </xf>
    <xf numFmtId="166" fontId="53" fillId="0" borderId="66" xfId="310" applyFont="1" applyFill="1" applyBorder="1" applyAlignment="1" applyProtection="1">
      <alignment horizontal="right" vertical="center"/>
    </xf>
    <xf numFmtId="166" fontId="53" fillId="8" borderId="67" xfId="310" applyFont="1" applyFill="1" applyBorder="1" applyAlignment="1" applyProtection="1">
      <alignment horizontal="right" vertical="center"/>
    </xf>
    <xf numFmtId="166" fontId="53" fillId="0" borderId="56" xfId="310" applyFont="1" applyFill="1" applyBorder="1" applyAlignment="1" applyProtection="1">
      <alignment horizontal="right" vertical="center"/>
    </xf>
    <xf numFmtId="166" fontId="53" fillId="8" borderId="58" xfId="310" applyFont="1" applyFill="1" applyBorder="1" applyAlignment="1" applyProtection="1">
      <alignment horizontal="right" vertical="center"/>
    </xf>
    <xf numFmtId="166" fontId="53" fillId="0" borderId="68" xfId="310" applyFont="1" applyFill="1" applyBorder="1" applyAlignment="1" applyProtection="1">
      <alignment horizontal="right" vertical="center"/>
    </xf>
    <xf numFmtId="166" fontId="53" fillId="8" borderId="69" xfId="310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>
      <alignment horizontal="justify" vertical="top" wrapText="1"/>
    </xf>
    <xf numFmtId="4" fontId="55" fillId="0" borderId="0" xfId="0" applyNumberFormat="1" applyFont="1" applyBorder="1" applyAlignment="1">
      <alignment horizontal="right" vertical="center"/>
    </xf>
    <xf numFmtId="166" fontId="55" fillId="0" borderId="0" xfId="310" applyFont="1" applyFill="1" applyBorder="1" applyAlignment="1" applyProtection="1">
      <alignment horizontal="right" vertical="center"/>
    </xf>
    <xf numFmtId="0" fontId="55" fillId="0" borderId="0" xfId="0" applyFont="1"/>
    <xf numFmtId="0" fontId="58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17" xfId="0" applyFont="1" applyBorder="1" applyAlignment="1">
      <alignment horizontal="justify" vertical="center" wrapText="1"/>
    </xf>
    <xf numFmtId="0" fontId="54" fillId="0" borderId="0" xfId="0" applyFont="1" applyBorder="1" applyAlignment="1"/>
    <xf numFmtId="0" fontId="54" fillId="8" borderId="18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181" fontId="54" fillId="8" borderId="17" xfId="280" applyNumberFormat="1" applyFont="1" applyFill="1" applyBorder="1" applyAlignment="1" applyProtection="1">
      <alignment horizont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justify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center" vertical="center" wrapText="1"/>
    </xf>
    <xf numFmtId="177" fontId="54" fillId="8" borderId="24" xfId="280" applyFont="1" applyFill="1" applyBorder="1" applyAlignment="1" applyProtection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right" vertical="center" wrapText="1"/>
    </xf>
    <xf numFmtId="181" fontId="54" fillId="8" borderId="17" xfId="280" applyNumberFormat="1" applyFont="1" applyFill="1" applyBorder="1" applyAlignment="1" applyProtection="1">
      <alignment horizontal="right" vertical="center" wrapText="1"/>
    </xf>
    <xf numFmtId="181" fontId="54" fillId="8" borderId="24" xfId="280" applyNumberFormat="1" applyFont="1" applyFill="1" applyBorder="1" applyAlignment="1" applyProtection="1">
      <alignment horizontal="right" vertical="center" wrapText="1"/>
    </xf>
    <xf numFmtId="181" fontId="54" fillId="8" borderId="18" xfId="280" applyNumberFormat="1" applyFont="1" applyFill="1" applyBorder="1" applyAlignment="1" applyProtection="1">
      <alignment horizontal="right" vertical="center" wrapText="1"/>
    </xf>
    <xf numFmtId="181" fontId="54" fillId="8" borderId="21" xfId="280" applyNumberFormat="1" applyFont="1" applyFill="1" applyBorder="1" applyAlignment="1" applyProtection="1">
      <alignment vertical="center" wrapText="1"/>
    </xf>
    <xf numFmtId="181" fontId="54" fillId="8" borderId="20" xfId="280" applyNumberFormat="1" applyFont="1" applyFill="1" applyBorder="1" applyAlignment="1" applyProtection="1">
      <alignment horizontal="center" wrapText="1"/>
    </xf>
    <xf numFmtId="181" fontId="54" fillId="8" borderId="19" xfId="280" applyNumberFormat="1" applyFont="1" applyFill="1" applyBorder="1" applyAlignment="1" applyProtection="1">
      <alignment horizont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0" fontId="53" fillId="0" borderId="71" xfId="0" applyFont="1" applyBorder="1" applyAlignment="1">
      <alignment vertical="center" wrapText="1"/>
    </xf>
    <xf numFmtId="0" fontId="53" fillId="0" borderId="32" xfId="0" applyFont="1" applyFill="1" applyBorder="1" applyAlignment="1">
      <alignment horizontal="justify" vertical="center" wrapText="1"/>
    </xf>
    <xf numFmtId="0" fontId="53" fillId="0" borderId="37" xfId="0" applyFont="1" applyFill="1" applyBorder="1" applyAlignment="1">
      <alignment horizontal="justify" vertical="center" wrapText="1"/>
    </xf>
    <xf numFmtId="0" fontId="53" fillId="0" borderId="42" xfId="0" applyFont="1" applyFill="1" applyBorder="1" applyAlignment="1">
      <alignment horizontal="justify" vertical="center" wrapText="1"/>
    </xf>
    <xf numFmtId="0" fontId="53" fillId="0" borderId="47" xfId="0" applyFont="1" applyFill="1" applyBorder="1" applyAlignment="1">
      <alignment horizontal="justify" vertical="center" wrapText="1"/>
    </xf>
    <xf numFmtId="0" fontId="53" fillId="0" borderId="52" xfId="0" applyFont="1" applyFill="1" applyBorder="1" applyAlignment="1">
      <alignment horizontal="justify" vertical="center" wrapText="1"/>
    </xf>
    <xf numFmtId="0" fontId="53" fillId="0" borderId="57" xfId="0" applyFont="1" applyFill="1" applyBorder="1" applyAlignment="1">
      <alignment horizontal="justify" vertical="center" wrapText="1"/>
    </xf>
    <xf numFmtId="0" fontId="54" fillId="8" borderId="60" xfId="0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0" fontId="53" fillId="0" borderId="46" xfId="0" applyFont="1" applyFill="1" applyBorder="1" applyAlignment="1">
      <alignment horizontal="justify" vertical="top" wrapText="1"/>
    </xf>
    <xf numFmtId="4" fontId="53" fillId="0" borderId="4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justify" vertical="top" wrapText="1"/>
    </xf>
    <xf numFmtId="4" fontId="53" fillId="0" borderId="36" xfId="0" applyNumberFormat="1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justify" vertical="top" wrapText="1"/>
    </xf>
    <xf numFmtId="4" fontId="53" fillId="0" borderId="41" xfId="0" applyNumberFormat="1" applyFont="1" applyFill="1" applyBorder="1" applyAlignment="1">
      <alignment horizontal="right" vertical="center"/>
    </xf>
    <xf numFmtId="4" fontId="53" fillId="0" borderId="46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41" xfId="0" applyNumberFormat="1" applyFont="1" applyBorder="1" applyAlignment="1">
      <alignment horizontal="right" vertical="center"/>
    </xf>
    <xf numFmtId="0" fontId="53" fillId="0" borderId="51" xfId="0" applyFont="1" applyFill="1" applyBorder="1" applyAlignment="1">
      <alignment horizontal="justify" vertical="top" wrapText="1"/>
    </xf>
    <xf numFmtId="4" fontId="53" fillId="0" borderId="66" xfId="0" applyNumberFormat="1" applyFont="1" applyBorder="1" applyAlignment="1">
      <alignment horizontal="right" vertical="center"/>
    </xf>
    <xf numFmtId="0" fontId="53" fillId="0" borderId="56" xfId="0" applyFont="1" applyFill="1" applyBorder="1" applyAlignment="1">
      <alignment horizontal="justify" vertical="top" wrapText="1"/>
    </xf>
    <xf numFmtId="4" fontId="53" fillId="0" borderId="56" xfId="0" applyNumberFormat="1" applyFont="1" applyBorder="1" applyAlignment="1">
      <alignment horizontal="right" vertical="center"/>
    </xf>
    <xf numFmtId="0" fontId="53" fillId="0" borderId="68" xfId="0" applyFont="1" applyFill="1" applyBorder="1" applyAlignment="1">
      <alignment horizontal="justify" vertical="top" wrapText="1"/>
    </xf>
    <xf numFmtId="4" fontId="53" fillId="0" borderId="68" xfId="0" applyNumberFormat="1" applyFont="1" applyBorder="1" applyAlignment="1">
      <alignment horizontal="right" vertical="center"/>
    </xf>
    <xf numFmtId="181" fontId="54" fillId="33" borderId="17" xfId="280" applyNumberFormat="1" applyFont="1" applyFill="1" applyBorder="1" applyAlignment="1" applyProtection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81" fontId="54" fillId="8" borderId="77" xfId="280" applyNumberFormat="1" applyFont="1" applyFill="1" applyBorder="1" applyAlignment="1" applyProtection="1">
      <alignment horizontal="center" wrapText="1"/>
    </xf>
    <xf numFmtId="181" fontId="53" fillId="0" borderId="23" xfId="280" applyNumberFormat="1" applyFont="1" applyFill="1" applyBorder="1" applyAlignment="1" applyProtection="1">
      <alignment horizontal="left" wrapText="1"/>
    </xf>
    <xf numFmtId="181" fontId="53" fillId="0" borderId="20" xfId="280" applyNumberFormat="1" applyFont="1" applyFill="1" applyBorder="1" applyAlignment="1" applyProtection="1">
      <alignment horizontal="left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right" wrapText="1"/>
    </xf>
    <xf numFmtId="181" fontId="54" fillId="8" borderId="17" xfId="280" applyNumberFormat="1" applyFont="1" applyFill="1" applyBorder="1" applyAlignment="1" applyProtection="1">
      <alignment horizontal="right" wrapText="1"/>
    </xf>
    <xf numFmtId="0" fontId="54" fillId="0" borderId="0" xfId="0" applyFont="1" applyFill="1" applyAlignment="1">
      <alignment vertical="center" wrapText="1"/>
    </xf>
    <xf numFmtId="0" fontId="54" fillId="0" borderId="137" xfId="0" applyFont="1" applyFill="1" applyBorder="1" applyAlignment="1">
      <alignment horizontal="center" vertical="center" textRotation="90" wrapText="1"/>
    </xf>
    <xf numFmtId="0" fontId="71" fillId="0" borderId="143" xfId="232" applyFont="1" applyBorder="1" applyAlignment="1">
      <alignment horizontal="center"/>
    </xf>
    <xf numFmtId="181" fontId="53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1" xfId="232" applyFont="1" applyBorder="1" applyAlignment="1">
      <alignment horizontal="center"/>
    </xf>
    <xf numFmtId="181" fontId="53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2" xfId="232" applyFont="1" applyBorder="1" applyAlignment="1">
      <alignment horizontal="center"/>
    </xf>
    <xf numFmtId="181" fontId="53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04" xfId="232" applyFont="1" applyBorder="1" applyAlignment="1">
      <alignment horizontal="center"/>
    </xf>
    <xf numFmtId="181" fontId="53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69" xfId="232" applyFont="1" applyBorder="1" applyAlignment="1">
      <alignment horizontal="center"/>
    </xf>
    <xf numFmtId="0" fontId="71" fillId="0" borderId="170" xfId="232" applyFont="1" applyBorder="1" applyAlignment="1">
      <alignment horizontal="center"/>
    </xf>
    <xf numFmtId="0" fontId="71" fillId="0" borderId="171" xfId="232" applyFont="1" applyBorder="1" applyAlignment="1">
      <alignment horizontal="center"/>
    </xf>
    <xf numFmtId="181" fontId="53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166" xfId="0" applyFont="1" applyFill="1" applyBorder="1" applyAlignment="1" applyProtection="1">
      <alignment horizontal="center" vertical="center" wrapText="1"/>
      <protection locked="0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181" fontId="53" fillId="0" borderId="19" xfId="280" applyNumberFormat="1" applyFont="1" applyFill="1" applyBorder="1" applyAlignment="1" applyProtection="1">
      <alignment horizontal="center" wrapText="1"/>
      <protection locked="0"/>
    </xf>
    <xf numFmtId="181" fontId="53" fillId="0" borderId="17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center" wrapText="1"/>
      <protection locked="0"/>
    </xf>
    <xf numFmtId="181" fontId="53" fillId="0" borderId="77" xfId="280" applyNumberFormat="1" applyFont="1" applyFill="1" applyBorder="1" applyAlignment="1" applyProtection="1">
      <alignment horizontal="center" wrapText="1"/>
      <protection locked="0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Protection="1">
      <protection locked="0"/>
    </xf>
    <xf numFmtId="0" fontId="55" fillId="0" borderId="0" xfId="0" applyFont="1" applyBorder="1" applyProtection="1">
      <protection locked="0"/>
    </xf>
    <xf numFmtId="181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Protection="1"/>
    <xf numFmtId="181" fontId="53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3" fillId="0" borderId="2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 wrapText="1"/>
    </xf>
    <xf numFmtId="0" fontId="53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49" fontId="53" fillId="0" borderId="20" xfId="0" applyNumberFormat="1" applyFont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justify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justify" vertical="center" wrapText="1"/>
      <protection locked="0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right"/>
    </xf>
    <xf numFmtId="182" fontId="53" fillId="0" borderId="0" xfId="0" applyNumberFormat="1" applyFont="1" applyBorder="1" applyAlignment="1" applyProtection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68" fillId="26" borderId="115" xfId="0" applyFont="1" applyFill="1" applyBorder="1" applyAlignment="1" applyProtection="1">
      <alignment horizontal="center" vertical="center" wrapText="1"/>
    </xf>
    <xf numFmtId="0" fontId="68" fillId="26" borderId="99" xfId="0" applyFont="1" applyFill="1" applyBorder="1" applyAlignment="1" applyProtection="1">
      <alignment horizontal="center" vertical="center" wrapText="1"/>
    </xf>
    <xf numFmtId="0" fontId="68" fillId="26" borderId="106" xfId="0" applyFont="1" applyFill="1" applyBorder="1" applyAlignment="1" applyProtection="1">
      <alignment horizontal="center" vertical="center" wrapText="1"/>
    </xf>
    <xf numFmtId="0" fontId="68" fillId="26" borderId="100" xfId="0" applyFont="1" applyFill="1" applyBorder="1" applyAlignment="1" applyProtection="1">
      <alignment horizontal="center" vertical="center" wrapText="1"/>
    </xf>
    <xf numFmtId="9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00" xfId="0" applyFont="1" applyFill="1" applyBorder="1" applyAlignment="1" applyProtection="1">
      <alignment horizontal="center" vertical="center" wrapText="1"/>
    </xf>
    <xf numFmtId="9" fontId="54" fillId="25" borderId="100" xfId="0" applyNumberFormat="1" applyFont="1" applyFill="1" applyBorder="1" applyAlignment="1" applyProtection="1">
      <alignment horizontal="center" vertical="center" wrapText="1"/>
    </xf>
    <xf numFmtId="184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7" xfId="0" applyFont="1" applyFill="1" applyBorder="1" applyAlignment="1" applyProtection="1">
      <alignment horizontal="center" vertical="center" wrapText="1"/>
    </xf>
    <xf numFmtId="9" fontId="54" fillId="25" borderId="17" xfId="0" applyNumberFormat="1" applyFont="1" applyFill="1" applyBorder="1" applyAlignment="1" applyProtection="1">
      <alignment horizontal="center" vertical="center" wrapText="1"/>
    </xf>
    <xf numFmtId="184" fontId="54" fillId="25" borderId="22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Border="1" applyProtection="1"/>
    <xf numFmtId="181" fontId="53" fillId="0" borderId="81" xfId="280" applyNumberFormat="1" applyFont="1" applyFill="1" applyBorder="1" applyAlignment="1" applyProtection="1">
      <alignment horizontal="center" vertical="center" wrapText="1"/>
    </xf>
    <xf numFmtId="181" fontId="53" fillId="0" borderId="66" xfId="280" applyNumberFormat="1" applyFont="1" applyFill="1" applyBorder="1" applyAlignment="1" applyProtection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181" fontId="53" fillId="36" borderId="145" xfId="280" applyNumberFormat="1" applyFont="1" applyFill="1" applyBorder="1" applyAlignment="1" applyProtection="1">
      <alignment horizontal="center" vertical="center" wrapText="1"/>
    </xf>
    <xf numFmtId="181" fontId="53" fillId="36" borderId="149" xfId="280" applyNumberFormat="1" applyFont="1" applyFill="1" applyBorder="1" applyAlignment="1" applyProtection="1">
      <alignment horizontal="center" vertical="center" wrapText="1"/>
    </xf>
    <xf numFmtId="181" fontId="53" fillId="36" borderId="154" xfId="280" applyNumberFormat="1" applyFont="1" applyFill="1" applyBorder="1" applyAlignment="1" applyProtection="1">
      <alignment horizontal="center" vertical="center" wrapText="1"/>
    </xf>
    <xf numFmtId="181" fontId="53" fillId="36" borderId="155" xfId="280" applyNumberFormat="1" applyFont="1" applyFill="1" applyBorder="1" applyAlignment="1" applyProtection="1">
      <alignment horizontal="center" vertical="center" wrapText="1"/>
    </xf>
    <xf numFmtId="181" fontId="53" fillId="36" borderId="166" xfId="280" applyNumberFormat="1" applyFont="1" applyFill="1" applyBorder="1" applyAlignment="1" applyProtection="1">
      <alignment horizontal="center" vertical="center" wrapText="1"/>
    </xf>
    <xf numFmtId="181" fontId="54" fillId="36" borderId="17" xfId="280" applyNumberFormat="1" applyFont="1" applyFill="1" applyBorder="1" applyAlignment="1" applyProtection="1">
      <alignment horizontal="center" vertical="center" wrapText="1"/>
    </xf>
    <xf numFmtId="181" fontId="53" fillId="36" borderId="162" xfId="280" applyNumberFormat="1" applyFont="1" applyFill="1" applyBorder="1" applyAlignment="1" applyProtection="1">
      <alignment horizontal="center" vertical="center" wrapText="1"/>
    </xf>
    <xf numFmtId="181" fontId="53" fillId="36" borderId="36" xfId="280" applyNumberFormat="1" applyFont="1" applyFill="1" applyBorder="1" applyAlignment="1" applyProtection="1">
      <alignment horizontal="center" vertical="center" wrapText="1"/>
    </xf>
    <xf numFmtId="181" fontId="53" fillId="36" borderId="56" xfId="280" applyNumberFormat="1" applyFont="1" applyFill="1" applyBorder="1" applyAlignment="1" applyProtection="1">
      <alignment horizontal="center" vertical="center" wrapText="1"/>
    </xf>
    <xf numFmtId="181" fontId="54" fillId="36" borderId="81" xfId="280" applyNumberFormat="1" applyFont="1" applyFill="1" applyBorder="1" applyAlignment="1" applyProtection="1">
      <alignment horizontal="center" vertical="center" wrapText="1"/>
    </xf>
    <xf numFmtId="181" fontId="54" fillId="36" borderId="61" xfId="280" applyNumberFormat="1" applyFont="1" applyFill="1" applyBorder="1" applyAlignment="1" applyProtection="1">
      <alignment horizontal="center" vertical="center" wrapText="1"/>
    </xf>
    <xf numFmtId="181" fontId="54" fillId="36" borderId="65" xfId="280" applyNumberFormat="1" applyFont="1" applyFill="1" applyBorder="1" applyAlignment="1" applyProtection="1">
      <alignment horizontal="right" vertical="center" wrapText="1"/>
    </xf>
    <xf numFmtId="181" fontId="53" fillId="36" borderId="146" xfId="280" applyNumberFormat="1" applyFont="1" applyFill="1" applyBorder="1" applyAlignment="1" applyProtection="1">
      <alignment horizontal="center" vertical="center" wrapText="1"/>
    </xf>
    <xf numFmtId="181" fontId="53" fillId="36" borderId="150" xfId="280" applyNumberFormat="1" applyFont="1" applyFill="1" applyBorder="1" applyAlignment="1" applyProtection="1">
      <alignment horizontal="center" vertical="center" wrapText="1"/>
    </xf>
    <xf numFmtId="181" fontId="53" fillId="36" borderId="156" xfId="280" applyNumberFormat="1" applyFont="1" applyFill="1" applyBorder="1" applyAlignment="1" applyProtection="1">
      <alignment horizontal="center" vertical="center" wrapText="1"/>
    </xf>
    <xf numFmtId="181" fontId="53" fillId="36" borderId="159" xfId="280" applyNumberFormat="1" applyFont="1" applyFill="1" applyBorder="1" applyAlignment="1" applyProtection="1">
      <alignment horizontal="center" vertical="center" wrapText="1"/>
    </xf>
    <xf numFmtId="181" fontId="53" fillId="36" borderId="167" xfId="280" applyNumberFormat="1" applyFont="1" applyFill="1" applyBorder="1" applyAlignment="1" applyProtection="1">
      <alignment horizontal="center" vertical="center" wrapText="1"/>
    </xf>
    <xf numFmtId="181" fontId="54" fillId="36" borderId="18" xfId="280" applyNumberFormat="1" applyFont="1" applyFill="1" applyBorder="1" applyAlignment="1" applyProtection="1">
      <alignment horizontal="center" vertical="center" wrapText="1"/>
    </xf>
    <xf numFmtId="181" fontId="53" fillId="36" borderId="163" xfId="280" applyNumberFormat="1" applyFont="1" applyFill="1" applyBorder="1" applyAlignment="1" applyProtection="1">
      <alignment horizontal="center" vertical="center" wrapText="1"/>
    </xf>
    <xf numFmtId="181" fontId="53" fillId="36" borderId="38" xfId="280" applyNumberFormat="1" applyFont="1" applyFill="1" applyBorder="1" applyAlignment="1" applyProtection="1">
      <alignment horizontal="center" vertical="center" wrapText="1"/>
    </xf>
    <xf numFmtId="181" fontId="53" fillId="36" borderId="58" xfId="280" applyNumberFormat="1" applyFont="1" applyFill="1" applyBorder="1" applyAlignment="1" applyProtection="1">
      <alignment horizontal="center" vertical="center" wrapText="1"/>
    </xf>
    <xf numFmtId="181" fontId="54" fillId="36" borderId="15" xfId="280" applyNumberFormat="1" applyFont="1" applyFill="1" applyBorder="1" applyAlignment="1" applyProtection="1">
      <alignment horizontal="center" vertical="center" wrapText="1"/>
    </xf>
    <xf numFmtId="181" fontId="54" fillId="36" borderId="62" xfId="280" applyNumberFormat="1" applyFont="1" applyFill="1" applyBorder="1" applyAlignment="1" applyProtection="1">
      <alignment horizontal="center" vertical="center" wrapText="1"/>
    </xf>
    <xf numFmtId="0" fontId="54" fillId="36" borderId="138" xfId="0" applyFont="1" applyFill="1" applyBorder="1" applyAlignment="1">
      <alignment horizontal="center" vertical="center" textRotation="90" wrapText="1"/>
    </xf>
    <xf numFmtId="183" fontId="54" fillId="36" borderId="138" xfId="282" applyNumberFormat="1" applyFont="1" applyFill="1" applyBorder="1" applyAlignment="1">
      <alignment horizontal="center" vertical="center" wrapText="1"/>
    </xf>
    <xf numFmtId="0" fontId="54" fillId="36" borderId="139" xfId="232" applyFont="1" applyFill="1" applyBorder="1" applyAlignment="1">
      <alignment horizontal="center"/>
    </xf>
    <xf numFmtId="181" fontId="54" fillId="36" borderId="19" xfId="280" applyNumberFormat="1" applyFont="1" applyFill="1" applyBorder="1" applyAlignment="1" applyProtection="1">
      <alignment horizontal="center" vertical="center" wrapText="1"/>
    </xf>
    <xf numFmtId="181" fontId="54" fillId="36" borderId="24" xfId="280" applyNumberFormat="1" applyFont="1" applyFill="1" applyBorder="1" applyAlignment="1" applyProtection="1">
      <alignment horizontal="center" vertical="center" wrapText="1"/>
    </xf>
    <xf numFmtId="0" fontId="54" fillId="36" borderId="137" xfId="0" applyFont="1" applyFill="1" applyBorder="1" applyAlignment="1">
      <alignment horizontal="center" vertical="center" textRotation="90" wrapText="1"/>
    </xf>
    <xf numFmtId="0" fontId="54" fillId="36" borderId="141" xfId="232" applyFont="1" applyFill="1" applyBorder="1" applyAlignment="1">
      <alignment horizontal="center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63" xfId="280" applyNumberFormat="1" applyFont="1" applyFill="1" applyBorder="1" applyAlignment="1" applyProtection="1">
      <alignment horizontal="center" vertical="center" wrapText="1"/>
    </xf>
    <xf numFmtId="181" fontId="54" fillId="36" borderId="65" xfId="280" applyNumberFormat="1" applyFont="1" applyFill="1" applyBorder="1" applyAlignment="1" applyProtection="1">
      <alignment horizontal="center" vertical="center" wrapText="1"/>
    </xf>
    <xf numFmtId="0" fontId="54" fillId="36" borderId="172" xfId="0" applyFont="1" applyFill="1" applyBorder="1" applyAlignment="1">
      <alignment horizontal="center" vertical="center" wrapText="1"/>
    </xf>
    <xf numFmtId="4" fontId="53" fillId="0" borderId="17" xfId="280" applyNumberFormat="1" applyFont="1" applyFill="1" applyBorder="1" applyAlignment="1" applyProtection="1">
      <alignment horizontal="right" wrapText="1"/>
      <protection locked="0"/>
    </xf>
    <xf numFmtId="0" fontId="66" fillId="0" borderId="98" xfId="232" applyFont="1" applyBorder="1" applyAlignment="1" applyProtection="1">
      <alignment horizontal="center"/>
      <protection locked="0"/>
    </xf>
    <xf numFmtId="164" fontId="67" fillId="0" borderId="95" xfId="282" applyNumberFormat="1" applyFont="1" applyBorder="1" applyAlignment="1" applyProtection="1">
      <alignment horizontal="center"/>
      <protection locked="0"/>
    </xf>
    <xf numFmtId="0" fontId="66" fillId="0" borderId="88" xfId="232" applyFont="1" applyBorder="1" applyAlignment="1" applyProtection="1">
      <alignment horizontal="center"/>
      <protection locked="0"/>
    </xf>
    <xf numFmtId="164" fontId="67" fillId="0" borderId="93" xfId="282" applyNumberFormat="1" applyFont="1" applyBorder="1" applyAlignment="1" applyProtection="1">
      <alignment horizontal="center"/>
      <protection locked="0"/>
    </xf>
    <xf numFmtId="0" fontId="66" fillId="0" borderId="89" xfId="232" applyFont="1" applyBorder="1" applyAlignment="1" applyProtection="1">
      <alignment horizontal="center"/>
      <protection locked="0"/>
    </xf>
    <xf numFmtId="164" fontId="67" fillId="0" borderId="94" xfId="282" applyNumberFormat="1" applyFont="1" applyBorder="1" applyAlignment="1" applyProtection="1">
      <alignment horizontal="center"/>
      <protection locked="0"/>
    </xf>
    <xf numFmtId="0" fontId="66" fillId="0" borderId="90" xfId="232" applyFont="1" applyBorder="1" applyAlignment="1" applyProtection="1">
      <alignment horizontal="center"/>
      <protection locked="0"/>
    </xf>
    <xf numFmtId="0" fontId="66" fillId="0" borderId="91" xfId="232" applyFont="1" applyBorder="1" applyAlignment="1" applyProtection="1">
      <alignment horizontal="center"/>
      <protection locked="0"/>
    </xf>
    <xf numFmtId="0" fontId="66" fillId="0" borderId="104" xfId="232" applyFont="1" applyBorder="1" applyAlignment="1" applyProtection="1">
      <alignment horizontal="center"/>
      <protection locked="0"/>
    </xf>
    <xf numFmtId="164" fontId="67" fillId="0" borderId="102" xfId="282" applyNumberFormat="1" applyFont="1" applyBorder="1" applyAlignment="1" applyProtection="1">
      <alignment horizontal="center"/>
      <protection locked="0"/>
    </xf>
    <xf numFmtId="0" fontId="66" fillId="0" borderId="105" xfId="232" applyFont="1" applyBorder="1" applyAlignment="1" applyProtection="1">
      <alignment horizontal="center"/>
      <protection locked="0"/>
    </xf>
    <xf numFmtId="164" fontId="67" fillId="0" borderId="105" xfId="282" applyNumberFormat="1" applyFont="1" applyBorder="1" applyAlignment="1" applyProtection="1">
      <alignment horizontal="center"/>
      <protection locked="0"/>
    </xf>
    <xf numFmtId="0" fontId="66" fillId="0" borderId="103" xfId="232" applyFont="1" applyBorder="1" applyAlignment="1" applyProtection="1">
      <alignment horizontal="center"/>
      <protection locked="0"/>
    </xf>
    <xf numFmtId="164" fontId="67" fillId="0" borderId="92" xfId="282" applyNumberFormat="1" applyFont="1" applyBorder="1" applyAlignment="1" applyProtection="1">
      <alignment horizontal="center"/>
      <protection locked="0"/>
    </xf>
    <xf numFmtId="164" fontId="67" fillId="0" borderId="96" xfId="282" applyNumberFormat="1" applyFont="1" applyBorder="1" applyAlignment="1" applyProtection="1">
      <alignment horizontal="center"/>
      <protection locked="0"/>
    </xf>
    <xf numFmtId="0" fontId="53" fillId="0" borderId="80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wrapText="1"/>
      <protection locked="0"/>
    </xf>
    <xf numFmtId="0" fontId="53" fillId="0" borderId="62" xfId="0" applyFont="1" applyBorder="1" applyAlignment="1" applyProtection="1">
      <alignment horizontal="center" wrapText="1"/>
      <protection locked="0"/>
    </xf>
    <xf numFmtId="181" fontId="53" fillId="0" borderId="63" xfId="280" applyNumberFormat="1" applyFont="1" applyFill="1" applyBorder="1" applyAlignment="1" applyProtection="1">
      <alignment horizontal="center" wrapText="1"/>
      <protection locked="0"/>
    </xf>
    <xf numFmtId="181" fontId="53" fillId="0" borderId="64" xfId="280" applyNumberFormat="1" applyFont="1" applyFill="1" applyBorder="1" applyAlignment="1" applyProtection="1">
      <alignment horizontal="center" wrapText="1"/>
      <protection locked="0"/>
    </xf>
    <xf numFmtId="181" fontId="53" fillId="0" borderId="61" xfId="280" applyNumberFormat="1" applyFont="1" applyFill="1" applyBorder="1" applyAlignment="1" applyProtection="1">
      <alignment horizontal="center" wrapText="1"/>
      <protection locked="0"/>
    </xf>
    <xf numFmtId="181" fontId="53" fillId="0" borderId="65" xfId="280" applyNumberFormat="1" applyFont="1" applyFill="1" applyBorder="1" applyAlignment="1" applyProtection="1">
      <alignment horizontal="center" wrapText="1"/>
      <protection locked="0"/>
    </xf>
    <xf numFmtId="181" fontId="53" fillId="0" borderId="107" xfId="280" applyNumberFormat="1" applyFont="1" applyFill="1" applyBorder="1" applyAlignment="1" applyProtection="1">
      <alignment horizontal="center" wrapText="1"/>
      <protection locked="0"/>
    </xf>
    <xf numFmtId="181" fontId="53" fillId="0" borderId="62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20" xfId="0" applyFont="1" applyBorder="1" applyAlignment="1" applyProtection="1">
      <alignment horizontal="justify" vertical="center" wrapText="1"/>
    </xf>
    <xf numFmtId="0" fontId="53" fillId="0" borderId="20" xfId="0" applyFont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8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Protection="1">
      <protection locked="0"/>
    </xf>
    <xf numFmtId="182" fontId="53" fillId="0" borderId="0" xfId="0" applyNumberFormat="1" applyFont="1" applyBorder="1" applyAlignment="1" applyProtection="1">
      <alignment horizontal="right"/>
      <protection locked="0"/>
    </xf>
    <xf numFmtId="0" fontId="59" fillId="0" borderId="0" xfId="0" applyFont="1" applyBorder="1" applyProtection="1">
      <protection locked="0"/>
    </xf>
    <xf numFmtId="0" fontId="72" fillId="0" borderId="0" xfId="0" applyFont="1" applyBorder="1" applyAlignment="1" applyProtection="1">
      <alignment horizontal="left"/>
    </xf>
    <xf numFmtId="181" fontId="53" fillId="0" borderId="0" xfId="0" applyNumberFormat="1" applyFont="1"/>
    <xf numFmtId="0" fontId="53" fillId="0" borderId="0" xfId="0" applyFont="1" applyAlignment="1" applyProtection="1">
      <alignment vertical="center"/>
    </xf>
    <xf numFmtId="0" fontId="53" fillId="0" borderId="0" xfId="0" applyFont="1" applyAlignment="1" applyProtection="1"/>
    <xf numFmtId="0" fontId="53" fillId="0" borderId="0" xfId="0" quotePrefix="1" applyFont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>
      <alignment vertical="center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164" fontId="54" fillId="0" borderId="0" xfId="0" applyNumberFormat="1" applyFont="1" applyBorder="1" applyAlignment="1" applyProtection="1">
      <alignment horizontal="left"/>
    </xf>
    <xf numFmtId="9" fontId="72" fillId="0" borderId="0" xfId="379" applyFont="1" applyBorder="1" applyAlignment="1" applyProtection="1">
      <alignment horizontal="left"/>
    </xf>
    <xf numFmtId="181" fontId="53" fillId="0" borderId="0" xfId="0" applyNumberFormat="1" applyFont="1" applyBorder="1"/>
    <xf numFmtId="164" fontId="67" fillId="0" borderId="173" xfId="380" applyNumberFormat="1" applyFont="1" applyBorder="1" applyAlignment="1" applyProtection="1">
      <alignment horizontal="center"/>
      <protection locked="0"/>
    </xf>
    <xf numFmtId="164" fontId="67" fillId="0" borderId="93" xfId="380" applyNumberFormat="1" applyFont="1" applyBorder="1" applyAlignment="1" applyProtection="1">
      <alignment horizontal="center"/>
      <protection locked="0"/>
    </xf>
    <xf numFmtId="164" fontId="67" fillId="0" borderId="94" xfId="380" applyNumberFormat="1" applyFont="1" applyBorder="1" applyAlignment="1" applyProtection="1">
      <alignment horizontal="center"/>
      <protection locked="0"/>
    </xf>
    <xf numFmtId="164" fontId="67" fillId="0" borderId="95" xfId="380" applyNumberFormat="1" applyFont="1" applyBorder="1" applyAlignment="1" applyProtection="1">
      <alignment horizontal="center"/>
      <protection locked="0"/>
    </xf>
    <xf numFmtId="164" fontId="67" fillId="0" borderId="96" xfId="380" applyNumberFormat="1" applyFont="1" applyBorder="1" applyAlignment="1" applyProtection="1">
      <alignment horizontal="center"/>
      <protection locked="0"/>
    </xf>
    <xf numFmtId="164" fontId="67" fillId="0" borderId="174" xfId="380" applyNumberFormat="1" applyFont="1" applyBorder="1" applyAlignment="1" applyProtection="1">
      <alignment horizontal="center"/>
    </xf>
    <xf numFmtId="164" fontId="67" fillId="0" borderId="102" xfId="380" applyNumberFormat="1" applyFont="1" applyBorder="1" applyAlignment="1" applyProtection="1">
      <alignment horizontal="center"/>
    </xf>
    <xf numFmtId="164" fontId="67" fillId="0" borderId="94" xfId="380" applyNumberFormat="1" applyFont="1" applyBorder="1" applyAlignment="1" applyProtection="1">
      <alignment horizontal="center"/>
    </xf>
    <xf numFmtId="164" fontId="67" fillId="0" borderId="96" xfId="380" applyNumberFormat="1" applyFont="1" applyBorder="1" applyAlignment="1" applyProtection="1">
      <alignment horizontal="center"/>
    </xf>
    <xf numFmtId="164" fontId="67" fillId="0" borderId="175" xfId="380" applyNumberFormat="1" applyFont="1" applyBorder="1" applyAlignment="1" applyProtection="1">
      <alignment horizontal="center"/>
      <protection locked="0"/>
    </xf>
    <xf numFmtId="177" fontId="55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3" fillId="0" borderId="0" xfId="381" applyFont="1"/>
    <xf numFmtId="0" fontId="54" fillId="0" borderId="0" xfId="381" applyFont="1" applyAlignment="1">
      <alignment horizontal="center" vertical="center" wrapText="1"/>
    </xf>
    <xf numFmtId="0" fontId="53" fillId="0" borderId="0" xfId="381" applyFont="1" applyProtection="1">
      <protection locked="0"/>
    </xf>
    <xf numFmtId="0" fontId="54" fillId="0" borderId="0" xfId="381" applyFont="1" applyBorder="1" applyAlignment="1" applyProtection="1">
      <alignment horizontal="left"/>
      <protection locked="0"/>
    </xf>
    <xf numFmtId="0" fontId="54" fillId="0" borderId="0" xfId="381" applyFont="1" applyBorder="1" applyAlignment="1" applyProtection="1">
      <alignment horizontal="left" vertical="center"/>
      <protection locked="0"/>
    </xf>
    <xf numFmtId="0" fontId="53" fillId="0" borderId="0" xfId="381" applyFont="1" applyBorder="1" applyProtection="1">
      <protection locked="0"/>
    </xf>
    <xf numFmtId="0" fontId="54" fillId="9" borderId="19" xfId="381" applyFont="1" applyFill="1" applyBorder="1" applyAlignment="1">
      <alignment horizontal="center" vertical="center" wrapText="1"/>
    </xf>
    <xf numFmtId="0" fontId="54" fillId="9" borderId="17" xfId="381" applyFont="1" applyFill="1" applyBorder="1" applyAlignment="1">
      <alignment horizontal="center" vertical="center" wrapText="1"/>
    </xf>
    <xf numFmtId="0" fontId="54" fillId="9" borderId="140" xfId="381" applyFont="1" applyFill="1" applyBorder="1" applyAlignment="1">
      <alignment horizontal="center" vertical="center" wrapText="1"/>
    </xf>
    <xf numFmtId="0" fontId="54" fillId="9" borderId="135" xfId="381" applyFont="1" applyFill="1" applyBorder="1" applyAlignment="1">
      <alignment horizontal="center" vertical="center" wrapText="1"/>
    </xf>
    <xf numFmtId="0" fontId="54" fillId="9" borderId="81" xfId="381" applyFont="1" applyFill="1" applyBorder="1" applyAlignment="1">
      <alignment horizontal="center" vertical="center" wrapText="1"/>
    </xf>
    <xf numFmtId="181" fontId="54" fillId="9" borderId="17" xfId="382" applyNumberFormat="1" applyFont="1" applyFill="1" applyBorder="1" applyAlignment="1" applyProtection="1">
      <alignment horizontal="center" vertical="center" wrapText="1"/>
    </xf>
    <xf numFmtId="3" fontId="74" fillId="0" borderId="70" xfId="384" applyNumberFormat="1" applyFont="1" applyBorder="1" applyAlignment="1">
      <alignment horizontal="right" vertical="top" wrapText="1"/>
    </xf>
    <xf numFmtId="0" fontId="53" fillId="0" borderId="70" xfId="381" applyFont="1" applyBorder="1" applyAlignment="1">
      <alignment vertical="center" wrapText="1"/>
    </xf>
    <xf numFmtId="3" fontId="74" fillId="0" borderId="72" xfId="384" applyNumberFormat="1" applyFont="1" applyBorder="1" applyAlignment="1">
      <alignment horizontal="right" vertical="top" wrapText="1"/>
    </xf>
    <xf numFmtId="181" fontId="53" fillId="24" borderId="147" xfId="382" applyNumberFormat="1" applyFont="1" applyFill="1" applyBorder="1" applyAlignment="1" applyProtection="1">
      <alignment horizontal="center" vertical="center" wrapText="1"/>
    </xf>
    <xf numFmtId="0" fontId="74" fillId="0" borderId="177" xfId="384" applyFont="1" applyBorder="1"/>
    <xf numFmtId="0" fontId="74" fillId="0" borderId="70" xfId="384" applyFont="1" applyBorder="1"/>
    <xf numFmtId="0" fontId="74" fillId="0" borderId="178" xfId="384" applyFont="1" applyBorder="1"/>
    <xf numFmtId="0" fontId="53" fillId="0" borderId="0" xfId="381" applyFont="1" applyAlignment="1">
      <alignment vertical="center" wrapText="1"/>
    </xf>
    <xf numFmtId="181" fontId="53" fillId="24" borderId="151" xfId="382" applyNumberFormat="1" applyFont="1" applyFill="1" applyBorder="1" applyAlignment="1" applyProtection="1">
      <alignment horizontal="center" vertical="center" wrapText="1"/>
    </xf>
    <xf numFmtId="181" fontId="53" fillId="24" borderId="157" xfId="382" applyNumberFormat="1" applyFont="1" applyFill="1" applyBorder="1" applyAlignment="1" applyProtection="1">
      <alignment horizontal="center" vertical="center" wrapText="1"/>
    </xf>
    <xf numFmtId="181" fontId="53" fillId="24" borderId="160" xfId="382" applyNumberFormat="1" applyFont="1" applyFill="1" applyBorder="1" applyAlignment="1" applyProtection="1">
      <alignment horizontal="center" vertical="center" wrapText="1"/>
    </xf>
    <xf numFmtId="181" fontId="53" fillId="24" borderId="168" xfId="382" applyNumberFormat="1" applyFont="1" applyFill="1" applyBorder="1" applyAlignment="1" applyProtection="1">
      <alignment horizontal="center" vertical="center" wrapText="1"/>
    </xf>
    <xf numFmtId="0" fontId="54" fillId="0" borderId="137" xfId="381" applyFont="1" applyFill="1" applyBorder="1" applyAlignment="1">
      <alignment horizontal="center" vertical="center" textRotation="90" wrapText="1"/>
    </xf>
    <xf numFmtId="0" fontId="54" fillId="24" borderId="138" xfId="381" applyFont="1" applyFill="1" applyBorder="1" applyAlignment="1">
      <alignment horizontal="center" vertical="center" textRotation="90" wrapText="1"/>
    </xf>
    <xf numFmtId="183" fontId="54" fillId="24" borderId="138" xfId="383" applyNumberFormat="1" applyFont="1" applyFill="1" applyBorder="1" applyAlignment="1">
      <alignment horizontal="center" vertical="center" wrapText="1"/>
    </xf>
    <xf numFmtId="0" fontId="54" fillId="24" borderId="181" xfId="232" applyFont="1" applyFill="1" applyBorder="1" applyAlignment="1">
      <alignment horizontal="center"/>
    </xf>
    <xf numFmtId="181" fontId="54" fillId="24" borderId="70" xfId="382" applyNumberFormat="1" applyFont="1" applyFill="1" applyBorder="1" applyAlignment="1" applyProtection="1">
      <alignment horizontal="center" vertical="center" wrapText="1"/>
    </xf>
    <xf numFmtId="0" fontId="54" fillId="0" borderId="0" xfId="381" applyFont="1" applyFill="1" applyAlignment="1">
      <alignment vertical="center" wrapText="1"/>
    </xf>
    <xf numFmtId="181" fontId="53" fillId="24" borderId="164" xfId="382" applyNumberFormat="1" applyFont="1" applyFill="1" applyBorder="1" applyAlignment="1" applyProtection="1">
      <alignment horizontal="center" vertical="center" wrapText="1"/>
    </xf>
    <xf numFmtId="181" fontId="53" fillId="24" borderId="37" xfId="382" applyNumberFormat="1" applyFont="1" applyFill="1" applyBorder="1" applyAlignment="1" applyProtection="1">
      <alignment horizontal="center" vertical="center" wrapText="1"/>
    </xf>
    <xf numFmtId="181" fontId="53" fillId="24" borderId="57" xfId="382" applyNumberFormat="1" applyFont="1" applyFill="1" applyBorder="1" applyAlignment="1" applyProtection="1">
      <alignment horizontal="center" vertical="center" wrapText="1"/>
    </xf>
    <xf numFmtId="0" fontId="73" fillId="0" borderId="70" xfId="384" applyFont="1" applyFill="1" applyBorder="1" applyAlignment="1">
      <alignment horizontal="right"/>
    </xf>
    <xf numFmtId="0" fontId="74" fillId="0" borderId="185" xfId="384" applyFont="1" applyBorder="1"/>
    <xf numFmtId="0" fontId="74" fillId="0" borderId="186" xfId="384" applyFont="1" applyBorder="1"/>
    <xf numFmtId="0" fontId="74" fillId="0" borderId="187" xfId="384" applyFont="1" applyBorder="1"/>
    <xf numFmtId="0" fontId="54" fillId="24" borderId="137" xfId="381" applyFont="1" applyFill="1" applyBorder="1" applyAlignment="1">
      <alignment horizontal="center" vertical="center" textRotation="90" wrapText="1"/>
    </xf>
    <xf numFmtId="0" fontId="54" fillId="24" borderId="141" xfId="232" applyFont="1" applyFill="1" applyBorder="1" applyAlignment="1">
      <alignment horizontal="center"/>
    </xf>
    <xf numFmtId="181" fontId="54" fillId="24" borderId="136" xfId="382" applyNumberFormat="1" applyFont="1" applyFill="1" applyBorder="1" applyAlignment="1" applyProtection="1">
      <alignment horizontal="center" vertical="center" wrapText="1"/>
    </xf>
    <xf numFmtId="0" fontId="54" fillId="24" borderId="172" xfId="381" applyFont="1" applyFill="1" applyBorder="1" applyAlignment="1">
      <alignment horizontal="center" vertical="center" wrapText="1"/>
    </xf>
    <xf numFmtId="3" fontId="68" fillId="24" borderId="188" xfId="384" applyNumberFormat="1" applyFont="1" applyFill="1" applyBorder="1" applyAlignment="1">
      <alignment horizontal="right" vertical="top" wrapText="1"/>
    </xf>
    <xf numFmtId="0" fontId="55" fillId="0" borderId="0" xfId="381" applyFont="1" applyBorder="1" applyProtection="1">
      <protection locked="0"/>
    </xf>
    <xf numFmtId="0" fontId="53" fillId="0" borderId="0" xfId="381" applyFont="1" applyBorder="1"/>
    <xf numFmtId="181" fontId="53" fillId="0" borderId="0" xfId="382" applyNumberFormat="1" applyFont="1" applyFill="1" applyBorder="1" applyAlignment="1" applyProtection="1"/>
    <xf numFmtId="0" fontId="53" fillId="0" borderId="0" xfId="381" applyFont="1" applyAlignment="1">
      <alignment vertical="center"/>
    </xf>
    <xf numFmtId="3" fontId="74" fillId="0" borderId="177" xfId="385" applyNumberFormat="1" applyFont="1" applyBorder="1" applyAlignment="1">
      <alignment horizontal="right" vertical="top" wrapText="1"/>
    </xf>
    <xf numFmtId="181" fontId="53" fillId="24" borderId="145" xfId="382" applyNumberFormat="1" applyFont="1" applyFill="1" applyBorder="1" applyAlignment="1" applyProtection="1">
      <alignment horizontal="center" vertical="center" wrapText="1"/>
    </xf>
    <xf numFmtId="3" fontId="74" fillId="0" borderId="70" xfId="385" applyNumberFormat="1" applyFont="1" applyBorder="1" applyAlignment="1">
      <alignment horizontal="right" vertical="top" wrapText="1"/>
    </xf>
    <xf numFmtId="181" fontId="53" fillId="24" borderId="146" xfId="382" applyNumberFormat="1" applyFont="1" applyFill="1" applyBorder="1" applyAlignment="1" applyProtection="1">
      <alignment horizontal="center" vertical="center" wrapText="1"/>
    </xf>
    <xf numFmtId="181" fontId="53" fillId="24" borderId="150" xfId="382" applyNumberFormat="1" applyFont="1" applyFill="1" applyBorder="1" applyAlignment="1" applyProtection="1">
      <alignment horizontal="center" vertical="center" wrapText="1"/>
    </xf>
    <xf numFmtId="181" fontId="53" fillId="24" borderId="156" xfId="382" applyNumberFormat="1" applyFont="1" applyFill="1" applyBorder="1" applyAlignment="1" applyProtection="1">
      <alignment horizontal="center" vertical="center" wrapText="1"/>
    </xf>
    <xf numFmtId="0" fontId="71" fillId="0" borderId="189" xfId="232" applyFont="1" applyBorder="1" applyAlignment="1">
      <alignment horizontal="center"/>
    </xf>
    <xf numFmtId="181" fontId="53" fillId="24" borderId="159" xfId="382" applyNumberFormat="1" applyFont="1" applyFill="1" applyBorder="1" applyAlignment="1" applyProtection="1">
      <alignment horizontal="center" vertical="center" wrapText="1"/>
    </xf>
    <xf numFmtId="181" fontId="53" fillId="24" borderId="167" xfId="382" applyNumberFormat="1" applyFont="1" applyFill="1" applyBorder="1" applyAlignment="1" applyProtection="1">
      <alignment horizontal="center" vertical="center" wrapText="1"/>
    </xf>
    <xf numFmtId="0" fontId="54" fillId="24" borderId="139" xfId="232" applyFont="1" applyFill="1" applyBorder="1" applyAlignment="1">
      <alignment horizontal="center"/>
    </xf>
    <xf numFmtId="181" fontId="54" fillId="24" borderId="19" xfId="382" applyNumberFormat="1" applyFont="1" applyFill="1" applyBorder="1" applyAlignment="1" applyProtection="1">
      <alignment horizontal="center" vertical="center" wrapText="1"/>
    </xf>
    <xf numFmtId="181" fontId="53" fillId="24" borderId="162" xfId="382" applyNumberFormat="1" applyFont="1" applyFill="1" applyBorder="1" applyAlignment="1" applyProtection="1">
      <alignment horizontal="center" vertical="center" wrapText="1"/>
    </xf>
    <xf numFmtId="181" fontId="53" fillId="24" borderId="163" xfId="382" applyNumberFormat="1" applyFont="1" applyFill="1" applyBorder="1" applyAlignment="1" applyProtection="1">
      <alignment horizontal="center" vertical="center" wrapText="1"/>
    </xf>
    <xf numFmtId="181" fontId="53" fillId="24" borderId="36" xfId="382" applyNumberFormat="1" applyFont="1" applyFill="1" applyBorder="1" applyAlignment="1" applyProtection="1">
      <alignment horizontal="center" vertical="center" wrapText="1"/>
    </xf>
    <xf numFmtId="181" fontId="53" fillId="24" borderId="38" xfId="382" applyNumberFormat="1" applyFont="1" applyFill="1" applyBorder="1" applyAlignment="1" applyProtection="1">
      <alignment horizontal="center" vertical="center" wrapText="1"/>
    </xf>
    <xf numFmtId="181" fontId="53" fillId="24" borderId="166" xfId="382" applyNumberFormat="1" applyFont="1" applyFill="1" applyBorder="1" applyAlignment="1" applyProtection="1">
      <alignment horizontal="center" vertical="center" wrapText="1"/>
    </xf>
    <xf numFmtId="181" fontId="53" fillId="24" borderId="56" xfId="382" applyNumberFormat="1" applyFont="1" applyFill="1" applyBorder="1" applyAlignment="1" applyProtection="1">
      <alignment horizontal="center" vertical="center" wrapText="1"/>
    </xf>
    <xf numFmtId="181" fontId="53" fillId="24" borderId="58" xfId="382" applyNumberFormat="1" applyFont="1" applyFill="1" applyBorder="1" applyAlignment="1" applyProtection="1">
      <alignment horizontal="center" vertical="center" wrapText="1"/>
    </xf>
    <xf numFmtId="181" fontId="53" fillId="24" borderId="149" xfId="382" applyNumberFormat="1" applyFont="1" applyFill="1" applyBorder="1" applyAlignment="1" applyProtection="1">
      <alignment horizontal="center" vertical="center" wrapText="1"/>
    </xf>
    <xf numFmtId="181" fontId="53" fillId="24" borderId="154" xfId="382" applyNumberFormat="1" applyFont="1" applyFill="1" applyBorder="1" applyAlignment="1" applyProtection="1">
      <alignment horizontal="center" vertical="center" wrapText="1"/>
    </xf>
    <xf numFmtId="181" fontId="53" fillId="24" borderId="155" xfId="382" applyNumberFormat="1" applyFont="1" applyFill="1" applyBorder="1" applyAlignment="1" applyProtection="1">
      <alignment horizontal="center" vertical="center" wrapText="1"/>
    </xf>
    <xf numFmtId="181" fontId="54" fillId="24" borderId="135" xfId="382" applyNumberFormat="1" applyFont="1" applyFill="1" applyBorder="1" applyAlignment="1" applyProtection="1">
      <alignment horizontal="center" vertical="center" wrapText="1"/>
    </xf>
    <xf numFmtId="181" fontId="54" fillId="24" borderId="63" xfId="382" applyNumberFormat="1" applyFont="1" applyFill="1" applyBorder="1" applyAlignment="1" applyProtection="1">
      <alignment horizontal="center" vertical="center" wrapText="1"/>
    </xf>
    <xf numFmtId="0" fontId="53" fillId="0" borderId="0" xfId="228" applyFont="1"/>
    <xf numFmtId="0" fontId="54" fillId="0" borderId="0" xfId="228" applyFont="1" applyAlignment="1">
      <alignment horizontal="center" vertical="center" wrapText="1"/>
    </xf>
    <xf numFmtId="0" fontId="54" fillId="0" borderId="0" xfId="228" applyFont="1" applyBorder="1" applyAlignment="1" applyProtection="1">
      <alignment horizontal="left"/>
      <protection locked="0"/>
    </xf>
    <xf numFmtId="0" fontId="53" fillId="0" borderId="0" xfId="228" applyFont="1" applyBorder="1" applyProtection="1">
      <protection locked="0"/>
    </xf>
    <xf numFmtId="0" fontId="53" fillId="0" borderId="0" xfId="228" applyFont="1" applyBorder="1"/>
    <xf numFmtId="181" fontId="53" fillId="0" borderId="23" xfId="386" applyNumberFormat="1" applyFont="1" applyFill="1" applyBorder="1" applyAlignment="1" applyProtection="1">
      <alignment horizontal="left" wrapText="1"/>
    </xf>
    <xf numFmtId="181" fontId="53" fillId="0" borderId="19" xfId="386" applyNumberFormat="1" applyFont="1" applyFill="1" applyBorder="1" applyAlignment="1" applyProtection="1">
      <alignment horizontal="center" wrapText="1"/>
      <protection locked="0"/>
    </xf>
    <xf numFmtId="181" fontId="53" fillId="0" borderId="17" xfId="386" applyNumberFormat="1" applyFont="1" applyFill="1" applyBorder="1" applyAlignment="1" applyProtection="1">
      <alignment horizontal="center" wrapText="1"/>
      <protection locked="0"/>
    </xf>
    <xf numFmtId="181" fontId="53" fillId="8" borderId="24" xfId="386" applyNumberFormat="1" applyFont="1" applyFill="1" applyBorder="1" applyAlignment="1" applyProtection="1">
      <alignment horizontal="center" wrapText="1"/>
    </xf>
    <xf numFmtId="181" fontId="53" fillId="0" borderId="20" xfId="386" applyNumberFormat="1" applyFont="1" applyFill="1" applyBorder="1" applyAlignment="1" applyProtection="1">
      <alignment horizontal="center" wrapText="1"/>
      <protection locked="0"/>
    </xf>
    <xf numFmtId="181" fontId="53" fillId="8" borderId="18" xfId="386" applyNumberFormat="1" applyFont="1" applyFill="1" applyBorder="1" applyAlignment="1" applyProtection="1">
      <alignment horizontal="center" wrapText="1"/>
    </xf>
    <xf numFmtId="181" fontId="53" fillId="0" borderId="77" xfId="386" applyNumberFormat="1" applyFont="1" applyFill="1" applyBorder="1" applyAlignment="1" applyProtection="1">
      <alignment horizontal="center" wrapText="1"/>
      <protection locked="0"/>
    </xf>
    <xf numFmtId="181" fontId="53" fillId="0" borderId="23" xfId="386" applyNumberFormat="1" applyFont="1" applyFill="1" applyBorder="1" applyAlignment="1" applyProtection="1">
      <alignment horizontal="center" wrapText="1"/>
    </xf>
    <xf numFmtId="181" fontId="53" fillId="0" borderId="19" xfId="386" applyNumberFormat="1" applyFont="1" applyFill="1" applyBorder="1" applyAlignment="1" applyProtection="1">
      <alignment horizontal="center" wrapText="1"/>
    </xf>
    <xf numFmtId="181" fontId="53" fillId="0" borderId="17" xfId="386" applyNumberFormat="1" applyFont="1" applyFill="1" applyBorder="1" applyAlignment="1" applyProtection="1">
      <alignment horizontal="center" wrapText="1"/>
    </xf>
    <xf numFmtId="181" fontId="53" fillId="0" borderId="20" xfId="386" applyNumberFormat="1" applyFont="1" applyFill="1" applyBorder="1" applyAlignment="1" applyProtection="1">
      <alignment horizontal="center" wrapText="1"/>
    </xf>
    <xf numFmtId="181" fontId="53" fillId="0" borderId="77" xfId="386" applyNumberFormat="1" applyFont="1" applyFill="1" applyBorder="1" applyAlignment="1" applyProtection="1">
      <alignment horizontal="center" wrapText="1"/>
    </xf>
    <xf numFmtId="0" fontId="54" fillId="8" borderId="23" xfId="228" applyFont="1" applyFill="1" applyBorder="1" applyAlignment="1">
      <alignment horizontal="center" vertical="center" wrapText="1"/>
    </xf>
    <xf numFmtId="181" fontId="54" fillId="8" borderId="19" xfId="386" applyNumberFormat="1" applyFont="1" applyFill="1" applyBorder="1" applyAlignment="1" applyProtection="1">
      <alignment horizontal="center" wrapText="1"/>
    </xf>
    <xf numFmtId="181" fontId="54" fillId="8" borderId="17" xfId="386" applyNumberFormat="1" applyFont="1" applyFill="1" applyBorder="1" applyAlignment="1" applyProtection="1">
      <alignment horizontal="center" wrapText="1"/>
    </xf>
    <xf numFmtId="181" fontId="54" fillId="8" borderId="24" xfId="386" applyNumberFormat="1" applyFont="1" applyFill="1" applyBorder="1" applyAlignment="1" applyProtection="1">
      <alignment horizontal="center" wrapText="1"/>
    </xf>
    <xf numFmtId="181" fontId="54" fillId="8" borderId="20" xfId="386" applyNumberFormat="1" applyFont="1" applyFill="1" applyBorder="1" applyAlignment="1" applyProtection="1">
      <alignment horizontal="center" wrapText="1"/>
    </xf>
    <xf numFmtId="181" fontId="54" fillId="8" borderId="18" xfId="386" applyNumberFormat="1" applyFont="1" applyFill="1" applyBorder="1" applyAlignment="1" applyProtection="1">
      <alignment horizontal="center" wrapText="1"/>
    </xf>
    <xf numFmtId="181" fontId="54" fillId="8" borderId="77" xfId="386" applyNumberFormat="1" applyFont="1" applyFill="1" applyBorder="1" applyAlignment="1" applyProtection="1">
      <alignment horizontal="center" wrapText="1"/>
    </xf>
    <xf numFmtId="0" fontId="54" fillId="0" borderId="0" xfId="228" applyFont="1"/>
    <xf numFmtId="0" fontId="55" fillId="0" borderId="0" xfId="228" applyFont="1" applyBorder="1"/>
    <xf numFmtId="0" fontId="53" fillId="0" borderId="0" xfId="381" applyFont="1" applyProtection="1"/>
    <xf numFmtId="0" fontId="54" fillId="0" borderId="0" xfId="381" applyFont="1" applyAlignment="1" applyProtection="1">
      <alignment horizontal="center" vertical="center" wrapText="1"/>
      <protection locked="0"/>
    </xf>
    <xf numFmtId="0" fontId="53" fillId="0" borderId="0" xfId="381" applyFont="1" applyAlignment="1">
      <alignment horizontal="center" vertical="center" wrapText="1"/>
    </xf>
    <xf numFmtId="181" fontId="54" fillId="8" borderId="81" xfId="382" applyNumberFormat="1" applyFont="1" applyFill="1" applyBorder="1" applyAlignment="1" applyProtection="1">
      <alignment horizontal="center" vertical="center" wrapText="1"/>
    </xf>
    <xf numFmtId="181" fontId="53" fillId="0" borderId="23" xfId="382" applyNumberFormat="1" applyFont="1" applyFill="1" applyBorder="1" applyAlignment="1" applyProtection="1">
      <alignment horizontal="left" vertical="center" wrapText="1"/>
      <protection locked="0"/>
    </xf>
    <xf numFmtId="3" fontId="74" fillId="0" borderId="70" xfId="387" applyNumberFormat="1" applyFont="1" applyBorder="1" applyAlignment="1">
      <alignment horizontal="right"/>
    </xf>
    <xf numFmtId="0" fontId="73" fillId="0" borderId="70" xfId="387" applyFont="1" applyBorder="1" applyAlignment="1" applyProtection="1">
      <alignment horizontal="center"/>
      <protection locked="0"/>
    </xf>
    <xf numFmtId="3" fontId="73" fillId="39" borderId="70" xfId="387" applyNumberFormat="1" applyFont="1" applyFill="1" applyBorder="1" applyAlignment="1" applyProtection="1">
      <protection locked="0"/>
    </xf>
    <xf numFmtId="3" fontId="74" fillId="39" borderId="70" xfId="387" applyNumberFormat="1" applyFont="1" applyFill="1" applyBorder="1" applyAlignment="1">
      <alignment horizontal="right"/>
    </xf>
    <xf numFmtId="3" fontId="74" fillId="0" borderId="70" xfId="387" applyNumberFormat="1" applyFont="1" applyFill="1" applyBorder="1" applyAlignment="1">
      <alignment horizontal="right"/>
    </xf>
    <xf numFmtId="181" fontId="53" fillId="0" borderId="20" xfId="382" applyNumberFormat="1" applyFont="1" applyFill="1" applyBorder="1" applyAlignment="1" applyProtection="1">
      <alignment horizontal="center" vertical="center" wrapText="1"/>
    </xf>
    <xf numFmtId="181" fontId="73" fillId="0" borderId="22" xfId="382" applyNumberFormat="1" applyFont="1" applyFill="1" applyBorder="1" applyAlignment="1" applyProtection="1">
      <alignment horizontal="center" vertical="center" wrapText="1"/>
    </xf>
    <xf numFmtId="181" fontId="73" fillId="0" borderId="17" xfId="382" applyNumberFormat="1" applyFont="1" applyFill="1" applyBorder="1" applyAlignment="1" applyProtection="1">
      <alignment horizontal="center" vertical="center" wrapText="1"/>
    </xf>
    <xf numFmtId="3" fontId="73" fillId="0" borderId="70" xfId="387" applyNumberFormat="1" applyFont="1" applyBorder="1" applyAlignment="1" applyProtection="1">
      <protection locked="0"/>
    </xf>
    <xf numFmtId="181" fontId="73" fillId="8" borderId="17" xfId="382" applyNumberFormat="1" applyFont="1" applyFill="1" applyBorder="1" applyAlignment="1" applyProtection="1">
      <alignment horizontal="center" vertical="center" wrapText="1"/>
    </xf>
    <xf numFmtId="0" fontId="54" fillId="8" borderId="20" xfId="381" applyFont="1" applyFill="1" applyBorder="1" applyAlignment="1">
      <alignment horizontal="center" vertical="center" wrapText="1"/>
    </xf>
    <xf numFmtId="181" fontId="75" fillId="8" borderId="17" xfId="382" applyNumberFormat="1" applyFont="1" applyFill="1" applyBorder="1" applyAlignment="1" applyProtection="1">
      <alignment horizontal="center" vertical="center" wrapText="1"/>
    </xf>
    <xf numFmtId="181" fontId="54" fillId="8" borderId="17" xfId="382" applyNumberFormat="1" applyFont="1" applyFill="1" applyBorder="1" applyAlignment="1" applyProtection="1">
      <alignment horizontal="center" vertical="center" wrapText="1"/>
    </xf>
    <xf numFmtId="181" fontId="53" fillId="0" borderId="20" xfId="382" applyNumberFormat="1" applyFont="1" applyFill="1" applyBorder="1" applyAlignment="1" applyProtection="1">
      <alignment horizontal="left" vertical="center" wrapText="1"/>
      <protection locked="0"/>
    </xf>
    <xf numFmtId="181" fontId="53" fillId="0" borderId="17" xfId="382" applyNumberFormat="1" applyFont="1" applyFill="1" applyBorder="1" applyAlignment="1" applyProtection="1">
      <alignment horizontal="center" vertical="center" wrapText="1"/>
    </xf>
    <xf numFmtId="181" fontId="53" fillId="8" borderId="17" xfId="382" applyNumberFormat="1" applyFont="1" applyFill="1" applyBorder="1" applyAlignment="1" applyProtection="1">
      <alignment horizontal="center" vertical="center" wrapText="1"/>
    </xf>
    <xf numFmtId="0" fontId="63" fillId="0" borderId="0" xfId="228"/>
    <xf numFmtId="0" fontId="54" fillId="0" borderId="0" xfId="228" applyFont="1" applyBorder="1" applyAlignment="1" applyProtection="1">
      <alignment horizontal="center" vertical="center" wrapText="1"/>
    </xf>
    <xf numFmtId="0" fontId="54" fillId="0" borderId="0" xfId="228" applyFont="1" applyAlignment="1" applyProtection="1">
      <alignment horizontal="center" vertical="center" wrapText="1"/>
    </xf>
    <xf numFmtId="0" fontId="53" fillId="0" borderId="0" xfId="228" applyFont="1" applyAlignment="1" applyProtection="1">
      <alignment vertical="center" wrapText="1"/>
    </xf>
    <xf numFmtId="0" fontId="54" fillId="0" borderId="0" xfId="228" applyFont="1" applyAlignment="1" applyProtection="1">
      <alignment vertical="center" wrapText="1"/>
    </xf>
    <xf numFmtId="0" fontId="54" fillId="0" borderId="0" xfId="228" applyFont="1" applyBorder="1" applyAlignment="1" applyProtection="1">
      <alignment vertical="center" wrapText="1"/>
    </xf>
    <xf numFmtId="181" fontId="63" fillId="0" borderId="0" xfId="228" applyNumberFormat="1"/>
    <xf numFmtId="0" fontId="54" fillId="35" borderId="20" xfId="228" applyFont="1" applyFill="1" applyBorder="1" applyAlignment="1" applyProtection="1">
      <alignment horizontal="center" vertical="center" wrapText="1"/>
    </xf>
    <xf numFmtId="0" fontId="54" fillId="35" borderId="17" xfId="228" applyFont="1" applyFill="1" applyBorder="1" applyAlignment="1" applyProtection="1">
      <alignment horizontal="center" vertical="center" wrapText="1"/>
    </xf>
    <xf numFmtId="49" fontId="53" fillId="0" borderId="20" xfId="228" applyNumberFormat="1" applyFont="1" applyBorder="1" applyAlignment="1" applyProtection="1">
      <alignment horizontal="center" vertical="center" wrapText="1"/>
      <protection locked="0"/>
    </xf>
    <xf numFmtId="0" fontId="53" fillId="0" borderId="17" xfId="228" applyFont="1" applyBorder="1" applyAlignment="1" applyProtection="1">
      <alignment horizontal="justify" vertical="center" wrapText="1"/>
    </xf>
    <xf numFmtId="0" fontId="53" fillId="0" borderId="17" xfId="228" applyFont="1" applyBorder="1" applyAlignment="1" applyProtection="1">
      <alignment horizontal="right" vertical="center" wrapText="1"/>
      <protection locked="0"/>
    </xf>
    <xf numFmtId="0" fontId="53" fillId="0" borderId="17" xfId="228" applyFont="1" applyFill="1" applyBorder="1" applyAlignment="1" applyProtection="1">
      <alignment horizontal="right" vertical="center" wrapText="1"/>
      <protection locked="0"/>
    </xf>
    <xf numFmtId="181" fontId="53" fillId="0" borderId="17" xfId="386" applyNumberFormat="1" applyFont="1" applyFill="1" applyBorder="1" applyAlignment="1" applyProtection="1">
      <alignment horizontal="center" vertical="center" wrapText="1"/>
      <protection locked="0"/>
    </xf>
    <xf numFmtId="181" fontId="53" fillId="35" borderId="17" xfId="386" applyNumberFormat="1" applyFont="1" applyFill="1" applyBorder="1" applyAlignment="1" applyProtection="1">
      <alignment horizontal="center" vertical="center" wrapText="1"/>
    </xf>
    <xf numFmtId="0" fontId="76" fillId="0" borderId="0" xfId="228" applyFont="1"/>
    <xf numFmtId="49" fontId="53" fillId="0" borderId="20" xfId="228" applyNumberFormat="1" applyFont="1" applyBorder="1" applyAlignment="1" applyProtection="1">
      <alignment horizontal="center" vertical="center" wrapText="1"/>
    </xf>
    <xf numFmtId="181" fontId="54" fillId="8" borderId="17" xfId="386" applyNumberFormat="1" applyFont="1" applyFill="1" applyBorder="1" applyAlignment="1" applyProtection="1">
      <alignment horizontal="center" vertical="center" wrapText="1"/>
    </xf>
    <xf numFmtId="181" fontId="54" fillId="35" borderId="17" xfId="386" applyNumberFormat="1" applyFont="1" applyFill="1" applyBorder="1" applyAlignment="1" applyProtection="1">
      <alignment horizontal="center" vertical="center" wrapText="1"/>
    </xf>
    <xf numFmtId="0" fontId="58" fillId="8" borderId="17" xfId="228" applyFont="1" applyFill="1" applyBorder="1" applyAlignment="1" applyProtection="1">
      <alignment horizontal="center" vertical="center" wrapText="1"/>
    </xf>
    <xf numFmtId="185" fontId="55" fillId="0" borderId="17" xfId="228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228" applyFont="1" applyFill="1" applyBorder="1" applyAlignment="1" applyProtection="1">
      <alignment horizontal="center" vertical="center" wrapText="1"/>
      <protection locked="0"/>
    </xf>
    <xf numFmtId="0" fontId="55" fillId="0" borderId="17" xfId="228" applyFont="1" applyFill="1" applyBorder="1" applyAlignment="1" applyProtection="1">
      <alignment horizontal="center" vertical="center" wrapText="1"/>
    </xf>
    <xf numFmtId="0" fontId="53" fillId="0" borderId="0" xfId="228" applyFont="1" applyBorder="1" applyAlignment="1" applyProtection="1">
      <alignment vertical="center" wrapText="1"/>
    </xf>
    <xf numFmtId="0" fontId="65" fillId="0" borderId="0" xfId="228" applyFont="1"/>
    <xf numFmtId="0" fontId="63" fillId="0" borderId="0" xfId="232"/>
    <xf numFmtId="0" fontId="74" fillId="0" borderId="0" xfId="232" applyFont="1" applyAlignment="1"/>
    <xf numFmtId="0" fontId="74" fillId="0" borderId="0" xfId="232" applyFont="1"/>
    <xf numFmtId="0" fontId="74" fillId="0" borderId="0" xfId="232" applyFont="1" applyAlignment="1">
      <alignment vertical="center"/>
    </xf>
    <xf numFmtId="0" fontId="74" fillId="0" borderId="0" xfId="232" applyFont="1" applyAlignment="1">
      <alignment horizontal="left" vertical="center"/>
    </xf>
    <xf numFmtId="14" fontId="74" fillId="0" borderId="0" xfId="232" applyNumberFormat="1" applyFont="1" applyAlignment="1">
      <alignment horizontal="left" vertical="center"/>
    </xf>
    <xf numFmtId="0" fontId="68" fillId="0" borderId="0" xfId="232" applyFont="1" applyAlignment="1">
      <alignment horizontal="center"/>
    </xf>
    <xf numFmtId="0" fontId="68" fillId="0" borderId="0" xfId="232" applyFont="1"/>
    <xf numFmtId="0" fontId="74" fillId="40" borderId="70" xfId="232" applyFont="1" applyFill="1" applyBorder="1" applyAlignment="1">
      <alignment horizontal="center" vertical="center" wrapText="1"/>
    </xf>
    <xf numFmtId="0" fontId="63" fillId="0" borderId="190" xfId="232" applyBorder="1"/>
    <xf numFmtId="0" fontId="74" fillId="40" borderId="186" xfId="232" applyFont="1" applyFill="1" applyBorder="1" applyAlignment="1">
      <alignment horizontal="center" wrapText="1"/>
    </xf>
    <xf numFmtId="0" fontId="74" fillId="40" borderId="191" xfId="232" applyFont="1" applyFill="1" applyBorder="1" applyAlignment="1">
      <alignment horizontal="center" vertical="top" wrapText="1"/>
    </xf>
    <xf numFmtId="0" fontId="74" fillId="40" borderId="0" xfId="232" applyFont="1" applyFill="1" applyBorder="1" applyAlignment="1">
      <alignment vertical="top" wrapText="1"/>
    </xf>
    <xf numFmtId="0" fontId="74" fillId="40" borderId="70" xfId="232" applyFont="1" applyFill="1" applyBorder="1" applyAlignment="1">
      <alignment horizontal="center" wrapText="1"/>
    </xf>
    <xf numFmtId="3" fontId="74" fillId="0" borderId="70" xfId="388" applyNumberFormat="1" applyFont="1" applyBorder="1" applyAlignment="1">
      <alignment horizontal="right" vertical="top" wrapText="1"/>
    </xf>
    <xf numFmtId="0" fontId="74" fillId="40" borderId="192" xfId="232" applyFont="1" applyFill="1" applyBorder="1" applyAlignment="1">
      <alignment horizontal="center" wrapText="1"/>
    </xf>
    <xf numFmtId="0" fontId="74" fillId="40" borderId="190" xfId="232" applyFont="1" applyFill="1" applyBorder="1" applyAlignment="1">
      <alignment horizontal="center" vertical="top" wrapText="1"/>
    </xf>
    <xf numFmtId="0" fontId="74" fillId="40" borderId="193" xfId="232" applyFont="1" applyFill="1" applyBorder="1" applyAlignment="1">
      <alignment horizontal="center" vertical="top" wrapText="1"/>
    </xf>
    <xf numFmtId="0" fontId="74" fillId="40" borderId="0" xfId="232" applyFont="1" applyFill="1" applyBorder="1" applyAlignment="1">
      <alignment horizontal="center" vertical="top" wrapText="1"/>
    </xf>
    <xf numFmtId="0" fontId="74" fillId="40" borderId="194" xfId="232" applyFont="1" applyFill="1" applyBorder="1" applyAlignment="1">
      <alignment horizontal="center" wrapText="1"/>
    </xf>
    <xf numFmtId="0" fontId="74" fillId="40" borderId="0" xfId="232" applyFont="1" applyFill="1" applyBorder="1" applyAlignment="1">
      <alignment horizontal="center" wrapText="1"/>
    </xf>
    <xf numFmtId="0" fontId="63" fillId="0" borderId="183" xfId="232" applyBorder="1"/>
    <xf numFmtId="0" fontId="74" fillId="40" borderId="196" xfId="232" applyFont="1" applyFill="1" applyBorder="1" applyAlignment="1">
      <alignment horizontal="center" wrapText="1"/>
    </xf>
    <xf numFmtId="0" fontId="74" fillId="0" borderId="0" xfId="388" applyFont="1"/>
    <xf numFmtId="0" fontId="63" fillId="0" borderId="0" xfId="232" applyFont="1"/>
    <xf numFmtId="0" fontId="76" fillId="0" borderId="0" xfId="232" applyFont="1"/>
    <xf numFmtId="0" fontId="63" fillId="0" borderId="0" xfId="389"/>
    <xf numFmtId="0" fontId="74" fillId="0" borderId="0" xfId="389" applyFont="1" applyAlignment="1"/>
    <xf numFmtId="0" fontId="74" fillId="0" borderId="0" xfId="389" applyFont="1"/>
    <xf numFmtId="0" fontId="74" fillId="0" borderId="0" xfId="389" applyFont="1" applyAlignment="1">
      <alignment vertical="center"/>
    </xf>
    <xf numFmtId="0" fontId="74" fillId="0" borderId="0" xfId="389" applyFont="1" applyAlignment="1">
      <alignment horizontal="left" vertical="center"/>
    </xf>
    <xf numFmtId="14" fontId="74" fillId="0" borderId="0" xfId="389" applyNumberFormat="1" applyFont="1" applyAlignment="1">
      <alignment horizontal="left" vertical="center"/>
    </xf>
    <xf numFmtId="0" fontId="68" fillId="0" borderId="0" xfId="389" applyFont="1" applyAlignment="1">
      <alignment horizontal="center"/>
    </xf>
    <xf numFmtId="0" fontId="68" fillId="0" borderId="0" xfId="389" applyFont="1"/>
    <xf numFmtId="0" fontId="74" fillId="40" borderId="70" xfId="389" applyFont="1" applyFill="1" applyBorder="1" applyAlignment="1">
      <alignment horizontal="center" vertical="center" wrapText="1"/>
    </xf>
    <xf numFmtId="0" fontId="63" fillId="0" borderId="190" xfId="389" applyBorder="1"/>
    <xf numFmtId="0" fontId="74" fillId="40" borderId="186" xfId="389" applyFont="1" applyFill="1" applyBorder="1" applyAlignment="1">
      <alignment horizontal="center" wrapText="1"/>
    </xf>
    <xf numFmtId="0" fontId="74" fillId="40" borderId="191" xfId="389" applyFont="1" applyFill="1" applyBorder="1" applyAlignment="1">
      <alignment horizontal="center" vertical="top" wrapText="1"/>
    </xf>
    <xf numFmtId="0" fontId="74" fillId="40" borderId="0" xfId="389" applyFont="1" applyFill="1" applyBorder="1" applyAlignment="1">
      <alignment vertical="top" wrapText="1"/>
    </xf>
    <xf numFmtId="0" fontId="74" fillId="40" borderId="70" xfId="389" applyFont="1" applyFill="1" applyBorder="1" applyAlignment="1">
      <alignment horizontal="center" wrapText="1"/>
    </xf>
    <xf numFmtId="3" fontId="74" fillId="0" borderId="70" xfId="388" applyNumberFormat="1" applyFont="1" applyFill="1" applyBorder="1" applyAlignment="1">
      <alignment horizontal="right" vertical="top" wrapText="1"/>
    </xf>
    <xf numFmtId="3" fontId="74" fillId="41" borderId="70" xfId="390" applyNumberFormat="1" applyFont="1" applyFill="1" applyBorder="1" applyAlignment="1" applyProtection="1">
      <alignment horizontal="right" vertical="center"/>
      <protection locked="0"/>
    </xf>
    <xf numFmtId="3" fontId="74" fillId="0" borderId="70" xfId="391" applyNumberFormat="1" applyFont="1" applyFill="1" applyBorder="1" applyAlignment="1" applyProtection="1">
      <alignment horizontal="right" vertical="center"/>
      <protection locked="0"/>
    </xf>
    <xf numFmtId="3" fontId="74" fillId="0" borderId="73" xfId="388" applyNumberFormat="1" applyFont="1" applyBorder="1" applyAlignment="1">
      <alignment horizontal="right" vertical="center"/>
    </xf>
    <xf numFmtId="3" fontId="74" fillId="0" borderId="70" xfId="388" applyNumberFormat="1" applyFont="1" applyBorder="1" applyAlignment="1">
      <alignment horizontal="right" vertical="center"/>
    </xf>
    <xf numFmtId="0" fontId="74" fillId="40" borderId="192" xfId="389" applyFont="1" applyFill="1" applyBorder="1" applyAlignment="1">
      <alignment horizontal="center" wrapText="1"/>
    </xf>
    <xf numFmtId="0" fontId="74" fillId="40" borderId="190" xfId="389" applyFont="1" applyFill="1" applyBorder="1" applyAlignment="1">
      <alignment horizontal="center" vertical="top" wrapText="1"/>
    </xf>
    <xf numFmtId="0" fontId="74" fillId="40" borderId="193" xfId="389" applyFont="1" applyFill="1" applyBorder="1" applyAlignment="1">
      <alignment horizontal="center" vertical="top" wrapText="1"/>
    </xf>
    <xf numFmtId="0" fontId="74" fillId="40" borderId="0" xfId="389" applyFont="1" applyFill="1" applyBorder="1" applyAlignment="1">
      <alignment horizontal="center" vertical="top" wrapText="1"/>
    </xf>
    <xf numFmtId="0" fontId="74" fillId="40" borderId="194" xfId="389" applyFont="1" applyFill="1" applyBorder="1" applyAlignment="1">
      <alignment horizontal="center" wrapText="1"/>
    </xf>
    <xf numFmtId="3" fontId="74" fillId="0" borderId="0" xfId="388" applyNumberFormat="1" applyFont="1" applyBorder="1" applyAlignment="1">
      <alignment horizontal="right" vertical="top" wrapText="1"/>
    </xf>
    <xf numFmtId="3" fontId="74" fillId="0" borderId="197" xfId="388" applyNumberFormat="1" applyFont="1" applyBorder="1" applyAlignment="1">
      <alignment horizontal="right" vertical="top" wrapText="1"/>
    </xf>
    <xf numFmtId="0" fontId="74" fillId="40" borderId="0" xfId="389" applyFont="1" applyFill="1" applyBorder="1" applyAlignment="1">
      <alignment horizontal="center" wrapText="1"/>
    </xf>
    <xf numFmtId="3" fontId="74" fillId="0" borderId="70" xfId="388" applyNumberFormat="1" applyFont="1" applyBorder="1"/>
    <xf numFmtId="3" fontId="74" fillId="0" borderId="70" xfId="391" applyNumberFormat="1" applyFont="1" applyFill="1" applyBorder="1" applyAlignment="1" applyProtection="1">
      <alignment horizontal="right"/>
      <protection locked="0"/>
    </xf>
    <xf numFmtId="3" fontId="74" fillId="0" borderId="70" xfId="388" applyNumberFormat="1" applyFont="1" applyBorder="1" applyAlignment="1">
      <alignment horizontal="right"/>
    </xf>
    <xf numFmtId="3" fontId="74" fillId="0" borderId="70" xfId="390" applyNumberFormat="1" applyFont="1" applyFill="1" applyBorder="1" applyAlignment="1" applyProtection="1">
      <alignment horizontal="right"/>
      <protection locked="0"/>
    </xf>
    <xf numFmtId="3" fontId="74" fillId="0" borderId="73" xfId="388" applyNumberFormat="1" applyFont="1" applyBorder="1" applyAlignment="1">
      <alignment horizontal="right" vertical="top" wrapText="1"/>
    </xf>
    <xf numFmtId="3" fontId="74" fillId="0" borderId="108" xfId="388" applyNumberFormat="1" applyFont="1" applyBorder="1" applyAlignment="1">
      <alignment horizontal="right" vertical="top" wrapText="1"/>
    </xf>
    <xf numFmtId="3" fontId="74" fillId="0" borderId="198" xfId="388" applyNumberFormat="1" applyFont="1" applyBorder="1" applyAlignment="1">
      <alignment horizontal="right" vertical="top" wrapText="1"/>
    </xf>
    <xf numFmtId="3" fontId="74" fillId="0" borderId="194" xfId="388" applyNumberFormat="1" applyFont="1" applyBorder="1" applyAlignment="1">
      <alignment horizontal="right" vertical="top" wrapText="1"/>
    </xf>
    <xf numFmtId="0" fontId="63" fillId="0" borderId="183" xfId="389" applyBorder="1"/>
    <xf numFmtId="0" fontId="74" fillId="40" borderId="196" xfId="389" applyFont="1" applyFill="1" applyBorder="1" applyAlignment="1">
      <alignment horizontal="center" wrapText="1"/>
    </xf>
    <xf numFmtId="3" fontId="74" fillId="0" borderId="186" xfId="388" applyNumberFormat="1" applyFont="1" applyFill="1" applyBorder="1" applyAlignment="1">
      <alignment horizontal="right" vertical="top" wrapText="1"/>
    </xf>
    <xf numFmtId="3" fontId="74" fillId="0" borderId="186" xfId="388" applyNumberFormat="1" applyFont="1" applyBorder="1" applyAlignment="1">
      <alignment horizontal="right" vertical="top" wrapText="1"/>
    </xf>
    <xf numFmtId="3" fontId="74" fillId="0" borderId="186" xfId="388" applyNumberFormat="1" applyFont="1" applyBorder="1"/>
    <xf numFmtId="3" fontId="74" fillId="0" borderId="186" xfId="388" applyNumberFormat="1" applyFont="1" applyBorder="1" applyAlignment="1">
      <alignment horizontal="right"/>
    </xf>
    <xf numFmtId="3" fontId="68" fillId="40" borderId="70" xfId="388" applyNumberFormat="1" applyFont="1" applyFill="1" applyBorder="1" applyAlignment="1">
      <alignment horizontal="right" vertical="top" wrapText="1"/>
    </xf>
    <xf numFmtId="0" fontId="63" fillId="0" borderId="0" xfId="389" applyFont="1"/>
    <xf numFmtId="0" fontId="76" fillId="0" borderId="0" xfId="389" applyFont="1"/>
    <xf numFmtId="14" fontId="74" fillId="0" borderId="0" xfId="232" applyNumberFormat="1" applyFont="1"/>
    <xf numFmtId="0" fontId="63" fillId="0" borderId="0" xfId="232" applyBorder="1"/>
    <xf numFmtId="0" fontId="74" fillId="40" borderId="186" xfId="232" applyFont="1" applyFill="1" applyBorder="1" applyAlignment="1">
      <alignment horizontal="center" vertical="center" wrapText="1"/>
    </xf>
    <xf numFmtId="0" fontId="74" fillId="40" borderId="192" xfId="232" applyFont="1" applyFill="1" applyBorder="1" applyAlignment="1">
      <alignment horizontal="center" vertical="center" wrapText="1"/>
    </xf>
    <xf numFmtId="0" fontId="74" fillId="40" borderId="194" xfId="232" applyFont="1" applyFill="1" applyBorder="1" applyAlignment="1">
      <alignment horizontal="center" vertical="center" wrapText="1"/>
    </xf>
    <xf numFmtId="0" fontId="74" fillId="0" borderId="70" xfId="232" applyFont="1" applyBorder="1" applyAlignment="1">
      <alignment horizontal="center"/>
    </xf>
    <xf numFmtId="0" fontId="68" fillId="40" borderId="70" xfId="232" applyFont="1" applyFill="1" applyBorder="1" applyAlignment="1">
      <alignment horizontal="center"/>
    </xf>
    <xf numFmtId="0" fontId="66" fillId="0" borderId="0" xfId="232" applyFont="1"/>
    <xf numFmtId="0" fontId="76" fillId="0" borderId="0" xfId="232" applyFont="1" applyFill="1" applyBorder="1"/>
    <xf numFmtId="0" fontId="74" fillId="0" borderId="70" xfId="232" applyFont="1" applyBorder="1" applyAlignment="1">
      <alignment horizontal="left" wrapText="1"/>
    </xf>
    <xf numFmtId="0" fontId="74" fillId="0" borderId="70" xfId="232" applyFont="1" applyBorder="1" applyAlignment="1">
      <alignment wrapText="1"/>
    </xf>
    <xf numFmtId="0" fontId="68" fillId="40" borderId="70" xfId="232" applyFont="1" applyFill="1" applyBorder="1" applyAlignment="1">
      <alignment horizontal="center" wrapText="1"/>
    </xf>
    <xf numFmtId="0" fontId="73" fillId="8" borderId="20" xfId="389" applyFont="1" applyFill="1" applyBorder="1" applyAlignment="1">
      <alignment horizontal="center" vertical="center" wrapText="1"/>
    </xf>
    <xf numFmtId="0" fontId="73" fillId="8" borderId="17" xfId="389" applyFont="1" applyFill="1" applyBorder="1" applyAlignment="1">
      <alignment horizontal="center" vertical="center" wrapText="1"/>
    </xf>
    <xf numFmtId="0" fontId="73" fillId="8" borderId="18" xfId="389" applyFont="1" applyFill="1" applyBorder="1" applyAlignment="1">
      <alignment horizontal="center" vertical="center" wrapText="1"/>
    </xf>
    <xf numFmtId="49" fontId="74" fillId="0" borderId="20" xfId="389" applyNumberFormat="1" applyFont="1" applyBorder="1" applyAlignment="1">
      <alignment horizontal="center" vertical="center" wrapText="1"/>
    </xf>
    <xf numFmtId="0" fontId="74" fillId="0" borderId="17" xfId="389" applyFont="1" applyBorder="1" applyAlignment="1">
      <alignment horizontal="justify" vertical="center" wrapText="1"/>
    </xf>
    <xf numFmtId="181" fontId="73" fillId="0" borderId="17" xfId="392" applyNumberFormat="1" applyFont="1" applyFill="1" applyBorder="1" applyAlignment="1" applyProtection="1">
      <alignment horizontal="right" vertical="center" wrapText="1"/>
    </xf>
    <xf numFmtId="181" fontId="73" fillId="0" borderId="18" xfId="392" applyNumberFormat="1" applyFont="1" applyFill="1" applyBorder="1" applyAlignment="1" applyProtection="1">
      <alignment horizontal="center" vertical="center" wrapText="1"/>
    </xf>
    <xf numFmtId="49" fontId="73" fillId="0" borderId="20" xfId="389" applyNumberFormat="1" applyFont="1" applyBorder="1" applyAlignment="1">
      <alignment horizontal="center" vertical="center" wrapText="1"/>
    </xf>
    <xf numFmtId="0" fontId="73" fillId="0" borderId="17" xfId="389" applyFont="1" applyBorder="1" applyAlignment="1">
      <alignment horizontal="justify" vertical="center" wrapText="1"/>
    </xf>
    <xf numFmtId="181" fontId="73" fillId="0" borderId="17" xfId="392" applyNumberFormat="1" applyFont="1" applyFill="1" applyBorder="1" applyAlignment="1" applyProtection="1">
      <alignment horizontal="center" vertical="center" wrapText="1"/>
    </xf>
    <xf numFmtId="49" fontId="73" fillId="0" borderId="20" xfId="389" applyNumberFormat="1" applyFont="1" applyBorder="1" applyAlignment="1">
      <alignment horizontal="justify" vertical="center" wrapText="1"/>
    </xf>
    <xf numFmtId="2" fontId="74" fillId="0" borderId="17" xfId="389" applyNumberFormat="1" applyFont="1" applyBorder="1" applyAlignment="1">
      <alignment horizontal="center" vertical="center" wrapText="1"/>
    </xf>
    <xf numFmtId="14" fontId="74" fillId="0" borderId="0" xfId="389" applyNumberFormat="1" applyFont="1"/>
    <xf numFmtId="0" fontId="63" fillId="0" borderId="0" xfId="389" applyBorder="1"/>
    <xf numFmtId="0" fontId="74" fillId="40" borderId="186" xfId="389" applyFont="1" applyFill="1" applyBorder="1" applyAlignment="1">
      <alignment horizontal="center" vertical="center" wrapText="1"/>
    </xf>
    <xf numFmtId="0" fontId="74" fillId="40" borderId="192" xfId="389" applyFont="1" applyFill="1" applyBorder="1" applyAlignment="1">
      <alignment horizontal="center" vertical="center" wrapText="1"/>
    </xf>
    <xf numFmtId="0" fontId="74" fillId="40" borderId="194" xfId="389" applyFont="1" applyFill="1" applyBorder="1" applyAlignment="1">
      <alignment horizontal="center" vertical="center" wrapText="1"/>
    </xf>
    <xf numFmtId="0" fontId="74" fillId="0" borderId="70" xfId="389" applyFont="1" applyBorder="1" applyAlignment="1">
      <alignment horizontal="center"/>
    </xf>
    <xf numFmtId="3" fontId="74" fillId="42" borderId="70" xfId="388" applyNumberFormat="1" applyFont="1" applyFill="1" applyBorder="1" applyAlignment="1">
      <alignment horizontal="right"/>
    </xf>
    <xf numFmtId="3" fontId="74" fillId="0" borderId="70" xfId="388" applyNumberFormat="1" applyFont="1" applyFill="1" applyBorder="1" applyAlignment="1">
      <alignment horizontal="right"/>
    </xf>
    <xf numFmtId="3" fontId="68" fillId="0" borderId="70" xfId="388" applyNumberFormat="1" applyFont="1" applyBorder="1" applyAlignment="1">
      <alignment horizontal="right"/>
    </xf>
    <xf numFmtId="0" fontId="68" fillId="0" borderId="70" xfId="389" applyFont="1" applyBorder="1" applyAlignment="1">
      <alignment horizontal="center"/>
    </xf>
    <xf numFmtId="3" fontId="68" fillId="42" borderId="70" xfId="388" applyNumberFormat="1" applyFont="1" applyFill="1" applyBorder="1" applyAlignment="1">
      <alignment horizontal="right"/>
    </xf>
    <xf numFmtId="3" fontId="68" fillId="0" borderId="70" xfId="388" applyNumberFormat="1" applyFont="1" applyFill="1" applyBorder="1" applyAlignment="1">
      <alignment horizontal="right"/>
    </xf>
    <xf numFmtId="0" fontId="68" fillId="0" borderId="73" xfId="389" applyFont="1" applyFill="1" applyBorder="1" applyAlignment="1">
      <alignment horizontal="left"/>
    </xf>
    <xf numFmtId="0" fontId="68" fillId="0" borderId="195" xfId="389" applyFont="1" applyFill="1" applyBorder="1" applyAlignment="1">
      <alignment horizontal="left"/>
    </xf>
    <xf numFmtId="0" fontId="68" fillId="0" borderId="72" xfId="389" applyFont="1" applyFill="1" applyBorder="1" applyAlignment="1">
      <alignment horizontal="left"/>
    </xf>
    <xf numFmtId="3" fontId="74" fillId="43" borderId="70" xfId="388" applyNumberFormat="1" applyFont="1" applyFill="1" applyBorder="1" applyAlignment="1">
      <alignment horizontal="right"/>
    </xf>
    <xf numFmtId="3" fontId="68" fillId="43" borderId="70" xfId="388" applyNumberFormat="1" applyFont="1" applyFill="1" applyBorder="1" applyAlignment="1">
      <alignment horizontal="right"/>
    </xf>
    <xf numFmtId="0" fontId="68" fillId="40" borderId="70" xfId="389" applyFont="1" applyFill="1" applyBorder="1" applyAlignment="1">
      <alignment horizontal="center"/>
    </xf>
    <xf numFmtId="3" fontId="68" fillId="40" borderId="70" xfId="388" applyNumberFormat="1" applyFont="1" applyFill="1" applyBorder="1" applyAlignment="1">
      <alignment horizontal="right"/>
    </xf>
    <xf numFmtId="0" fontId="66" fillId="0" borderId="0" xfId="389" applyFont="1"/>
    <xf numFmtId="0" fontId="76" fillId="0" borderId="0" xfId="389" applyFont="1" applyFill="1" applyBorder="1"/>
    <xf numFmtId="0" fontId="74" fillId="0" borderId="70" xfId="389" applyFont="1" applyBorder="1" applyAlignment="1">
      <alignment horizontal="left" wrapText="1"/>
    </xf>
    <xf numFmtId="3" fontId="78" fillId="0" borderId="70" xfId="228" applyNumberFormat="1" applyFont="1" applyBorder="1" applyAlignment="1">
      <alignment horizontal="right" vertical="center" wrapText="1"/>
    </xf>
    <xf numFmtId="0" fontId="78" fillId="0" borderId="70" xfId="228" applyFont="1" applyBorder="1" applyAlignment="1">
      <alignment vertical="center"/>
    </xf>
    <xf numFmtId="3" fontId="78" fillId="0" borderId="186" xfId="228" applyNumberFormat="1" applyFont="1" applyBorder="1" applyAlignment="1">
      <alignment horizontal="right" vertical="center" wrapText="1"/>
    </xf>
    <xf numFmtId="0" fontId="78" fillId="0" borderId="186" xfId="228" applyFont="1" applyBorder="1" applyAlignment="1">
      <alignment vertical="center"/>
    </xf>
    <xf numFmtId="3" fontId="78" fillId="0" borderId="70" xfId="228" applyNumberFormat="1" applyFont="1" applyFill="1" applyBorder="1" applyAlignment="1">
      <alignment horizontal="right" vertical="center" wrapText="1"/>
    </xf>
    <xf numFmtId="3" fontId="79" fillId="0" borderId="70" xfId="228" applyNumberFormat="1" applyFont="1" applyFill="1" applyBorder="1" applyAlignment="1">
      <alignment horizontal="right" vertical="center" wrapText="1"/>
    </xf>
    <xf numFmtId="0" fontId="78" fillId="0" borderId="70" xfId="228" applyFont="1" applyFill="1" applyBorder="1" applyAlignment="1">
      <alignment vertical="center"/>
    </xf>
    <xf numFmtId="0" fontId="79" fillId="0" borderId="70" xfId="228" applyFont="1" applyFill="1" applyBorder="1" applyAlignment="1">
      <alignment vertical="center"/>
    </xf>
    <xf numFmtId="3" fontId="78" fillId="0" borderId="194" xfId="228" applyNumberFormat="1" applyFont="1" applyBorder="1" applyAlignment="1">
      <alignment horizontal="right" vertical="center" wrapText="1"/>
    </xf>
    <xf numFmtId="0" fontId="78" fillId="0" borderId="194" xfId="228" applyFont="1" applyBorder="1" applyAlignment="1">
      <alignment vertical="center"/>
    </xf>
    <xf numFmtId="0" fontId="74" fillId="0" borderId="70" xfId="389" applyFont="1" applyBorder="1" applyAlignment="1">
      <alignment wrapText="1"/>
    </xf>
    <xf numFmtId="3" fontId="78" fillId="40" borderId="70" xfId="228" applyNumberFormat="1" applyFont="1" applyFill="1" applyBorder="1" applyAlignment="1">
      <alignment horizontal="right" vertical="center" wrapText="1"/>
    </xf>
    <xf numFmtId="3" fontId="79" fillId="40" borderId="70" xfId="228" applyNumberFormat="1" applyFont="1" applyFill="1" applyBorder="1" applyAlignment="1">
      <alignment horizontal="right" vertical="center" wrapText="1"/>
    </xf>
    <xf numFmtId="181" fontId="53" fillId="0" borderId="23" xfId="280" applyNumberFormat="1" applyFont="1" applyFill="1" applyBorder="1" applyAlignment="1" applyProtection="1">
      <alignment horizontal="center" wrapText="1"/>
    </xf>
    <xf numFmtId="181" fontId="53" fillId="0" borderId="19" xfId="280" applyNumberFormat="1" applyFont="1" applyFill="1" applyBorder="1" applyAlignment="1" applyProtection="1">
      <alignment horizontal="center" wrapText="1"/>
    </xf>
    <xf numFmtId="181" fontId="53" fillId="0" borderId="77" xfId="280" applyNumberFormat="1" applyFont="1" applyFill="1" applyBorder="1" applyAlignment="1" applyProtection="1">
      <alignment horizontal="center" wrapText="1"/>
    </xf>
    <xf numFmtId="0" fontId="55" fillId="0" borderId="0" xfId="0" applyFont="1" applyBorder="1"/>
    <xf numFmtId="3" fontId="53" fillId="0" borderId="17" xfId="228" applyNumberFormat="1" applyFont="1" applyBorder="1" applyAlignment="1" applyProtection="1">
      <alignment horizontal="right" vertical="center" wrapText="1"/>
      <protection locked="0"/>
    </xf>
    <xf numFmtId="3" fontId="53" fillId="0" borderId="17" xfId="228" applyNumberFormat="1" applyFont="1" applyFill="1" applyBorder="1" applyAlignment="1" applyProtection="1">
      <alignment horizontal="right" vertical="center" wrapText="1"/>
      <protection locked="0"/>
    </xf>
    <xf numFmtId="3" fontId="53" fillId="0" borderId="17" xfId="375" applyNumberFormat="1" applyFont="1" applyFill="1" applyBorder="1" applyAlignment="1" applyProtection="1">
      <alignment horizontal="right" vertical="center" wrapText="1"/>
      <protection locked="0"/>
    </xf>
    <xf numFmtId="49" fontId="53" fillId="0" borderId="20" xfId="0" applyNumberFormat="1" applyFont="1" applyBorder="1" applyAlignment="1" applyProtection="1">
      <alignment horizontal="justify" vertical="center" wrapText="1"/>
    </xf>
    <xf numFmtId="0" fontId="53" fillId="0" borderId="17" xfId="228" applyFont="1" applyBorder="1" applyAlignment="1" applyProtection="1">
      <alignment horizontal="center" vertical="center" wrapText="1"/>
      <protection locked="0"/>
    </xf>
    <xf numFmtId="2" fontId="53" fillId="0" borderId="17" xfId="228" applyNumberFormat="1" applyFont="1" applyBorder="1" applyAlignment="1" applyProtection="1">
      <alignment horizontal="center" vertical="center" wrapText="1"/>
      <protection locked="0"/>
    </xf>
    <xf numFmtId="0" fontId="53" fillId="0" borderId="0" xfId="233" applyFont="1"/>
    <xf numFmtId="0" fontId="54" fillId="0" borderId="0" xfId="233" applyFont="1" applyAlignment="1">
      <alignment horizontal="center" vertical="center" wrapText="1"/>
    </xf>
    <xf numFmtId="0" fontId="54" fillId="0" borderId="0" xfId="233" applyFont="1" applyBorder="1" applyAlignment="1" applyProtection="1">
      <protection locked="0"/>
    </xf>
    <xf numFmtId="0" fontId="54" fillId="0" borderId="0" xfId="233" applyFont="1" applyBorder="1" applyAlignment="1" applyProtection="1">
      <alignment wrapText="1"/>
      <protection locked="0"/>
    </xf>
    <xf numFmtId="0" fontId="53" fillId="0" borderId="0" xfId="233" applyFont="1" applyProtection="1">
      <protection locked="0"/>
    </xf>
    <xf numFmtId="0" fontId="54" fillId="0" borderId="0" xfId="233" applyFont="1" applyBorder="1" applyAlignment="1" applyProtection="1">
      <alignment horizontal="left"/>
      <protection locked="0"/>
    </xf>
    <xf numFmtId="0" fontId="53" fillId="0" borderId="0" xfId="233" applyFont="1" applyBorder="1" applyProtection="1">
      <protection locked="0"/>
    </xf>
    <xf numFmtId="0" fontId="54" fillId="0" borderId="205" xfId="233" applyFont="1" applyBorder="1" applyAlignment="1" applyProtection="1">
      <alignment horizontal="right" vertical="center" wrapText="1"/>
      <protection locked="0"/>
    </xf>
    <xf numFmtId="0" fontId="54" fillId="0" borderId="205" xfId="233" applyFont="1" applyBorder="1" applyAlignment="1" applyProtection="1">
      <alignment vertical="center" wrapText="1"/>
      <protection locked="0"/>
    </xf>
    <xf numFmtId="0" fontId="54" fillId="33" borderId="19" xfId="233" applyFont="1" applyFill="1" applyBorder="1" applyAlignment="1">
      <alignment horizontal="center" vertical="center" wrapText="1"/>
    </xf>
    <xf numFmtId="0" fontId="54" fillId="33" borderId="17" xfId="233" applyFont="1" applyFill="1" applyBorder="1" applyAlignment="1">
      <alignment horizontal="center" vertical="center" wrapText="1"/>
    </xf>
    <xf numFmtId="0" fontId="54" fillId="33" borderId="15" xfId="233" applyFont="1" applyFill="1" applyBorder="1" applyAlignment="1">
      <alignment horizontal="center" vertical="center" wrapText="1"/>
    </xf>
    <xf numFmtId="181" fontId="54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43" xfId="233" applyFont="1" applyBorder="1" applyAlignment="1">
      <alignment horizontal="center"/>
    </xf>
    <xf numFmtId="181" fontId="53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45" xfId="309" applyNumberFormat="1" applyFont="1" applyFill="1" applyBorder="1" applyAlignment="1" applyProtection="1">
      <alignment horizontal="center" vertical="center" wrapText="1"/>
    </xf>
    <xf numFmtId="181" fontId="53" fillId="0" borderId="81" xfId="309" applyNumberFormat="1" applyFont="1" applyFill="1" applyBorder="1" applyAlignment="1" applyProtection="1">
      <alignment horizontal="center" vertical="center" wrapText="1"/>
    </xf>
    <xf numFmtId="181" fontId="53" fillId="36" borderId="146" xfId="309" applyNumberFormat="1" applyFont="1" applyFill="1" applyBorder="1" applyAlignment="1" applyProtection="1">
      <alignment horizontal="center" vertical="center" wrapText="1"/>
    </xf>
    <xf numFmtId="181" fontId="53" fillId="0" borderId="164" xfId="309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33" applyFont="1" applyAlignment="1">
      <alignment vertical="center" wrapText="1"/>
    </xf>
    <xf numFmtId="0" fontId="71" fillId="0" borderId="91" xfId="233" applyFont="1" applyBorder="1" applyAlignment="1">
      <alignment horizontal="center"/>
    </xf>
    <xf numFmtId="181" fontId="53" fillId="0" borderId="149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49" xfId="309" applyNumberFormat="1" applyFont="1" applyFill="1" applyBorder="1" applyAlignment="1" applyProtection="1">
      <alignment horizontal="center" vertical="center" wrapText="1"/>
    </xf>
    <xf numFmtId="181" fontId="53" fillId="0" borderId="66" xfId="309" applyNumberFormat="1" applyFont="1" applyFill="1" applyBorder="1" applyAlignment="1" applyProtection="1">
      <alignment horizontal="center" vertical="center" wrapText="1"/>
    </xf>
    <xf numFmtId="181" fontId="53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0" xfId="309" applyNumberFormat="1" applyFont="1" applyFill="1" applyBorder="1" applyAlignment="1" applyProtection="1">
      <alignment horizontal="center" vertical="center" wrapText="1"/>
    </xf>
    <xf numFmtId="181" fontId="53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52" xfId="233" applyFont="1" applyBorder="1" applyAlignment="1">
      <alignment horizontal="center"/>
    </xf>
    <xf numFmtId="181" fontId="53" fillId="0" borderId="153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4" xfId="309" applyNumberFormat="1" applyFont="1" applyFill="1" applyBorder="1" applyAlignment="1" applyProtection="1">
      <alignment horizontal="center" vertical="center" wrapText="1"/>
    </xf>
    <xf numFmtId="181" fontId="53" fillId="36" borderId="156" xfId="309" applyNumberFormat="1" applyFont="1" applyFill="1" applyBorder="1" applyAlignment="1" applyProtection="1">
      <alignment horizontal="center" vertical="center" wrapText="1"/>
    </xf>
    <xf numFmtId="181" fontId="53" fillId="0" borderId="168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04" xfId="233" applyFont="1" applyBorder="1" applyAlignment="1">
      <alignment horizontal="center"/>
    </xf>
    <xf numFmtId="181" fontId="53" fillId="0" borderId="158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5" xfId="309" applyNumberFormat="1" applyFont="1" applyFill="1" applyBorder="1" applyAlignment="1" applyProtection="1">
      <alignment horizontal="center" vertical="center" wrapText="1"/>
    </xf>
    <xf numFmtId="181" fontId="53" fillId="36" borderId="159" xfId="309" applyNumberFormat="1" applyFont="1" applyFill="1" applyBorder="1" applyAlignment="1" applyProtection="1">
      <alignment horizontal="center" vertical="center" wrapText="1"/>
    </xf>
    <xf numFmtId="181" fontId="53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66" xfId="309" applyNumberFormat="1" applyFont="1" applyFill="1" applyBorder="1" applyAlignment="1" applyProtection="1">
      <alignment horizontal="center" vertical="center" wrapText="1"/>
    </xf>
    <xf numFmtId="181" fontId="53" fillId="36" borderId="167" xfId="309" applyNumberFormat="1" applyFont="1" applyFill="1" applyBorder="1" applyAlignment="1" applyProtection="1">
      <alignment horizontal="center" vertical="center" wrapText="1"/>
    </xf>
    <xf numFmtId="0" fontId="54" fillId="0" borderId="137" xfId="233" applyFont="1" applyFill="1" applyBorder="1" applyAlignment="1">
      <alignment horizontal="center" vertical="center" textRotation="90" wrapText="1"/>
    </xf>
    <xf numFmtId="0" fontId="54" fillId="36" borderId="138" xfId="233" applyFont="1" applyFill="1" applyBorder="1" applyAlignment="1">
      <alignment horizontal="center" vertical="center" textRotation="90" wrapText="1"/>
    </xf>
    <xf numFmtId="183" fontId="54" fillId="36" borderId="138" xfId="283" applyNumberFormat="1" applyFont="1" applyFill="1" applyBorder="1" applyAlignment="1">
      <alignment horizontal="center" vertical="center" wrapText="1"/>
    </xf>
    <xf numFmtId="0" fontId="54" fillId="36" borderId="139" xfId="233" applyFont="1" applyFill="1" applyBorder="1" applyAlignment="1">
      <alignment horizontal="center"/>
    </xf>
    <xf numFmtId="181" fontId="54" fillId="36" borderId="19" xfId="309" applyNumberFormat="1" applyFont="1" applyFill="1" applyBorder="1" applyAlignment="1" applyProtection="1">
      <alignment horizontal="center" vertical="center" wrapText="1"/>
    </xf>
    <xf numFmtId="181" fontId="54" fillId="36" borderId="17" xfId="309" applyNumberFormat="1" applyFont="1" applyFill="1" applyBorder="1" applyAlignment="1" applyProtection="1">
      <alignment horizontal="center" vertical="center" wrapText="1"/>
    </xf>
    <xf numFmtId="181" fontId="54" fillId="36" borderId="81" xfId="309" applyNumberFormat="1" applyFont="1" applyFill="1" applyBorder="1" applyAlignment="1" applyProtection="1">
      <alignment horizontal="center" vertical="center" wrapText="1"/>
    </xf>
    <xf numFmtId="181" fontId="54" fillId="36" borderId="18" xfId="309" applyNumberFormat="1" applyFont="1" applyFill="1" applyBorder="1" applyAlignment="1" applyProtection="1">
      <alignment horizontal="center" vertical="center" wrapText="1"/>
    </xf>
    <xf numFmtId="181" fontId="54" fillId="36" borderId="24" xfId="309" applyNumberFormat="1" applyFont="1" applyFill="1" applyBorder="1" applyAlignment="1" applyProtection="1">
      <alignment horizontal="center" vertical="center" wrapText="1"/>
    </xf>
    <xf numFmtId="0" fontId="54" fillId="0" borderId="0" xfId="233" applyFont="1" applyFill="1" applyAlignment="1">
      <alignment vertical="center" wrapText="1"/>
    </xf>
    <xf numFmtId="0" fontId="71" fillId="0" borderId="169" xfId="233" applyFont="1" applyBorder="1" applyAlignment="1">
      <alignment horizontal="center"/>
    </xf>
    <xf numFmtId="181" fontId="53" fillId="0" borderId="161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62" xfId="309" applyNumberFormat="1" applyFont="1" applyFill="1" applyBorder="1" applyAlignment="1" applyProtection="1">
      <alignment horizontal="center" vertical="center" wrapText="1"/>
    </xf>
    <xf numFmtId="181" fontId="53" fillId="36" borderId="163" xfId="309" applyNumberFormat="1" applyFont="1" applyFill="1" applyBorder="1" applyAlignment="1" applyProtection="1">
      <alignment horizontal="center" vertical="center" wrapText="1"/>
    </xf>
    <xf numFmtId="0" fontId="71" fillId="0" borderId="170" xfId="233" applyFont="1" applyBorder="1" applyAlignment="1">
      <alignment horizontal="center"/>
    </xf>
    <xf numFmtId="181" fontId="53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36" xfId="309" applyNumberFormat="1" applyFont="1" applyFill="1" applyBorder="1" applyAlignment="1" applyProtection="1">
      <alignment horizontal="center" vertical="center" wrapText="1"/>
    </xf>
    <xf numFmtId="181" fontId="53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71" xfId="233" applyFont="1" applyBorder="1" applyAlignment="1">
      <alignment horizontal="center"/>
    </xf>
    <xf numFmtId="181" fontId="53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56" xfId="309" applyNumberFormat="1" applyFont="1" applyFill="1" applyBorder="1" applyAlignment="1" applyProtection="1">
      <alignment horizontal="center" vertical="center" wrapText="1"/>
    </xf>
    <xf numFmtId="0" fontId="53" fillId="0" borderId="66" xfId="233" applyFont="1" applyFill="1" applyBorder="1" applyAlignment="1">
      <alignment horizontal="center" vertical="center" wrapText="1"/>
    </xf>
    <xf numFmtId="181" fontId="53" fillId="36" borderId="58" xfId="309" applyNumberFormat="1" applyFont="1" applyFill="1" applyBorder="1" applyAlignment="1" applyProtection="1">
      <alignment horizontal="center" vertical="center" wrapText="1"/>
    </xf>
    <xf numFmtId="0" fontId="53" fillId="0" borderId="81" xfId="233" applyFont="1" applyFill="1" applyBorder="1" applyAlignment="1">
      <alignment horizontal="center" vertical="center" wrapText="1"/>
    </xf>
    <xf numFmtId="181" fontId="53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309" applyNumberFormat="1" applyFont="1" applyFill="1" applyBorder="1" applyAlignment="1" applyProtection="1">
      <alignment horizontal="center" vertical="center" wrapText="1"/>
      <protection locked="0"/>
    </xf>
    <xf numFmtId="0" fontId="54" fillId="36" borderId="137" xfId="233" applyFont="1" applyFill="1" applyBorder="1" applyAlignment="1">
      <alignment horizontal="center" vertical="center" textRotation="90" wrapText="1"/>
    </xf>
    <xf numFmtId="0" fontId="54" fillId="36" borderId="141" xfId="233" applyFont="1" applyFill="1" applyBorder="1" applyAlignment="1">
      <alignment horizontal="center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36" borderId="15" xfId="309" applyNumberFormat="1" applyFont="1" applyFill="1" applyBorder="1" applyAlignment="1" applyProtection="1">
      <alignment horizontal="center" vertical="center" wrapText="1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0" fontId="54" fillId="36" borderId="172" xfId="233" applyFont="1" applyFill="1" applyBorder="1" applyAlignment="1">
      <alignment horizontal="center" vertical="center" wrapText="1"/>
    </xf>
    <xf numFmtId="181" fontId="54" fillId="36" borderId="63" xfId="309" applyNumberFormat="1" applyFont="1" applyFill="1" applyBorder="1" applyAlignment="1" applyProtection="1">
      <alignment horizontal="center" vertical="center" wrapText="1"/>
    </xf>
    <xf numFmtId="181" fontId="54" fillId="36" borderId="61" xfId="309" applyNumberFormat="1" applyFont="1" applyFill="1" applyBorder="1" applyAlignment="1" applyProtection="1">
      <alignment horizontal="center" vertical="center" wrapText="1"/>
    </xf>
    <xf numFmtId="181" fontId="54" fillId="36" borderId="65" xfId="309" applyNumberFormat="1" applyFont="1" applyFill="1" applyBorder="1" applyAlignment="1" applyProtection="1">
      <alignment horizontal="right" vertical="center" wrapText="1"/>
    </xf>
    <xf numFmtId="181" fontId="54" fillId="36" borderId="62" xfId="309" applyNumberFormat="1" applyFont="1" applyFill="1" applyBorder="1" applyAlignment="1" applyProtection="1">
      <alignment horizontal="center" vertical="center" wrapText="1"/>
    </xf>
    <xf numFmtId="181" fontId="54" fillId="36" borderId="65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Border="1" applyProtection="1">
      <protection locked="0"/>
    </xf>
    <xf numFmtId="0" fontId="53" fillId="0" borderId="0" xfId="233" applyFont="1" applyBorder="1"/>
    <xf numFmtId="181" fontId="53" fillId="0" borderId="0" xfId="309" applyNumberFormat="1" applyFont="1" applyFill="1" applyBorder="1" applyAlignment="1" applyProtection="1"/>
    <xf numFmtId="0" fontId="53" fillId="0" borderId="0" xfId="393" applyFont="1"/>
    <xf numFmtId="0" fontId="54" fillId="0" borderId="0" xfId="393" applyFont="1" applyAlignment="1">
      <alignment horizontal="center" vertical="center" wrapText="1"/>
    </xf>
    <xf numFmtId="0" fontId="54" fillId="0" borderId="0" xfId="393" applyFont="1" applyBorder="1" applyAlignment="1" applyProtection="1">
      <protection locked="0"/>
    </xf>
    <xf numFmtId="0" fontId="54" fillId="0" borderId="0" xfId="393" applyFont="1" applyBorder="1" applyAlignment="1" applyProtection="1">
      <alignment wrapText="1"/>
      <protection locked="0"/>
    </xf>
    <xf numFmtId="0" fontId="54" fillId="0" borderId="0" xfId="393" applyFont="1" applyBorder="1" applyAlignment="1" applyProtection="1">
      <alignment horizontal="left"/>
      <protection locked="0"/>
    </xf>
    <xf numFmtId="0" fontId="53" fillId="0" borderId="0" xfId="393" applyFont="1" applyBorder="1" applyProtection="1">
      <protection locked="0"/>
    </xf>
    <xf numFmtId="0" fontId="54" fillId="0" borderId="204" xfId="393" applyFont="1" applyBorder="1" applyAlignment="1" applyProtection="1">
      <alignment horizontal="right" vertical="center" wrapText="1"/>
      <protection locked="0"/>
    </xf>
    <xf numFmtId="17" fontId="54" fillId="0" borderId="204" xfId="393" applyNumberFormat="1" applyFont="1" applyBorder="1" applyAlignment="1" applyProtection="1">
      <alignment vertical="center" wrapText="1"/>
      <protection locked="0"/>
    </xf>
    <xf numFmtId="0" fontId="53" fillId="0" borderId="0" xfId="393" applyFont="1" applyBorder="1"/>
    <xf numFmtId="181" fontId="53" fillId="0" borderId="17" xfId="394" applyNumberFormat="1" applyFont="1" applyFill="1" applyBorder="1" applyAlignment="1" applyProtection="1">
      <alignment horizontal="left" wrapText="1"/>
    </xf>
    <xf numFmtId="181" fontId="53" fillId="0" borderId="20" xfId="394" applyNumberFormat="1" applyFont="1" applyFill="1" applyBorder="1" applyAlignment="1" applyProtection="1">
      <alignment horizontal="center" wrapText="1"/>
      <protection locked="0"/>
    </xf>
    <xf numFmtId="181" fontId="53" fillId="0" borderId="17" xfId="394" applyNumberFormat="1" applyFont="1" applyFill="1" applyBorder="1" applyAlignment="1" applyProtection="1">
      <alignment horizontal="center" wrapText="1"/>
      <protection locked="0"/>
    </xf>
    <xf numFmtId="181" fontId="53" fillId="8" borderId="18" xfId="394" applyNumberFormat="1" applyFont="1" applyFill="1" applyBorder="1" applyAlignment="1" applyProtection="1">
      <alignment horizontal="center" wrapText="1"/>
    </xf>
    <xf numFmtId="181" fontId="53" fillId="0" borderId="18" xfId="394" applyNumberFormat="1" applyFont="1" applyFill="1" applyBorder="1" applyAlignment="1" applyProtection="1">
      <alignment horizontal="center" wrapText="1"/>
      <protection locked="0"/>
    </xf>
    <xf numFmtId="181" fontId="53" fillId="8" borderId="17" xfId="394" applyNumberFormat="1" applyFont="1" applyFill="1" applyBorder="1" applyAlignment="1" applyProtection="1">
      <alignment horizontal="center" wrapText="1"/>
    </xf>
    <xf numFmtId="0" fontId="54" fillId="8" borderId="17" xfId="393" applyFont="1" applyFill="1" applyBorder="1" applyAlignment="1">
      <alignment horizontal="center" vertical="center" wrapText="1"/>
    </xf>
    <xf numFmtId="181" fontId="54" fillId="8" borderId="20" xfId="394" applyNumberFormat="1" applyFont="1" applyFill="1" applyBorder="1" applyAlignment="1" applyProtection="1">
      <alignment horizontal="center" wrapText="1"/>
    </xf>
    <xf numFmtId="181" fontId="54" fillId="8" borderId="17" xfId="394" applyNumberFormat="1" applyFont="1" applyFill="1" applyBorder="1" applyAlignment="1" applyProtection="1">
      <alignment horizontal="center" wrapText="1"/>
    </xf>
    <xf numFmtId="181" fontId="54" fillId="8" borderId="18" xfId="394" applyNumberFormat="1" applyFont="1" applyFill="1" applyBorder="1" applyAlignment="1" applyProtection="1">
      <alignment horizontal="center" wrapText="1"/>
    </xf>
    <xf numFmtId="0" fontId="54" fillId="0" borderId="0" xfId="393" applyFont="1"/>
    <xf numFmtId="0" fontId="73" fillId="0" borderId="0" xfId="393" applyFont="1" applyBorder="1"/>
    <xf numFmtId="0" fontId="53" fillId="0" borderId="0" xfId="393" applyFont="1" applyProtection="1"/>
    <xf numFmtId="0" fontId="54" fillId="0" borderId="0" xfId="393" applyFont="1" applyAlignment="1" applyProtection="1">
      <alignment horizontal="center" vertical="center" wrapText="1"/>
      <protection locked="0"/>
    </xf>
    <xf numFmtId="0" fontId="53" fillId="0" borderId="0" xfId="393" applyFont="1" applyProtection="1">
      <protection locked="0"/>
    </xf>
    <xf numFmtId="0" fontId="54" fillId="0" borderId="204" xfId="393" applyFont="1" applyBorder="1" applyAlignment="1" applyProtection="1">
      <alignment horizontal="left" vertical="center" wrapText="1"/>
      <protection locked="0"/>
    </xf>
    <xf numFmtId="0" fontId="53" fillId="0" borderId="0" xfId="393" applyFont="1" applyAlignment="1">
      <alignment horizontal="center" vertical="center" wrapText="1"/>
    </xf>
    <xf numFmtId="181" fontId="54" fillId="8" borderId="17" xfId="309" applyNumberFormat="1" applyFont="1" applyFill="1" applyBorder="1" applyAlignment="1" applyProtection="1">
      <alignment horizontal="center" vertical="center" wrapText="1"/>
    </xf>
    <xf numFmtId="0" fontId="53" fillId="0" borderId="0" xfId="393" applyFont="1" applyAlignment="1">
      <alignment vertical="center" wrapText="1"/>
    </xf>
    <xf numFmtId="181" fontId="53" fillId="0" borderId="17" xfId="309" applyNumberFormat="1" applyFont="1" applyFill="1" applyBorder="1" applyAlignment="1" applyProtection="1">
      <alignment horizontal="center" vertical="center" wrapText="1"/>
      <protection locked="0"/>
    </xf>
    <xf numFmtId="181" fontId="53" fillId="8" borderId="17" xfId="309" applyNumberFormat="1" applyFont="1" applyFill="1" applyBorder="1" applyAlignment="1" applyProtection="1">
      <alignment horizontal="center" vertical="center" wrapText="1"/>
    </xf>
    <xf numFmtId="0" fontId="55" fillId="0" borderId="0" xfId="393" applyFont="1" applyBorder="1" applyProtection="1">
      <protection locked="0"/>
    </xf>
    <xf numFmtId="0" fontId="53" fillId="0" borderId="0" xfId="395" applyFont="1" applyBorder="1" applyAlignment="1" applyProtection="1">
      <alignment vertical="center" wrapText="1"/>
    </xf>
    <xf numFmtId="0" fontId="53" fillId="0" borderId="0" xfId="395" applyFont="1" applyAlignment="1" applyProtection="1">
      <alignment vertical="center" wrapText="1"/>
    </xf>
    <xf numFmtId="0" fontId="54" fillId="0" borderId="0" xfId="395" applyFont="1" applyAlignment="1" applyProtection="1">
      <alignment horizontal="center" vertical="center" wrapText="1"/>
    </xf>
    <xf numFmtId="0" fontId="54" fillId="0" borderId="0" xfId="395" applyFont="1" applyAlignment="1" applyProtection="1">
      <alignment vertical="center" wrapText="1"/>
    </xf>
    <xf numFmtId="0" fontId="54" fillId="0" borderId="0" xfId="395" applyFont="1" applyBorder="1" applyAlignment="1" applyProtection="1">
      <protection locked="0"/>
    </xf>
    <xf numFmtId="0" fontId="53" fillId="0" borderId="0" xfId="395" applyFont="1" applyProtection="1"/>
    <xf numFmtId="0" fontId="54" fillId="0" borderId="0" xfId="395" applyFont="1" applyBorder="1" applyAlignment="1" applyProtection="1">
      <alignment vertical="center" wrapText="1"/>
    </xf>
    <xf numFmtId="0" fontId="54" fillId="0" borderId="203" xfId="395" applyFont="1" applyBorder="1" applyAlignment="1" applyProtection="1">
      <alignment vertical="center" wrapText="1"/>
    </xf>
    <xf numFmtId="0" fontId="54" fillId="0" borderId="203" xfId="395" applyFont="1" applyBorder="1" applyAlignment="1" applyProtection="1">
      <alignment horizontal="right" vertical="center" wrapText="1"/>
    </xf>
    <xf numFmtId="0" fontId="54" fillId="35" borderId="222" xfId="395" applyFont="1" applyFill="1" applyBorder="1" applyAlignment="1" applyProtection="1">
      <alignment horizontal="center" vertical="center" wrapText="1"/>
    </xf>
    <xf numFmtId="0" fontId="54" fillId="35" borderId="17" xfId="395" applyFont="1" applyFill="1" applyBorder="1" applyAlignment="1" applyProtection="1">
      <alignment horizontal="center" vertical="center" wrapText="1"/>
    </xf>
    <xf numFmtId="0" fontId="54" fillId="35" borderId="223" xfId="395" applyFont="1" applyFill="1" applyBorder="1" applyAlignment="1" applyProtection="1">
      <alignment horizontal="center" vertical="center" wrapText="1"/>
    </xf>
    <xf numFmtId="49" fontId="53" fillId="0" borderId="222" xfId="395" applyNumberFormat="1" applyFont="1" applyBorder="1" applyAlignment="1" applyProtection="1">
      <alignment horizontal="center" vertical="center" wrapText="1"/>
    </xf>
    <xf numFmtId="0" fontId="53" fillId="0" borderId="17" xfId="395" applyFont="1" applyBorder="1" applyAlignment="1" applyProtection="1">
      <alignment horizontal="justify" vertical="center" wrapText="1"/>
    </xf>
    <xf numFmtId="3" fontId="53" fillId="0" borderId="17" xfId="395" applyNumberFormat="1" applyFont="1" applyBorder="1" applyAlignment="1" applyProtection="1">
      <alignment horizontal="center" vertical="center" wrapText="1"/>
      <protection locked="0"/>
    </xf>
    <xf numFmtId="3" fontId="53" fillId="0" borderId="17" xfId="395" applyNumberFormat="1" applyFont="1" applyFill="1" applyBorder="1" applyAlignment="1" applyProtection="1">
      <alignment horizontal="center" vertical="center" wrapText="1"/>
      <protection locked="0"/>
    </xf>
    <xf numFmtId="3" fontId="53" fillId="0" borderId="17" xfId="396" applyNumberFormat="1" applyFont="1" applyFill="1" applyBorder="1" applyAlignment="1" applyProtection="1">
      <alignment horizontal="center" vertical="center" wrapText="1"/>
      <protection locked="0"/>
    </xf>
    <xf numFmtId="3" fontId="53" fillId="35" borderId="223" xfId="396" applyNumberFormat="1" applyFont="1" applyFill="1" applyBorder="1" applyAlignment="1" applyProtection="1">
      <alignment horizontal="center" vertical="center" wrapText="1"/>
    </xf>
    <xf numFmtId="3" fontId="54" fillId="8" borderId="225" xfId="396" applyNumberFormat="1" applyFont="1" applyFill="1" applyBorder="1" applyAlignment="1" applyProtection="1">
      <alignment horizontal="center" vertical="center" wrapText="1"/>
    </xf>
    <xf numFmtId="3" fontId="54" fillId="35" borderId="226" xfId="396" applyNumberFormat="1" applyFont="1" applyFill="1" applyBorder="1" applyAlignment="1" applyProtection="1">
      <alignment horizontal="center" vertical="center" wrapText="1"/>
    </xf>
    <xf numFmtId="0" fontId="53" fillId="0" borderId="196" xfId="395" applyFont="1" applyBorder="1" applyAlignment="1" applyProtection="1">
      <alignment vertical="center"/>
    </xf>
    <xf numFmtId="0" fontId="53" fillId="0" borderId="196" xfId="395" applyFont="1" applyBorder="1" applyAlignment="1" applyProtection="1">
      <alignment vertical="center" wrapText="1"/>
    </xf>
    <xf numFmtId="0" fontId="58" fillId="0" borderId="0" xfId="395" applyFont="1" applyBorder="1" applyAlignment="1" applyProtection="1">
      <alignment vertical="center"/>
    </xf>
    <xf numFmtId="0" fontId="58" fillId="0" borderId="0" xfId="395" applyFont="1" applyBorder="1" applyAlignment="1" applyProtection="1">
      <alignment vertical="center" wrapText="1"/>
    </xf>
    <xf numFmtId="0" fontId="58" fillId="0" borderId="0" xfId="395" applyFont="1" applyBorder="1" applyAlignment="1" applyProtection="1">
      <alignment horizontal="left" vertical="center"/>
    </xf>
    <xf numFmtId="0" fontId="58" fillId="0" borderId="0" xfId="395" applyFont="1" applyBorder="1" applyAlignment="1" applyProtection="1">
      <alignment horizontal="left" vertical="center" wrapText="1"/>
    </xf>
    <xf numFmtId="0" fontId="53" fillId="0" borderId="203" xfId="395" applyFont="1" applyBorder="1" applyAlignment="1" applyProtection="1">
      <alignment vertical="center"/>
    </xf>
    <xf numFmtId="0" fontId="53" fillId="0" borderId="203" xfId="395" applyFont="1" applyBorder="1" applyAlignment="1" applyProtection="1">
      <alignment vertical="center" wrapText="1"/>
    </xf>
    <xf numFmtId="0" fontId="58" fillId="8" borderId="220" xfId="395" applyFont="1" applyFill="1" applyBorder="1" applyAlignment="1" applyProtection="1">
      <alignment horizontal="center" vertical="center" wrapText="1"/>
    </xf>
    <xf numFmtId="0" fontId="53" fillId="0" borderId="17" xfId="395" applyFont="1" applyBorder="1" applyAlignment="1" applyProtection="1">
      <alignment horizontal="center" vertical="center" wrapText="1"/>
      <protection locked="0"/>
    </xf>
    <xf numFmtId="0" fontId="53" fillId="0" borderId="17" xfId="395" applyFont="1" applyBorder="1" applyAlignment="1" applyProtection="1">
      <alignment horizontal="center" vertical="center" wrapText="1"/>
    </xf>
    <xf numFmtId="0" fontId="53" fillId="0" borderId="225" xfId="395" applyFont="1" applyBorder="1" applyAlignment="1" applyProtection="1">
      <alignment horizontal="center" vertical="center" wrapText="1"/>
      <protection locked="0"/>
    </xf>
    <xf numFmtId="0" fontId="53" fillId="0" borderId="0" xfId="395" applyFont="1" applyBorder="1" applyAlignment="1">
      <alignment vertical="center" wrapText="1"/>
    </xf>
    <xf numFmtId="0" fontId="53" fillId="0" borderId="0" xfId="395" applyFont="1" applyAlignment="1">
      <alignment vertical="center" wrapText="1"/>
    </xf>
    <xf numFmtId="0" fontId="63" fillId="0" borderId="0" xfId="397"/>
    <xf numFmtId="0" fontId="74" fillId="0" borderId="0" xfId="397" applyFont="1" applyAlignment="1"/>
    <xf numFmtId="0" fontId="74" fillId="0" borderId="0" xfId="397" applyFont="1"/>
    <xf numFmtId="0" fontId="68" fillId="0" borderId="0" xfId="397" applyFont="1"/>
    <xf numFmtId="0" fontId="80" fillId="0" borderId="0" xfId="397" applyFont="1"/>
    <xf numFmtId="0" fontId="74" fillId="40" borderId="70" xfId="397" applyFont="1" applyFill="1" applyBorder="1" applyAlignment="1">
      <alignment horizontal="center" vertical="center" wrapText="1"/>
    </xf>
    <xf numFmtId="0" fontId="63" fillId="0" borderId="190" xfId="397" applyBorder="1"/>
    <xf numFmtId="0" fontId="74" fillId="40" borderId="186" xfId="397" applyFont="1" applyFill="1" applyBorder="1" applyAlignment="1">
      <alignment horizontal="center" wrapText="1"/>
    </xf>
    <xf numFmtId="0" fontId="74" fillId="40" borderId="191" xfId="397" applyFont="1" applyFill="1" applyBorder="1" applyAlignment="1">
      <alignment horizontal="center" vertical="top" wrapText="1"/>
    </xf>
    <xf numFmtId="0" fontId="74" fillId="40" borderId="0" xfId="397" applyFont="1" applyFill="1" applyBorder="1" applyAlignment="1">
      <alignment vertical="top" wrapText="1"/>
    </xf>
    <xf numFmtId="0" fontId="74" fillId="40" borderId="70" xfId="397" applyFont="1" applyFill="1" applyBorder="1" applyAlignment="1">
      <alignment horizontal="center" wrapText="1"/>
    </xf>
    <xf numFmtId="3" fontId="74" fillId="0" borderId="70" xfId="397" applyNumberFormat="1" applyFont="1" applyBorder="1" applyAlignment="1">
      <alignment horizontal="right" vertical="top" wrapText="1"/>
    </xf>
    <xf numFmtId="0" fontId="74" fillId="0" borderId="70" xfId="397" applyFont="1" applyBorder="1"/>
    <xf numFmtId="0" fontId="74" fillId="0" borderId="73" xfId="397" applyFont="1" applyBorder="1"/>
    <xf numFmtId="0" fontId="74" fillId="40" borderId="192" xfId="397" applyFont="1" applyFill="1" applyBorder="1" applyAlignment="1">
      <alignment horizontal="center" wrapText="1"/>
    </xf>
    <xf numFmtId="0" fontId="74" fillId="40" borderId="190" xfId="397" applyFont="1" applyFill="1" applyBorder="1" applyAlignment="1">
      <alignment horizontal="center" vertical="top" wrapText="1"/>
    </xf>
    <xf numFmtId="0" fontId="74" fillId="40" borderId="193" xfId="397" applyFont="1" applyFill="1" applyBorder="1" applyAlignment="1">
      <alignment horizontal="center" vertical="top" wrapText="1"/>
    </xf>
    <xf numFmtId="0" fontId="74" fillId="40" borderId="0" xfId="397" applyFont="1" applyFill="1" applyBorder="1" applyAlignment="1">
      <alignment horizontal="center" vertical="top" wrapText="1"/>
    </xf>
    <xf numFmtId="0" fontId="74" fillId="40" borderId="194" xfId="397" applyFont="1" applyFill="1" applyBorder="1" applyAlignment="1">
      <alignment horizontal="center" wrapText="1"/>
    </xf>
    <xf numFmtId="3" fontId="74" fillId="0" borderId="0" xfId="397" applyNumberFormat="1" applyFont="1" applyBorder="1" applyAlignment="1">
      <alignment horizontal="right" vertical="top" wrapText="1"/>
    </xf>
    <xf numFmtId="3" fontId="74" fillId="0" borderId="73" xfId="397" applyNumberFormat="1" applyFont="1" applyBorder="1" applyAlignment="1">
      <alignment horizontal="right" vertical="top" wrapText="1"/>
    </xf>
    <xf numFmtId="0" fontId="74" fillId="40" borderId="0" xfId="397" applyFont="1" applyFill="1" applyBorder="1" applyAlignment="1">
      <alignment horizontal="center" wrapText="1"/>
    </xf>
    <xf numFmtId="3" fontId="74" fillId="0" borderId="198" xfId="397" applyNumberFormat="1" applyFont="1" applyBorder="1" applyAlignment="1">
      <alignment horizontal="right" vertical="top" wrapText="1"/>
    </xf>
    <xf numFmtId="0" fontId="63" fillId="0" borderId="183" xfId="397" applyBorder="1"/>
    <xf numFmtId="0" fontId="74" fillId="40" borderId="196" xfId="397" applyFont="1" applyFill="1" applyBorder="1" applyAlignment="1">
      <alignment horizontal="center" wrapText="1"/>
    </xf>
    <xf numFmtId="3" fontId="74" fillId="0" borderId="186" xfId="397" applyNumberFormat="1" applyFont="1" applyBorder="1" applyAlignment="1">
      <alignment horizontal="right" vertical="top" wrapText="1"/>
    </xf>
    <xf numFmtId="0" fontId="74" fillId="0" borderId="186" xfId="397" applyFont="1" applyBorder="1"/>
    <xf numFmtId="3" fontId="68" fillId="40" borderId="70" xfId="397" applyNumberFormat="1" applyFont="1" applyFill="1" applyBorder="1" applyAlignment="1">
      <alignment horizontal="right" vertical="top" wrapText="1"/>
    </xf>
    <xf numFmtId="0" fontId="63" fillId="0" borderId="0" xfId="397" applyFont="1"/>
    <xf numFmtId="0" fontId="76" fillId="0" borderId="0" xfId="397" applyFont="1"/>
    <xf numFmtId="0" fontId="68" fillId="0" borderId="0" xfId="397" applyFont="1" applyAlignment="1">
      <alignment horizontal="left"/>
    </xf>
    <xf numFmtId="0" fontId="63" fillId="0" borderId="0" xfId="397" applyBorder="1"/>
    <xf numFmtId="0" fontId="74" fillId="40" borderId="186" xfId="397" applyFont="1" applyFill="1" applyBorder="1" applyAlignment="1">
      <alignment horizontal="center" vertical="center" wrapText="1"/>
    </xf>
    <xf numFmtId="0" fontId="74" fillId="40" borderId="192" xfId="397" applyFont="1" applyFill="1" applyBorder="1" applyAlignment="1">
      <alignment horizontal="center" vertical="center" wrapText="1"/>
    </xf>
    <xf numFmtId="0" fontId="74" fillId="40" borderId="194" xfId="397" applyFont="1" applyFill="1" applyBorder="1" applyAlignment="1">
      <alignment horizontal="center" vertical="center" wrapText="1"/>
    </xf>
    <xf numFmtId="0" fontId="74" fillId="0" borderId="70" xfId="397" applyFont="1" applyBorder="1" applyAlignment="1">
      <alignment horizontal="center"/>
    </xf>
    <xf numFmtId="3" fontId="74" fillId="0" borderId="70" xfId="397" applyNumberFormat="1" applyFont="1" applyBorder="1" applyAlignment="1">
      <alignment horizontal="right"/>
    </xf>
    <xf numFmtId="0" fontId="68" fillId="0" borderId="70" xfId="397" applyFont="1" applyBorder="1" applyAlignment="1">
      <alignment horizontal="center"/>
    </xf>
    <xf numFmtId="3" fontId="68" fillId="0" borderId="70" xfId="397" applyNumberFormat="1" applyFont="1" applyBorder="1" applyAlignment="1">
      <alignment horizontal="right"/>
    </xf>
    <xf numFmtId="3" fontId="74" fillId="0" borderId="70" xfId="397" applyNumberFormat="1" applyFont="1" applyFill="1" applyBorder="1" applyAlignment="1">
      <alignment horizontal="right"/>
    </xf>
    <xf numFmtId="3" fontId="74" fillId="43" borderId="70" xfId="397" applyNumberFormat="1" applyFont="1" applyFill="1" applyBorder="1" applyAlignment="1">
      <alignment horizontal="right"/>
    </xf>
    <xf numFmtId="3" fontId="68" fillId="0" borderId="70" xfId="397" applyNumberFormat="1" applyFont="1" applyFill="1" applyBorder="1" applyAlignment="1">
      <alignment horizontal="right"/>
    </xf>
    <xf numFmtId="3" fontId="68" fillId="43" borderId="70" xfId="397" applyNumberFormat="1" applyFont="1" applyFill="1" applyBorder="1" applyAlignment="1">
      <alignment horizontal="right"/>
    </xf>
    <xf numFmtId="0" fontId="68" fillId="40" borderId="70" xfId="397" applyFont="1" applyFill="1" applyBorder="1" applyAlignment="1">
      <alignment horizontal="center"/>
    </xf>
    <xf numFmtId="3" fontId="68" fillId="40" borderId="70" xfId="397" applyNumberFormat="1" applyFont="1" applyFill="1" applyBorder="1" applyAlignment="1">
      <alignment horizontal="right"/>
    </xf>
    <xf numFmtId="0" fontId="66" fillId="0" borderId="0" xfId="397" applyFont="1"/>
    <xf numFmtId="0" fontId="76" fillId="0" borderId="0" xfId="397" applyFont="1" applyFill="1" applyBorder="1"/>
    <xf numFmtId="0" fontId="73" fillId="0" borderId="17" xfId="389" applyFont="1" applyBorder="1" applyAlignment="1">
      <alignment horizontal="center" vertical="center" wrapText="1"/>
    </xf>
    <xf numFmtId="181" fontId="75" fillId="8" borderId="17" xfId="392" applyNumberFormat="1" applyFont="1" applyFill="1" applyBorder="1" applyAlignment="1" applyProtection="1">
      <alignment horizontal="center" vertical="center" wrapText="1"/>
    </xf>
    <xf numFmtId="3" fontId="53" fillId="0" borderId="17" xfId="0" applyNumberFormat="1" applyFont="1" applyBorder="1" applyAlignment="1" applyProtection="1">
      <alignment horizontal="center" vertical="center" wrapText="1"/>
      <protection locked="0"/>
    </xf>
    <xf numFmtId="3" fontId="5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 applyProtection="1">
      <alignment vertical="center" wrapText="1"/>
    </xf>
    <xf numFmtId="0" fontId="81" fillId="0" borderId="0" xfId="0" applyFont="1" applyBorder="1" applyAlignment="1" applyProtection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horizontal="right"/>
    </xf>
    <xf numFmtId="0" fontId="81" fillId="0" borderId="0" xfId="0" applyFont="1"/>
    <xf numFmtId="0" fontId="81" fillId="0" borderId="0" xfId="0" applyFont="1" applyBorder="1"/>
    <xf numFmtId="181" fontId="81" fillId="0" borderId="0" xfId="0" applyNumberFormat="1" applyFont="1"/>
    <xf numFmtId="3" fontId="53" fillId="0" borderId="166" xfId="0" applyNumberFormat="1" applyFont="1" applyFill="1" applyBorder="1" applyAlignment="1" applyProtection="1">
      <alignment horizontal="center" vertical="center" wrapText="1"/>
      <protection locked="0"/>
    </xf>
    <xf numFmtId="181" fontId="53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9" xfId="280" applyNumberFormat="1" applyFont="1" applyFill="1" applyBorder="1" applyAlignment="1" applyProtection="1">
      <alignment horizontal="center" wrapText="1"/>
      <protection locked="0"/>
    </xf>
    <xf numFmtId="181" fontId="53" fillId="0" borderId="17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center" wrapText="1"/>
      <protection locked="0"/>
    </xf>
    <xf numFmtId="181" fontId="53" fillId="0" borderId="77" xfId="280" applyNumberFormat="1" applyFont="1" applyFill="1" applyBorder="1" applyAlignment="1" applyProtection="1">
      <alignment horizontal="center" wrapText="1"/>
      <protection locked="0"/>
    </xf>
    <xf numFmtId="181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3" fontId="53" fillId="0" borderId="0" xfId="0" applyNumberFormat="1" applyFont="1"/>
    <xf numFmtId="181" fontId="53" fillId="0" borderId="0" xfId="280" applyNumberFormat="1" applyFont="1" applyFill="1" applyBorder="1" applyAlignment="1" applyProtection="1">
      <alignment horizontal="center" vertical="center" wrapText="1"/>
      <protection locked="0"/>
    </xf>
    <xf numFmtId="3" fontId="53" fillId="0" borderId="0" xfId="0" applyNumberFormat="1" applyFont="1" applyBorder="1" applyAlignment="1">
      <alignment vertical="center" wrapText="1"/>
    </xf>
    <xf numFmtId="181" fontId="53" fillId="0" borderId="0" xfId="0" applyNumberFormat="1" applyFont="1" applyBorder="1" applyAlignment="1">
      <alignment vertical="center" wrapText="1"/>
    </xf>
    <xf numFmtId="0" fontId="54" fillId="36" borderId="107" xfId="0" applyFont="1" applyFill="1" applyBorder="1" applyAlignment="1">
      <alignment horizontal="right" vertical="center" wrapText="1"/>
    </xf>
    <xf numFmtId="0" fontId="54" fillId="36" borderId="142" xfId="0" applyFont="1" applyFill="1" applyBorder="1" applyAlignment="1">
      <alignment horizontal="right" vertical="center" wrapText="1"/>
    </xf>
    <xf numFmtId="0" fontId="54" fillId="31" borderId="132" xfId="0" applyFont="1" applyFill="1" applyBorder="1" applyAlignment="1">
      <alignment horizontal="center" vertical="center" wrapText="1"/>
    </xf>
    <xf numFmtId="0" fontId="54" fillId="31" borderId="75" xfId="0" applyFont="1" applyFill="1" applyBorder="1" applyAlignment="1">
      <alignment horizontal="center" vertical="center" wrapText="1"/>
    </xf>
    <xf numFmtId="0" fontId="54" fillId="31" borderId="133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 wrapText="1"/>
    </xf>
    <xf numFmtId="0" fontId="54" fillId="31" borderId="17" xfId="0" applyFont="1" applyFill="1" applyBorder="1" applyAlignment="1">
      <alignment horizontal="center" vertical="center" wrapText="1"/>
    </xf>
    <xf numFmtId="0" fontId="54" fillId="31" borderId="18" xfId="0" applyFont="1" applyFill="1" applyBorder="1" applyAlignment="1">
      <alignment horizontal="center" vertical="center" wrapText="1"/>
    </xf>
    <xf numFmtId="0" fontId="54" fillId="34" borderId="132" xfId="0" applyFont="1" applyFill="1" applyBorder="1" applyAlignment="1">
      <alignment horizontal="center" vertical="center" wrapText="1"/>
    </xf>
    <xf numFmtId="0" fontId="54" fillId="34" borderId="75" xfId="0" applyFont="1" applyFill="1" applyBorder="1" applyAlignment="1">
      <alignment horizontal="center" vertical="center" wrapText="1"/>
    </xf>
    <xf numFmtId="0" fontId="54" fillId="34" borderId="134" xfId="0" applyFont="1" applyFill="1" applyBorder="1" applyAlignment="1">
      <alignment horizontal="center" vertical="center" wrapText="1"/>
    </xf>
    <xf numFmtId="183" fontId="71" fillId="0" borderId="131" xfId="282" applyNumberFormat="1" applyFont="1" applyBorder="1" applyAlignment="1">
      <alignment horizontal="center" vertical="center" wrapText="1"/>
    </xf>
    <xf numFmtId="183" fontId="71" fillId="0" borderId="129" xfId="282" applyNumberFormat="1" applyFont="1" applyBorder="1" applyAlignment="1">
      <alignment horizontal="center" vertical="center" wrapText="1"/>
    </xf>
    <xf numFmtId="183" fontId="71" fillId="0" borderId="130" xfId="282" applyNumberFormat="1" applyFont="1" applyBorder="1" applyAlignment="1">
      <alignment horizontal="center" vertical="center" wrapText="1"/>
    </xf>
    <xf numFmtId="183" fontId="71" fillId="0" borderId="128" xfId="282" applyNumberFormat="1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textRotation="90" wrapText="1"/>
    </xf>
    <xf numFmtId="0" fontId="54" fillId="0" borderId="66" xfId="0" applyFont="1" applyBorder="1" applyAlignment="1">
      <alignment horizontal="center" vertical="center" textRotation="90" wrapText="1"/>
    </xf>
    <xf numFmtId="0" fontId="54" fillId="0" borderId="135" xfId="0" applyFont="1" applyBorder="1" applyAlignment="1">
      <alignment horizontal="center" vertical="center" textRotation="90" wrapText="1"/>
    </xf>
    <xf numFmtId="0" fontId="54" fillId="0" borderId="136" xfId="0" applyFont="1" applyBorder="1" applyAlignment="1">
      <alignment horizontal="center" vertical="center" textRotation="90" wrapText="1"/>
    </xf>
    <xf numFmtId="183" fontId="71" fillId="0" borderId="126" xfId="282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 locked="0"/>
    </xf>
    <xf numFmtId="0" fontId="54" fillId="28" borderId="132" xfId="0" applyFont="1" applyFill="1" applyBorder="1" applyAlignment="1">
      <alignment horizontal="center" vertical="center"/>
    </xf>
    <xf numFmtId="0" fontId="54" fillId="28" borderId="75" xfId="0" applyFont="1" applyFill="1" applyBorder="1" applyAlignment="1">
      <alignment horizontal="center" vertical="center"/>
    </xf>
    <xf numFmtId="0" fontId="54" fillId="28" borderId="133" xfId="0" applyFont="1" applyFill="1" applyBorder="1" applyAlignment="1">
      <alignment horizontal="center" vertical="center"/>
    </xf>
    <xf numFmtId="0" fontId="54" fillId="29" borderId="134" xfId="0" applyFont="1" applyFill="1" applyBorder="1" applyAlignment="1">
      <alignment horizontal="center" vertical="center" wrapText="1"/>
    </xf>
    <xf numFmtId="0" fontId="54" fillId="29" borderId="2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/>
    </xf>
    <xf numFmtId="0" fontId="54" fillId="8" borderId="17" xfId="0" applyFont="1" applyFill="1" applyBorder="1" applyAlignment="1">
      <alignment horizontal="center" vertical="center"/>
    </xf>
    <xf numFmtId="0" fontId="54" fillId="8" borderId="18" xfId="0" applyFont="1" applyFill="1" applyBorder="1" applyAlignment="1">
      <alignment horizontal="center" vertical="center"/>
    </xf>
    <xf numFmtId="0" fontId="54" fillId="8" borderId="7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3" fillId="0" borderId="78" xfId="0" applyFont="1" applyBorder="1" applyAlignment="1">
      <alignment vertical="center" wrapText="1"/>
    </xf>
    <xf numFmtId="0" fontId="53" fillId="0" borderId="79" xfId="0" applyFont="1" applyBorder="1" applyAlignment="1">
      <alignment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71" xfId="0" applyFont="1" applyBorder="1" applyAlignment="1">
      <alignment vertical="center" wrapText="1"/>
    </xf>
    <xf numFmtId="0" fontId="54" fillId="8" borderId="2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81" xfId="0" applyFont="1" applyBorder="1" applyAlignment="1" applyProtection="1">
      <alignment horizontal="center" vertical="center" textRotation="90" wrapText="1"/>
      <protection locked="0"/>
    </xf>
    <xf numFmtId="0" fontId="65" fillId="0" borderId="66" xfId="0" applyFont="1" applyBorder="1" applyAlignment="1" applyProtection="1">
      <alignment horizontal="center" vertical="center" textRotation="90" wrapText="1"/>
      <protection locked="0"/>
    </xf>
    <xf numFmtId="183" fontId="66" fillId="0" borderId="97" xfId="282" applyNumberFormat="1" applyFont="1" applyBorder="1" applyAlignment="1" applyProtection="1">
      <alignment horizontal="center" vertical="center" wrapText="1"/>
      <protection locked="0"/>
    </xf>
    <xf numFmtId="183" fontId="66" fillId="0" borderId="82" xfId="282" applyNumberFormat="1" applyFont="1" applyBorder="1" applyAlignment="1" applyProtection="1">
      <alignment horizontal="center" vertical="center" wrapText="1"/>
      <protection locked="0"/>
    </xf>
    <xf numFmtId="183" fontId="66" fillId="0" borderId="83" xfId="282" applyNumberFormat="1" applyFont="1" applyBorder="1" applyAlignment="1" applyProtection="1">
      <alignment horizontal="center" vertical="center" wrapText="1"/>
      <protection locked="0"/>
    </xf>
    <xf numFmtId="183" fontId="66" fillId="0" borderId="84" xfId="282" applyNumberFormat="1" applyFont="1" applyBorder="1" applyAlignment="1" applyProtection="1">
      <alignment horizontal="center" vertical="center" wrapText="1"/>
      <protection locked="0"/>
    </xf>
    <xf numFmtId="183" fontId="66" fillId="0" borderId="85" xfId="282" applyNumberFormat="1" applyFont="1" applyBorder="1" applyAlignment="1" applyProtection="1">
      <alignment horizontal="center" vertical="center" wrapText="1"/>
      <protection locked="0"/>
    </xf>
    <xf numFmtId="183" fontId="66" fillId="0" borderId="86" xfId="282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0" fontId="64" fillId="0" borderId="86" xfId="232" applyFont="1" applyBorder="1" applyAlignment="1" applyProtection="1">
      <alignment horizontal="center" vertical="center" wrapText="1"/>
      <protection locked="0"/>
    </xf>
    <xf numFmtId="0" fontId="64" fillId="0" borderId="82" xfId="232" applyFont="1" applyBorder="1" applyAlignment="1" applyProtection="1">
      <alignment horizontal="center" vertical="center" wrapText="1"/>
      <protection locked="0"/>
    </xf>
    <xf numFmtId="0" fontId="64" fillId="0" borderId="85" xfId="232" applyFont="1" applyBorder="1" applyAlignment="1" applyProtection="1">
      <alignment horizontal="center" vertical="center" wrapText="1"/>
      <protection locked="0"/>
    </xf>
    <xf numFmtId="0" fontId="64" fillId="0" borderId="87" xfId="232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69" fillId="25" borderId="122" xfId="0" applyFont="1" applyFill="1" applyBorder="1" applyAlignment="1" applyProtection="1">
      <alignment horizontal="center" vertical="center" wrapText="1"/>
    </xf>
    <xf numFmtId="0" fontId="69" fillId="25" borderId="10" xfId="0" applyFont="1" applyFill="1" applyBorder="1" applyAlignment="1" applyProtection="1">
      <alignment horizontal="center" vertical="center" wrapText="1"/>
    </xf>
    <xf numFmtId="0" fontId="69" fillId="25" borderId="123" xfId="0" applyFont="1" applyFill="1" applyBorder="1" applyAlignment="1" applyProtection="1">
      <alignment horizontal="center" vertical="center" wrapText="1"/>
    </xf>
    <xf numFmtId="0" fontId="69" fillId="25" borderId="110" xfId="0" applyFont="1" applyFill="1" applyBorder="1" applyAlignment="1" applyProtection="1">
      <alignment horizontal="center" vertical="center" wrapText="1"/>
    </xf>
    <xf numFmtId="0" fontId="69" fillId="25" borderId="116" xfId="0" applyFont="1" applyFill="1" applyBorder="1" applyAlignment="1" applyProtection="1">
      <alignment horizontal="center" vertical="center" wrapText="1"/>
    </xf>
    <xf numFmtId="0" fontId="54" fillId="27" borderId="110" xfId="0" applyFont="1" applyFill="1" applyBorder="1" applyAlignment="1" applyProtection="1">
      <alignment horizontal="center" vertical="center" wrapText="1"/>
    </xf>
    <xf numFmtId="0" fontId="54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4" fillId="31" borderId="117" xfId="0" applyFont="1" applyFill="1" applyBorder="1" applyAlignment="1" applyProtection="1">
      <alignment horizontal="center" vertical="center" wrapText="1"/>
    </xf>
    <xf numFmtId="0" fontId="54" fillId="25" borderId="108" xfId="0" applyFont="1" applyFill="1" applyBorder="1" applyAlignment="1" applyProtection="1">
      <alignment horizontal="center" vertical="center" wrapText="1"/>
    </xf>
    <xf numFmtId="0" fontId="54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4" fillId="25" borderId="118" xfId="0" applyFont="1" applyFill="1" applyBorder="1" applyAlignment="1" applyProtection="1">
      <alignment horizontal="center" vertical="center" wrapText="1"/>
    </xf>
    <xf numFmtId="0" fontId="54" fillId="25" borderId="119" xfId="0" applyFont="1" applyFill="1" applyBorder="1" applyAlignment="1" applyProtection="1">
      <alignment horizontal="center" vertical="center" wrapText="1"/>
    </xf>
    <xf numFmtId="0" fontId="54" fillId="25" borderId="120" xfId="0" applyFont="1" applyFill="1" applyBorder="1" applyAlignment="1" applyProtection="1">
      <alignment horizontal="center" vertical="center" wrapText="1"/>
    </xf>
    <xf numFmtId="0" fontId="70" fillId="0" borderId="10" xfId="0" applyFont="1" applyBorder="1" applyAlignment="1" applyProtection="1">
      <alignment horizontal="center" vertical="center" wrapText="1"/>
    </xf>
    <xf numFmtId="0" fontId="70" fillId="0" borderId="123" xfId="0" applyFont="1" applyBorder="1" applyAlignment="1" applyProtection="1">
      <alignment horizontal="center" vertical="center" wrapText="1"/>
    </xf>
    <xf numFmtId="0" fontId="54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68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4" fillId="25" borderId="121" xfId="0" applyFont="1" applyFill="1" applyBorder="1" applyAlignment="1" applyProtection="1">
      <alignment horizontal="center" vertical="center" wrapText="1"/>
    </xf>
    <xf numFmtId="0" fontId="54" fillId="25" borderId="111" xfId="0" applyFont="1" applyFill="1" applyBorder="1" applyAlignment="1" applyProtection="1">
      <alignment horizontal="center" vertical="center" wrapText="1"/>
    </xf>
    <xf numFmtId="0" fontId="54" fillId="27" borderId="111" xfId="0" applyFont="1" applyFill="1" applyBorder="1" applyAlignment="1" applyProtection="1">
      <alignment horizontal="center" vertical="center" wrapText="1"/>
    </xf>
    <xf numFmtId="0" fontId="54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4" fillId="25" borderId="117" xfId="0" applyFont="1" applyFill="1" applyBorder="1" applyAlignment="1" applyProtection="1">
      <alignment horizontal="center" vertical="center" wrapText="1"/>
    </xf>
    <xf numFmtId="0" fontId="54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54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4" fillId="25" borderId="99" xfId="0" applyFont="1" applyFill="1" applyBorder="1" applyAlignment="1" applyProtection="1">
      <alignment horizontal="center" vertical="center" wrapText="1"/>
    </xf>
    <xf numFmtId="4" fontId="55" fillId="0" borderId="0" xfId="0" applyNumberFormat="1" applyFont="1" applyBorder="1" applyAlignment="1">
      <alignment horizontal="left" vertical="top" wrapText="1"/>
    </xf>
    <xf numFmtId="0" fontId="53" fillId="0" borderId="26" xfId="0" applyFont="1" applyFill="1" applyBorder="1" applyAlignment="1">
      <alignment horizontal="left" vertical="center" wrapText="1"/>
    </xf>
    <xf numFmtId="0" fontId="54" fillId="8" borderId="74" xfId="0" applyFont="1" applyFill="1" applyBorder="1" applyAlignment="1">
      <alignment horizontal="center" vertical="center" wrapText="1"/>
    </xf>
    <xf numFmtId="0" fontId="54" fillId="8" borderId="75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/>
    </xf>
    <xf numFmtId="0" fontId="53" fillId="0" borderId="76" xfId="0" applyFont="1" applyBorder="1" applyAlignment="1">
      <alignment vertical="center"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" fontId="54" fillId="8" borderId="17" xfId="0" applyNumberFormat="1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8" fillId="8" borderId="17" xfId="0" applyFont="1" applyFill="1" applyBorder="1" applyAlignment="1">
      <alignment horizontal="center" vertical="center" wrapText="1"/>
    </xf>
    <xf numFmtId="0" fontId="58" fillId="8" borderId="18" xfId="0" applyFont="1" applyFill="1" applyBorder="1" applyAlignment="1">
      <alignment horizontal="center" vertical="center" wrapText="1"/>
    </xf>
    <xf numFmtId="0" fontId="55" fillId="0" borderId="20" xfId="0" applyFont="1" applyBorder="1" applyAlignment="1" applyProtection="1">
      <alignment horizontal="justify" vertical="center" wrapText="1"/>
      <protection locked="0"/>
    </xf>
    <xf numFmtId="0" fontId="55" fillId="0" borderId="17" xfId="0" applyFont="1" applyBorder="1" applyAlignment="1" applyProtection="1">
      <alignment horizontal="justify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8" fillId="8" borderId="20" xfId="0" applyFont="1" applyFill="1" applyBorder="1" applyAlignment="1" applyProtection="1">
      <alignment horizontal="center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center" vertical="center" wrapText="1"/>
      <protection locked="0"/>
    </xf>
    <xf numFmtId="0" fontId="54" fillId="8" borderId="20" xfId="0" applyFont="1" applyFill="1" applyBorder="1" applyAlignment="1" applyProtection="1">
      <alignment horizontal="center" vertical="center" wrapText="1"/>
    </xf>
    <xf numFmtId="0" fontId="54" fillId="8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0" fontId="54" fillId="0" borderId="0" xfId="381" applyFont="1" applyBorder="1" applyAlignment="1">
      <alignment horizontal="center" vertical="center" wrapText="1"/>
    </xf>
    <xf numFmtId="0" fontId="54" fillId="0" borderId="0" xfId="381" applyFont="1" applyBorder="1" applyAlignment="1" applyProtection="1">
      <alignment horizontal="left" wrapText="1"/>
      <protection locked="0"/>
    </xf>
    <xf numFmtId="0" fontId="54" fillId="0" borderId="0" xfId="381" applyFont="1" applyBorder="1" applyAlignment="1" applyProtection="1">
      <alignment horizontal="right" vertical="center" wrapText="1"/>
      <protection locked="0"/>
    </xf>
    <xf numFmtId="0" fontId="54" fillId="37" borderId="132" xfId="381" applyFont="1" applyFill="1" applyBorder="1" applyAlignment="1">
      <alignment horizontal="center" vertical="center" wrapText="1"/>
    </xf>
    <xf numFmtId="0" fontId="54" fillId="37" borderId="75" xfId="381" applyFont="1" applyFill="1" applyBorder="1" applyAlignment="1">
      <alignment horizontal="center" vertical="center" wrapText="1"/>
    </xf>
    <xf numFmtId="0" fontId="54" fillId="37" borderId="134" xfId="381" applyFont="1" applyFill="1" applyBorder="1" applyAlignment="1">
      <alignment horizontal="center" vertical="center" wrapText="1"/>
    </xf>
    <xf numFmtId="0" fontId="54" fillId="37" borderId="19" xfId="381" applyFont="1" applyFill="1" applyBorder="1" applyAlignment="1">
      <alignment horizontal="center" vertical="center" wrapText="1"/>
    </xf>
    <xf numFmtId="0" fontId="54" fillId="37" borderId="17" xfId="381" applyFont="1" applyFill="1" applyBorder="1" applyAlignment="1">
      <alignment horizontal="center" vertical="center" wrapText="1"/>
    </xf>
    <xf numFmtId="0" fontId="54" fillId="37" borderId="24" xfId="381" applyFont="1" applyFill="1" applyBorder="1" applyAlignment="1">
      <alignment horizontal="center" vertical="center" wrapText="1"/>
    </xf>
    <xf numFmtId="0" fontId="54" fillId="9" borderId="132" xfId="381" applyFont="1" applyFill="1" applyBorder="1" applyAlignment="1">
      <alignment horizontal="center" vertical="center"/>
    </xf>
    <xf numFmtId="0" fontId="54" fillId="9" borderId="75" xfId="381" applyFont="1" applyFill="1" applyBorder="1" applyAlignment="1">
      <alignment horizontal="center" vertical="center"/>
    </xf>
    <xf numFmtId="0" fontId="54" fillId="9" borderId="133" xfId="381" applyFont="1" applyFill="1" applyBorder="1" applyAlignment="1">
      <alignment horizontal="center" vertical="center"/>
    </xf>
    <xf numFmtId="0" fontId="54" fillId="38" borderId="134" xfId="381" applyFont="1" applyFill="1" applyBorder="1" applyAlignment="1">
      <alignment horizontal="center" vertical="center" wrapText="1"/>
    </xf>
    <xf numFmtId="0" fontId="54" fillId="38" borderId="24" xfId="381" applyFont="1" applyFill="1" applyBorder="1" applyAlignment="1">
      <alignment horizontal="center" vertical="center" wrapText="1"/>
    </xf>
    <xf numFmtId="0" fontId="54" fillId="9" borderId="19" xfId="381" applyFont="1" applyFill="1" applyBorder="1" applyAlignment="1">
      <alignment horizontal="center" vertical="center" wrapText="1"/>
    </xf>
    <xf numFmtId="0" fontId="54" fillId="9" borderId="17" xfId="381" applyFont="1" applyFill="1" applyBorder="1" applyAlignment="1">
      <alignment horizontal="center" vertical="center" wrapText="1"/>
    </xf>
    <xf numFmtId="0" fontId="54" fillId="9" borderId="24" xfId="381" applyFont="1" applyFill="1" applyBorder="1" applyAlignment="1">
      <alignment horizontal="center" vertical="center" wrapText="1"/>
    </xf>
    <xf numFmtId="0" fontId="54" fillId="9" borderId="18" xfId="381" applyFont="1" applyFill="1" applyBorder="1" applyAlignment="1">
      <alignment horizontal="center" vertical="center" wrapText="1"/>
    </xf>
    <xf numFmtId="0" fontId="54" fillId="0" borderId="135" xfId="381" applyFont="1" applyBorder="1" applyAlignment="1">
      <alignment horizontal="center" vertical="center" textRotation="90" wrapText="1"/>
    </xf>
    <xf numFmtId="0" fontId="54" fillId="0" borderId="136" xfId="381" applyFont="1" applyBorder="1" applyAlignment="1">
      <alignment horizontal="center" vertical="center" textRotation="90" wrapText="1"/>
    </xf>
    <xf numFmtId="0" fontId="54" fillId="0" borderId="81" xfId="381" applyFont="1" applyBorder="1" applyAlignment="1">
      <alignment horizontal="center" vertical="center" textRotation="90" wrapText="1"/>
    </xf>
    <xf numFmtId="0" fontId="54" fillId="0" borderId="66" xfId="381" applyFont="1" applyBorder="1" applyAlignment="1">
      <alignment horizontal="center" vertical="center" textRotation="90" wrapText="1"/>
    </xf>
    <xf numFmtId="183" fontId="71" fillId="0" borderId="131" xfId="383" applyNumberFormat="1" applyFont="1" applyBorder="1" applyAlignment="1">
      <alignment horizontal="center" vertical="center" wrapText="1"/>
    </xf>
    <xf numFmtId="183" fontId="71" fillId="0" borderId="129" xfId="383" applyNumberFormat="1" applyFont="1" applyBorder="1" applyAlignment="1">
      <alignment horizontal="center" vertical="center" wrapText="1"/>
    </xf>
    <xf numFmtId="183" fontId="71" fillId="0" borderId="130" xfId="383" applyNumberFormat="1" applyFont="1" applyBorder="1" applyAlignment="1">
      <alignment horizontal="center" vertical="center" wrapText="1"/>
    </xf>
    <xf numFmtId="3" fontId="74" fillId="0" borderId="176" xfId="384" applyNumberFormat="1" applyFont="1" applyBorder="1" applyAlignment="1">
      <alignment horizontal="center" vertical="center" wrapText="1"/>
    </xf>
    <xf numFmtId="3" fontId="74" fillId="0" borderId="179" xfId="384" applyNumberFormat="1" applyFont="1" applyBorder="1" applyAlignment="1">
      <alignment horizontal="center" vertical="center" wrapText="1"/>
    </xf>
    <xf numFmtId="3" fontId="74" fillId="0" borderId="180" xfId="384" applyNumberFormat="1" applyFont="1" applyBorder="1" applyAlignment="1">
      <alignment horizontal="center" vertical="center" wrapText="1"/>
    </xf>
    <xf numFmtId="183" fontId="71" fillId="0" borderId="128" xfId="383" applyNumberFormat="1" applyFont="1" applyBorder="1" applyAlignment="1">
      <alignment horizontal="center" vertical="center" wrapText="1"/>
    </xf>
    <xf numFmtId="183" fontId="71" fillId="0" borderId="126" xfId="383" applyNumberFormat="1" applyFont="1" applyBorder="1" applyAlignment="1">
      <alignment horizontal="center" vertical="center" wrapText="1"/>
    </xf>
    <xf numFmtId="0" fontId="54" fillId="24" borderId="107" xfId="381" applyFont="1" applyFill="1" applyBorder="1" applyAlignment="1">
      <alignment horizontal="right" vertical="center" wrapText="1"/>
    </xf>
    <xf numFmtId="0" fontId="54" fillId="24" borderId="142" xfId="381" applyFont="1" applyFill="1" applyBorder="1" applyAlignment="1">
      <alignment horizontal="right" vertical="center" wrapText="1"/>
    </xf>
    <xf numFmtId="3" fontId="74" fillId="0" borderId="182" xfId="384" applyNumberFormat="1" applyFont="1" applyBorder="1" applyAlignment="1">
      <alignment horizontal="center" vertical="center" wrapText="1"/>
    </xf>
    <xf numFmtId="3" fontId="74" fillId="0" borderId="183" xfId="384" applyNumberFormat="1" applyFont="1" applyBorder="1" applyAlignment="1">
      <alignment horizontal="center" vertical="center" wrapText="1"/>
    </xf>
    <xf numFmtId="3" fontId="74" fillId="0" borderId="184" xfId="384" applyNumberFormat="1" applyFont="1" applyBorder="1" applyAlignment="1">
      <alignment horizontal="center" vertical="center" wrapText="1"/>
    </xf>
    <xf numFmtId="0" fontId="54" fillId="9" borderId="74" xfId="381" applyFont="1" applyFill="1" applyBorder="1" applyAlignment="1">
      <alignment horizontal="center" vertical="center"/>
    </xf>
    <xf numFmtId="0" fontId="54" fillId="9" borderId="20" xfId="381" applyFont="1" applyFill="1" applyBorder="1" applyAlignment="1">
      <alignment horizontal="center" vertical="center" wrapText="1"/>
    </xf>
    <xf numFmtId="0" fontId="54" fillId="8" borderId="24" xfId="228" applyFont="1" applyFill="1" applyBorder="1" applyAlignment="1">
      <alignment horizontal="center" vertical="center" wrapText="1"/>
    </xf>
    <xf numFmtId="0" fontId="54" fillId="8" borderId="20" xfId="228" applyFont="1" applyFill="1" applyBorder="1" applyAlignment="1">
      <alignment horizontal="center" vertical="center" wrapText="1"/>
    </xf>
    <xf numFmtId="0" fontId="54" fillId="8" borderId="17" xfId="228" applyFont="1" applyFill="1" applyBorder="1" applyAlignment="1">
      <alignment horizontal="center" vertical="center" wrapText="1"/>
    </xf>
    <xf numFmtId="0" fontId="54" fillId="8" borderId="18" xfId="228" applyFont="1" applyFill="1" applyBorder="1" applyAlignment="1">
      <alignment horizontal="center" vertical="center" wrapText="1"/>
    </xf>
    <xf numFmtId="0" fontId="54" fillId="0" borderId="0" xfId="228" applyFont="1" applyBorder="1" applyAlignment="1">
      <alignment horizontal="center" vertical="center" wrapText="1"/>
    </xf>
    <xf numFmtId="0" fontId="54" fillId="0" borderId="0" xfId="228" applyFont="1" applyBorder="1" applyAlignment="1" applyProtection="1">
      <alignment horizontal="left" wrapText="1"/>
      <protection locked="0"/>
    </xf>
    <xf numFmtId="0" fontId="54" fillId="0" borderId="0" xfId="228" applyFont="1" applyBorder="1" applyAlignment="1" applyProtection="1">
      <alignment horizontal="right" vertical="center" wrapText="1"/>
      <protection locked="0"/>
    </xf>
    <xf numFmtId="0" fontId="54" fillId="8" borderId="23" xfId="228" applyFont="1" applyFill="1" applyBorder="1" applyAlignment="1">
      <alignment horizontal="center" vertical="center" wrapText="1"/>
    </xf>
    <xf numFmtId="0" fontId="54" fillId="8" borderId="19" xfId="228" applyFont="1" applyFill="1" applyBorder="1" applyAlignment="1">
      <alignment horizontal="center" vertical="center" wrapText="1"/>
    </xf>
    <xf numFmtId="0" fontId="54" fillId="8" borderId="20" xfId="228" applyFont="1" applyFill="1" applyBorder="1" applyAlignment="1">
      <alignment horizontal="center" vertical="center"/>
    </xf>
    <xf numFmtId="0" fontId="54" fillId="8" borderId="17" xfId="228" applyFont="1" applyFill="1" applyBorder="1" applyAlignment="1">
      <alignment horizontal="center" vertical="center"/>
    </xf>
    <xf numFmtId="0" fontId="54" fillId="8" borderId="18" xfId="228" applyFont="1" applyFill="1" applyBorder="1" applyAlignment="1">
      <alignment horizontal="center" vertical="center"/>
    </xf>
    <xf numFmtId="0" fontId="54" fillId="8" borderId="77" xfId="228" applyFont="1" applyFill="1" applyBorder="1" applyAlignment="1">
      <alignment horizontal="center" vertical="center" wrapText="1"/>
    </xf>
    <xf numFmtId="0" fontId="54" fillId="8" borderId="17" xfId="381" applyFont="1" applyFill="1" applyBorder="1" applyAlignment="1">
      <alignment horizontal="center" vertical="center" wrapText="1"/>
    </xf>
    <xf numFmtId="0" fontId="54" fillId="0" borderId="0" xfId="381" applyFont="1" applyBorder="1" applyAlignment="1" applyProtection="1">
      <alignment horizontal="center" vertical="center" wrapText="1"/>
    </xf>
    <xf numFmtId="0" fontId="54" fillId="8" borderId="20" xfId="381" applyFont="1" applyFill="1" applyBorder="1" applyAlignment="1">
      <alignment horizontal="center" vertical="center" wrapText="1"/>
    </xf>
    <xf numFmtId="0" fontId="54" fillId="8" borderId="20" xfId="228" applyFont="1" applyFill="1" applyBorder="1" applyAlignment="1" applyProtection="1">
      <alignment horizontal="center" vertical="center" wrapText="1"/>
    </xf>
    <xf numFmtId="0" fontId="54" fillId="8" borderId="17" xfId="228" applyFont="1" applyFill="1" applyBorder="1" applyAlignment="1" applyProtection="1">
      <alignment horizontal="center" vertical="center" wrapText="1"/>
    </xf>
    <xf numFmtId="0" fontId="53" fillId="0" borderId="0" xfId="228" applyFont="1" applyBorder="1" applyAlignment="1" applyProtection="1">
      <alignment horizontal="left" vertical="center" wrapText="1"/>
    </xf>
    <xf numFmtId="0" fontId="58" fillId="0" borderId="0" xfId="228" applyFont="1" applyBorder="1" applyAlignment="1" applyProtection="1">
      <alignment horizontal="left" vertical="center" wrapText="1"/>
    </xf>
    <xf numFmtId="0" fontId="54" fillId="0" borderId="0" xfId="228" applyFont="1" applyBorder="1" applyAlignment="1" applyProtection="1">
      <alignment horizontal="left" vertical="center" wrapText="1"/>
    </xf>
    <xf numFmtId="0" fontId="54" fillId="0" borderId="0" xfId="228" applyFont="1" applyBorder="1" applyAlignment="1" applyProtection="1">
      <alignment horizontal="left"/>
      <protection locked="0"/>
    </xf>
    <xf numFmtId="0" fontId="54" fillId="0" borderId="0" xfId="228" applyFont="1" applyBorder="1" applyAlignment="1" applyProtection="1">
      <alignment horizontal="right" vertical="center" wrapText="1"/>
    </xf>
    <xf numFmtId="0" fontId="54" fillId="35" borderId="20" xfId="228" applyFont="1" applyFill="1" applyBorder="1" applyAlignment="1" applyProtection="1">
      <alignment horizontal="center" vertical="center" wrapText="1"/>
    </xf>
    <xf numFmtId="0" fontId="54" fillId="35" borderId="17" xfId="228" applyFont="1" applyFill="1" applyBorder="1" applyAlignment="1" applyProtection="1">
      <alignment horizontal="center" vertical="center" wrapText="1"/>
    </xf>
    <xf numFmtId="0" fontId="54" fillId="35" borderId="18" xfId="228" applyFont="1" applyFill="1" applyBorder="1" applyAlignment="1" applyProtection="1">
      <alignment horizontal="center" vertical="center" wrapText="1"/>
    </xf>
    <xf numFmtId="0" fontId="54" fillId="35" borderId="23" xfId="228" applyFont="1" applyFill="1" applyBorder="1" applyAlignment="1" applyProtection="1">
      <alignment horizontal="center" vertical="center" wrapText="1"/>
    </xf>
    <xf numFmtId="0" fontId="55" fillId="0" borderId="20" xfId="228" applyFont="1" applyBorder="1" applyAlignment="1" applyProtection="1">
      <alignment horizontal="justify" vertical="center" wrapText="1"/>
    </xf>
    <xf numFmtId="0" fontId="55" fillId="0" borderId="17" xfId="228" applyFont="1" applyBorder="1" applyAlignment="1" applyProtection="1">
      <alignment horizontal="justify" vertical="center" wrapText="1"/>
    </xf>
    <xf numFmtId="0" fontId="55" fillId="0" borderId="17" xfId="228" applyFont="1" applyFill="1" applyBorder="1" applyAlignment="1" applyProtection="1">
      <alignment horizontal="center" vertical="center" wrapText="1"/>
    </xf>
    <xf numFmtId="0" fontId="55" fillId="0" borderId="17" xfId="228" applyFont="1" applyFill="1" applyBorder="1" applyAlignment="1" applyProtection="1">
      <alignment horizontal="center" vertical="center" wrapText="1"/>
      <protection locked="0"/>
    </xf>
    <xf numFmtId="0" fontId="58" fillId="8" borderId="20" xfId="228" applyFont="1" applyFill="1" applyBorder="1" applyAlignment="1" applyProtection="1">
      <alignment horizontal="center" vertical="center" wrapText="1"/>
    </xf>
    <xf numFmtId="0" fontId="58" fillId="8" borderId="17" xfId="228" applyFont="1" applyFill="1" applyBorder="1" applyAlignment="1" applyProtection="1">
      <alignment horizontal="center" vertical="center" wrapText="1"/>
    </xf>
    <xf numFmtId="0" fontId="68" fillId="0" borderId="0" xfId="232" applyFont="1" applyAlignment="1">
      <alignment horizontal="center"/>
    </xf>
    <xf numFmtId="0" fontId="74" fillId="40" borderId="70" xfId="232" applyFont="1" applyFill="1" applyBorder="1" applyAlignment="1">
      <alignment horizontal="center" vertical="center" wrapText="1"/>
    </xf>
    <xf numFmtId="0" fontId="74" fillId="40" borderId="73" xfId="232" applyFont="1" applyFill="1" applyBorder="1" applyAlignment="1">
      <alignment horizontal="center" wrapText="1"/>
    </xf>
    <xf numFmtId="0" fontId="74" fillId="40" borderId="195" xfId="232" applyFont="1" applyFill="1" applyBorder="1" applyAlignment="1">
      <alignment horizontal="center" wrapText="1"/>
    </xf>
    <xf numFmtId="0" fontId="74" fillId="40" borderId="72" xfId="232" applyFont="1" applyFill="1" applyBorder="1" applyAlignment="1">
      <alignment horizontal="center" wrapText="1"/>
    </xf>
    <xf numFmtId="0" fontId="68" fillId="40" borderId="70" xfId="232" applyFont="1" applyFill="1" applyBorder="1" applyAlignment="1">
      <alignment horizontal="center" wrapText="1"/>
    </xf>
    <xf numFmtId="0" fontId="74" fillId="40" borderId="70" xfId="232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4" fillId="40" borderId="70" xfId="389" applyFont="1" applyFill="1" applyBorder="1" applyAlignment="1">
      <alignment horizontal="center" vertical="center" wrapText="1"/>
    </xf>
    <xf numFmtId="0" fontId="74" fillId="40" borderId="73" xfId="389" applyFont="1" applyFill="1" applyBorder="1" applyAlignment="1">
      <alignment horizontal="center" wrapText="1"/>
    </xf>
    <xf numFmtId="0" fontId="74" fillId="40" borderId="195" xfId="389" applyFont="1" applyFill="1" applyBorder="1" applyAlignment="1">
      <alignment horizontal="center" wrapText="1"/>
    </xf>
    <xf numFmtId="0" fontId="74" fillId="40" borderId="72" xfId="389" applyFont="1" applyFill="1" applyBorder="1" applyAlignment="1">
      <alignment horizontal="center" wrapText="1"/>
    </xf>
    <xf numFmtId="0" fontId="68" fillId="40" borderId="70" xfId="389" applyFont="1" applyFill="1" applyBorder="1" applyAlignment="1">
      <alignment horizontal="center" wrapText="1"/>
    </xf>
    <xf numFmtId="0" fontId="68" fillId="40" borderId="73" xfId="389" applyFont="1" applyFill="1" applyBorder="1" applyAlignment="1">
      <alignment horizontal="center" wrapText="1"/>
    </xf>
    <xf numFmtId="0" fontId="68" fillId="40" borderId="195" xfId="389" applyFont="1" applyFill="1" applyBorder="1" applyAlignment="1">
      <alignment horizontal="center" wrapText="1"/>
    </xf>
    <xf numFmtId="0" fontId="68" fillId="40" borderId="72" xfId="389" applyFont="1" applyFill="1" applyBorder="1" applyAlignment="1">
      <alignment horizontal="center" wrapText="1"/>
    </xf>
    <xf numFmtId="0" fontId="68" fillId="40" borderId="70" xfId="232" applyFont="1" applyFill="1" applyBorder="1" applyAlignment="1">
      <alignment horizontal="left" vertical="center" wrapText="1"/>
    </xf>
    <xf numFmtId="0" fontId="68" fillId="0" borderId="70" xfId="232" applyFont="1" applyFill="1" applyBorder="1" applyAlignment="1">
      <alignment horizontal="left"/>
    </xf>
    <xf numFmtId="0" fontId="74" fillId="0" borderId="0" xfId="232" applyFont="1" applyAlignment="1">
      <alignment horizontal="left" vertical="center"/>
    </xf>
    <xf numFmtId="0" fontId="73" fillId="8" borderId="20" xfId="389" applyFont="1" applyFill="1" applyBorder="1" applyAlignment="1">
      <alignment horizontal="center" vertical="center" wrapText="1"/>
    </xf>
    <xf numFmtId="0" fontId="73" fillId="8" borderId="17" xfId="389" applyFont="1" applyFill="1" applyBorder="1" applyAlignment="1">
      <alignment horizontal="center" vertical="center" wrapText="1"/>
    </xf>
    <xf numFmtId="0" fontId="73" fillId="8" borderId="18" xfId="389" applyFont="1" applyFill="1" applyBorder="1" applyAlignment="1">
      <alignment horizontal="center" vertical="center" wrapText="1"/>
    </xf>
    <xf numFmtId="0" fontId="75" fillId="0" borderId="0" xfId="389" applyFont="1" applyBorder="1" applyAlignment="1">
      <alignment horizontal="left" vertical="center" wrapText="1"/>
    </xf>
    <xf numFmtId="0" fontId="73" fillId="0" borderId="0" xfId="389" applyFont="1" applyBorder="1" applyAlignment="1">
      <alignment horizontal="left" vertical="center" wrapText="1"/>
    </xf>
    <xf numFmtId="0" fontId="74" fillId="0" borderId="20" xfId="389" applyFont="1" applyBorder="1" applyAlignment="1">
      <alignment horizontal="justify" vertical="center" wrapText="1"/>
    </xf>
    <xf numFmtId="0" fontId="74" fillId="0" borderId="17" xfId="389" applyFont="1" applyBorder="1" applyAlignment="1">
      <alignment horizontal="justify" vertical="center" wrapText="1"/>
    </xf>
    <xf numFmtId="0" fontId="74" fillId="0" borderId="18" xfId="388" applyFont="1" applyBorder="1" applyAlignment="1" applyProtection="1">
      <alignment horizontal="center" vertical="center" wrapText="1"/>
      <protection locked="0"/>
    </xf>
    <xf numFmtId="0" fontId="74" fillId="0" borderId="23" xfId="388" applyFont="1" applyBorder="1" applyAlignment="1" applyProtection="1">
      <alignment horizontal="center" vertical="center" wrapText="1"/>
      <protection locked="0"/>
    </xf>
    <xf numFmtId="0" fontId="74" fillId="0" borderId="18" xfId="389" applyFont="1" applyBorder="1" applyAlignment="1">
      <alignment horizontal="center" vertical="center" wrapText="1"/>
    </xf>
    <xf numFmtId="0" fontId="74" fillId="0" borderId="23" xfId="389" applyFont="1" applyBorder="1" applyAlignment="1">
      <alignment horizontal="center" vertical="center" wrapText="1"/>
    </xf>
    <xf numFmtId="0" fontId="74" fillId="0" borderId="199" xfId="389" applyFont="1" applyBorder="1" applyAlignment="1">
      <alignment horizontal="justify" vertical="center" wrapText="1"/>
    </xf>
    <xf numFmtId="0" fontId="74" fillId="0" borderId="81" xfId="389" applyFont="1" applyBorder="1" applyAlignment="1">
      <alignment horizontal="justify" vertical="center" wrapText="1"/>
    </xf>
    <xf numFmtId="0" fontId="74" fillId="0" borderId="17" xfId="389" applyFont="1" applyBorder="1" applyAlignment="1">
      <alignment horizontal="center" vertical="center" wrapText="1"/>
    </xf>
    <xf numFmtId="0" fontId="74" fillId="0" borderId="72" xfId="389" applyFont="1" applyBorder="1" applyAlignment="1">
      <alignment horizontal="center" vertical="center" wrapText="1"/>
    </xf>
    <xf numFmtId="0" fontId="74" fillId="0" borderId="70" xfId="389" applyFont="1" applyBorder="1" applyAlignment="1">
      <alignment horizontal="center" vertical="center" wrapText="1"/>
    </xf>
    <xf numFmtId="186" fontId="74" fillId="0" borderId="200" xfId="389" applyNumberFormat="1" applyFont="1" applyBorder="1" applyAlignment="1">
      <alignment horizontal="center" vertical="center" wrapText="1"/>
    </xf>
    <xf numFmtId="186" fontId="74" fillId="0" borderId="192" xfId="389" applyNumberFormat="1" applyFont="1" applyBorder="1" applyAlignment="1">
      <alignment horizontal="center" vertical="center" wrapText="1"/>
    </xf>
    <xf numFmtId="186" fontId="74" fillId="0" borderId="202" xfId="389" applyNumberFormat="1" applyFont="1" applyBorder="1" applyAlignment="1">
      <alignment horizontal="center" vertical="center" wrapText="1"/>
    </xf>
    <xf numFmtId="0" fontId="74" fillId="0" borderId="201" xfId="232" applyFont="1" applyBorder="1" applyAlignment="1" applyProtection="1">
      <alignment horizontal="center" vertical="center" wrapText="1"/>
      <protection locked="0"/>
    </xf>
    <xf numFmtId="0" fontId="74" fillId="0" borderId="196" xfId="232" applyFont="1" applyBorder="1" applyAlignment="1" applyProtection="1">
      <alignment horizontal="center" vertical="center" wrapText="1"/>
      <protection locked="0"/>
    </xf>
    <xf numFmtId="0" fontId="74" fillId="0" borderId="183" xfId="232" applyFont="1" applyBorder="1" applyAlignment="1" applyProtection="1">
      <alignment horizontal="center" vertical="center" wrapText="1"/>
      <protection locked="0"/>
    </xf>
    <xf numFmtId="0" fontId="74" fillId="0" borderId="0" xfId="232" applyFont="1" applyBorder="1" applyAlignment="1" applyProtection="1">
      <alignment horizontal="center" vertical="center" wrapText="1"/>
      <protection locked="0"/>
    </xf>
    <xf numFmtId="0" fontId="74" fillId="0" borderId="197" xfId="232" applyFont="1" applyBorder="1" applyAlignment="1" applyProtection="1">
      <alignment horizontal="center" vertical="center" wrapText="1"/>
      <protection locked="0"/>
    </xf>
    <xf numFmtId="0" fontId="74" fillId="0" borderId="203" xfId="232" applyFont="1" applyBorder="1" applyAlignment="1" applyProtection="1">
      <alignment horizontal="center" vertical="center" wrapText="1"/>
      <protection locked="0"/>
    </xf>
    <xf numFmtId="0" fontId="68" fillId="40" borderId="70" xfId="389" applyFont="1" applyFill="1" applyBorder="1" applyAlignment="1">
      <alignment horizontal="left" vertical="center" wrapText="1"/>
    </xf>
    <xf numFmtId="0" fontId="74" fillId="0" borderId="0" xfId="389" applyFont="1" applyAlignment="1">
      <alignment horizontal="left" vertical="center"/>
    </xf>
    <xf numFmtId="0" fontId="73" fillId="8" borderId="138" xfId="389" applyFont="1" applyFill="1" applyBorder="1" applyAlignment="1">
      <alignment horizontal="center" vertical="center" wrapText="1"/>
    </xf>
    <xf numFmtId="0" fontId="73" fillId="8" borderId="199" xfId="389" applyFont="1" applyFill="1" applyBorder="1" applyAlignment="1">
      <alignment horizontal="center" vertical="center" wrapText="1"/>
    </xf>
    <xf numFmtId="0" fontId="73" fillId="8" borderId="204" xfId="389" applyFont="1" applyFill="1" applyBorder="1" applyAlignment="1">
      <alignment horizontal="center" vertical="center" wrapText="1"/>
    </xf>
    <xf numFmtId="0" fontId="73" fillId="8" borderId="60" xfId="389" applyFont="1" applyFill="1" applyBorder="1" applyAlignment="1">
      <alignment horizontal="center" vertical="center" wrapText="1"/>
    </xf>
    <xf numFmtId="0" fontId="73" fillId="8" borderId="23" xfId="389" applyFont="1" applyFill="1" applyBorder="1" applyAlignment="1">
      <alignment horizontal="center" vertical="center" wrapText="1"/>
    </xf>
    <xf numFmtId="0" fontId="73" fillId="8" borderId="81" xfId="389" applyFont="1" applyFill="1" applyBorder="1" applyAlignment="1">
      <alignment horizontal="center" vertical="center" wrapText="1"/>
    </xf>
    <xf numFmtId="0" fontId="73" fillId="8" borderId="22" xfId="389" applyFont="1" applyFill="1" applyBorder="1" applyAlignment="1">
      <alignment horizontal="center" vertical="center" wrapText="1"/>
    </xf>
    <xf numFmtId="0" fontId="74" fillId="0" borderId="18" xfId="389" applyFont="1" applyBorder="1" applyAlignment="1" applyProtection="1">
      <alignment horizontal="center" vertical="center" wrapText="1"/>
      <protection locked="0"/>
    </xf>
    <xf numFmtId="0" fontId="74" fillId="0" borderId="23" xfId="389" applyFont="1" applyBorder="1" applyAlignment="1" applyProtection="1">
      <alignment horizontal="center" vertical="center" wrapText="1"/>
      <protection locked="0"/>
    </xf>
    <xf numFmtId="2" fontId="74" fillId="0" borderId="200" xfId="389" applyNumberFormat="1" applyFont="1" applyBorder="1" applyAlignment="1">
      <alignment horizontal="center" vertical="center" wrapText="1"/>
    </xf>
    <xf numFmtId="2" fontId="74" fillId="0" borderId="192" xfId="389" applyNumberFormat="1" applyFont="1" applyBorder="1" applyAlignment="1">
      <alignment horizontal="center" vertical="center" wrapText="1"/>
    </xf>
    <xf numFmtId="2" fontId="74" fillId="0" borderId="202" xfId="389" applyNumberFormat="1" applyFont="1" applyBorder="1" applyAlignment="1">
      <alignment horizontal="center" vertical="center" wrapText="1"/>
    </xf>
    <xf numFmtId="0" fontId="74" fillId="0" borderId="201" xfId="389" applyFont="1" applyBorder="1" applyAlignment="1" applyProtection="1">
      <alignment horizontal="center" vertical="center" wrapText="1"/>
      <protection locked="0"/>
    </xf>
    <xf numFmtId="0" fontId="74" fillId="0" borderId="196" xfId="389" applyFont="1" applyBorder="1" applyAlignment="1" applyProtection="1">
      <alignment horizontal="center" vertical="center" wrapText="1"/>
      <protection locked="0"/>
    </xf>
    <xf numFmtId="0" fontId="74" fillId="0" borderId="183" xfId="389" applyFont="1" applyBorder="1" applyAlignment="1" applyProtection="1">
      <alignment horizontal="center" vertical="center" wrapText="1"/>
      <protection locked="0"/>
    </xf>
    <xf numFmtId="0" fontId="74" fillId="0" borderId="0" xfId="389" applyFont="1" applyBorder="1" applyAlignment="1" applyProtection="1">
      <alignment horizontal="center" vertical="center" wrapText="1"/>
      <protection locked="0"/>
    </xf>
    <xf numFmtId="0" fontId="74" fillId="0" borderId="197" xfId="389" applyFont="1" applyBorder="1" applyAlignment="1" applyProtection="1">
      <alignment horizontal="center" vertical="center" wrapText="1"/>
      <protection locked="0"/>
    </xf>
    <xf numFmtId="0" fontId="74" fillId="0" borderId="203" xfId="389" applyFont="1" applyBorder="1" applyAlignment="1" applyProtection="1">
      <alignment horizontal="center" vertical="center" wrapText="1"/>
      <protection locked="0"/>
    </xf>
    <xf numFmtId="0" fontId="55" fillId="0" borderId="20" xfId="228" applyFont="1" applyBorder="1" applyAlignment="1" applyProtection="1">
      <alignment horizontal="justify" vertical="center" wrapText="1"/>
      <protection locked="0"/>
    </xf>
    <xf numFmtId="0" fontId="55" fillId="0" borderId="17" xfId="228" applyFont="1" applyBorder="1" applyAlignment="1" applyProtection="1">
      <alignment horizontal="justify" vertical="center" wrapText="1"/>
      <protection locked="0"/>
    </xf>
    <xf numFmtId="0" fontId="53" fillId="0" borderId="17" xfId="228" applyFont="1" applyBorder="1" applyAlignment="1" applyProtection="1">
      <alignment horizontal="left" vertical="center" wrapText="1"/>
      <protection locked="0"/>
    </xf>
    <xf numFmtId="0" fontId="54" fillId="0" borderId="0" xfId="233" applyFont="1" applyBorder="1" applyAlignment="1">
      <alignment horizontal="center" vertical="center" wrapText="1"/>
    </xf>
    <xf numFmtId="0" fontId="54" fillId="31" borderId="206" xfId="233" applyFont="1" applyFill="1" applyBorder="1" applyAlignment="1">
      <alignment horizontal="center" vertical="center" wrapText="1"/>
    </xf>
    <xf numFmtId="0" fontId="63" fillId="0" borderId="207" xfId="233" applyBorder="1"/>
    <xf numFmtId="0" fontId="63" fillId="0" borderId="208" xfId="233" applyBorder="1"/>
    <xf numFmtId="0" fontId="63" fillId="0" borderId="213" xfId="233" applyBorder="1"/>
    <xf numFmtId="0" fontId="63" fillId="0" borderId="204" xfId="233" applyBorder="1"/>
    <xf numFmtId="0" fontId="63" fillId="0" borderId="214" xfId="233" applyBorder="1"/>
    <xf numFmtId="0" fontId="54" fillId="34" borderId="209" xfId="233" applyFont="1" applyFill="1" applyBorder="1" applyAlignment="1">
      <alignment horizontal="center" vertical="center" wrapText="1"/>
    </xf>
    <xf numFmtId="0" fontId="63" fillId="0" borderId="210" xfId="233" applyBorder="1"/>
    <xf numFmtId="0" fontId="63" fillId="0" borderId="211" xfId="233" applyBorder="1"/>
    <xf numFmtId="0" fontId="54" fillId="28" borderId="209" xfId="233" applyFont="1" applyFill="1" applyBorder="1" applyAlignment="1">
      <alignment horizontal="center" vertical="center"/>
    </xf>
    <xf numFmtId="0" fontId="63" fillId="0" borderId="74" xfId="233" applyBorder="1"/>
    <xf numFmtId="0" fontId="54" fillId="29" borderId="212" xfId="233" applyFont="1" applyFill="1" applyBorder="1" applyAlignment="1">
      <alignment horizontal="center" vertical="center" wrapText="1"/>
    </xf>
    <xf numFmtId="0" fontId="63" fillId="0" borderId="215" xfId="233" applyBorder="1"/>
    <xf numFmtId="0" fontId="63" fillId="0" borderId="216" xfId="233" applyBorder="1"/>
    <xf numFmtId="0" fontId="54" fillId="33" borderId="21" xfId="233" applyFont="1" applyFill="1" applyBorder="1" applyAlignment="1">
      <alignment horizontal="center" vertical="center" wrapText="1"/>
    </xf>
    <xf numFmtId="0" fontId="63" fillId="0" borderId="23" xfId="233" applyBorder="1"/>
    <xf numFmtId="0" fontId="63" fillId="0" borderId="20" xfId="233" applyBorder="1"/>
    <xf numFmtId="0" fontId="54" fillId="33" borderId="81" xfId="233" applyFont="1" applyFill="1" applyBorder="1" applyAlignment="1">
      <alignment horizontal="center" vertical="center" wrapText="1"/>
    </xf>
    <xf numFmtId="0" fontId="54" fillId="33" borderId="22" xfId="233" applyFont="1" applyFill="1" applyBorder="1" applyAlignment="1">
      <alignment horizontal="center" vertical="center" wrapText="1"/>
    </xf>
    <xf numFmtId="0" fontId="54" fillId="33" borderId="140" xfId="233" applyFont="1" applyFill="1" applyBorder="1" applyAlignment="1">
      <alignment horizontal="center" vertical="center" wrapText="1"/>
    </xf>
    <xf numFmtId="0" fontId="54" fillId="33" borderId="216" xfId="233" applyFont="1" applyFill="1" applyBorder="1" applyAlignment="1">
      <alignment horizontal="center" vertical="center" wrapText="1"/>
    </xf>
    <xf numFmtId="0" fontId="54" fillId="33" borderId="135" xfId="233" applyFont="1" applyFill="1" applyBorder="1" applyAlignment="1">
      <alignment horizontal="center" vertical="center" wrapText="1"/>
    </xf>
    <xf numFmtId="0" fontId="54" fillId="33" borderId="217" xfId="233" applyFont="1" applyFill="1" applyBorder="1" applyAlignment="1">
      <alignment horizontal="center" vertical="center" wrapText="1"/>
    </xf>
    <xf numFmtId="0" fontId="54" fillId="0" borderId="135" xfId="233" applyFont="1" applyBorder="1" applyAlignment="1">
      <alignment horizontal="center" vertical="center" textRotation="90" wrapText="1"/>
    </xf>
    <xf numFmtId="0" fontId="63" fillId="0" borderId="136" xfId="233" applyBorder="1"/>
    <xf numFmtId="0" fontId="63" fillId="0" borderId="217" xfId="233" applyBorder="1"/>
    <xf numFmtId="0" fontId="54" fillId="0" borderId="81" xfId="233" applyFont="1" applyBorder="1" applyAlignment="1">
      <alignment horizontal="center" vertical="center" textRotation="90" wrapText="1"/>
    </xf>
    <xf numFmtId="0" fontId="63" fillId="0" borderId="66" xfId="233" applyBorder="1"/>
    <xf numFmtId="0" fontId="63" fillId="0" borderId="22" xfId="233" applyBorder="1"/>
    <xf numFmtId="183" fontId="71" fillId="0" borderId="131" xfId="283" applyNumberFormat="1" applyFont="1" applyBorder="1" applyAlignment="1">
      <alignment horizontal="center" vertical="center" wrapText="1"/>
    </xf>
    <xf numFmtId="0" fontId="63" fillId="0" borderId="129" xfId="233" applyBorder="1"/>
    <xf numFmtId="0" fontId="63" fillId="0" borderId="130" xfId="233" applyBorder="1"/>
    <xf numFmtId="183" fontId="71" fillId="0" borderId="128" xfId="283" applyNumberFormat="1" applyFont="1" applyBorder="1" applyAlignment="1">
      <alignment horizontal="center" vertical="center" wrapText="1"/>
    </xf>
    <xf numFmtId="0" fontId="63" fillId="0" borderId="126" xfId="233" applyBorder="1"/>
    <xf numFmtId="0" fontId="54" fillId="36" borderId="107" xfId="233" applyFont="1" applyFill="1" applyBorder="1" applyAlignment="1">
      <alignment horizontal="right" vertical="center" wrapText="1"/>
    </xf>
    <xf numFmtId="0" fontId="63" fillId="0" borderId="107" xfId="233" applyBorder="1"/>
    <xf numFmtId="0" fontId="63" fillId="0" borderId="142" xfId="233" applyBorder="1"/>
    <xf numFmtId="0" fontId="54" fillId="8" borderId="81" xfId="393" applyFont="1" applyFill="1" applyBorder="1" applyAlignment="1">
      <alignment horizontal="center" vertical="center" wrapText="1"/>
    </xf>
    <xf numFmtId="0" fontId="54" fillId="8" borderId="22" xfId="393" applyFont="1" applyFill="1" applyBorder="1" applyAlignment="1">
      <alignment horizontal="center" vertical="center" wrapText="1"/>
    </xf>
    <xf numFmtId="0" fontId="54" fillId="0" borderId="0" xfId="393" applyFont="1" applyBorder="1" applyAlignment="1">
      <alignment horizontal="center" vertical="center" wrapText="1"/>
    </xf>
    <xf numFmtId="0" fontId="54" fillId="8" borderId="66" xfId="393" applyFont="1" applyFill="1" applyBorder="1" applyAlignment="1">
      <alignment horizontal="center" vertical="center" wrapText="1"/>
    </xf>
    <xf numFmtId="0" fontId="54" fillId="8" borderId="23" xfId="393" applyFont="1" applyFill="1" applyBorder="1" applyAlignment="1">
      <alignment horizontal="center" vertical="center" wrapText="1"/>
    </xf>
    <xf numFmtId="0" fontId="54" fillId="8" borderId="18" xfId="393" applyFont="1" applyFill="1" applyBorder="1" applyAlignment="1">
      <alignment horizontal="center" vertical="center"/>
    </xf>
    <xf numFmtId="0" fontId="54" fillId="8" borderId="23" xfId="393" applyFont="1" applyFill="1" applyBorder="1" applyAlignment="1">
      <alignment horizontal="center" vertical="center"/>
    </xf>
    <xf numFmtId="0" fontId="54" fillId="8" borderId="20" xfId="393" applyFont="1" applyFill="1" applyBorder="1" applyAlignment="1">
      <alignment horizontal="center" vertical="center"/>
    </xf>
    <xf numFmtId="0" fontId="54" fillId="8" borderId="199" xfId="393" applyFont="1" applyFill="1" applyBorder="1" applyAlignment="1">
      <alignment horizontal="center" vertical="center" wrapText="1"/>
    </xf>
    <xf numFmtId="0" fontId="54" fillId="8" borderId="60" xfId="393" applyFont="1" applyFill="1" applyBorder="1" applyAlignment="1">
      <alignment horizontal="center" vertical="center" wrapText="1"/>
    </xf>
    <xf numFmtId="0" fontId="54" fillId="8" borderId="15" xfId="393" applyFont="1" applyFill="1" applyBorder="1" applyAlignment="1">
      <alignment horizontal="center" vertical="center" wrapText="1"/>
    </xf>
    <xf numFmtId="0" fontId="54" fillId="8" borderId="218" xfId="393" applyFont="1" applyFill="1" applyBorder="1" applyAlignment="1">
      <alignment horizontal="center" vertical="center" wrapText="1"/>
    </xf>
    <xf numFmtId="0" fontId="54" fillId="0" borderId="0" xfId="393" applyFont="1" applyBorder="1" applyAlignment="1" applyProtection="1">
      <alignment horizontal="center" vertical="center" wrapText="1"/>
    </xf>
    <xf numFmtId="0" fontId="54" fillId="8" borderId="17" xfId="393" applyFont="1" applyFill="1" applyBorder="1" applyAlignment="1">
      <alignment horizontal="center" vertical="center" wrapText="1"/>
    </xf>
    <xf numFmtId="0" fontId="53" fillId="0" borderId="222" xfId="395" applyFont="1" applyBorder="1" applyAlignment="1" applyProtection="1">
      <alignment horizontal="justify" vertical="center" wrapText="1"/>
    </xf>
    <xf numFmtId="0" fontId="53" fillId="0" borderId="17" xfId="395" applyFont="1" applyBorder="1" applyAlignment="1" applyProtection="1">
      <alignment horizontal="justify" vertical="center" wrapText="1"/>
    </xf>
    <xf numFmtId="0" fontId="53" fillId="0" borderId="18" xfId="395" applyFont="1" applyBorder="1" applyAlignment="1" applyProtection="1">
      <alignment horizontal="left" vertical="center" wrapText="1"/>
      <protection locked="0"/>
    </xf>
    <xf numFmtId="0" fontId="53" fillId="0" borderId="23" xfId="395" applyFont="1" applyBorder="1" applyAlignment="1" applyProtection="1">
      <alignment horizontal="left" vertical="center" wrapText="1"/>
      <protection locked="0"/>
    </xf>
    <xf numFmtId="0" fontId="53" fillId="0" borderId="227" xfId="395" applyFont="1" applyBorder="1" applyAlignment="1" applyProtection="1">
      <alignment horizontal="left" vertical="center" wrapText="1"/>
      <protection locked="0"/>
    </xf>
    <xf numFmtId="0" fontId="54" fillId="0" borderId="0" xfId="395" applyFont="1" applyBorder="1" applyAlignment="1" applyProtection="1">
      <alignment horizontal="center" vertical="center" wrapText="1"/>
    </xf>
    <xf numFmtId="0" fontId="54" fillId="35" borderId="219" xfId="395" applyFont="1" applyFill="1" applyBorder="1" applyAlignment="1" applyProtection="1">
      <alignment horizontal="center" vertical="center" wrapText="1"/>
    </xf>
    <xf numFmtId="0" fontId="54" fillId="35" borderId="220" xfId="395" applyFont="1" applyFill="1" applyBorder="1" applyAlignment="1" applyProtection="1">
      <alignment horizontal="center" vertical="center" wrapText="1"/>
    </xf>
    <xf numFmtId="0" fontId="54" fillId="35" borderId="222" xfId="395" applyFont="1" applyFill="1" applyBorder="1" applyAlignment="1" applyProtection="1">
      <alignment horizontal="center" vertical="center" wrapText="1"/>
    </xf>
    <xf numFmtId="0" fontId="54" fillId="35" borderId="17" xfId="395" applyFont="1" applyFill="1" applyBorder="1" applyAlignment="1" applyProtection="1">
      <alignment horizontal="center" vertical="center" wrapText="1"/>
    </xf>
    <xf numFmtId="0" fontId="54" fillId="35" borderId="221" xfId="395" applyFont="1" applyFill="1" applyBorder="1" applyAlignment="1" applyProtection="1">
      <alignment horizontal="center" vertical="center" wrapText="1"/>
    </xf>
    <xf numFmtId="0" fontId="54" fillId="35" borderId="223" xfId="395" applyFont="1" applyFill="1" applyBorder="1" applyAlignment="1" applyProtection="1">
      <alignment horizontal="center" vertical="center" wrapText="1"/>
    </xf>
    <xf numFmtId="0" fontId="54" fillId="8" borderId="224" xfId="395" applyFont="1" applyFill="1" applyBorder="1" applyAlignment="1" applyProtection="1">
      <alignment horizontal="center" vertical="center" wrapText="1"/>
    </xf>
    <xf numFmtId="0" fontId="54" fillId="8" borderId="225" xfId="395" applyFont="1" applyFill="1" applyBorder="1" applyAlignment="1" applyProtection="1">
      <alignment horizontal="center" vertical="center" wrapText="1"/>
    </xf>
    <xf numFmtId="0" fontId="58" fillId="8" borderId="219" xfId="395" applyFont="1" applyFill="1" applyBorder="1" applyAlignment="1" applyProtection="1">
      <alignment horizontal="center" vertical="center" wrapText="1"/>
    </xf>
    <xf numFmtId="0" fontId="58" fillId="8" borderId="220" xfId="395" applyFont="1" applyFill="1" applyBorder="1" applyAlignment="1" applyProtection="1">
      <alignment horizontal="center" vertical="center" wrapText="1"/>
    </xf>
    <xf numFmtId="0" fontId="58" fillId="8" borderId="221" xfId="395" applyFont="1" applyFill="1" applyBorder="1" applyAlignment="1" applyProtection="1">
      <alignment horizontal="center" vertical="center" wrapText="1"/>
    </xf>
    <xf numFmtId="0" fontId="53" fillId="0" borderId="17" xfId="395" applyFont="1" applyBorder="1" applyAlignment="1" applyProtection="1">
      <alignment horizontal="left" vertical="center" wrapText="1"/>
    </xf>
    <xf numFmtId="0" fontId="53" fillId="0" borderId="223" xfId="395" applyFont="1" applyBorder="1" applyAlignment="1" applyProtection="1">
      <alignment horizontal="left" vertical="center" wrapText="1"/>
    </xf>
    <xf numFmtId="0" fontId="53" fillId="0" borderId="224" xfId="395" applyFont="1" applyBorder="1" applyAlignment="1" applyProtection="1">
      <alignment horizontal="justify" vertical="center" wrapText="1"/>
    </xf>
    <xf numFmtId="0" fontId="53" fillId="0" borderId="225" xfId="395" applyFont="1" applyBorder="1" applyAlignment="1" applyProtection="1">
      <alignment horizontal="justify" vertical="center" wrapText="1"/>
    </xf>
    <xf numFmtId="0" fontId="53" fillId="0" borderId="225" xfId="395" applyFont="1" applyBorder="1" applyAlignment="1" applyProtection="1">
      <alignment horizontal="left" vertical="center" wrapText="1"/>
      <protection locked="0"/>
    </xf>
    <xf numFmtId="0" fontId="53" fillId="0" borderId="226" xfId="395" applyFont="1" applyBorder="1" applyAlignment="1" applyProtection="1">
      <alignment horizontal="left" vertical="center" wrapText="1"/>
      <protection locked="0"/>
    </xf>
    <xf numFmtId="0" fontId="68" fillId="40" borderId="70" xfId="397" applyFont="1" applyFill="1" applyBorder="1" applyAlignment="1">
      <alignment horizontal="center" wrapText="1"/>
    </xf>
    <xf numFmtId="0" fontId="68" fillId="0" borderId="0" xfId="397" applyFont="1" applyAlignment="1">
      <alignment horizontal="center"/>
    </xf>
    <xf numFmtId="0" fontId="74" fillId="40" borderId="70" xfId="397" applyFont="1" applyFill="1" applyBorder="1" applyAlignment="1">
      <alignment horizontal="center" vertical="center" wrapText="1"/>
    </xf>
    <xf numFmtId="0" fontId="74" fillId="40" borderId="73" xfId="397" applyFont="1" applyFill="1" applyBorder="1" applyAlignment="1">
      <alignment horizontal="center" wrapText="1"/>
    </xf>
    <xf numFmtId="0" fontId="74" fillId="40" borderId="195" xfId="397" applyFont="1" applyFill="1" applyBorder="1" applyAlignment="1">
      <alignment horizontal="center" wrapText="1"/>
    </xf>
    <xf numFmtId="0" fontId="74" fillId="40" borderId="72" xfId="397" applyFont="1" applyFill="1" applyBorder="1" applyAlignment="1">
      <alignment horizontal="center" wrapText="1"/>
    </xf>
    <xf numFmtId="0" fontId="74" fillId="40" borderId="70" xfId="397" applyFont="1" applyFill="1" applyBorder="1" applyAlignment="1">
      <alignment horizontal="center" wrapText="1"/>
    </xf>
    <xf numFmtId="0" fontId="68" fillId="40" borderId="70" xfId="397" applyFont="1" applyFill="1" applyBorder="1" applyAlignment="1">
      <alignment horizontal="left" vertical="center" wrapText="1"/>
    </xf>
    <xf numFmtId="0" fontId="68" fillId="0" borderId="70" xfId="397" applyFont="1" applyFill="1" applyBorder="1" applyAlignment="1">
      <alignment horizontal="left"/>
    </xf>
    <xf numFmtId="0" fontId="73" fillId="0" borderId="20" xfId="389" applyFont="1" applyBorder="1" applyAlignment="1">
      <alignment horizontal="justify" vertical="center" wrapText="1"/>
    </xf>
    <xf numFmtId="0" fontId="73" fillId="0" borderId="17" xfId="389" applyFont="1" applyBorder="1" applyAlignment="1">
      <alignment horizontal="justify" vertical="center" wrapText="1"/>
    </xf>
    <xf numFmtId="0" fontId="73" fillId="0" borderId="18" xfId="389" applyFont="1" applyBorder="1" applyAlignment="1">
      <alignment horizontal="center" vertical="center" wrapText="1"/>
    </xf>
    <xf numFmtId="0" fontId="73" fillId="0" borderId="23" xfId="389" applyFont="1" applyBorder="1" applyAlignment="1">
      <alignment horizontal="center" vertical="center" wrapText="1"/>
    </xf>
    <xf numFmtId="0" fontId="73" fillId="0" borderId="17" xfId="389" applyFont="1" applyBorder="1" applyAlignment="1">
      <alignment horizontal="center" vertical="center" wrapText="1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55" fillId="0" borderId="72" xfId="0" applyFont="1" applyBorder="1" applyAlignment="1">
      <alignment horizontal="left" vertical="center" wrapText="1"/>
    </xf>
    <xf numFmtId="0" fontId="55" fillId="0" borderId="70" xfId="0" applyFont="1" applyBorder="1" applyAlignment="1">
      <alignment horizontal="left" vertical="center" wrapText="1"/>
    </xf>
    <xf numFmtId="0" fontId="55" fillId="0" borderId="7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8" fillId="24" borderId="70" xfId="0" applyFont="1" applyFill="1" applyBorder="1" applyAlignment="1">
      <alignment horizontal="center" vertical="center" wrapText="1"/>
    </xf>
    <xf numFmtId="0" fontId="58" fillId="24" borderId="73" xfId="0" applyFont="1" applyFill="1" applyBorder="1" applyAlignment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  <xf numFmtId="0" fontId="54" fillId="24" borderId="18" xfId="0" applyFont="1" applyFill="1" applyBorder="1" applyAlignment="1">
      <alignment horizontal="center" vertical="center" wrapText="1"/>
    </xf>
    <xf numFmtId="0" fontId="54" fillId="8" borderId="81" xfId="0" applyFont="1" applyFill="1" applyBorder="1" applyAlignment="1">
      <alignment horizontal="center" vertical="center" wrapText="1"/>
    </xf>
    <xf numFmtId="0" fontId="54" fillId="8" borderId="22" xfId="0" applyFont="1" applyFill="1" applyBorder="1" applyAlignment="1">
      <alignment horizontal="center" vertical="center" wrapText="1"/>
    </xf>
    <xf numFmtId="0" fontId="58" fillId="24" borderId="72" xfId="0" applyFont="1" applyFill="1" applyBorder="1" applyAlignment="1">
      <alignment horizontal="center" vertical="center" wrapText="1"/>
    </xf>
  </cellXfs>
  <cellStyles count="39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381"/>
    <cellStyle name="Normal 14 2" xfId="389"/>
    <cellStyle name="Normal 15" xfId="388"/>
    <cellStyle name="Normal 15 2" xfId="395"/>
    <cellStyle name="Normal 16" xfId="397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 3" xfId="393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rmal_ANEXO I - TAB1_TRF1" xfId="384"/>
    <cellStyle name="Normal_ANEXO I -TAB1_ SEÇÕES 1" xfId="385"/>
    <cellStyle name="Normal_ANEXO III - TAB 1_TRF1" xfId="387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" xfId="379" builtinId="5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 10" xfId="281"/>
    <cellStyle name="Separador de milhares 11 2" xfId="386"/>
    <cellStyle name="Separador de milhares 11 2 2" xfId="396"/>
    <cellStyle name="Separador de milhares 2" xfId="282"/>
    <cellStyle name="Separador de milhares 2 11" xfId="380"/>
    <cellStyle name="Separador de milhares 2 2" xfId="283"/>
    <cellStyle name="Separador de milhares 2 2 2 10" xfId="390"/>
    <cellStyle name="Separador de milhares 2 2 2 2 2" xfId="391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 6" xfId="383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 9 2" xfId="394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" xfId="280" builtinId="3"/>
    <cellStyle name="Vírgula 2" xfId="374"/>
    <cellStyle name="Vírgula 3" xfId="375"/>
    <cellStyle name="Vírgula 4" xfId="376"/>
    <cellStyle name="Vírgula 5" xfId="382"/>
    <cellStyle name="Vírgula 5 2" xfId="392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externalLink" Target="externalLinks/externalLink11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62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externalLink" Target="externalLinks/externalLink13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&#170;R/ANEXO_PC5_CJFeMPlanej_ABR_20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5&#170;R/02.%20TRF5_%20Tabelas%20Portaria%20SOF-SEGEP%20n.5%20-%20ABRIL%20DE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&#170;R/03.%20SE&#199;&#213;ES%205&#170;%20REGI&#195;O_%20Tabelas%20Portaria%20SOF-SEGEP%20n.5%20-%20ABRIL%20DE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JF/QUADROS%20RESOLU&#195;&#8225;&#195;&#402;O%20102%20CNJ%20%20ANEXO%20IV%20-%20A%2030-04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CJF/QUADROS%20RESOLU&#195;&#8225;&#195;&#402;O%20102%20CNJ%20%20ANEXO%20IV%20-%20B%2030-04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&#170;R/Planilha_8234202_PLANILHA_CONSOLIDADA_DICAP__ASMAG_E_DIPLA_PORTARIA_SOF_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II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Modelos\Bases%20Output%20a%20&#8212;%20LO1003\base_qq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&#170;R/Planilha_8181272_PLANILHA_CONSOLIDADA_DICAP__ASMAG_E_DIPLA_PORTARIA_SOF_5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&#170;R/FINAL%20-%20PORTARIA%205%20-%20ABRIL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&#170;R/CONSOLIDADO%20Tabelas%20Portaria%20SOF-SEGEP%20n.5_ABRIL%20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12</v>
          </cell>
        </row>
        <row r="57">
          <cell r="D57">
            <v>2018</v>
          </cell>
        </row>
        <row r="58">
          <cell r="D58" t="str">
            <v>20/01/2019</v>
          </cell>
        </row>
        <row r="59">
          <cell r="D59" t="str">
            <v>01/12/2018</v>
          </cell>
        </row>
        <row r="60">
          <cell r="D60">
            <v>12</v>
          </cell>
        </row>
        <row r="61">
          <cell r="D61" t="str">
            <v>01</v>
          </cell>
        </row>
        <row r="64">
          <cell r="D64" t="str">
            <v>DEZ</v>
          </cell>
        </row>
      </sheetData>
      <sheetData sheetId="1">
        <row r="13">
          <cell r="F13">
            <v>222</v>
          </cell>
        </row>
      </sheetData>
      <sheetData sheetId="2"/>
      <sheetData sheetId="3"/>
      <sheetData sheetId="4"/>
      <sheetData sheetId="5" refreshError="1"/>
      <sheetData sheetId="6">
        <row r="9">
          <cell r="E9">
            <v>222</v>
          </cell>
          <cell r="F9">
            <v>0</v>
          </cell>
          <cell r="J9">
            <v>85</v>
          </cell>
          <cell r="K9">
            <v>6</v>
          </cell>
          <cell r="M9">
            <v>6</v>
          </cell>
        </row>
        <row r="10">
          <cell r="E10">
            <v>2</v>
          </cell>
          <cell r="F10">
            <v>0</v>
          </cell>
          <cell r="J10">
            <v>1</v>
          </cell>
          <cell r="K10">
            <v>1</v>
          </cell>
          <cell r="M10">
            <v>3</v>
          </cell>
        </row>
        <row r="11">
          <cell r="E11">
            <v>3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4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4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10</v>
          </cell>
          <cell r="F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4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10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4</v>
          </cell>
          <cell r="F17">
            <v>0</v>
          </cell>
          <cell r="J17">
            <v>1</v>
          </cell>
          <cell r="K17">
            <v>0</v>
          </cell>
          <cell r="M17">
            <v>0</v>
          </cell>
        </row>
        <row r="18">
          <cell r="E18">
            <v>3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4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2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5</v>
          </cell>
          <cell r="H21">
            <v>8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536</v>
          </cell>
          <cell r="F23">
            <v>0</v>
          </cell>
          <cell r="J23">
            <v>193</v>
          </cell>
          <cell r="K23">
            <v>20</v>
          </cell>
          <cell r="M23">
            <v>24</v>
          </cell>
        </row>
        <row r="24">
          <cell r="E24">
            <v>4</v>
          </cell>
          <cell r="F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9</v>
          </cell>
          <cell r="F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5</v>
          </cell>
          <cell r="F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5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15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11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25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20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19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10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3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13</v>
          </cell>
          <cell r="H35">
            <v>40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1</v>
          </cell>
          <cell r="K37">
            <v>1</v>
          </cell>
          <cell r="M37">
            <v>1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7">
        <row r="9">
          <cell r="E9">
            <v>470</v>
          </cell>
          <cell r="F9">
            <v>0</v>
          </cell>
          <cell r="J9">
            <v>130</v>
          </cell>
          <cell r="K9">
            <v>46</v>
          </cell>
          <cell r="M9">
            <v>34</v>
          </cell>
        </row>
        <row r="10">
          <cell r="E10">
            <v>20</v>
          </cell>
          <cell r="F10">
            <v>0</v>
          </cell>
          <cell r="J10">
            <v>1</v>
          </cell>
          <cell r="K10">
            <v>0</v>
          </cell>
          <cell r="M10">
            <v>0</v>
          </cell>
        </row>
        <row r="11">
          <cell r="E11">
            <v>10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12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13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34</v>
          </cell>
          <cell r="F14">
            <v>0</v>
          </cell>
          <cell r="J14">
            <v>0</v>
          </cell>
          <cell r="K14">
            <v>2</v>
          </cell>
          <cell r="M14">
            <v>2</v>
          </cell>
        </row>
        <row r="15">
          <cell r="E15">
            <v>13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30</v>
          </cell>
          <cell r="F16">
            <v>0</v>
          </cell>
          <cell r="J16">
            <v>0</v>
          </cell>
          <cell r="K16">
            <v>1</v>
          </cell>
          <cell r="M16">
            <v>1</v>
          </cell>
        </row>
        <row r="17">
          <cell r="E17">
            <v>31</v>
          </cell>
          <cell r="F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20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24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23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25</v>
          </cell>
          <cell r="H21">
            <v>43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666</v>
          </cell>
          <cell r="F23">
            <v>0</v>
          </cell>
          <cell r="J23">
            <v>103</v>
          </cell>
          <cell r="K23">
            <v>28</v>
          </cell>
          <cell r="M23">
            <v>44</v>
          </cell>
        </row>
        <row r="24">
          <cell r="E24">
            <v>21</v>
          </cell>
          <cell r="F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13</v>
          </cell>
          <cell r="F25">
            <v>0</v>
          </cell>
          <cell r="J25">
            <v>0</v>
          </cell>
          <cell r="K25">
            <v>1</v>
          </cell>
          <cell r="M25">
            <v>1</v>
          </cell>
        </row>
        <row r="26">
          <cell r="E26">
            <v>20</v>
          </cell>
          <cell r="F26">
            <v>0</v>
          </cell>
          <cell r="J26">
            <v>0</v>
          </cell>
          <cell r="K26">
            <v>1</v>
          </cell>
          <cell r="M26">
            <v>1</v>
          </cell>
        </row>
        <row r="27">
          <cell r="E27">
            <v>11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38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14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47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57</v>
          </cell>
          <cell r="F31">
            <v>0</v>
          </cell>
          <cell r="J31">
            <v>1</v>
          </cell>
          <cell r="K31">
            <v>0</v>
          </cell>
          <cell r="M31">
            <v>3</v>
          </cell>
        </row>
        <row r="32">
          <cell r="E32">
            <v>55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20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22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33</v>
          </cell>
          <cell r="H35">
            <v>42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1</v>
          </cell>
          <cell r="M37">
            <v>1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8">
        <row r="9">
          <cell r="E9">
            <v>314</v>
          </cell>
          <cell r="F9">
            <v>0</v>
          </cell>
          <cell r="J9">
            <v>64</v>
          </cell>
          <cell r="K9">
            <v>10</v>
          </cell>
          <cell r="M9">
            <v>14</v>
          </cell>
        </row>
        <row r="10">
          <cell r="E10">
            <v>7</v>
          </cell>
          <cell r="F10">
            <v>0</v>
          </cell>
          <cell r="J10">
            <v>2</v>
          </cell>
          <cell r="K10">
            <v>0</v>
          </cell>
          <cell r="M10">
            <v>0</v>
          </cell>
        </row>
        <row r="11">
          <cell r="E11">
            <v>5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9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7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10</v>
          </cell>
          <cell r="F14">
            <v>0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16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13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25</v>
          </cell>
          <cell r="F17">
            <v>0</v>
          </cell>
          <cell r="J17">
            <v>0</v>
          </cell>
          <cell r="K17">
            <v>1</v>
          </cell>
          <cell r="M17">
            <v>1</v>
          </cell>
        </row>
        <row r="18">
          <cell r="E18">
            <v>10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6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3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11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</row>
        <row r="23">
          <cell r="E23">
            <v>437</v>
          </cell>
          <cell r="F23">
            <v>0</v>
          </cell>
          <cell r="J23">
            <v>75</v>
          </cell>
          <cell r="K23">
            <v>9</v>
          </cell>
          <cell r="M23">
            <v>12</v>
          </cell>
        </row>
        <row r="24">
          <cell r="E24">
            <v>13</v>
          </cell>
          <cell r="F24">
            <v>0</v>
          </cell>
          <cell r="J24">
            <v>1</v>
          </cell>
          <cell r="K24">
            <v>0</v>
          </cell>
          <cell r="M24">
            <v>0</v>
          </cell>
        </row>
        <row r="25">
          <cell r="E25">
            <v>10</v>
          </cell>
          <cell r="F25">
            <v>0</v>
          </cell>
          <cell r="J25">
            <v>1</v>
          </cell>
          <cell r="K25">
            <v>1</v>
          </cell>
          <cell r="M25">
            <v>1</v>
          </cell>
        </row>
        <row r="26">
          <cell r="E26">
            <v>8</v>
          </cell>
          <cell r="F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8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13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27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18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27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19</v>
          </cell>
          <cell r="F32">
            <v>0</v>
          </cell>
          <cell r="J32">
            <v>0</v>
          </cell>
          <cell r="K32">
            <v>1</v>
          </cell>
          <cell r="M32">
            <v>1</v>
          </cell>
        </row>
        <row r="33">
          <cell r="E33">
            <v>0</v>
          </cell>
          <cell r="F33">
            <v>7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8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7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9">
        <row r="9">
          <cell r="E9">
            <v>415</v>
          </cell>
          <cell r="F9">
            <v>0</v>
          </cell>
          <cell r="J9">
            <v>103</v>
          </cell>
          <cell r="K9">
            <v>27</v>
          </cell>
          <cell r="M9">
            <v>37</v>
          </cell>
        </row>
        <row r="10">
          <cell r="E10">
            <v>15</v>
          </cell>
          <cell r="F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20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8</v>
          </cell>
          <cell r="F12">
            <v>0</v>
          </cell>
          <cell r="J12">
            <v>1</v>
          </cell>
          <cell r="K12">
            <v>1</v>
          </cell>
          <cell r="M12">
            <v>1</v>
          </cell>
        </row>
        <row r="13">
          <cell r="E13">
            <v>9</v>
          </cell>
          <cell r="F13">
            <v>0</v>
          </cell>
          <cell r="J13">
            <v>1</v>
          </cell>
          <cell r="K13">
            <v>0</v>
          </cell>
          <cell r="M13">
            <v>0</v>
          </cell>
        </row>
        <row r="14">
          <cell r="E14">
            <v>23</v>
          </cell>
          <cell r="F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19</v>
          </cell>
          <cell r="F15">
            <v>0</v>
          </cell>
          <cell r="J15">
            <v>0</v>
          </cell>
          <cell r="K15">
            <v>1</v>
          </cell>
          <cell r="M15">
            <v>3</v>
          </cell>
        </row>
        <row r="16">
          <cell r="E16">
            <v>22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40</v>
          </cell>
          <cell r="F17">
            <v>0</v>
          </cell>
          <cell r="J17">
            <v>1</v>
          </cell>
          <cell r="K17">
            <v>0</v>
          </cell>
          <cell r="M17">
            <v>0</v>
          </cell>
        </row>
        <row r="18">
          <cell r="E18">
            <v>14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10</v>
          </cell>
          <cell r="J19">
            <v>1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26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15</v>
          </cell>
          <cell r="H21">
            <v>29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564</v>
          </cell>
          <cell r="F23">
            <v>0</v>
          </cell>
          <cell r="J23">
            <v>90</v>
          </cell>
          <cell r="K23">
            <v>20</v>
          </cell>
          <cell r="M23">
            <v>26</v>
          </cell>
        </row>
        <row r="24">
          <cell r="E24">
            <v>27</v>
          </cell>
          <cell r="F24">
            <v>0</v>
          </cell>
          <cell r="J24">
            <v>3</v>
          </cell>
          <cell r="K24">
            <v>0</v>
          </cell>
          <cell r="M24">
            <v>0</v>
          </cell>
        </row>
        <row r="25">
          <cell r="E25">
            <v>26</v>
          </cell>
          <cell r="F25">
            <v>0</v>
          </cell>
          <cell r="J25">
            <v>2</v>
          </cell>
          <cell r="K25">
            <v>0</v>
          </cell>
          <cell r="M25">
            <v>0</v>
          </cell>
        </row>
        <row r="26">
          <cell r="E26">
            <v>16</v>
          </cell>
          <cell r="F26">
            <v>0</v>
          </cell>
          <cell r="J26">
            <v>1</v>
          </cell>
          <cell r="K26">
            <v>0</v>
          </cell>
          <cell r="M26">
            <v>0</v>
          </cell>
        </row>
        <row r="27">
          <cell r="E27">
            <v>1</v>
          </cell>
          <cell r="F27">
            <v>0</v>
          </cell>
          <cell r="J27">
            <v>1</v>
          </cell>
          <cell r="K27">
            <v>0</v>
          </cell>
          <cell r="M27">
            <v>0</v>
          </cell>
        </row>
        <row r="28">
          <cell r="E28">
            <v>37</v>
          </cell>
          <cell r="F28">
            <v>0</v>
          </cell>
          <cell r="J28">
            <v>1</v>
          </cell>
          <cell r="K28">
            <v>0</v>
          </cell>
          <cell r="M28">
            <v>0</v>
          </cell>
        </row>
        <row r="29">
          <cell r="E29">
            <v>35</v>
          </cell>
          <cell r="F29">
            <v>0</v>
          </cell>
          <cell r="J29">
            <v>1</v>
          </cell>
          <cell r="K29">
            <v>1</v>
          </cell>
          <cell r="M29">
            <v>2</v>
          </cell>
        </row>
        <row r="30">
          <cell r="E30">
            <v>32</v>
          </cell>
          <cell r="F30">
            <v>0</v>
          </cell>
          <cell r="J30">
            <v>1</v>
          </cell>
          <cell r="K30">
            <v>0</v>
          </cell>
          <cell r="M30">
            <v>0</v>
          </cell>
        </row>
        <row r="31">
          <cell r="E31">
            <v>48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44</v>
          </cell>
          <cell r="F32">
            <v>0</v>
          </cell>
          <cell r="J32">
            <v>0</v>
          </cell>
          <cell r="K32">
            <v>2</v>
          </cell>
          <cell r="M32">
            <v>2</v>
          </cell>
        </row>
        <row r="33">
          <cell r="E33">
            <v>0</v>
          </cell>
          <cell r="F33">
            <v>5</v>
          </cell>
          <cell r="J33">
            <v>1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26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10</v>
          </cell>
          <cell r="H35">
            <v>26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>
        <row r="9">
          <cell r="E9">
            <v>1411</v>
          </cell>
          <cell r="F9">
            <v>0</v>
          </cell>
          <cell r="J9">
            <v>397</v>
          </cell>
          <cell r="K9">
            <v>68</v>
          </cell>
          <cell r="M9">
            <v>87</v>
          </cell>
        </row>
        <row r="10">
          <cell r="E10">
            <v>56</v>
          </cell>
          <cell r="F10">
            <v>0</v>
          </cell>
          <cell r="J10">
            <v>3</v>
          </cell>
          <cell r="K10">
            <v>1</v>
          </cell>
          <cell r="M10">
            <v>3</v>
          </cell>
        </row>
        <row r="11">
          <cell r="E11">
            <v>23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25</v>
          </cell>
          <cell r="F12">
            <v>0</v>
          </cell>
          <cell r="J12">
            <v>1</v>
          </cell>
          <cell r="K12">
            <v>1</v>
          </cell>
          <cell r="M12">
            <v>1</v>
          </cell>
        </row>
        <row r="13">
          <cell r="E13">
            <v>76</v>
          </cell>
          <cell r="F13">
            <v>0</v>
          </cell>
          <cell r="J13">
            <v>1</v>
          </cell>
          <cell r="K13">
            <v>0</v>
          </cell>
          <cell r="M13">
            <v>0</v>
          </cell>
        </row>
        <row r="14">
          <cell r="E14">
            <v>53</v>
          </cell>
          <cell r="F14">
            <v>0</v>
          </cell>
          <cell r="J14">
            <v>1</v>
          </cell>
          <cell r="K14">
            <v>2</v>
          </cell>
          <cell r="M14">
            <v>2</v>
          </cell>
        </row>
        <row r="15">
          <cell r="E15">
            <v>52</v>
          </cell>
          <cell r="F15">
            <v>0</v>
          </cell>
          <cell r="J15">
            <v>0</v>
          </cell>
          <cell r="K15">
            <v>1</v>
          </cell>
          <cell r="M15">
            <v>3</v>
          </cell>
        </row>
        <row r="16">
          <cell r="E16">
            <v>85</v>
          </cell>
          <cell r="F16">
            <v>0</v>
          </cell>
          <cell r="J16">
            <v>0</v>
          </cell>
          <cell r="K16">
            <v>1</v>
          </cell>
          <cell r="M16">
            <v>2</v>
          </cell>
        </row>
        <row r="17">
          <cell r="E17">
            <v>90</v>
          </cell>
          <cell r="F17">
            <v>0</v>
          </cell>
          <cell r="J17">
            <v>2</v>
          </cell>
          <cell r="K17">
            <v>1</v>
          </cell>
          <cell r="M17">
            <v>1</v>
          </cell>
        </row>
        <row r="18">
          <cell r="E18">
            <v>40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66</v>
          </cell>
          <cell r="J19">
            <v>1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31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42</v>
          </cell>
          <cell r="J21">
            <v>1</v>
          </cell>
          <cell r="K21">
            <v>0</v>
          </cell>
          <cell r="M21">
            <v>0</v>
          </cell>
        </row>
        <row r="23">
          <cell r="E23">
            <v>2183</v>
          </cell>
          <cell r="F23">
            <v>0</v>
          </cell>
          <cell r="J23">
            <v>497</v>
          </cell>
          <cell r="M23">
            <v>108</v>
          </cell>
        </row>
        <row r="24">
          <cell r="E24">
            <v>79</v>
          </cell>
          <cell r="F24">
            <v>0</v>
          </cell>
          <cell r="J24">
            <v>4</v>
          </cell>
          <cell r="M24">
            <v>0</v>
          </cell>
        </row>
        <row r="25">
          <cell r="E25">
            <v>39</v>
          </cell>
          <cell r="F25">
            <v>0</v>
          </cell>
          <cell r="J25">
            <v>3</v>
          </cell>
          <cell r="M25">
            <v>1</v>
          </cell>
        </row>
        <row r="26">
          <cell r="E26">
            <v>32</v>
          </cell>
          <cell r="F26">
            <v>0</v>
          </cell>
          <cell r="J26">
            <v>1</v>
          </cell>
          <cell r="M26">
            <v>1</v>
          </cell>
        </row>
        <row r="27">
          <cell r="E27">
            <v>71</v>
          </cell>
          <cell r="F27">
            <v>0</v>
          </cell>
          <cell r="J27">
            <v>1</v>
          </cell>
          <cell r="M27">
            <v>0</v>
          </cell>
        </row>
        <row r="28">
          <cell r="E28">
            <v>94</v>
          </cell>
          <cell r="F28">
            <v>0</v>
          </cell>
          <cell r="J28">
            <v>1</v>
          </cell>
          <cell r="M28">
            <v>0</v>
          </cell>
        </row>
        <row r="29">
          <cell r="E29">
            <v>78</v>
          </cell>
          <cell r="F29">
            <v>0</v>
          </cell>
          <cell r="J29">
            <v>1</v>
          </cell>
          <cell r="M29">
            <v>3</v>
          </cell>
        </row>
        <row r="30">
          <cell r="E30">
            <v>142</v>
          </cell>
          <cell r="F30">
            <v>0</v>
          </cell>
          <cell r="J30">
            <v>1</v>
          </cell>
          <cell r="M30">
            <v>0</v>
          </cell>
        </row>
        <row r="31">
          <cell r="E31">
            <v>158</v>
          </cell>
          <cell r="F31">
            <v>0</v>
          </cell>
          <cell r="J31">
            <v>1</v>
          </cell>
          <cell r="M31">
            <v>3</v>
          </cell>
        </row>
        <row r="32">
          <cell r="E32">
            <v>92</v>
          </cell>
          <cell r="F32">
            <v>0</v>
          </cell>
          <cell r="J32">
            <v>0</v>
          </cell>
          <cell r="M32">
            <v>3</v>
          </cell>
        </row>
        <row r="33">
          <cell r="E33">
            <v>0</v>
          </cell>
          <cell r="F33">
            <v>58</v>
          </cell>
          <cell r="J33">
            <v>1</v>
          </cell>
          <cell r="M33">
            <v>0</v>
          </cell>
        </row>
        <row r="34">
          <cell r="E34">
            <v>0</v>
          </cell>
          <cell r="F34">
            <v>35</v>
          </cell>
          <cell r="J34">
            <v>0</v>
          </cell>
          <cell r="M34">
            <v>0</v>
          </cell>
        </row>
        <row r="35">
          <cell r="E35">
            <v>0</v>
          </cell>
          <cell r="F35">
            <v>61</v>
          </cell>
          <cell r="J35">
            <v>0</v>
          </cell>
          <cell r="M35">
            <v>0</v>
          </cell>
        </row>
      </sheetData>
      <sheetData sheetId="1">
        <row r="9">
          <cell r="B9">
            <v>27</v>
          </cell>
          <cell r="E9">
            <v>26</v>
          </cell>
          <cell r="F9">
            <v>10</v>
          </cell>
          <cell r="H9">
            <v>11</v>
          </cell>
        </row>
        <row r="10">
          <cell r="B10">
            <v>231</v>
          </cell>
          <cell r="C10">
            <v>2</v>
          </cell>
          <cell r="E10">
            <v>18</v>
          </cell>
          <cell r="F10">
            <v>5</v>
          </cell>
          <cell r="H10">
            <v>7</v>
          </cell>
        </row>
        <row r="11">
          <cell r="B11">
            <v>168</v>
          </cell>
          <cell r="C11">
            <v>29</v>
          </cell>
          <cell r="E11">
            <v>1</v>
          </cell>
          <cell r="F11">
            <v>1</v>
          </cell>
          <cell r="H11">
            <v>1</v>
          </cell>
        </row>
      </sheetData>
      <sheetData sheetId="2"/>
      <sheetData sheetId="3"/>
      <sheetData sheetId="4">
        <row r="10">
          <cell r="B10">
            <v>0</v>
          </cell>
          <cell r="D10">
            <v>1</v>
          </cell>
          <cell r="F10">
            <v>0</v>
          </cell>
        </row>
        <row r="11">
          <cell r="B11">
            <v>235</v>
          </cell>
          <cell r="D11">
            <v>2</v>
          </cell>
          <cell r="F11">
            <v>2</v>
          </cell>
        </row>
        <row r="12">
          <cell r="B12">
            <v>49</v>
          </cell>
          <cell r="D12">
            <v>1</v>
          </cell>
          <cell r="F12">
            <v>0</v>
          </cell>
        </row>
        <row r="13">
          <cell r="B13">
            <v>73</v>
          </cell>
          <cell r="D13">
            <v>1</v>
          </cell>
          <cell r="F13">
            <v>0</v>
          </cell>
        </row>
        <row r="14">
          <cell r="B14">
            <v>102</v>
          </cell>
          <cell r="D14">
            <v>0</v>
          </cell>
          <cell r="F14">
            <v>0</v>
          </cell>
        </row>
        <row r="15">
          <cell r="B15">
            <v>1748</v>
          </cell>
          <cell r="D15">
            <v>0</v>
          </cell>
          <cell r="F15">
            <v>10</v>
          </cell>
        </row>
        <row r="16">
          <cell r="B16">
            <v>1171</v>
          </cell>
          <cell r="D16">
            <v>0</v>
          </cell>
          <cell r="F16">
            <v>16</v>
          </cell>
        </row>
        <row r="17">
          <cell r="B17">
            <v>402</v>
          </cell>
          <cell r="D17">
            <v>0</v>
          </cell>
          <cell r="F17">
            <v>38</v>
          </cell>
        </row>
        <row r="18">
          <cell r="B18">
            <v>221</v>
          </cell>
          <cell r="D18">
            <v>0</v>
          </cell>
          <cell r="F18">
            <v>40</v>
          </cell>
        </row>
        <row r="19">
          <cell r="B19">
            <v>17</v>
          </cell>
          <cell r="D19">
            <v>0</v>
          </cell>
          <cell r="F19">
            <v>0</v>
          </cell>
        </row>
        <row r="20">
          <cell r="F20">
            <v>106</v>
          </cell>
        </row>
      </sheetData>
      <sheetData sheetId="5"/>
      <sheetData sheetId="6"/>
      <sheetData sheetId="7">
        <row r="9">
          <cell r="C9">
            <v>944</v>
          </cell>
          <cell r="D9">
            <v>127</v>
          </cell>
          <cell r="E9">
            <v>57</v>
          </cell>
          <cell r="F9">
            <v>56</v>
          </cell>
          <cell r="G9">
            <v>1280</v>
          </cell>
          <cell r="H9">
            <v>1474</v>
          </cell>
        </row>
        <row r="10">
          <cell r="C10">
            <v>4637</v>
          </cell>
          <cell r="D10">
            <v>1037</v>
          </cell>
          <cell r="E10">
            <v>93</v>
          </cell>
          <cell r="F10">
            <v>59</v>
          </cell>
          <cell r="G10">
            <v>5155</v>
          </cell>
          <cell r="H10">
            <v>7189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9">
          <cell r="E9">
            <v>115</v>
          </cell>
          <cell r="F9"/>
          <cell r="J9">
            <v>48</v>
          </cell>
          <cell r="K9">
            <v>4</v>
          </cell>
          <cell r="M9">
            <v>4</v>
          </cell>
        </row>
        <row r="10">
          <cell r="E10"/>
          <cell r="F10"/>
          <cell r="J10"/>
          <cell r="K10"/>
          <cell r="M10"/>
        </row>
        <row r="11">
          <cell r="E11">
            <v>1</v>
          </cell>
          <cell r="F11"/>
          <cell r="J11"/>
          <cell r="K11"/>
          <cell r="M11"/>
        </row>
        <row r="12">
          <cell r="E12">
            <v>2</v>
          </cell>
          <cell r="F12"/>
          <cell r="J12"/>
          <cell r="K12"/>
          <cell r="M12"/>
        </row>
        <row r="13">
          <cell r="E13">
            <v>2</v>
          </cell>
          <cell r="F13"/>
          <cell r="J13"/>
          <cell r="K13"/>
          <cell r="M13"/>
        </row>
        <row r="14">
          <cell r="E14">
            <v>3</v>
          </cell>
          <cell r="F14"/>
          <cell r="J14"/>
          <cell r="K14"/>
          <cell r="M14"/>
        </row>
        <row r="15">
          <cell r="E15">
            <v>4</v>
          </cell>
          <cell r="F15"/>
          <cell r="J15"/>
          <cell r="K15"/>
          <cell r="M15"/>
        </row>
        <row r="16">
          <cell r="E16">
            <v>1</v>
          </cell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/>
          <cell r="F18"/>
          <cell r="J18"/>
          <cell r="K18"/>
          <cell r="M18"/>
        </row>
        <row r="19">
          <cell r="E19"/>
          <cell r="F19">
            <v>3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10</v>
          </cell>
          <cell r="J21"/>
          <cell r="K21"/>
          <cell r="M21"/>
        </row>
        <row r="23">
          <cell r="E23">
            <v>295</v>
          </cell>
          <cell r="F23"/>
          <cell r="J23">
            <v>73</v>
          </cell>
          <cell r="K23">
            <v>14</v>
          </cell>
          <cell r="M23">
            <v>21</v>
          </cell>
        </row>
        <row r="24">
          <cell r="E24">
            <v>1</v>
          </cell>
          <cell r="F24"/>
          <cell r="J24"/>
          <cell r="K24"/>
          <cell r="M24"/>
        </row>
        <row r="25">
          <cell r="E25">
            <v>6</v>
          </cell>
          <cell r="F25"/>
          <cell r="J25"/>
          <cell r="K25"/>
          <cell r="M25"/>
        </row>
        <row r="26">
          <cell r="E26">
            <v>4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2</v>
          </cell>
          <cell r="F29"/>
          <cell r="J29"/>
          <cell r="K29"/>
          <cell r="M29"/>
        </row>
        <row r="30">
          <cell r="E30">
            <v>12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7</v>
          </cell>
          <cell r="F32"/>
          <cell r="J32"/>
          <cell r="K32"/>
          <cell r="M32"/>
        </row>
        <row r="33">
          <cell r="E33"/>
          <cell r="F33">
            <v>20</v>
          </cell>
          <cell r="J33"/>
          <cell r="K33"/>
          <cell r="M33"/>
        </row>
        <row r="34">
          <cell r="E34"/>
          <cell r="F34">
            <v>3</v>
          </cell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J35"/>
          <cell r="K35"/>
          <cell r="M35"/>
        </row>
      </sheetData>
      <sheetData sheetId="1">
        <row r="9">
          <cell r="B9">
            <v>15</v>
          </cell>
          <cell r="E9">
            <v>11</v>
          </cell>
          <cell r="F9">
            <v>4</v>
          </cell>
          <cell r="H9">
            <v>4</v>
          </cell>
        </row>
      </sheetData>
      <sheetData sheetId="2"/>
      <sheetData sheetId="3"/>
      <sheetData sheetId="4"/>
      <sheetData sheetId="5"/>
      <sheetData sheetId="6">
        <row r="10">
          <cell r="B10">
            <v>1</v>
          </cell>
          <cell r="C10"/>
          <cell r="D10"/>
          <cell r="F10">
            <v>0</v>
          </cell>
        </row>
        <row r="11">
          <cell r="B11">
            <v>16</v>
          </cell>
          <cell r="C11"/>
          <cell r="D11">
            <v>3</v>
          </cell>
          <cell r="F11">
            <v>0</v>
          </cell>
        </row>
        <row r="12">
          <cell r="B12">
            <v>33</v>
          </cell>
          <cell r="C12">
            <v>1</v>
          </cell>
          <cell r="D12">
            <v>5</v>
          </cell>
          <cell r="F12">
            <v>0</v>
          </cell>
        </row>
        <row r="13">
          <cell r="B13">
            <v>32</v>
          </cell>
          <cell r="C13">
            <v>2</v>
          </cell>
          <cell r="D13">
            <v>11</v>
          </cell>
          <cell r="F13">
            <v>0</v>
          </cell>
        </row>
        <row r="14">
          <cell r="B14">
            <v>63</v>
          </cell>
          <cell r="C14"/>
          <cell r="D14"/>
          <cell r="F14">
            <v>1</v>
          </cell>
        </row>
        <row r="15">
          <cell r="B15">
            <v>215</v>
          </cell>
          <cell r="C15"/>
          <cell r="D15"/>
          <cell r="F15">
            <v>3</v>
          </cell>
        </row>
        <row r="16">
          <cell r="B16">
            <v>177</v>
          </cell>
          <cell r="C16"/>
          <cell r="D16"/>
          <cell r="F16">
            <v>2</v>
          </cell>
        </row>
        <row r="17">
          <cell r="B17">
            <v>44</v>
          </cell>
          <cell r="C17"/>
          <cell r="D17"/>
          <cell r="F17">
            <v>2</v>
          </cell>
        </row>
        <row r="18">
          <cell r="B18">
            <v>13</v>
          </cell>
          <cell r="C18"/>
          <cell r="D18"/>
          <cell r="F18">
            <v>4</v>
          </cell>
        </row>
        <row r="19">
          <cell r="B19">
            <v>6</v>
          </cell>
          <cell r="C19"/>
          <cell r="D19"/>
          <cell r="F19">
            <v>0</v>
          </cell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</sheetData>
      <sheetData sheetId="7"/>
      <sheetData sheetId="8"/>
      <sheetData sheetId="9">
        <row r="9">
          <cell r="C9">
            <v>633</v>
          </cell>
          <cell r="D9">
            <v>63</v>
          </cell>
          <cell r="E9">
            <v>49</v>
          </cell>
          <cell r="G9">
            <v>677</v>
          </cell>
          <cell r="H9">
            <v>1067</v>
          </cell>
        </row>
      </sheetData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9">
          <cell r="E9">
            <v>630</v>
          </cell>
          <cell r="F9"/>
          <cell r="J9">
            <v>255</v>
          </cell>
          <cell r="K9">
            <v>53</v>
          </cell>
          <cell r="M9">
            <v>73</v>
          </cell>
        </row>
        <row r="10">
          <cell r="E10">
            <v>18</v>
          </cell>
          <cell r="F10"/>
          <cell r="J10"/>
          <cell r="K10"/>
          <cell r="M10"/>
        </row>
        <row r="11">
          <cell r="E11">
            <v>18</v>
          </cell>
          <cell r="F11"/>
          <cell r="J11">
            <v>2</v>
          </cell>
          <cell r="K11"/>
          <cell r="M11"/>
        </row>
        <row r="12">
          <cell r="E12">
            <v>16</v>
          </cell>
          <cell r="F12"/>
          <cell r="J12"/>
          <cell r="K12"/>
          <cell r="M12"/>
        </row>
        <row r="13">
          <cell r="E13">
            <v>88</v>
          </cell>
          <cell r="F13"/>
          <cell r="J13"/>
          <cell r="K13"/>
          <cell r="M13"/>
        </row>
        <row r="14">
          <cell r="E14">
            <v>92</v>
          </cell>
          <cell r="F14"/>
          <cell r="J14"/>
          <cell r="K14"/>
          <cell r="M14"/>
        </row>
        <row r="15">
          <cell r="E15">
            <v>71</v>
          </cell>
          <cell r="F15"/>
          <cell r="J15"/>
          <cell r="K15"/>
          <cell r="M15"/>
        </row>
        <row r="16">
          <cell r="E16">
            <v>82</v>
          </cell>
          <cell r="F16"/>
          <cell r="J16"/>
          <cell r="K16"/>
          <cell r="M16"/>
        </row>
        <row r="17">
          <cell r="E17">
            <v>90</v>
          </cell>
          <cell r="F17"/>
          <cell r="J17"/>
          <cell r="K17"/>
          <cell r="M17"/>
        </row>
        <row r="18">
          <cell r="E18">
            <v>43</v>
          </cell>
          <cell r="F18"/>
          <cell r="J18">
            <v>1</v>
          </cell>
          <cell r="K18"/>
          <cell r="M18"/>
        </row>
        <row r="19">
          <cell r="E19"/>
          <cell r="F19">
            <v>28</v>
          </cell>
          <cell r="J19"/>
          <cell r="K19"/>
          <cell r="M19"/>
        </row>
        <row r="20">
          <cell r="E20"/>
          <cell r="F20">
            <v>2</v>
          </cell>
          <cell r="J20"/>
          <cell r="K20"/>
          <cell r="M20"/>
        </row>
        <row r="21">
          <cell r="E21"/>
          <cell r="F21">
            <v>30</v>
          </cell>
          <cell r="J21"/>
          <cell r="K21"/>
          <cell r="M21"/>
        </row>
        <row r="23">
          <cell r="E23">
            <v>900</v>
          </cell>
          <cell r="F23"/>
          <cell r="K23">
            <v>61</v>
          </cell>
          <cell r="M23">
            <v>78</v>
          </cell>
        </row>
        <row r="24">
          <cell r="E24">
            <v>32</v>
          </cell>
          <cell r="F24"/>
          <cell r="K24"/>
          <cell r="M24"/>
        </row>
        <row r="25">
          <cell r="E25">
            <v>29</v>
          </cell>
          <cell r="F25"/>
          <cell r="K25"/>
          <cell r="M25"/>
        </row>
        <row r="26">
          <cell r="E26">
            <v>15</v>
          </cell>
          <cell r="F26"/>
          <cell r="K26"/>
          <cell r="M26"/>
        </row>
        <row r="27">
          <cell r="E27">
            <v>129</v>
          </cell>
          <cell r="F27"/>
          <cell r="K27"/>
          <cell r="M27"/>
        </row>
        <row r="28">
          <cell r="E28">
            <v>111</v>
          </cell>
          <cell r="F28"/>
          <cell r="K28"/>
          <cell r="M28"/>
        </row>
        <row r="29">
          <cell r="E29">
            <v>115</v>
          </cell>
          <cell r="F29"/>
          <cell r="K29">
            <v>1</v>
          </cell>
          <cell r="M29">
            <v>1</v>
          </cell>
        </row>
        <row r="30">
          <cell r="E30">
            <v>117</v>
          </cell>
          <cell r="F30"/>
          <cell r="K30"/>
          <cell r="M30"/>
        </row>
        <row r="31">
          <cell r="E31">
            <v>137</v>
          </cell>
          <cell r="F31"/>
          <cell r="K31"/>
          <cell r="M31"/>
        </row>
        <row r="32">
          <cell r="E32">
            <v>39</v>
          </cell>
          <cell r="F32"/>
          <cell r="K32">
            <v>1</v>
          </cell>
          <cell r="M32">
            <v>4</v>
          </cell>
        </row>
        <row r="33">
          <cell r="E33"/>
          <cell r="F33">
            <v>44</v>
          </cell>
          <cell r="K33">
            <v>2</v>
          </cell>
          <cell r="M33">
            <v>3</v>
          </cell>
        </row>
        <row r="34">
          <cell r="E34"/>
          <cell r="F34">
            <v>17</v>
          </cell>
          <cell r="K34">
            <v>1</v>
          </cell>
          <cell r="M34">
            <v>2</v>
          </cell>
        </row>
        <row r="35">
          <cell r="E35"/>
          <cell r="F35">
            <v>18</v>
          </cell>
          <cell r="K35"/>
          <cell r="M35"/>
        </row>
      </sheetData>
      <sheetData sheetId="1">
        <row r="10">
          <cell r="B10">
            <v>157</v>
          </cell>
          <cell r="E10">
            <v>10</v>
          </cell>
          <cell r="F10">
            <v>6</v>
          </cell>
          <cell r="H10">
            <v>6</v>
          </cell>
        </row>
        <row r="11">
          <cell r="B11">
            <v>56</v>
          </cell>
          <cell r="C11">
            <v>71</v>
          </cell>
        </row>
      </sheetData>
      <sheetData sheetId="2"/>
      <sheetData sheetId="3"/>
      <sheetData sheetId="4"/>
      <sheetData sheetId="5"/>
      <sheetData sheetId="6">
        <row r="10">
          <cell r="B10"/>
          <cell r="C10"/>
          <cell r="D10"/>
          <cell r="F10"/>
        </row>
        <row r="11">
          <cell r="B11">
            <v>110</v>
          </cell>
          <cell r="C11">
            <v>2</v>
          </cell>
          <cell r="D11">
            <v>21</v>
          </cell>
          <cell r="F11"/>
        </row>
        <row r="12">
          <cell r="B12"/>
          <cell r="C12"/>
          <cell r="D12"/>
          <cell r="F12"/>
        </row>
        <row r="13">
          <cell r="B13"/>
          <cell r="C13"/>
          <cell r="D13"/>
          <cell r="F13"/>
        </row>
        <row r="14">
          <cell r="B14">
            <v>39</v>
          </cell>
          <cell r="C14"/>
          <cell r="D14"/>
          <cell r="F14"/>
        </row>
        <row r="15">
          <cell r="B15">
            <v>808</v>
          </cell>
          <cell r="C15"/>
          <cell r="D15"/>
          <cell r="F15">
            <v>5</v>
          </cell>
        </row>
        <row r="16">
          <cell r="B16">
            <v>1047</v>
          </cell>
          <cell r="C16"/>
          <cell r="D16"/>
          <cell r="F16">
            <v>33</v>
          </cell>
        </row>
        <row r="17">
          <cell r="B17">
            <v>282</v>
          </cell>
          <cell r="C17"/>
          <cell r="D17"/>
          <cell r="F17">
            <v>28</v>
          </cell>
        </row>
        <row r="18">
          <cell r="B18">
            <v>123</v>
          </cell>
          <cell r="C18"/>
          <cell r="D18"/>
          <cell r="F18">
            <v>14</v>
          </cell>
        </row>
        <row r="19">
          <cell r="B19"/>
          <cell r="C19"/>
          <cell r="D19"/>
          <cell r="F19"/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</sheetData>
      <sheetData sheetId="7"/>
      <sheetData sheetId="8"/>
      <sheetData sheetId="9">
        <row r="10">
          <cell r="C10">
            <v>3494</v>
          </cell>
          <cell r="D10">
            <v>998</v>
          </cell>
          <cell r="E10">
            <v>601</v>
          </cell>
          <cell r="G10">
            <v>3427</v>
          </cell>
          <cell r="H10">
            <v>5081</v>
          </cell>
        </row>
      </sheetData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a"/>
    </sheetNames>
    <sheetDataSet>
      <sheetData sheetId="0">
        <row r="12">
          <cell r="F12">
            <v>19</v>
          </cell>
          <cell r="G12">
            <v>0</v>
          </cell>
          <cell r="K12">
            <v>15</v>
          </cell>
        </row>
        <row r="13">
          <cell r="F13">
            <v>0</v>
          </cell>
          <cell r="G13">
            <v>0</v>
          </cell>
          <cell r="K13">
            <v>0</v>
          </cell>
        </row>
        <row r="14">
          <cell r="F14">
            <v>1</v>
          </cell>
          <cell r="G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K16">
            <v>0</v>
          </cell>
        </row>
        <row r="17">
          <cell r="F17">
            <v>1</v>
          </cell>
          <cell r="G17">
            <v>0</v>
          </cell>
          <cell r="K17">
            <v>0</v>
          </cell>
        </row>
        <row r="18">
          <cell r="F18">
            <v>1</v>
          </cell>
          <cell r="G18">
            <v>0</v>
          </cell>
          <cell r="K18">
            <v>0</v>
          </cell>
        </row>
        <row r="19">
          <cell r="F19">
            <v>3</v>
          </cell>
          <cell r="G19">
            <v>0</v>
          </cell>
          <cell r="K19">
            <v>0</v>
          </cell>
        </row>
        <row r="20">
          <cell r="F20">
            <v>4</v>
          </cell>
          <cell r="G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K21">
            <v>0</v>
          </cell>
        </row>
        <row r="22">
          <cell r="F22">
            <v>0</v>
          </cell>
          <cell r="G22">
            <v>3</v>
          </cell>
          <cell r="K22">
            <v>0</v>
          </cell>
        </row>
        <row r="23">
          <cell r="F23">
            <v>0</v>
          </cell>
          <cell r="G23">
            <v>0</v>
          </cell>
          <cell r="K23">
            <v>0</v>
          </cell>
        </row>
        <row r="24">
          <cell r="F24">
            <v>0</v>
          </cell>
          <cell r="G24">
            <v>1</v>
          </cell>
          <cell r="K24">
            <v>0</v>
          </cell>
        </row>
        <row r="26">
          <cell r="F26">
            <v>109</v>
          </cell>
          <cell r="G26">
            <v>0</v>
          </cell>
          <cell r="K26">
            <v>41</v>
          </cell>
          <cell r="L26">
            <v>5</v>
          </cell>
          <cell r="N26">
            <v>5</v>
          </cell>
        </row>
        <row r="27">
          <cell r="F27">
            <v>0</v>
          </cell>
          <cell r="G27">
            <v>0</v>
          </cell>
          <cell r="K27">
            <v>0</v>
          </cell>
          <cell r="L27">
            <v>0</v>
          </cell>
          <cell r="N27">
            <v>0</v>
          </cell>
        </row>
        <row r="28">
          <cell r="F28">
            <v>2</v>
          </cell>
          <cell r="G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1</v>
          </cell>
          <cell r="G29">
            <v>0</v>
          </cell>
          <cell r="K29">
            <v>0</v>
          </cell>
          <cell r="L29">
            <v>0</v>
          </cell>
          <cell r="N29">
            <v>0</v>
          </cell>
        </row>
        <row r="30">
          <cell r="F30">
            <v>5</v>
          </cell>
          <cell r="G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F31">
            <v>0</v>
          </cell>
          <cell r="G31">
            <v>0</v>
          </cell>
          <cell r="K31">
            <v>0</v>
          </cell>
          <cell r="L31">
            <v>0</v>
          </cell>
          <cell r="N31">
            <v>0</v>
          </cell>
        </row>
        <row r="32">
          <cell r="F32">
            <v>3</v>
          </cell>
          <cell r="G32">
            <v>0</v>
          </cell>
          <cell r="K32">
            <v>0</v>
          </cell>
          <cell r="L32">
            <v>0</v>
          </cell>
          <cell r="N32">
            <v>0</v>
          </cell>
        </row>
        <row r="33">
          <cell r="F33">
            <v>2</v>
          </cell>
          <cell r="G33">
            <v>0</v>
          </cell>
          <cell r="K33">
            <v>0</v>
          </cell>
          <cell r="L33">
            <v>0</v>
          </cell>
          <cell r="N33">
            <v>0</v>
          </cell>
        </row>
        <row r="34">
          <cell r="F34">
            <v>3</v>
          </cell>
          <cell r="G34">
            <v>0</v>
          </cell>
          <cell r="K34">
            <v>0</v>
          </cell>
          <cell r="L34">
            <v>0</v>
          </cell>
          <cell r="N34">
            <v>0</v>
          </cell>
        </row>
        <row r="35">
          <cell r="F35">
            <v>2</v>
          </cell>
          <cell r="G35">
            <v>0</v>
          </cell>
          <cell r="K35">
            <v>0</v>
          </cell>
          <cell r="L35">
            <v>0</v>
          </cell>
          <cell r="N35">
            <v>0</v>
          </cell>
        </row>
        <row r="36">
          <cell r="F36">
            <v>0</v>
          </cell>
          <cell r="G36">
            <v>5</v>
          </cell>
          <cell r="K36">
            <v>0</v>
          </cell>
          <cell r="L36">
            <v>0</v>
          </cell>
          <cell r="N36">
            <v>0</v>
          </cell>
        </row>
        <row r="37">
          <cell r="F37">
            <v>0</v>
          </cell>
          <cell r="G37">
            <v>3</v>
          </cell>
          <cell r="K37">
            <v>0</v>
          </cell>
          <cell r="L37">
            <v>0</v>
          </cell>
          <cell r="N37">
            <v>0</v>
          </cell>
        </row>
        <row r="38">
          <cell r="F38">
            <v>0</v>
          </cell>
          <cell r="G38">
            <v>7</v>
          </cell>
          <cell r="K38">
            <v>0</v>
          </cell>
          <cell r="L38">
            <v>0</v>
          </cell>
          <cell r="N3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b"/>
    </sheetNames>
    <sheetDataSet>
      <sheetData sheetId="0">
        <row r="16">
          <cell r="C16">
            <v>1</v>
          </cell>
          <cell r="F16">
            <v>1</v>
          </cell>
          <cell r="G16">
            <v>0</v>
          </cell>
        </row>
        <row r="17">
          <cell r="C17">
            <v>11</v>
          </cell>
          <cell r="F17">
            <v>5</v>
          </cell>
          <cell r="G17">
            <v>1</v>
          </cell>
        </row>
        <row r="18">
          <cell r="C18">
            <v>26</v>
          </cell>
          <cell r="F18">
            <v>1</v>
          </cell>
          <cell r="G18">
            <v>0</v>
          </cell>
        </row>
        <row r="19">
          <cell r="C19">
            <v>13</v>
          </cell>
          <cell r="F19">
            <v>5</v>
          </cell>
          <cell r="G19">
            <v>0</v>
          </cell>
        </row>
        <row r="22">
          <cell r="C22">
            <v>63</v>
          </cell>
          <cell r="G22">
            <v>2</v>
          </cell>
        </row>
        <row r="23">
          <cell r="C23">
            <v>13</v>
          </cell>
          <cell r="G23">
            <v>2</v>
          </cell>
        </row>
        <row r="24">
          <cell r="C24">
            <v>10</v>
          </cell>
          <cell r="G24">
            <v>1</v>
          </cell>
        </row>
        <row r="25">
          <cell r="C25">
            <v>33</v>
          </cell>
          <cell r="G25">
            <v>1</v>
          </cell>
        </row>
        <row r="26">
          <cell r="C26">
            <v>6</v>
          </cell>
          <cell r="G26">
            <v>0</v>
          </cell>
        </row>
        <row r="27">
          <cell r="C27">
            <v>0</v>
          </cell>
          <cell r="G27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1_TRF1"/>
      <sheetName val="ANEXO I -TAB1_ SEÇÕES 1"/>
      <sheetName val="ANEXO I - TAB 2"/>
      <sheetName val="ANEXO II - TAB 1"/>
      <sheetName val="ANEXO II - TAB 2"/>
      <sheetName val="ANEXO III - TAB 1_TRF1"/>
      <sheetName val="ANEXO IV - TAB 1"/>
      <sheetName val="ANEXO III - TAB 1 SEÇÕES 1"/>
      <sheetName val="ANEXO V - TAB 1_TRF1"/>
      <sheetName val="ANEXO V - TAB 1_SEÇÕES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E9">
            <v>91</v>
          </cell>
        </row>
        <row r="10">
          <cell r="E10">
            <v>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12</v>
          </cell>
        </row>
        <row r="4">
          <cell r="B4">
            <v>2018</v>
          </cell>
        </row>
        <row r="6">
          <cell r="B6" t="str">
            <v>01/12/2018</v>
          </cell>
        </row>
        <row r="7">
          <cell r="B7">
            <v>12</v>
          </cell>
        </row>
        <row r="8">
          <cell r="B8" t="str">
            <v>01</v>
          </cell>
        </row>
        <row r="11">
          <cell r="B11" t="str">
            <v>DEZ</v>
          </cell>
        </row>
      </sheetData>
      <sheetData sheetId="1"/>
      <sheetData sheetId="2"/>
      <sheetData sheetId="3"/>
      <sheetData sheetId="4"/>
      <sheetData sheetId="5" refreshError="1"/>
      <sheetData sheetId="6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H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H11">
            <v>0</v>
          </cell>
        </row>
      </sheetData>
      <sheetData sheetId="7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97</v>
          </cell>
          <cell r="C10">
            <v>0</v>
          </cell>
          <cell r="E10">
            <v>6</v>
          </cell>
          <cell r="F10">
            <v>0</v>
          </cell>
          <cell r="H10">
            <v>0</v>
          </cell>
        </row>
        <row r="11">
          <cell r="B11">
            <v>70</v>
          </cell>
          <cell r="C11">
            <v>12</v>
          </cell>
          <cell r="E11">
            <v>0</v>
          </cell>
          <cell r="F11">
            <v>0</v>
          </cell>
          <cell r="H11">
            <v>0</v>
          </cell>
        </row>
      </sheetData>
      <sheetData sheetId="8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54</v>
          </cell>
          <cell r="C10">
            <v>0</v>
          </cell>
          <cell r="E10">
            <v>4</v>
          </cell>
          <cell r="F10">
            <v>3</v>
          </cell>
          <cell r="H10">
            <v>5</v>
          </cell>
        </row>
        <row r="11">
          <cell r="B11">
            <v>43</v>
          </cell>
          <cell r="C11">
            <v>2</v>
          </cell>
          <cell r="E11">
            <v>1</v>
          </cell>
          <cell r="F11">
            <v>0</v>
          </cell>
          <cell r="H11">
            <v>0</v>
          </cell>
        </row>
      </sheetData>
      <sheetData sheetId="9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81</v>
          </cell>
          <cell r="C10">
            <v>1</v>
          </cell>
          <cell r="E10">
            <v>7</v>
          </cell>
          <cell r="F10">
            <v>2</v>
          </cell>
          <cell r="H10">
            <v>2</v>
          </cell>
        </row>
        <row r="11">
          <cell r="B11">
            <v>56</v>
          </cell>
          <cell r="C11">
            <v>14</v>
          </cell>
          <cell r="E11">
            <v>0</v>
          </cell>
          <cell r="F11">
            <v>0</v>
          </cell>
          <cell r="H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25">
          <cell r="D25">
            <v>12</v>
          </cell>
        </row>
        <row r="26">
          <cell r="D26">
            <v>2018</v>
          </cell>
        </row>
        <row r="27">
          <cell r="D27" t="str">
            <v>20/01/2019</v>
          </cell>
        </row>
        <row r="28">
          <cell r="D28" t="str">
            <v>01/12/2018</v>
          </cell>
        </row>
        <row r="29">
          <cell r="D29">
            <v>12</v>
          </cell>
        </row>
        <row r="30">
          <cell r="D30" t="str">
            <v>01</v>
          </cell>
        </row>
        <row r="33">
          <cell r="D33" t="str">
            <v>DEZ</v>
          </cell>
        </row>
      </sheetData>
      <sheetData sheetId="1">
        <row r="16">
          <cell r="C16">
            <v>0</v>
          </cell>
        </row>
      </sheetData>
      <sheetData sheetId="2"/>
      <sheetData sheetId="3"/>
      <sheetData sheetId="4"/>
      <sheetData sheetId="5" refreshError="1"/>
      <sheetData sheetId="6">
        <row r="10">
          <cell r="B10">
            <v>0</v>
          </cell>
          <cell r="C10">
            <v>0</v>
          </cell>
          <cell r="D10">
            <v>1</v>
          </cell>
          <cell r="F10">
            <v>0</v>
          </cell>
        </row>
        <row r="11">
          <cell r="B11">
            <v>37</v>
          </cell>
          <cell r="C11">
            <v>0</v>
          </cell>
          <cell r="D11">
            <v>2</v>
          </cell>
          <cell r="F11">
            <v>0</v>
          </cell>
        </row>
        <row r="12">
          <cell r="B12">
            <v>47</v>
          </cell>
          <cell r="C12">
            <v>0</v>
          </cell>
          <cell r="D12">
            <v>1</v>
          </cell>
          <cell r="F12">
            <v>0</v>
          </cell>
        </row>
        <row r="13">
          <cell r="B13">
            <v>70</v>
          </cell>
          <cell r="C13">
            <v>0</v>
          </cell>
          <cell r="D13">
            <v>1</v>
          </cell>
          <cell r="F13">
            <v>0</v>
          </cell>
        </row>
        <row r="14">
          <cell r="B14">
            <v>52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124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286</v>
          </cell>
          <cell r="C16">
            <v>0</v>
          </cell>
          <cell r="D16">
            <v>0</v>
          </cell>
          <cell r="F16">
            <v>4</v>
          </cell>
        </row>
        <row r="17">
          <cell r="B17">
            <v>111</v>
          </cell>
          <cell r="C17">
            <v>0</v>
          </cell>
          <cell r="D17">
            <v>0</v>
          </cell>
          <cell r="F17">
            <v>12</v>
          </cell>
        </row>
        <row r="18">
          <cell r="B18">
            <v>32</v>
          </cell>
          <cell r="C18">
            <v>0</v>
          </cell>
          <cell r="D18">
            <v>0</v>
          </cell>
          <cell r="F18">
            <v>11</v>
          </cell>
        </row>
        <row r="19">
          <cell r="B19">
            <v>17</v>
          </cell>
          <cell r="C19">
            <v>0</v>
          </cell>
          <cell r="D19">
            <v>0</v>
          </cell>
          <cell r="F19">
            <v>0</v>
          </cell>
        </row>
      </sheetData>
      <sheetData sheetId="7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82</v>
          </cell>
          <cell r="C11">
            <v>0</v>
          </cell>
          <cell r="D11">
            <v>0</v>
          </cell>
          <cell r="F11">
            <v>1</v>
          </cell>
        </row>
        <row r="12">
          <cell r="B12">
            <v>1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15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667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374</v>
          </cell>
          <cell r="C16">
            <v>0</v>
          </cell>
          <cell r="D16">
            <v>0</v>
          </cell>
          <cell r="F16">
            <v>5</v>
          </cell>
        </row>
        <row r="17">
          <cell r="B17">
            <v>129</v>
          </cell>
          <cell r="C17">
            <v>0</v>
          </cell>
          <cell r="D17">
            <v>0</v>
          </cell>
          <cell r="F17">
            <v>4</v>
          </cell>
        </row>
        <row r="18">
          <cell r="B18">
            <v>75</v>
          </cell>
          <cell r="C18">
            <v>0</v>
          </cell>
          <cell r="D18">
            <v>0</v>
          </cell>
          <cell r="F18">
            <v>8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</sheetData>
      <sheetData sheetId="8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46</v>
          </cell>
          <cell r="C11">
            <v>0</v>
          </cell>
          <cell r="D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19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389</v>
          </cell>
          <cell r="C15">
            <v>0</v>
          </cell>
          <cell r="D15">
            <v>0</v>
          </cell>
          <cell r="F15">
            <v>0</v>
          </cell>
        </row>
        <row r="16">
          <cell r="B16">
            <v>207</v>
          </cell>
          <cell r="C16">
            <v>0</v>
          </cell>
          <cell r="D16">
            <v>0</v>
          </cell>
          <cell r="F16">
            <v>0</v>
          </cell>
        </row>
        <row r="17">
          <cell r="B17">
            <v>83</v>
          </cell>
          <cell r="C17">
            <v>0</v>
          </cell>
          <cell r="D17">
            <v>0</v>
          </cell>
          <cell r="F17">
            <v>4</v>
          </cell>
        </row>
        <row r="18">
          <cell r="B18">
            <v>48</v>
          </cell>
          <cell r="C18">
            <v>0</v>
          </cell>
          <cell r="D18">
            <v>0</v>
          </cell>
          <cell r="F18">
            <v>8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</sheetData>
      <sheetData sheetId="9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71</v>
          </cell>
          <cell r="C11">
            <v>0</v>
          </cell>
          <cell r="D11">
            <v>0</v>
          </cell>
          <cell r="F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15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567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314</v>
          </cell>
          <cell r="C16">
            <v>0</v>
          </cell>
          <cell r="D16">
            <v>0</v>
          </cell>
          <cell r="F16">
            <v>7</v>
          </cell>
        </row>
        <row r="17">
          <cell r="B17">
            <v>92</v>
          </cell>
          <cell r="C17">
            <v>0</v>
          </cell>
          <cell r="D17">
            <v>0</v>
          </cell>
          <cell r="F17">
            <v>7</v>
          </cell>
        </row>
        <row r="18">
          <cell r="B18">
            <v>70</v>
          </cell>
          <cell r="C18">
            <v>0</v>
          </cell>
          <cell r="D18">
            <v>0</v>
          </cell>
          <cell r="F18">
            <v>9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</sheetData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12</v>
          </cell>
        </row>
        <row r="4">
          <cell r="B4">
            <v>2018</v>
          </cell>
        </row>
        <row r="6">
          <cell r="B6" t="str">
            <v>01/12/2018</v>
          </cell>
        </row>
        <row r="7">
          <cell r="B7">
            <v>12</v>
          </cell>
        </row>
        <row r="8">
          <cell r="B8" t="str">
            <v>01</v>
          </cell>
        </row>
        <row r="11">
          <cell r="B11" t="str">
            <v>DEZ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C9">
            <v>972</v>
          </cell>
          <cell r="D9">
            <v>141</v>
          </cell>
          <cell r="E9">
            <v>44</v>
          </cell>
          <cell r="F9">
            <v>97</v>
          </cell>
          <cell r="G9">
            <v>1274</v>
          </cell>
          <cell r="H9">
            <v>1473</v>
          </cell>
        </row>
      </sheetData>
      <sheetData sheetId="7">
        <row r="9">
          <cell r="C9">
            <v>1915</v>
          </cell>
          <cell r="D9">
            <v>456</v>
          </cell>
          <cell r="E9">
            <v>68</v>
          </cell>
          <cell r="F9">
            <v>0</v>
          </cell>
          <cell r="G9">
            <v>2106</v>
          </cell>
          <cell r="H9">
            <v>2696</v>
          </cell>
        </row>
      </sheetData>
      <sheetData sheetId="8">
        <row r="9">
          <cell r="C9">
            <v>1129</v>
          </cell>
          <cell r="D9">
            <v>263</v>
          </cell>
          <cell r="E9">
            <v>3</v>
          </cell>
          <cell r="F9">
            <v>0</v>
          </cell>
          <cell r="G9">
            <v>1240</v>
          </cell>
          <cell r="H9">
            <v>1774</v>
          </cell>
        </row>
      </sheetData>
      <sheetData sheetId="9">
        <row r="9">
          <cell r="C9">
            <v>1633</v>
          </cell>
          <cell r="D9">
            <v>401</v>
          </cell>
          <cell r="E9">
            <v>8</v>
          </cell>
          <cell r="F9">
            <v>0</v>
          </cell>
          <cell r="G9">
            <v>1788</v>
          </cell>
          <cell r="H9">
            <v>2650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12</v>
          </cell>
        </row>
        <row r="5">
          <cell r="B5" t="str">
            <v>20/01/2019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1_TRF1"/>
      <sheetName val="ANEXO I -TAB1_ SEÇÕES 1"/>
      <sheetName val="ANEXO I - TAB 2"/>
      <sheetName val="ANEXO II - TAB 1"/>
      <sheetName val="ANEXO II - TAB 2"/>
      <sheetName val="ANEXO III - TAB 1_TRF1"/>
      <sheetName val="ANEXO IV - TAB 1"/>
      <sheetName val="ANEXO III - TAB 1 SEÇÕES 1"/>
      <sheetName val="ANEXO V - TAB 1_TRF1"/>
      <sheetName val="ANEXO V - TAB 1_SEÇÕES 1"/>
      <sheetName val="ANEXO VI - TAB 1"/>
      <sheetName val="ANEXO VI - TAB 2"/>
    </sheetNames>
    <sheetDataSet>
      <sheetData sheetId="0">
        <row r="9">
          <cell r="E9">
            <v>195</v>
          </cell>
          <cell r="J9">
            <v>139</v>
          </cell>
          <cell r="K9">
            <v>7</v>
          </cell>
          <cell r="M9">
            <v>7</v>
          </cell>
        </row>
        <row r="10">
          <cell r="E10">
            <v>3</v>
          </cell>
        </row>
        <row r="11">
          <cell r="E11">
            <v>1</v>
          </cell>
        </row>
        <row r="12">
          <cell r="E12">
            <v>2</v>
          </cell>
          <cell r="J12">
            <v>1</v>
          </cell>
        </row>
        <row r="13">
          <cell r="E13">
            <v>1</v>
          </cell>
        </row>
        <row r="14">
          <cell r="E14">
            <v>6</v>
          </cell>
        </row>
        <row r="15">
          <cell r="E15">
            <v>22</v>
          </cell>
        </row>
        <row r="16">
          <cell r="E16">
            <v>14</v>
          </cell>
        </row>
        <row r="17">
          <cell r="E17">
            <v>9</v>
          </cell>
          <cell r="K17">
            <v>1</v>
          </cell>
          <cell r="M17">
            <v>1</v>
          </cell>
        </row>
        <row r="18">
          <cell r="E18">
            <v>10</v>
          </cell>
        </row>
        <row r="19">
          <cell r="F19">
            <v>16</v>
          </cell>
        </row>
        <row r="20">
          <cell r="F20">
            <v>8</v>
          </cell>
        </row>
        <row r="21">
          <cell r="F21">
            <v>28</v>
          </cell>
        </row>
        <row r="23">
          <cell r="E23">
            <v>553</v>
          </cell>
          <cell r="J23">
            <v>154</v>
          </cell>
          <cell r="K23">
            <v>13</v>
          </cell>
          <cell r="M23">
            <v>17</v>
          </cell>
        </row>
        <row r="24">
          <cell r="E24">
            <v>0</v>
          </cell>
        </row>
        <row r="25">
          <cell r="E25">
            <v>1</v>
          </cell>
        </row>
        <row r="26">
          <cell r="E26">
            <v>5</v>
          </cell>
        </row>
        <row r="27">
          <cell r="E27">
            <v>4</v>
          </cell>
        </row>
        <row r="28">
          <cell r="E28">
            <v>4</v>
          </cell>
          <cell r="M28">
            <v>1</v>
          </cell>
        </row>
        <row r="29">
          <cell r="E29">
            <v>10</v>
          </cell>
        </row>
        <row r="30">
          <cell r="E30">
            <v>7</v>
          </cell>
          <cell r="J30">
            <v>1</v>
          </cell>
        </row>
        <row r="31">
          <cell r="E31">
            <v>14</v>
          </cell>
        </row>
        <row r="32">
          <cell r="E32">
            <v>12</v>
          </cell>
        </row>
        <row r="33">
          <cell r="F33">
            <v>13</v>
          </cell>
        </row>
        <row r="34">
          <cell r="F34">
            <v>16</v>
          </cell>
        </row>
        <row r="35">
          <cell r="F35">
            <v>15</v>
          </cell>
        </row>
        <row r="37">
          <cell r="E37">
            <v>16</v>
          </cell>
        </row>
        <row r="38">
          <cell r="E38">
            <v>2</v>
          </cell>
        </row>
        <row r="39">
          <cell r="E39">
            <v>1</v>
          </cell>
        </row>
      </sheetData>
      <sheetData sheetId="1">
        <row r="9">
          <cell r="E9">
            <v>1446</v>
          </cell>
          <cell r="F9">
            <v>0</v>
          </cell>
          <cell r="J9">
            <v>629</v>
          </cell>
          <cell r="K9">
            <v>121</v>
          </cell>
          <cell r="M9">
            <v>144</v>
          </cell>
        </row>
        <row r="10">
          <cell r="E10">
            <v>86</v>
          </cell>
          <cell r="F10">
            <v>0</v>
          </cell>
          <cell r="J10">
            <v>1</v>
          </cell>
          <cell r="K10">
            <v>1</v>
          </cell>
          <cell r="M10">
            <v>1</v>
          </cell>
        </row>
        <row r="11">
          <cell r="E11">
            <v>35</v>
          </cell>
          <cell r="F11">
            <v>0</v>
          </cell>
          <cell r="J11">
            <v>2</v>
          </cell>
          <cell r="K11">
            <v>1</v>
          </cell>
          <cell r="M11">
            <v>0</v>
          </cell>
        </row>
        <row r="12">
          <cell r="E12">
            <v>36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144</v>
          </cell>
          <cell r="F13">
            <v>0</v>
          </cell>
          <cell r="J13">
            <v>1</v>
          </cell>
          <cell r="K13">
            <v>1</v>
          </cell>
          <cell r="M13">
            <v>1</v>
          </cell>
        </row>
        <row r="14">
          <cell r="E14">
            <v>194</v>
          </cell>
          <cell r="F14">
            <v>0</v>
          </cell>
          <cell r="J14">
            <v>0</v>
          </cell>
          <cell r="K14">
            <v>3</v>
          </cell>
          <cell r="M14">
            <v>5</v>
          </cell>
        </row>
        <row r="15">
          <cell r="E15">
            <v>145</v>
          </cell>
          <cell r="F15">
            <v>0</v>
          </cell>
          <cell r="J15">
            <v>1</v>
          </cell>
          <cell r="K15">
            <v>1</v>
          </cell>
          <cell r="M15">
            <v>1</v>
          </cell>
        </row>
        <row r="16">
          <cell r="E16">
            <v>218</v>
          </cell>
          <cell r="F16">
            <v>0</v>
          </cell>
          <cell r="J16">
            <v>1</v>
          </cell>
          <cell r="K16">
            <v>1</v>
          </cell>
          <cell r="M16">
            <v>1</v>
          </cell>
        </row>
        <row r="17">
          <cell r="E17">
            <v>197</v>
          </cell>
          <cell r="F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62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51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42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81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2083</v>
          </cell>
          <cell r="F23">
            <v>0</v>
          </cell>
          <cell r="J23">
            <v>563</v>
          </cell>
          <cell r="K23">
            <v>111</v>
          </cell>
          <cell r="M23">
            <v>161</v>
          </cell>
        </row>
        <row r="24">
          <cell r="E24">
            <v>127</v>
          </cell>
          <cell r="F24">
            <v>0</v>
          </cell>
          <cell r="J24">
            <v>1</v>
          </cell>
          <cell r="K24">
            <v>3</v>
          </cell>
          <cell r="M24">
            <v>1</v>
          </cell>
        </row>
        <row r="25">
          <cell r="E25">
            <v>64</v>
          </cell>
          <cell r="F25">
            <v>0</v>
          </cell>
          <cell r="J25">
            <v>2</v>
          </cell>
          <cell r="K25">
            <v>0</v>
          </cell>
          <cell r="M25">
            <v>0</v>
          </cell>
        </row>
        <row r="26">
          <cell r="E26">
            <v>61</v>
          </cell>
          <cell r="F26">
            <v>0</v>
          </cell>
          <cell r="J26">
            <v>4</v>
          </cell>
          <cell r="K26">
            <v>2</v>
          </cell>
          <cell r="M26">
            <v>0</v>
          </cell>
        </row>
        <row r="27">
          <cell r="E27">
            <v>202</v>
          </cell>
          <cell r="F27">
            <v>0</v>
          </cell>
          <cell r="J27">
            <v>1</v>
          </cell>
          <cell r="K27">
            <v>0</v>
          </cell>
          <cell r="M27">
            <v>0</v>
          </cell>
        </row>
        <row r="28">
          <cell r="E28">
            <v>249</v>
          </cell>
          <cell r="F28">
            <v>0</v>
          </cell>
          <cell r="J28">
            <v>3</v>
          </cell>
          <cell r="K28">
            <v>0</v>
          </cell>
          <cell r="M28">
            <v>0</v>
          </cell>
        </row>
        <row r="29">
          <cell r="E29">
            <v>198</v>
          </cell>
          <cell r="F29">
            <v>0</v>
          </cell>
          <cell r="J29">
            <v>1</v>
          </cell>
          <cell r="K29">
            <v>0</v>
          </cell>
          <cell r="M29">
            <v>0</v>
          </cell>
        </row>
        <row r="30">
          <cell r="E30">
            <v>292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290</v>
          </cell>
          <cell r="F31">
            <v>0</v>
          </cell>
          <cell r="J31">
            <v>1</v>
          </cell>
          <cell r="K31">
            <v>1</v>
          </cell>
          <cell r="M31">
            <v>3</v>
          </cell>
        </row>
        <row r="32">
          <cell r="E32">
            <v>149</v>
          </cell>
          <cell r="F32">
            <v>0</v>
          </cell>
          <cell r="J32">
            <v>3</v>
          </cell>
          <cell r="K32">
            <v>1</v>
          </cell>
          <cell r="M32">
            <v>1</v>
          </cell>
        </row>
        <row r="33">
          <cell r="E33">
            <v>0</v>
          </cell>
          <cell r="F33">
            <v>38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36</v>
          </cell>
          <cell r="J34">
            <v>0</v>
          </cell>
          <cell r="K34">
            <v>1</v>
          </cell>
          <cell r="M34">
            <v>1</v>
          </cell>
        </row>
        <row r="35">
          <cell r="E35">
            <v>0</v>
          </cell>
          <cell r="F35">
            <v>91</v>
          </cell>
          <cell r="J35">
            <v>1</v>
          </cell>
          <cell r="K35">
            <v>0</v>
          </cell>
          <cell r="M35">
            <v>0</v>
          </cell>
        </row>
        <row r="37">
          <cell r="E37">
            <v>19</v>
          </cell>
          <cell r="F37">
            <v>0</v>
          </cell>
          <cell r="J37">
            <v>2</v>
          </cell>
          <cell r="K37">
            <v>0</v>
          </cell>
          <cell r="M37">
            <v>0</v>
          </cell>
        </row>
        <row r="38">
          <cell r="E38">
            <v>1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2">
        <row r="9">
          <cell r="B9">
            <v>27</v>
          </cell>
          <cell r="C9">
            <v>0</v>
          </cell>
          <cell r="E9">
            <v>24</v>
          </cell>
          <cell r="F9">
            <v>5</v>
          </cell>
          <cell r="H9">
            <v>5</v>
          </cell>
        </row>
        <row r="10">
          <cell r="B10">
            <v>362</v>
          </cell>
          <cell r="C10">
            <v>7</v>
          </cell>
          <cell r="E10">
            <v>46</v>
          </cell>
          <cell r="F10">
            <v>17</v>
          </cell>
          <cell r="H10">
            <v>23</v>
          </cell>
        </row>
        <row r="11">
          <cell r="B11">
            <v>192</v>
          </cell>
          <cell r="C11">
            <v>102</v>
          </cell>
          <cell r="E11">
            <v>2</v>
          </cell>
          <cell r="F11">
            <v>3</v>
          </cell>
          <cell r="H11">
            <v>4</v>
          </cell>
        </row>
      </sheetData>
      <sheetData sheetId="3" refreshError="1"/>
      <sheetData sheetId="4" refreshError="1"/>
      <sheetData sheetId="5">
        <row r="10">
          <cell r="B10">
            <v>1</v>
          </cell>
          <cell r="D10">
            <v>0</v>
          </cell>
        </row>
        <row r="11">
          <cell r="B11">
            <v>28</v>
          </cell>
          <cell r="D11">
            <v>10</v>
          </cell>
        </row>
        <row r="12">
          <cell r="B12">
            <v>64</v>
          </cell>
          <cell r="D12">
            <v>16</v>
          </cell>
          <cell r="F12">
            <v>1</v>
          </cell>
        </row>
        <row r="13">
          <cell r="B13">
            <v>38</v>
          </cell>
          <cell r="C13">
            <v>3</v>
          </cell>
          <cell r="D13">
            <v>8</v>
          </cell>
        </row>
        <row r="14">
          <cell r="C14">
            <v>47</v>
          </cell>
          <cell r="F14">
            <v>1</v>
          </cell>
        </row>
        <row r="15">
          <cell r="C15">
            <v>439</v>
          </cell>
          <cell r="F15">
            <v>15</v>
          </cell>
        </row>
        <row r="16">
          <cell r="C16">
            <v>154</v>
          </cell>
          <cell r="F16">
            <v>7</v>
          </cell>
        </row>
        <row r="17">
          <cell r="C17">
            <v>147</v>
          </cell>
          <cell r="F17">
            <v>5</v>
          </cell>
        </row>
        <row r="18">
          <cell r="C18">
            <v>31</v>
          </cell>
          <cell r="F18">
            <v>1</v>
          </cell>
        </row>
        <row r="19">
          <cell r="C19">
            <v>24</v>
          </cell>
          <cell r="F19">
            <v>0</v>
          </cell>
        </row>
        <row r="20">
          <cell r="D20">
            <v>34</v>
          </cell>
        </row>
      </sheetData>
      <sheetData sheetId="6" refreshError="1"/>
      <sheetData sheetId="7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283</v>
          </cell>
          <cell r="C11">
            <v>10</v>
          </cell>
          <cell r="D11">
            <v>20</v>
          </cell>
          <cell r="F11">
            <v>2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121</v>
          </cell>
          <cell r="C14">
            <v>9</v>
          </cell>
          <cell r="D14">
            <v>0</v>
          </cell>
          <cell r="F14">
            <v>0</v>
          </cell>
        </row>
        <row r="15">
          <cell r="B15">
            <v>2614</v>
          </cell>
          <cell r="C15">
            <v>103</v>
          </cell>
          <cell r="D15">
            <v>6</v>
          </cell>
          <cell r="F15">
            <v>53</v>
          </cell>
        </row>
        <row r="16">
          <cell r="B16">
            <v>46</v>
          </cell>
          <cell r="C16">
            <v>6</v>
          </cell>
          <cell r="D16">
            <v>1</v>
          </cell>
          <cell r="F16">
            <v>1</v>
          </cell>
        </row>
        <row r="17">
          <cell r="B17">
            <v>778</v>
          </cell>
          <cell r="C17">
            <v>28</v>
          </cell>
          <cell r="D17">
            <v>5</v>
          </cell>
          <cell r="F17">
            <v>43</v>
          </cell>
        </row>
        <row r="18">
          <cell r="B18">
            <v>1127</v>
          </cell>
          <cell r="C18">
            <v>38</v>
          </cell>
          <cell r="D18">
            <v>2</v>
          </cell>
          <cell r="F18">
            <v>139</v>
          </cell>
        </row>
        <row r="19">
          <cell r="B19">
            <v>71</v>
          </cell>
          <cell r="C19">
            <v>4</v>
          </cell>
          <cell r="D19">
            <v>0</v>
          </cell>
          <cell r="F19">
            <v>1</v>
          </cell>
        </row>
      </sheetData>
      <sheetData sheetId="8" refreshError="1"/>
      <sheetData sheetId="9" refreshError="1"/>
      <sheetData sheetId="10" refreshError="1"/>
      <sheetData sheetId="11">
        <row r="9">
          <cell r="C9">
            <v>1235</v>
          </cell>
          <cell r="D9">
            <v>139</v>
          </cell>
          <cell r="F9">
            <v>37</v>
          </cell>
          <cell r="G9">
            <v>1563</v>
          </cell>
          <cell r="H9">
            <v>2158</v>
          </cell>
        </row>
        <row r="10">
          <cell r="C10">
            <v>7749</v>
          </cell>
          <cell r="D10">
            <v>1893</v>
          </cell>
          <cell r="F10">
            <v>63</v>
          </cell>
          <cell r="G10">
            <v>9437</v>
          </cell>
          <cell r="H10">
            <v>13432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a - SEÇÕES"/>
      <sheetName val="ANEXO IV-b - SEÇÕES"/>
      <sheetName val="ANEXO IV-e - SEÇÕES"/>
      <sheetName val="Anexo IV-h - SEÇÕES"/>
      <sheetName val="ANEXO IV-a - TRF"/>
      <sheetName val="ANEXO IV-b - TRF"/>
      <sheetName val="ANEXO IV-e - TRF"/>
      <sheetName val="Anexo IV-h - TRF"/>
    </sheetNames>
    <sheetDataSet>
      <sheetData sheetId="0">
        <row r="13">
          <cell r="F13">
            <v>854</v>
          </cell>
          <cell r="G13">
            <v>0</v>
          </cell>
          <cell r="K13">
            <v>367</v>
          </cell>
          <cell r="L13">
            <v>123</v>
          </cell>
          <cell r="N13">
            <v>149</v>
          </cell>
        </row>
        <row r="14">
          <cell r="F14">
            <v>20</v>
          </cell>
          <cell r="G14">
            <v>0</v>
          </cell>
          <cell r="K14">
            <v>3</v>
          </cell>
          <cell r="L14">
            <v>1</v>
          </cell>
          <cell r="N14">
            <v>3</v>
          </cell>
        </row>
        <row r="15">
          <cell r="F15">
            <v>14</v>
          </cell>
          <cell r="G15">
            <v>0</v>
          </cell>
          <cell r="K15">
            <v>2</v>
          </cell>
          <cell r="L15">
            <v>1</v>
          </cell>
          <cell r="N15">
            <v>2</v>
          </cell>
        </row>
        <row r="16">
          <cell r="F16">
            <v>14</v>
          </cell>
          <cell r="G16">
            <v>0</v>
          </cell>
          <cell r="K16">
            <v>3</v>
          </cell>
          <cell r="L16">
            <v>1</v>
          </cell>
          <cell r="N16">
            <v>6</v>
          </cell>
        </row>
        <row r="17">
          <cell r="F17">
            <v>59</v>
          </cell>
          <cell r="G17">
            <v>0</v>
          </cell>
          <cell r="K17">
            <v>5</v>
          </cell>
          <cell r="L17">
            <v>0</v>
          </cell>
          <cell r="N17">
            <v>0</v>
          </cell>
        </row>
        <row r="18">
          <cell r="F18">
            <v>86</v>
          </cell>
          <cell r="G18">
            <v>0</v>
          </cell>
          <cell r="K18">
            <v>5</v>
          </cell>
          <cell r="L18">
            <v>1</v>
          </cell>
          <cell r="N18">
            <v>1</v>
          </cell>
        </row>
        <row r="19">
          <cell r="F19">
            <v>33</v>
          </cell>
          <cell r="G19">
            <v>0</v>
          </cell>
          <cell r="K19">
            <v>5</v>
          </cell>
          <cell r="L19">
            <v>0</v>
          </cell>
          <cell r="N19">
            <v>0</v>
          </cell>
        </row>
        <row r="20">
          <cell r="F20">
            <v>51</v>
          </cell>
          <cell r="G20">
            <v>0</v>
          </cell>
          <cell r="K20">
            <v>1</v>
          </cell>
          <cell r="L20">
            <v>2</v>
          </cell>
          <cell r="N20">
            <v>3</v>
          </cell>
        </row>
        <row r="21">
          <cell r="F21">
            <v>56</v>
          </cell>
          <cell r="G21">
            <v>0</v>
          </cell>
          <cell r="K21">
            <v>1</v>
          </cell>
          <cell r="L21">
            <v>2</v>
          </cell>
          <cell r="N21">
            <v>1</v>
          </cell>
        </row>
        <row r="22">
          <cell r="F22">
            <v>56</v>
          </cell>
          <cell r="G22">
            <v>0</v>
          </cell>
          <cell r="K22">
            <v>1</v>
          </cell>
          <cell r="L22">
            <v>0</v>
          </cell>
          <cell r="N22">
            <v>0</v>
          </cell>
        </row>
        <row r="23">
          <cell r="F23">
            <v>0</v>
          </cell>
          <cell r="G23">
            <v>24</v>
          </cell>
          <cell r="K23">
            <v>1</v>
          </cell>
          <cell r="L23">
            <v>1</v>
          </cell>
          <cell r="N23">
            <v>2</v>
          </cell>
        </row>
        <row r="24">
          <cell r="F24">
            <v>0</v>
          </cell>
          <cell r="G24">
            <v>22</v>
          </cell>
          <cell r="K24">
            <v>1</v>
          </cell>
          <cell r="L24">
            <v>1</v>
          </cell>
          <cell r="N24">
            <v>1</v>
          </cell>
        </row>
        <row r="25">
          <cell r="F25">
            <v>0</v>
          </cell>
          <cell r="G25">
            <v>44</v>
          </cell>
          <cell r="K25">
            <v>0</v>
          </cell>
          <cell r="L25">
            <v>1</v>
          </cell>
          <cell r="N25">
            <v>1</v>
          </cell>
        </row>
        <row r="27">
          <cell r="F27">
            <v>1311</v>
          </cell>
          <cell r="G27">
            <v>0</v>
          </cell>
          <cell r="K27">
            <v>348</v>
          </cell>
          <cell r="L27">
            <v>76</v>
          </cell>
          <cell r="N27">
            <v>89</v>
          </cell>
        </row>
        <row r="28">
          <cell r="F28">
            <v>29</v>
          </cell>
          <cell r="G28">
            <v>0</v>
          </cell>
          <cell r="K28">
            <v>3</v>
          </cell>
          <cell r="L28">
            <v>0</v>
          </cell>
          <cell r="N28">
            <v>0</v>
          </cell>
        </row>
        <row r="29">
          <cell r="F29">
            <v>21</v>
          </cell>
          <cell r="G29">
            <v>0</v>
          </cell>
          <cell r="K29">
            <v>6</v>
          </cell>
          <cell r="L29">
            <v>0</v>
          </cell>
          <cell r="N29">
            <v>0</v>
          </cell>
        </row>
        <row r="30">
          <cell r="F30">
            <v>22</v>
          </cell>
          <cell r="G30">
            <v>0</v>
          </cell>
          <cell r="K30">
            <v>2</v>
          </cell>
          <cell r="L30">
            <v>1</v>
          </cell>
          <cell r="N30">
            <v>1</v>
          </cell>
        </row>
        <row r="31">
          <cell r="F31">
            <v>65</v>
          </cell>
          <cell r="G31">
            <v>0</v>
          </cell>
          <cell r="K31">
            <v>3</v>
          </cell>
          <cell r="L31">
            <v>0</v>
          </cell>
          <cell r="N31">
            <v>0</v>
          </cell>
        </row>
        <row r="32">
          <cell r="F32">
            <v>109</v>
          </cell>
          <cell r="G32">
            <v>0</v>
          </cell>
          <cell r="K32">
            <v>2</v>
          </cell>
          <cell r="L32">
            <v>2</v>
          </cell>
          <cell r="N32">
            <v>5</v>
          </cell>
        </row>
        <row r="33">
          <cell r="F33">
            <v>63</v>
          </cell>
          <cell r="G33">
            <v>0</v>
          </cell>
          <cell r="K33">
            <v>3</v>
          </cell>
          <cell r="L33">
            <v>0</v>
          </cell>
          <cell r="N33">
            <v>0</v>
          </cell>
        </row>
        <row r="34">
          <cell r="F34">
            <v>96</v>
          </cell>
          <cell r="G34">
            <v>0</v>
          </cell>
          <cell r="K34">
            <v>0</v>
          </cell>
          <cell r="L34">
            <v>1</v>
          </cell>
          <cell r="N34">
            <v>1</v>
          </cell>
        </row>
        <row r="35">
          <cell r="F35">
            <v>86</v>
          </cell>
          <cell r="G35">
            <v>0</v>
          </cell>
          <cell r="K35">
            <v>1</v>
          </cell>
          <cell r="L35">
            <v>0</v>
          </cell>
          <cell r="N35">
            <v>0</v>
          </cell>
        </row>
        <row r="36">
          <cell r="F36">
            <v>68</v>
          </cell>
          <cell r="G36">
            <v>0</v>
          </cell>
          <cell r="K36">
            <v>0</v>
          </cell>
          <cell r="L36">
            <v>1</v>
          </cell>
          <cell r="N36">
            <v>2</v>
          </cell>
        </row>
        <row r="37">
          <cell r="F37">
            <v>0</v>
          </cell>
          <cell r="G37">
            <v>40</v>
          </cell>
          <cell r="K37">
            <v>0</v>
          </cell>
          <cell r="L37">
            <v>0</v>
          </cell>
          <cell r="N37">
            <v>0</v>
          </cell>
        </row>
        <row r="38">
          <cell r="F38">
            <v>0</v>
          </cell>
          <cell r="G38">
            <v>11</v>
          </cell>
          <cell r="K38">
            <v>0</v>
          </cell>
          <cell r="L38">
            <v>0</v>
          </cell>
          <cell r="N38">
            <v>0</v>
          </cell>
        </row>
        <row r="39">
          <cell r="F39">
            <v>0</v>
          </cell>
          <cell r="G39">
            <v>65</v>
          </cell>
          <cell r="K39">
            <v>2</v>
          </cell>
          <cell r="L39">
            <v>2</v>
          </cell>
          <cell r="N39">
            <v>3</v>
          </cell>
        </row>
        <row r="41">
          <cell r="F41">
            <v>1</v>
          </cell>
          <cell r="G41">
            <v>0</v>
          </cell>
          <cell r="K41">
            <v>1</v>
          </cell>
          <cell r="L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K42">
            <v>0</v>
          </cell>
          <cell r="L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N44">
            <v>0</v>
          </cell>
        </row>
        <row r="45">
          <cell r="F45">
            <v>1</v>
          </cell>
          <cell r="G45">
            <v>0</v>
          </cell>
          <cell r="K45">
            <v>0</v>
          </cell>
          <cell r="L45">
            <v>0</v>
          </cell>
          <cell r="N45">
            <v>0</v>
          </cell>
        </row>
        <row r="46">
          <cell r="F46">
            <v>2</v>
          </cell>
          <cell r="G46">
            <v>0</v>
          </cell>
          <cell r="K46">
            <v>1</v>
          </cell>
          <cell r="L46">
            <v>0</v>
          </cell>
          <cell r="N46">
            <v>0</v>
          </cell>
        </row>
        <row r="47">
          <cell r="F47">
            <v>0</v>
          </cell>
          <cell r="G47">
            <v>0</v>
          </cell>
          <cell r="K47">
            <v>0</v>
          </cell>
          <cell r="L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K48">
            <v>0</v>
          </cell>
          <cell r="L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K53">
            <v>0</v>
          </cell>
          <cell r="L53">
            <v>0</v>
          </cell>
          <cell r="N53">
            <v>0</v>
          </cell>
        </row>
      </sheetData>
      <sheetData sheetId="1"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136</v>
          </cell>
          <cell r="D17">
            <v>1</v>
          </cell>
          <cell r="F17">
            <v>14</v>
          </cell>
          <cell r="G17">
            <v>1</v>
          </cell>
        </row>
        <row r="18">
          <cell r="C18">
            <v>10</v>
          </cell>
          <cell r="D18">
            <v>0</v>
          </cell>
          <cell r="F18">
            <v>0</v>
          </cell>
          <cell r="G18">
            <v>0</v>
          </cell>
        </row>
        <row r="19">
          <cell r="C19">
            <v>1</v>
          </cell>
          <cell r="D19">
            <v>0</v>
          </cell>
          <cell r="F19">
            <v>0</v>
          </cell>
          <cell r="G19">
            <v>0</v>
          </cell>
        </row>
        <row r="20">
          <cell r="C20">
            <v>147</v>
          </cell>
          <cell r="D20">
            <v>1</v>
          </cell>
          <cell r="F20">
            <v>14</v>
          </cell>
          <cell r="G20">
            <v>1</v>
          </cell>
        </row>
        <row r="21">
          <cell r="C21"/>
          <cell r="D21"/>
          <cell r="F21"/>
          <cell r="G21"/>
        </row>
        <row r="22">
          <cell r="C22">
            <v>76</v>
          </cell>
          <cell r="D22">
            <v>0</v>
          </cell>
          <cell r="F22">
            <v>0</v>
          </cell>
          <cell r="G22">
            <v>1</v>
          </cell>
        </row>
        <row r="23">
          <cell r="C23">
            <v>667</v>
          </cell>
          <cell r="D23">
            <v>0</v>
          </cell>
          <cell r="F23">
            <v>0</v>
          </cell>
          <cell r="G23">
            <v>6</v>
          </cell>
        </row>
        <row r="24">
          <cell r="C24">
            <v>561</v>
          </cell>
          <cell r="D24">
            <v>0</v>
          </cell>
          <cell r="F24">
            <v>0</v>
          </cell>
          <cell r="G24">
            <v>7</v>
          </cell>
        </row>
        <row r="25">
          <cell r="C25">
            <v>229</v>
          </cell>
          <cell r="D25">
            <v>0</v>
          </cell>
          <cell r="F25">
            <v>0</v>
          </cell>
          <cell r="G25">
            <v>4</v>
          </cell>
        </row>
        <row r="26">
          <cell r="F26">
            <v>0</v>
          </cell>
          <cell r="G26">
            <v>8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26</v>
          </cell>
        </row>
        <row r="29">
          <cell r="F29">
            <v>14</v>
          </cell>
          <cell r="G29">
            <v>27</v>
          </cell>
        </row>
        <row r="30">
          <cell r="F30"/>
          <cell r="G30"/>
        </row>
        <row r="31">
          <cell r="F31"/>
          <cell r="G31"/>
        </row>
        <row r="41">
          <cell r="G41"/>
        </row>
      </sheetData>
      <sheetData sheetId="2">
        <row r="15">
          <cell r="C15">
            <v>176</v>
          </cell>
          <cell r="D15">
            <v>3</v>
          </cell>
          <cell r="F15">
            <v>16</v>
          </cell>
          <cell r="G15">
            <v>11</v>
          </cell>
          <cell r="I15">
            <v>16</v>
          </cell>
        </row>
        <row r="19">
          <cell r="C19">
            <v>96</v>
          </cell>
          <cell r="E19">
            <v>149</v>
          </cell>
        </row>
      </sheetData>
      <sheetData sheetId="3">
        <row r="12">
          <cell r="D12">
            <v>3631</v>
          </cell>
          <cell r="E12">
            <v>647</v>
          </cell>
          <cell r="F12">
            <v>984</v>
          </cell>
          <cell r="H12">
            <v>3914</v>
          </cell>
          <cell r="I12">
            <v>4101</v>
          </cell>
        </row>
      </sheetData>
      <sheetData sheetId="4">
        <row r="13">
          <cell r="F13">
            <v>230</v>
          </cell>
          <cell r="G13">
            <v>0</v>
          </cell>
          <cell r="K13">
            <v>112</v>
          </cell>
          <cell r="L13">
            <v>10</v>
          </cell>
          <cell r="N13">
            <v>11</v>
          </cell>
        </row>
        <row r="14">
          <cell r="F14">
            <v>2</v>
          </cell>
          <cell r="G14">
            <v>0</v>
          </cell>
          <cell r="K14">
            <v>0</v>
          </cell>
          <cell r="L14">
            <v>0</v>
          </cell>
          <cell r="N14">
            <v>0</v>
          </cell>
        </row>
        <row r="15">
          <cell r="F15">
            <v>3</v>
          </cell>
          <cell r="G15">
            <v>0</v>
          </cell>
          <cell r="K15">
            <v>0</v>
          </cell>
          <cell r="L15">
            <v>1</v>
          </cell>
          <cell r="N15">
            <v>1</v>
          </cell>
        </row>
        <row r="16">
          <cell r="F16">
            <v>2</v>
          </cell>
          <cell r="G16">
            <v>0</v>
          </cell>
          <cell r="K16">
            <v>0</v>
          </cell>
          <cell r="L16">
            <v>0</v>
          </cell>
          <cell r="N16">
            <v>0</v>
          </cell>
        </row>
        <row r="17">
          <cell r="F17">
            <v>9</v>
          </cell>
          <cell r="G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F18">
            <v>4</v>
          </cell>
          <cell r="G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F19">
            <v>6</v>
          </cell>
          <cell r="G19">
            <v>0</v>
          </cell>
          <cell r="K19">
            <v>1</v>
          </cell>
          <cell r="L19">
            <v>0</v>
          </cell>
          <cell r="N19">
            <v>0</v>
          </cell>
        </row>
        <row r="20">
          <cell r="F20">
            <v>10</v>
          </cell>
          <cell r="G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F21">
            <v>10</v>
          </cell>
          <cell r="G21">
            <v>0</v>
          </cell>
          <cell r="K21">
            <v>0</v>
          </cell>
          <cell r="L21">
            <v>0</v>
          </cell>
          <cell r="N21">
            <v>0</v>
          </cell>
        </row>
        <row r="22">
          <cell r="F22">
            <v>7</v>
          </cell>
          <cell r="G22">
            <v>0</v>
          </cell>
          <cell r="K22">
            <v>2</v>
          </cell>
          <cell r="L22">
            <v>0</v>
          </cell>
          <cell r="N22">
            <v>0</v>
          </cell>
        </row>
        <row r="23">
          <cell r="F23">
            <v>0</v>
          </cell>
          <cell r="G23">
            <v>11</v>
          </cell>
          <cell r="K23">
            <v>1</v>
          </cell>
          <cell r="L23">
            <v>0</v>
          </cell>
          <cell r="N23">
            <v>0</v>
          </cell>
        </row>
        <row r="24">
          <cell r="F24">
            <v>0</v>
          </cell>
          <cell r="G24">
            <v>9</v>
          </cell>
          <cell r="K24">
            <v>0</v>
          </cell>
          <cell r="L24">
            <v>0</v>
          </cell>
          <cell r="N24">
            <v>0</v>
          </cell>
        </row>
        <row r="25">
          <cell r="F25">
            <v>0</v>
          </cell>
          <cell r="G25">
            <v>10</v>
          </cell>
          <cell r="K25">
            <v>0</v>
          </cell>
          <cell r="L25">
            <v>0</v>
          </cell>
          <cell r="N25">
            <v>0</v>
          </cell>
        </row>
        <row r="27">
          <cell r="F27">
            <v>569</v>
          </cell>
          <cell r="G27">
            <v>0</v>
          </cell>
          <cell r="K27">
            <v>175</v>
          </cell>
          <cell r="L27">
            <v>27</v>
          </cell>
          <cell r="N27">
            <v>40</v>
          </cell>
        </row>
        <row r="28">
          <cell r="F28">
            <v>8</v>
          </cell>
          <cell r="G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8</v>
          </cell>
          <cell r="G29">
            <v>0</v>
          </cell>
          <cell r="K29">
            <v>2</v>
          </cell>
          <cell r="L29">
            <v>0</v>
          </cell>
          <cell r="N29">
            <v>0</v>
          </cell>
        </row>
        <row r="30">
          <cell r="F30">
            <v>9</v>
          </cell>
          <cell r="G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F31">
            <v>7</v>
          </cell>
          <cell r="G31">
            <v>0</v>
          </cell>
          <cell r="K31">
            <v>0</v>
          </cell>
          <cell r="L31">
            <v>0</v>
          </cell>
          <cell r="N31">
            <v>0</v>
          </cell>
        </row>
        <row r="32">
          <cell r="F32">
            <v>13</v>
          </cell>
          <cell r="G32">
            <v>0</v>
          </cell>
          <cell r="K32">
            <v>0</v>
          </cell>
          <cell r="L32">
            <v>1</v>
          </cell>
          <cell r="N32">
            <v>1</v>
          </cell>
        </row>
        <row r="33">
          <cell r="F33">
            <v>16</v>
          </cell>
          <cell r="G33">
            <v>0</v>
          </cell>
          <cell r="K33">
            <v>0</v>
          </cell>
          <cell r="L33">
            <v>1</v>
          </cell>
          <cell r="N33">
            <v>1</v>
          </cell>
        </row>
        <row r="34">
          <cell r="F34">
            <v>19</v>
          </cell>
          <cell r="G34">
            <v>0</v>
          </cell>
          <cell r="K34">
            <v>0</v>
          </cell>
          <cell r="L34">
            <v>0</v>
          </cell>
          <cell r="N34">
            <v>0</v>
          </cell>
        </row>
        <row r="35">
          <cell r="F35">
            <v>22</v>
          </cell>
          <cell r="G35">
            <v>0</v>
          </cell>
          <cell r="K35">
            <v>0</v>
          </cell>
          <cell r="L35">
            <v>0</v>
          </cell>
          <cell r="N35">
            <v>0</v>
          </cell>
        </row>
        <row r="36">
          <cell r="F36">
            <v>25</v>
          </cell>
          <cell r="G36">
            <v>0</v>
          </cell>
          <cell r="K36">
            <v>0</v>
          </cell>
          <cell r="L36">
            <v>0</v>
          </cell>
          <cell r="N36">
            <v>0</v>
          </cell>
        </row>
        <row r="37">
          <cell r="F37">
            <v>0</v>
          </cell>
          <cell r="G37">
            <v>14</v>
          </cell>
          <cell r="K37">
            <v>0</v>
          </cell>
          <cell r="L37">
            <v>0</v>
          </cell>
          <cell r="N37">
            <v>0</v>
          </cell>
        </row>
        <row r="38">
          <cell r="F38">
            <v>0</v>
          </cell>
          <cell r="G38">
            <v>6</v>
          </cell>
          <cell r="K38">
            <v>0</v>
          </cell>
          <cell r="L38">
            <v>0</v>
          </cell>
          <cell r="N38">
            <v>0</v>
          </cell>
        </row>
        <row r="39">
          <cell r="F39">
            <v>0</v>
          </cell>
          <cell r="G39">
            <v>25</v>
          </cell>
          <cell r="K39">
            <v>0</v>
          </cell>
          <cell r="L39">
            <v>0</v>
          </cell>
          <cell r="N39">
            <v>0</v>
          </cell>
        </row>
        <row r="41">
          <cell r="F41">
            <v>1</v>
          </cell>
          <cell r="G41">
            <v>0</v>
          </cell>
          <cell r="K41">
            <v>0</v>
          </cell>
          <cell r="L41">
            <v>3</v>
          </cell>
          <cell r="N41">
            <v>3</v>
          </cell>
        </row>
        <row r="42">
          <cell r="F42">
            <v>1</v>
          </cell>
          <cell r="G42">
            <v>0</v>
          </cell>
          <cell r="K42">
            <v>0</v>
          </cell>
          <cell r="L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F44">
            <v>1</v>
          </cell>
          <cell r="G44">
            <v>0</v>
          </cell>
          <cell r="K44">
            <v>0</v>
          </cell>
          <cell r="L44">
            <v>0</v>
          </cell>
          <cell r="N44">
            <v>0</v>
          </cell>
        </row>
        <row r="45">
          <cell r="F45">
            <v>1</v>
          </cell>
          <cell r="G45">
            <v>0</v>
          </cell>
          <cell r="K45">
            <v>0</v>
          </cell>
          <cell r="L45">
            <v>0</v>
          </cell>
          <cell r="N45">
            <v>0</v>
          </cell>
        </row>
        <row r="46">
          <cell r="F46">
            <v>2</v>
          </cell>
          <cell r="G46">
            <v>0</v>
          </cell>
          <cell r="K46">
            <v>0</v>
          </cell>
          <cell r="L46">
            <v>0</v>
          </cell>
          <cell r="N46">
            <v>0</v>
          </cell>
        </row>
        <row r="47">
          <cell r="F47">
            <v>0</v>
          </cell>
          <cell r="G47">
            <v>0</v>
          </cell>
          <cell r="K47">
            <v>0</v>
          </cell>
          <cell r="L47">
            <v>0</v>
          </cell>
          <cell r="N47">
            <v>0</v>
          </cell>
        </row>
        <row r="48">
          <cell r="F48">
            <v>0</v>
          </cell>
          <cell r="G48">
            <v>0</v>
          </cell>
          <cell r="K48">
            <v>0</v>
          </cell>
          <cell r="L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K53">
            <v>0</v>
          </cell>
          <cell r="L53">
            <v>0</v>
          </cell>
          <cell r="N53">
            <v>0</v>
          </cell>
        </row>
      </sheetData>
      <sheetData sheetId="5">
        <row r="16">
          <cell r="C16">
            <v>1</v>
          </cell>
          <cell r="F16">
            <v>0</v>
          </cell>
          <cell r="G16">
            <v>0</v>
          </cell>
        </row>
        <row r="17">
          <cell r="C17">
            <v>25</v>
          </cell>
          <cell r="F17">
            <v>13</v>
          </cell>
          <cell r="G17">
            <v>0</v>
          </cell>
        </row>
        <row r="18">
          <cell r="C18">
            <v>62</v>
          </cell>
          <cell r="F18">
            <v>19</v>
          </cell>
          <cell r="G18">
            <v>1</v>
          </cell>
        </row>
        <row r="19">
          <cell r="C19">
            <v>35</v>
          </cell>
          <cell r="F19">
            <v>13</v>
          </cell>
          <cell r="G19">
            <v>0</v>
          </cell>
        </row>
        <row r="20">
          <cell r="C20">
            <v>123</v>
          </cell>
          <cell r="F20">
            <v>45</v>
          </cell>
          <cell r="G20">
            <v>1</v>
          </cell>
        </row>
        <row r="21">
          <cell r="C21"/>
          <cell r="F21"/>
          <cell r="G21"/>
        </row>
        <row r="22">
          <cell r="C22">
            <v>93</v>
          </cell>
          <cell r="F22"/>
          <cell r="G22">
            <v>4</v>
          </cell>
        </row>
        <row r="23">
          <cell r="C23">
            <v>307</v>
          </cell>
          <cell r="F23"/>
          <cell r="G23">
            <v>10</v>
          </cell>
        </row>
        <row r="24">
          <cell r="C24">
            <v>204</v>
          </cell>
          <cell r="F24"/>
          <cell r="G24">
            <v>4</v>
          </cell>
        </row>
        <row r="25">
          <cell r="C25">
            <v>124</v>
          </cell>
          <cell r="F25"/>
          <cell r="G25">
            <v>10</v>
          </cell>
        </row>
        <row r="26">
          <cell r="F26"/>
          <cell r="G26">
            <v>18</v>
          </cell>
        </row>
        <row r="27">
          <cell r="F27"/>
          <cell r="G27">
            <v>3</v>
          </cell>
        </row>
        <row r="28">
          <cell r="F28"/>
          <cell r="G28">
            <v>49</v>
          </cell>
        </row>
        <row r="29">
          <cell r="F29">
            <v>46</v>
          </cell>
          <cell r="G29">
            <v>49</v>
          </cell>
        </row>
        <row r="30">
          <cell r="F30"/>
          <cell r="G30"/>
        </row>
        <row r="31">
          <cell r="F31"/>
          <cell r="G31"/>
        </row>
        <row r="41">
          <cell r="G41"/>
        </row>
      </sheetData>
      <sheetData sheetId="6">
        <row r="14">
          <cell r="C14">
            <v>27</v>
          </cell>
          <cell r="F14">
            <v>24</v>
          </cell>
          <cell r="G14">
            <v>5</v>
          </cell>
          <cell r="I14">
            <v>9</v>
          </cell>
        </row>
      </sheetData>
      <sheetData sheetId="7">
        <row r="12">
          <cell r="D12">
            <v>1190</v>
          </cell>
          <cell r="E12">
            <v>144</v>
          </cell>
          <cell r="F12">
            <v>486</v>
          </cell>
          <cell r="G12"/>
          <cell r="H12">
            <v>1365</v>
          </cell>
          <cell r="I12">
            <v>1327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>
        <row r="9">
          <cell r="E9">
            <v>420</v>
          </cell>
          <cell r="J9">
            <v>161</v>
          </cell>
          <cell r="K9">
            <v>9</v>
          </cell>
          <cell r="M9">
            <v>11</v>
          </cell>
        </row>
        <row r="10">
          <cell r="E10">
            <v>3</v>
          </cell>
          <cell r="J10">
            <v>1</v>
          </cell>
        </row>
        <row r="11">
          <cell r="E11">
            <v>16</v>
          </cell>
          <cell r="J11">
            <v>1</v>
          </cell>
          <cell r="K11">
            <v>1</v>
          </cell>
          <cell r="M11">
            <v>1</v>
          </cell>
        </row>
        <row r="12">
          <cell r="E12">
            <v>18</v>
          </cell>
        </row>
        <row r="13">
          <cell r="E13">
            <v>10</v>
          </cell>
        </row>
        <row r="14">
          <cell r="E14">
            <v>13</v>
          </cell>
          <cell r="J14">
            <v>2</v>
          </cell>
        </row>
        <row r="15">
          <cell r="E15">
            <v>2</v>
          </cell>
        </row>
        <row r="16">
          <cell r="E16">
            <v>2</v>
          </cell>
        </row>
        <row r="17">
          <cell r="E17">
            <v>32</v>
          </cell>
          <cell r="K17">
            <v>1</v>
          </cell>
          <cell r="M17">
            <v>1</v>
          </cell>
        </row>
        <row r="18">
          <cell r="E18">
            <v>11</v>
          </cell>
        </row>
        <row r="19">
          <cell r="F19">
            <v>8</v>
          </cell>
        </row>
        <row r="20">
          <cell r="F20">
            <v>20</v>
          </cell>
        </row>
        <row r="21">
          <cell r="F21">
            <v>9</v>
          </cell>
        </row>
        <row r="23">
          <cell r="E23">
            <v>835</v>
          </cell>
          <cell r="J23">
            <v>339</v>
          </cell>
          <cell r="K23">
            <v>38</v>
          </cell>
          <cell r="M23">
            <v>56</v>
          </cell>
        </row>
        <row r="24">
          <cell r="E24">
            <v>2</v>
          </cell>
          <cell r="J24">
            <v>3</v>
          </cell>
        </row>
        <row r="25">
          <cell r="E25">
            <v>40</v>
          </cell>
          <cell r="J25">
            <v>2</v>
          </cell>
        </row>
        <row r="26">
          <cell r="E26">
            <v>23</v>
          </cell>
        </row>
        <row r="27">
          <cell r="E27">
            <v>24</v>
          </cell>
          <cell r="K27">
            <v>1</v>
          </cell>
          <cell r="M27">
            <v>1</v>
          </cell>
        </row>
        <row r="28">
          <cell r="E28">
            <v>23</v>
          </cell>
        </row>
        <row r="29">
          <cell r="E29">
            <v>7</v>
          </cell>
          <cell r="K29">
            <v>1</v>
          </cell>
          <cell r="M29">
            <v>1</v>
          </cell>
        </row>
        <row r="30">
          <cell r="E30">
            <v>8</v>
          </cell>
        </row>
        <row r="31">
          <cell r="E31">
            <v>64</v>
          </cell>
          <cell r="J31">
            <v>1</v>
          </cell>
          <cell r="K31">
            <v>1</v>
          </cell>
          <cell r="M31">
            <v>1</v>
          </cell>
        </row>
        <row r="32">
          <cell r="E32">
            <v>44</v>
          </cell>
        </row>
        <row r="33">
          <cell r="F33">
            <v>30</v>
          </cell>
        </row>
        <row r="34">
          <cell r="F34">
            <v>40</v>
          </cell>
        </row>
        <row r="35">
          <cell r="F35">
            <v>16</v>
          </cell>
        </row>
      </sheetData>
      <sheetData sheetId="1">
        <row r="9">
          <cell r="E9">
            <v>1127</v>
          </cell>
          <cell r="F9">
            <v>0</v>
          </cell>
          <cell r="J9">
            <v>414</v>
          </cell>
          <cell r="K9">
            <v>82</v>
          </cell>
          <cell r="M9">
            <v>89</v>
          </cell>
        </row>
        <row r="10">
          <cell r="E10">
            <v>6</v>
          </cell>
          <cell r="F10">
            <v>0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55</v>
          </cell>
          <cell r="F11">
            <v>0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73</v>
          </cell>
          <cell r="F12">
            <v>0</v>
          </cell>
          <cell r="J12">
            <v>4</v>
          </cell>
          <cell r="K12">
            <v>2</v>
          </cell>
          <cell r="M12">
            <v>3</v>
          </cell>
        </row>
        <row r="13">
          <cell r="E13">
            <v>61</v>
          </cell>
          <cell r="F13">
            <v>0</v>
          </cell>
          <cell r="J13">
            <v>1</v>
          </cell>
          <cell r="K13">
            <v>0</v>
          </cell>
          <cell r="M13">
            <v>0</v>
          </cell>
        </row>
        <row r="14">
          <cell r="E14">
            <v>128</v>
          </cell>
          <cell r="F14">
            <v>0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63</v>
          </cell>
          <cell r="F15">
            <v>0</v>
          </cell>
          <cell r="J15">
            <v>3</v>
          </cell>
          <cell r="K15">
            <v>0</v>
          </cell>
          <cell r="M15">
            <v>0</v>
          </cell>
        </row>
        <row r="16">
          <cell r="E16">
            <v>47</v>
          </cell>
          <cell r="F16">
            <v>0</v>
          </cell>
          <cell r="J16">
            <v>0</v>
          </cell>
          <cell r="K16">
            <v>1</v>
          </cell>
          <cell r="M16">
            <v>2</v>
          </cell>
        </row>
        <row r="17">
          <cell r="E17">
            <v>93</v>
          </cell>
          <cell r="F17">
            <v>0</v>
          </cell>
          <cell r="J17">
            <v>1</v>
          </cell>
          <cell r="K17">
            <v>0</v>
          </cell>
          <cell r="M17">
            <v>0</v>
          </cell>
        </row>
        <row r="18">
          <cell r="E18">
            <v>102</v>
          </cell>
          <cell r="F18">
            <v>0</v>
          </cell>
          <cell r="J18">
            <v>0</v>
          </cell>
          <cell r="K18">
            <v>3</v>
          </cell>
          <cell r="M18">
            <v>5</v>
          </cell>
        </row>
        <row r="19">
          <cell r="E19">
            <v>0</v>
          </cell>
          <cell r="F19">
            <v>25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47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32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1676</v>
          </cell>
          <cell r="F23">
            <v>0</v>
          </cell>
          <cell r="J23">
            <v>447</v>
          </cell>
          <cell r="K23">
            <v>79</v>
          </cell>
          <cell r="M23">
            <v>104</v>
          </cell>
        </row>
        <row r="24">
          <cell r="E24">
            <v>12</v>
          </cell>
          <cell r="F24">
            <v>0</v>
          </cell>
          <cell r="J24">
            <v>3</v>
          </cell>
          <cell r="K24">
            <v>1</v>
          </cell>
          <cell r="M24">
            <v>1</v>
          </cell>
        </row>
        <row r="25">
          <cell r="E25">
            <v>76</v>
          </cell>
          <cell r="F25">
            <v>0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72</v>
          </cell>
          <cell r="F26">
            <v>0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90</v>
          </cell>
          <cell r="F27">
            <v>0</v>
          </cell>
          <cell r="J27">
            <v>3</v>
          </cell>
          <cell r="K27">
            <v>2</v>
          </cell>
          <cell r="M27">
            <v>2</v>
          </cell>
        </row>
        <row r="28">
          <cell r="E28">
            <v>191</v>
          </cell>
          <cell r="F28">
            <v>0</v>
          </cell>
          <cell r="J28">
            <v>3</v>
          </cell>
          <cell r="K28">
            <v>1</v>
          </cell>
          <cell r="M28">
            <v>1</v>
          </cell>
        </row>
        <row r="29">
          <cell r="E29">
            <v>90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73</v>
          </cell>
          <cell r="F30">
            <v>0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88</v>
          </cell>
          <cell r="F31">
            <v>0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124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36</v>
          </cell>
          <cell r="J33">
            <v>0</v>
          </cell>
          <cell r="K33">
            <v>1</v>
          </cell>
          <cell r="M33">
            <v>2</v>
          </cell>
        </row>
        <row r="34">
          <cell r="E34">
            <v>0</v>
          </cell>
          <cell r="F34">
            <v>60</v>
          </cell>
          <cell r="J34">
            <v>0</v>
          </cell>
          <cell r="K34">
            <v>1</v>
          </cell>
          <cell r="M34">
            <v>1</v>
          </cell>
        </row>
        <row r="35">
          <cell r="E35">
            <v>0</v>
          </cell>
          <cell r="F35">
            <v>35</v>
          </cell>
          <cell r="J35">
            <v>1</v>
          </cell>
          <cell r="K35">
            <v>0</v>
          </cell>
          <cell r="M35">
            <v>0</v>
          </cell>
        </row>
      </sheetData>
      <sheetData sheetId="2"/>
      <sheetData sheetId="3"/>
      <sheetData sheetId="4">
        <row r="9">
          <cell r="B9">
            <v>42</v>
          </cell>
          <cell r="C9">
            <v>1</v>
          </cell>
          <cell r="E9">
            <v>25</v>
          </cell>
          <cell r="F9">
            <v>7</v>
          </cell>
          <cell r="H9">
            <v>11</v>
          </cell>
        </row>
      </sheetData>
      <sheetData sheetId="5">
        <row r="10">
          <cell r="B10">
            <v>265</v>
          </cell>
          <cell r="C10">
            <v>6</v>
          </cell>
          <cell r="E10">
            <v>24</v>
          </cell>
          <cell r="F10">
            <v>11</v>
          </cell>
          <cell r="H10">
            <v>13</v>
          </cell>
        </row>
        <row r="11">
          <cell r="B11">
            <v>102</v>
          </cell>
          <cell r="C11">
            <v>115</v>
          </cell>
        </row>
      </sheetData>
      <sheetData sheetId="6"/>
      <sheetData sheetId="7"/>
      <sheetData sheetId="8"/>
      <sheetData sheetId="9"/>
      <sheetData sheetId="10">
        <row r="10">
          <cell r="C10">
            <v>1</v>
          </cell>
          <cell r="D10">
            <v>0</v>
          </cell>
          <cell r="F10">
            <v>0</v>
          </cell>
        </row>
        <row r="11">
          <cell r="C11">
            <v>59</v>
          </cell>
          <cell r="D11">
            <v>8</v>
          </cell>
          <cell r="F11">
            <v>0</v>
          </cell>
        </row>
        <row r="12">
          <cell r="C12">
            <v>69</v>
          </cell>
          <cell r="D12">
            <v>7</v>
          </cell>
          <cell r="F12">
            <v>1</v>
          </cell>
        </row>
        <row r="13">
          <cell r="C13">
            <v>88</v>
          </cell>
          <cell r="D13">
            <v>1</v>
          </cell>
          <cell r="F13">
            <v>0</v>
          </cell>
        </row>
        <row r="14">
          <cell r="C14">
            <v>52</v>
          </cell>
          <cell r="F14">
            <v>0</v>
          </cell>
        </row>
        <row r="15">
          <cell r="C15">
            <v>144</v>
          </cell>
          <cell r="F15">
            <v>0</v>
          </cell>
        </row>
        <row r="16">
          <cell r="C16">
            <v>245</v>
          </cell>
          <cell r="F16">
            <v>1</v>
          </cell>
        </row>
        <row r="17">
          <cell r="C17">
            <v>719</v>
          </cell>
          <cell r="F17">
            <v>38</v>
          </cell>
        </row>
        <row r="18">
          <cell r="C18">
            <v>68</v>
          </cell>
          <cell r="F18">
            <v>5</v>
          </cell>
        </row>
        <row r="19">
          <cell r="F19">
            <v>0</v>
          </cell>
        </row>
      </sheetData>
      <sheetData sheetId="11">
        <row r="10">
          <cell r="B10">
            <v>0</v>
          </cell>
          <cell r="D10">
            <v>0</v>
          </cell>
          <cell r="F10">
            <v>0</v>
          </cell>
        </row>
        <row r="11">
          <cell r="B11">
            <v>198</v>
          </cell>
          <cell r="D11">
            <v>4</v>
          </cell>
          <cell r="F11">
            <v>1</v>
          </cell>
        </row>
        <row r="12">
          <cell r="B12">
            <v>9</v>
          </cell>
          <cell r="D12">
            <v>0</v>
          </cell>
          <cell r="F12">
            <v>0</v>
          </cell>
        </row>
        <row r="13">
          <cell r="B13">
            <v>5</v>
          </cell>
          <cell r="D13">
            <v>0</v>
          </cell>
          <cell r="F13">
            <v>0</v>
          </cell>
        </row>
        <row r="14">
          <cell r="B14">
            <v>84</v>
          </cell>
          <cell r="D14">
            <v>0</v>
          </cell>
          <cell r="F14">
            <v>1</v>
          </cell>
        </row>
        <row r="15">
          <cell r="B15">
            <v>1288</v>
          </cell>
          <cell r="D15">
            <v>0</v>
          </cell>
          <cell r="F15">
            <v>22</v>
          </cell>
        </row>
        <row r="16">
          <cell r="B16">
            <v>563</v>
          </cell>
          <cell r="D16">
            <v>0</v>
          </cell>
          <cell r="F16">
            <v>11</v>
          </cell>
        </row>
        <row r="17">
          <cell r="B17">
            <v>669</v>
          </cell>
          <cell r="D17">
            <v>0</v>
          </cell>
          <cell r="F17">
            <v>23</v>
          </cell>
        </row>
        <row r="18">
          <cell r="B18">
            <v>287</v>
          </cell>
          <cell r="D18">
            <v>0</v>
          </cell>
          <cell r="F18">
            <v>35</v>
          </cell>
        </row>
        <row r="19">
          <cell r="B19">
            <v>17</v>
          </cell>
          <cell r="D19">
            <v>0</v>
          </cell>
          <cell r="F19">
            <v>0</v>
          </cell>
        </row>
      </sheetData>
      <sheetData sheetId="12"/>
      <sheetData sheetId="13"/>
      <sheetData sheetId="14"/>
      <sheetData sheetId="15"/>
      <sheetData sheetId="16">
        <row r="9">
          <cell r="C9">
            <v>1783</v>
          </cell>
          <cell r="D9">
            <v>213</v>
          </cell>
          <cell r="E9">
            <v>535</v>
          </cell>
          <cell r="F9">
            <v>0</v>
          </cell>
          <cell r="G9">
            <v>2490</v>
          </cell>
          <cell r="H9">
            <v>2223</v>
          </cell>
        </row>
        <row r="10">
          <cell r="C10">
            <v>4807</v>
          </cell>
          <cell r="D10">
            <v>816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view="pageBreakPreview" zoomScaleNormal="100" zoomScaleSheetLayoutView="100" workbookViewId="0">
      <selection activeCell="F26" sqref="F26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</row>
    <row r="2" spans="1:13" ht="12.75" customHeight="1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97" t="s">
        <v>216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</row>
    <row r="5" spans="1:13" s="220" customFormat="1" ht="12.7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L5" s="898" t="s">
        <v>229</v>
      </c>
      <c r="M5" s="898"/>
    </row>
    <row r="6" spans="1:13" ht="12.75" customHeight="1" thickTop="1">
      <c r="A6" s="878" t="s">
        <v>3</v>
      </c>
      <c r="B6" s="879"/>
      <c r="C6" s="879"/>
      <c r="D6" s="880"/>
      <c r="E6" s="884" t="s">
        <v>4</v>
      </c>
      <c r="F6" s="885"/>
      <c r="G6" s="885"/>
      <c r="H6" s="885"/>
      <c r="I6" s="886"/>
      <c r="J6" s="899" t="s">
        <v>5</v>
      </c>
      <c r="K6" s="900"/>
      <c r="L6" s="901"/>
      <c r="M6" s="902" t="s">
        <v>6</v>
      </c>
    </row>
    <row r="7" spans="1:13" ht="21" customHeight="1">
      <c r="A7" s="881"/>
      <c r="B7" s="882"/>
      <c r="C7" s="882"/>
      <c r="D7" s="883"/>
      <c r="E7" s="904" t="s">
        <v>7</v>
      </c>
      <c r="F7" s="905"/>
      <c r="G7" s="905"/>
      <c r="H7" s="905" t="s">
        <v>8</v>
      </c>
      <c r="I7" s="906" t="s">
        <v>9</v>
      </c>
      <c r="J7" s="904" t="s">
        <v>10</v>
      </c>
      <c r="K7" s="905" t="s">
        <v>11</v>
      </c>
      <c r="L7" s="907" t="s">
        <v>9</v>
      </c>
      <c r="M7" s="903"/>
    </row>
    <row r="8" spans="1:13" ht="44.45" customHeight="1">
      <c r="A8" s="172" t="s">
        <v>156</v>
      </c>
      <c r="B8" s="173" t="s">
        <v>157</v>
      </c>
      <c r="C8" s="173" t="s">
        <v>12</v>
      </c>
      <c r="D8" s="166" t="s">
        <v>13</v>
      </c>
      <c r="E8" s="172" t="s">
        <v>14</v>
      </c>
      <c r="F8" s="173" t="s">
        <v>15</v>
      </c>
      <c r="G8" s="165" t="s">
        <v>16</v>
      </c>
      <c r="H8" s="905"/>
      <c r="I8" s="906"/>
      <c r="J8" s="904"/>
      <c r="K8" s="905"/>
      <c r="L8" s="907"/>
      <c r="M8" s="903"/>
    </row>
    <row r="9" spans="1:13" s="7" customFormat="1" ht="12.75" customHeight="1">
      <c r="A9" s="893" t="s">
        <v>151</v>
      </c>
      <c r="B9" s="891" t="s">
        <v>155</v>
      </c>
      <c r="C9" s="887" t="s">
        <v>152</v>
      </c>
      <c r="D9" s="178">
        <v>13</v>
      </c>
      <c r="E9" s="861">
        <f>'[7]ANEXO I - TAB1_TRF1'!E9+'[7]ANEXO I -TAB1_ SEÇÕES 1'!$E9+'[8]ANEXO IV-a - SEÇÕES'!$F13+'[8]ANEXO IV-a - TRF'!$F13+'[9]ANEXO I - TAB 1 (TRF) '!$E9+'[9]ANEXO I - TAB 1 - CONS SEÇÕES'!$E9+'[10]ANEXO I - TAB 1'!$E9+'[11]ANEXO I - TAB 1'!$E9+'[12]ANEXO I - TAB 1'!$E9+'[13]ANEXO IV-a'!$F12</f>
        <v>6447</v>
      </c>
      <c r="F9" s="180">
        <f>'[7]ANEXO I - TAB1_TRF1'!$F9+'[7]ANEXO I -TAB1_ SEÇÕES 1'!$F9+'[8]ANEXO IV-a - SEÇÕES'!$G13+'[8]ANEXO IV-a - TRF'!$G13+'[9]ANEXO I - TAB 1 (TRF) '!$F9+'[9]ANEXO I - TAB 1 - CONS SEÇÕES'!$F9+'[10]ANEXO I - TAB 1'!$F9+'[11]ANEXO I - TAB 1'!$F9+'[12]ANEXO I - TAB 1'!$F9+'[13]ANEXO IV-a'!$G12</f>
        <v>0</v>
      </c>
      <c r="G9" s="261">
        <f>E9+F9</f>
        <v>6447</v>
      </c>
      <c r="H9" s="257"/>
      <c r="I9" s="261">
        <f>G9+H9</f>
        <v>6447</v>
      </c>
      <c r="J9" s="179">
        <f>'[7]ANEXO I - TAB1_TRF1'!J9+'[7]ANEXO I -TAB1_ SEÇÕES 1'!$J9+'[8]ANEXO IV-a - SEÇÕES'!$K13+'[8]ANEXO IV-a - TRF'!$K13+'[9]ANEXO I - TAB 1 (TRF) '!$J9+'[9]ANEXO I - TAB 1 - CONS SEÇÕES'!$J9+'[10]ANEXO I - TAB 1'!$J9+'[11]ANEXO I - TAB 1'!$J9+'[12]ANEXO I - TAB 1'!$J9+'[13]ANEXO IV-a'!$K12</f>
        <v>2537</v>
      </c>
      <c r="K9" s="180">
        <f>'[7]ANEXO I - TAB1_TRF1'!$K9+'[7]ANEXO I -TAB1_ SEÇÕES 1'!$K9+'[8]ANEXO IV-a - SEÇÕES'!$L13+'[8]ANEXO IV-a - TRF'!$L13+'[9]ANEXO I - TAB 1 (TRF) '!$K9+'[9]ANEXO I - TAB 1 - CONS SEÇÕES'!$K9+'[10]ANEXO I - TAB 1'!$K9+'[11]ANEXO I - TAB 1'!$K9+'[12]ANEXO I - TAB 1'!$K9</f>
        <v>477</v>
      </c>
      <c r="L9" s="273">
        <f>J9+K9</f>
        <v>3014</v>
      </c>
      <c r="M9" s="199">
        <f>'[7]ANEXO I - TAB1_TRF1'!$M9+'[7]ANEXO I -TAB1_ SEÇÕES 1'!$M9+'[8]ANEXO IV-a - SEÇÕES'!$N13+'[8]ANEXO IV-a - TRF'!$N13+'[9]ANEXO I - TAB 1 (TRF) '!$M9+'[9]ANEXO I - TAB 1 - CONS SEÇÕES'!$M9+'[10]ANEXO I - TAB 1'!$M9+'[11]ANEXO I - TAB 1'!$M9+'[12]ANEXO I - TAB 1'!$M9</f>
        <v>575</v>
      </c>
    </row>
    <row r="10" spans="1:13" s="7" customFormat="1" ht="12.75" customHeight="1">
      <c r="A10" s="894"/>
      <c r="B10" s="892"/>
      <c r="C10" s="888"/>
      <c r="D10" s="181">
        <v>12</v>
      </c>
      <c r="E10" s="861">
        <f>'[7]ANEXO I - TAB1_TRF1'!E10+'[7]ANEXO I -TAB1_ SEÇÕES 1'!$E10+'[8]ANEXO IV-a - SEÇÕES'!$F14+'[8]ANEXO IV-a - TRF'!$F14+'[9]ANEXO I - TAB 1 (TRF) '!$E10+'[9]ANEXO I - TAB 1 - CONS SEÇÕES'!$E10+'[10]ANEXO I - TAB 1'!$E10+'[11]ANEXO I - TAB 1'!$E10+'[12]ANEXO I - TAB 1'!$E10+'[13]ANEXO IV-a'!$F13</f>
        <v>194</v>
      </c>
      <c r="F10" s="862">
        <f>'[7]ANEXO I - TAB1_TRF1'!$F10+'[7]ANEXO I -TAB1_ SEÇÕES 1'!$F10+'[8]ANEXO IV-a - SEÇÕES'!$G14+'[8]ANEXO IV-a - TRF'!$G14+'[9]ANEXO I - TAB 1 (TRF) '!$F10+'[9]ANEXO I - TAB 1 - CONS SEÇÕES'!$F10+'[10]ANEXO I - TAB 1'!$F10+'[11]ANEXO I - TAB 1'!$F10+'[12]ANEXO I - TAB 1'!$F10+'[13]ANEXO IV-a'!$G13</f>
        <v>0</v>
      </c>
      <c r="G10" s="262">
        <f t="shared" ref="G10:G33" si="0">E10+F10</f>
        <v>194</v>
      </c>
      <c r="H10" s="258"/>
      <c r="I10" s="262">
        <f t="shared" ref="I10:I49" si="1">G10+H10</f>
        <v>194</v>
      </c>
      <c r="J10" s="861">
        <f>'[7]ANEXO I - TAB1_TRF1'!J10+'[7]ANEXO I -TAB1_ SEÇÕES 1'!$J10+'[8]ANEXO IV-a - SEÇÕES'!$K14+'[8]ANEXO IV-a - TRF'!$K14+'[9]ANEXO I - TAB 1 (TRF) '!$J10+'[9]ANEXO I - TAB 1 - CONS SEÇÕES'!$J10+'[10]ANEXO I - TAB 1'!$J10+'[11]ANEXO I - TAB 1'!$J10+'[12]ANEXO I - TAB 1'!$J10+'[13]ANEXO IV-a'!$K13</f>
        <v>11</v>
      </c>
      <c r="K10" s="862">
        <f>'[7]ANEXO I - TAB1_TRF1'!$K10+'[7]ANEXO I -TAB1_ SEÇÕES 1'!$K10+'[8]ANEXO IV-a - SEÇÕES'!$L14+'[8]ANEXO IV-a - TRF'!$L14+'[9]ANEXO I - TAB 1 (TRF) '!$K10+'[9]ANEXO I - TAB 1 - CONS SEÇÕES'!$K10+'[10]ANEXO I - TAB 1'!$K10+'[11]ANEXO I - TAB 1'!$K10+'[12]ANEXO I - TAB 1'!$K10</f>
        <v>3</v>
      </c>
      <c r="L10" s="274">
        <f t="shared" ref="L10:L49" si="2">J10+K10</f>
        <v>14</v>
      </c>
      <c r="M10" s="865">
        <f>'[7]ANEXO I - TAB1_TRF1'!$M10+'[7]ANEXO I -TAB1_ SEÇÕES 1'!$M10+'[8]ANEXO IV-a - SEÇÕES'!$N14+'[8]ANEXO IV-a - TRF'!$N14+'[9]ANEXO I - TAB 1 (TRF) '!$M10+'[9]ANEXO I - TAB 1 - CONS SEÇÕES'!$M10+'[10]ANEXO I - TAB 1'!$M10+'[11]ANEXO I - TAB 1'!$M10+'[12]ANEXO I - TAB 1'!$M10</f>
        <v>7</v>
      </c>
    </row>
    <row r="11" spans="1:13" s="7" customFormat="1" ht="12.75" customHeight="1">
      <c r="A11" s="894"/>
      <c r="B11" s="892"/>
      <c r="C11" s="889"/>
      <c r="D11" s="184">
        <v>11</v>
      </c>
      <c r="E11" s="861">
        <f>'[7]ANEXO I - TAB1_TRF1'!E11+'[7]ANEXO I -TAB1_ SEÇÕES 1'!$E11+'[8]ANEXO IV-a - SEÇÕES'!$F15+'[8]ANEXO IV-a - TRF'!$F15+'[9]ANEXO I - TAB 1 (TRF) '!$E11+'[9]ANEXO I - TAB 1 - CONS SEÇÕES'!$E11+'[10]ANEXO I - TAB 1'!$E11+'[11]ANEXO I - TAB 1'!$E11+'[12]ANEXO I - TAB 1'!$E11+'[13]ANEXO IV-a'!$F14</f>
        <v>167</v>
      </c>
      <c r="F11" s="862">
        <f>'[7]ANEXO I - TAB1_TRF1'!$F11+'[7]ANEXO I -TAB1_ SEÇÕES 1'!$F11+'[8]ANEXO IV-a - SEÇÕES'!$G15+'[8]ANEXO IV-a - TRF'!$G15+'[9]ANEXO I - TAB 1 (TRF) '!$F11+'[9]ANEXO I - TAB 1 - CONS SEÇÕES'!$F11+'[10]ANEXO I - TAB 1'!$F11+'[11]ANEXO I - TAB 1'!$F11+'[12]ANEXO I - TAB 1'!$F11+'[13]ANEXO IV-a'!$G14</f>
        <v>0</v>
      </c>
      <c r="G11" s="263">
        <f t="shared" si="0"/>
        <v>167</v>
      </c>
      <c r="H11" s="258"/>
      <c r="I11" s="263">
        <f t="shared" si="1"/>
        <v>167</v>
      </c>
      <c r="J11" s="861">
        <f>'[7]ANEXO I - TAB1_TRF1'!J11+'[7]ANEXO I -TAB1_ SEÇÕES 1'!$J11+'[8]ANEXO IV-a - SEÇÕES'!$K15+'[8]ANEXO IV-a - TRF'!$K15+'[9]ANEXO I - TAB 1 (TRF) '!$J11+'[9]ANEXO I - TAB 1 - CONS SEÇÕES'!$J11+'[10]ANEXO I - TAB 1'!$J11+'[11]ANEXO I - TAB 1'!$J11+'[12]ANEXO I - TAB 1'!$J11+'[13]ANEXO IV-a'!$K14</f>
        <v>11</v>
      </c>
      <c r="K11" s="862">
        <f>'[7]ANEXO I - TAB1_TRF1'!$K11+'[7]ANEXO I -TAB1_ SEÇÕES 1'!$K11+'[8]ANEXO IV-a - SEÇÕES'!$L15+'[8]ANEXO IV-a - TRF'!$L15+'[9]ANEXO I - TAB 1 (TRF) '!$K11+'[9]ANEXO I - TAB 1 - CONS SEÇÕES'!$K11+'[10]ANEXO I - TAB 1'!$K11+'[11]ANEXO I - TAB 1'!$K11+'[12]ANEXO I - TAB 1'!$K11</f>
        <v>4</v>
      </c>
      <c r="L11" s="275">
        <f t="shared" si="2"/>
        <v>15</v>
      </c>
      <c r="M11" s="865">
        <f>'[7]ANEXO I - TAB1_TRF1'!$M11+'[7]ANEXO I -TAB1_ SEÇÕES 1'!$M11+'[8]ANEXO IV-a - SEÇÕES'!$N15+'[8]ANEXO IV-a - TRF'!$N15+'[9]ANEXO I - TAB 1 (TRF) '!$M11+'[9]ANEXO I - TAB 1 - CONS SEÇÕES'!$M11+'[10]ANEXO I - TAB 1'!$M11+'[11]ANEXO I - TAB 1'!$M11+'[12]ANEXO I - TAB 1'!$M11</f>
        <v>4</v>
      </c>
    </row>
    <row r="12" spans="1:13" s="7" customFormat="1" ht="12.75" customHeight="1">
      <c r="A12" s="894"/>
      <c r="B12" s="892"/>
      <c r="C12" s="890" t="s">
        <v>153</v>
      </c>
      <c r="D12" s="178">
        <v>10</v>
      </c>
      <c r="E12" s="861">
        <f>'[7]ANEXO I - TAB1_TRF1'!E12+'[7]ANEXO I -TAB1_ SEÇÕES 1'!$E12+'[8]ANEXO IV-a - SEÇÕES'!$F16+'[8]ANEXO IV-a - TRF'!$F16+'[9]ANEXO I - TAB 1 (TRF) '!$E12+'[9]ANEXO I - TAB 1 - CONS SEÇÕES'!$E12+'[10]ANEXO I - TAB 1'!$E12+'[11]ANEXO I - TAB 1'!$E12+'[12]ANEXO I - TAB 1'!$E12+'[13]ANEXO IV-a'!$F15</f>
        <v>188</v>
      </c>
      <c r="F12" s="862">
        <f>'[7]ANEXO I - TAB1_TRF1'!$F12+'[7]ANEXO I -TAB1_ SEÇÕES 1'!$F12+'[8]ANEXO IV-a - SEÇÕES'!$G16+'[8]ANEXO IV-a - TRF'!$G16+'[9]ANEXO I - TAB 1 (TRF) '!$F12+'[9]ANEXO I - TAB 1 - CONS SEÇÕES'!$F12+'[10]ANEXO I - TAB 1'!$F12+'[11]ANEXO I - TAB 1'!$F12+'[12]ANEXO I - TAB 1'!$F12+'[13]ANEXO IV-a'!$G15</f>
        <v>0</v>
      </c>
      <c r="G12" s="261">
        <f t="shared" si="0"/>
        <v>188</v>
      </c>
      <c r="H12" s="258"/>
      <c r="I12" s="261">
        <f t="shared" si="1"/>
        <v>188</v>
      </c>
      <c r="J12" s="861">
        <f>'[7]ANEXO I - TAB1_TRF1'!J12+'[7]ANEXO I -TAB1_ SEÇÕES 1'!$J12+'[8]ANEXO IV-a - SEÇÕES'!$K16+'[8]ANEXO IV-a - TRF'!$K16+'[9]ANEXO I - TAB 1 (TRF) '!$J12+'[9]ANEXO I - TAB 1 - CONS SEÇÕES'!$J12+'[10]ANEXO I - TAB 1'!$J12+'[11]ANEXO I - TAB 1'!$J12+'[12]ANEXO I - TAB 1'!$J12+'[13]ANEXO IV-a'!$K15</f>
        <v>9</v>
      </c>
      <c r="K12" s="862">
        <f>'[7]ANEXO I - TAB1_TRF1'!$K12+'[7]ANEXO I -TAB1_ SEÇÕES 1'!$K12+'[8]ANEXO IV-a - SEÇÕES'!$L16+'[8]ANEXO IV-a - TRF'!$L16+'[9]ANEXO I - TAB 1 (TRF) '!$K12+'[9]ANEXO I - TAB 1 - CONS SEÇÕES'!$K12+'[10]ANEXO I - TAB 1'!$K12+'[11]ANEXO I - TAB 1'!$K12+'[12]ANEXO I - TAB 1'!$K12</f>
        <v>4</v>
      </c>
      <c r="L12" s="273">
        <f t="shared" si="2"/>
        <v>13</v>
      </c>
      <c r="M12" s="865">
        <f>'[7]ANEXO I - TAB1_TRF1'!$M12+'[7]ANEXO I -TAB1_ SEÇÕES 1'!$M12+'[8]ANEXO IV-a - SEÇÕES'!$N16+'[8]ANEXO IV-a - TRF'!$N16+'[9]ANEXO I - TAB 1 (TRF) '!$M12+'[9]ANEXO I - TAB 1 - CONS SEÇÕES'!$M12+'[10]ANEXO I - TAB 1'!$M12+'[11]ANEXO I - TAB 1'!$M12+'[12]ANEXO I - TAB 1'!$M12</f>
        <v>10</v>
      </c>
    </row>
    <row r="13" spans="1:13" s="7" customFormat="1" ht="12.75" customHeight="1">
      <c r="A13" s="894"/>
      <c r="B13" s="892"/>
      <c r="C13" s="888"/>
      <c r="D13" s="181">
        <v>9</v>
      </c>
      <c r="E13" s="861">
        <f>'[7]ANEXO I - TAB1_TRF1'!E13+'[7]ANEXO I -TAB1_ SEÇÕES 1'!$E13+'[8]ANEXO IV-a - SEÇÕES'!$F17+'[8]ANEXO IV-a - TRF'!$F17+'[9]ANEXO I - TAB 1 (TRF) '!$E13+'[9]ANEXO I - TAB 1 - CONS SEÇÕES'!$E13+'[10]ANEXO I - TAB 1'!$E13+'[11]ANEXO I - TAB 1'!$E13+'[12]ANEXO I - TAB 1'!$E13+'[13]ANEXO IV-a'!$F16</f>
        <v>450</v>
      </c>
      <c r="F13" s="862">
        <f>'[7]ANEXO I - TAB1_TRF1'!$F13+'[7]ANEXO I -TAB1_ SEÇÕES 1'!$F13+'[8]ANEXO IV-a - SEÇÕES'!$G17+'[8]ANEXO IV-a - TRF'!$G17+'[9]ANEXO I - TAB 1 (TRF) '!$F13+'[9]ANEXO I - TAB 1 - CONS SEÇÕES'!$F13+'[10]ANEXO I - TAB 1'!$F13+'[11]ANEXO I - TAB 1'!$F13+'[12]ANEXO I - TAB 1'!$F13+'[13]ANEXO IV-a'!$G16</f>
        <v>0</v>
      </c>
      <c r="G13" s="262">
        <f t="shared" si="0"/>
        <v>450</v>
      </c>
      <c r="H13" s="258"/>
      <c r="I13" s="262">
        <f t="shared" si="1"/>
        <v>450</v>
      </c>
      <c r="J13" s="861">
        <f>'[7]ANEXO I - TAB1_TRF1'!J13+'[7]ANEXO I -TAB1_ SEÇÕES 1'!$J13+'[8]ANEXO IV-a - SEÇÕES'!$K17+'[8]ANEXO IV-a - TRF'!$K17+'[9]ANEXO I - TAB 1 (TRF) '!$J13+'[9]ANEXO I - TAB 1 - CONS SEÇÕES'!$J13+'[10]ANEXO I - TAB 1'!$J13+'[11]ANEXO I - TAB 1'!$J13+'[12]ANEXO I - TAB 1'!$J13+'[13]ANEXO IV-a'!$K16</f>
        <v>8</v>
      </c>
      <c r="K13" s="862">
        <f>'[7]ANEXO I - TAB1_TRF1'!$K13+'[7]ANEXO I -TAB1_ SEÇÕES 1'!$K13+'[8]ANEXO IV-a - SEÇÕES'!$L17+'[8]ANEXO IV-a - TRF'!$L17+'[9]ANEXO I - TAB 1 (TRF) '!$K13+'[9]ANEXO I - TAB 1 - CONS SEÇÕES'!$K13+'[10]ANEXO I - TAB 1'!$K13+'[11]ANEXO I - TAB 1'!$K13+'[12]ANEXO I - TAB 1'!$K13</f>
        <v>1</v>
      </c>
      <c r="L13" s="274">
        <f t="shared" si="2"/>
        <v>9</v>
      </c>
      <c r="M13" s="865">
        <f>'[7]ANEXO I - TAB1_TRF1'!$M13+'[7]ANEXO I -TAB1_ SEÇÕES 1'!$M13+'[8]ANEXO IV-a - SEÇÕES'!$N17+'[8]ANEXO IV-a - TRF'!$N17+'[9]ANEXO I - TAB 1 (TRF) '!$M13+'[9]ANEXO I - TAB 1 - CONS SEÇÕES'!$M13+'[10]ANEXO I - TAB 1'!$M13+'[11]ANEXO I - TAB 1'!$M13+'[12]ANEXO I - TAB 1'!$M13</f>
        <v>1</v>
      </c>
    </row>
    <row r="14" spans="1:13" s="7" customFormat="1" ht="12.75" customHeight="1">
      <c r="A14" s="894"/>
      <c r="B14" s="892"/>
      <c r="C14" s="888"/>
      <c r="D14" s="181">
        <v>8</v>
      </c>
      <c r="E14" s="861">
        <f>'[7]ANEXO I - TAB1_TRF1'!E14+'[7]ANEXO I -TAB1_ SEÇÕES 1'!$E14+'[8]ANEXO IV-a - SEÇÕES'!$F18+'[8]ANEXO IV-a - TRF'!$F18+'[9]ANEXO I - TAB 1 (TRF) '!$E14+'[9]ANEXO I - TAB 1 - CONS SEÇÕES'!$E14+'[10]ANEXO I - TAB 1'!$E14+'[11]ANEXO I - TAB 1'!$E14+'[12]ANEXO I - TAB 1'!$E14+'[13]ANEXO IV-a'!$F17</f>
        <v>580</v>
      </c>
      <c r="F14" s="862">
        <f>'[7]ANEXO I - TAB1_TRF1'!$F14+'[7]ANEXO I -TAB1_ SEÇÕES 1'!$F14+'[8]ANEXO IV-a - SEÇÕES'!$G18+'[8]ANEXO IV-a - TRF'!$G18+'[9]ANEXO I - TAB 1 (TRF) '!$F14+'[9]ANEXO I - TAB 1 - CONS SEÇÕES'!$F14+'[10]ANEXO I - TAB 1'!$F14+'[11]ANEXO I - TAB 1'!$F14+'[12]ANEXO I - TAB 1'!$F14+'[13]ANEXO IV-a'!$G17</f>
        <v>0</v>
      </c>
      <c r="G14" s="262">
        <f t="shared" si="0"/>
        <v>580</v>
      </c>
      <c r="H14" s="258"/>
      <c r="I14" s="262">
        <f t="shared" si="1"/>
        <v>580</v>
      </c>
      <c r="J14" s="861">
        <f>'[7]ANEXO I - TAB1_TRF1'!J14+'[7]ANEXO I -TAB1_ SEÇÕES 1'!$J14+'[8]ANEXO IV-a - SEÇÕES'!$K18+'[8]ANEXO IV-a - TRF'!$K18+'[9]ANEXO I - TAB 1 (TRF) '!$J14+'[9]ANEXO I - TAB 1 - CONS SEÇÕES'!$J14+'[10]ANEXO I - TAB 1'!$J14+'[11]ANEXO I - TAB 1'!$J14+'[12]ANEXO I - TAB 1'!$J14+'[13]ANEXO IV-a'!$K17</f>
        <v>9</v>
      </c>
      <c r="K14" s="862">
        <f>'[7]ANEXO I - TAB1_TRF1'!$K14+'[7]ANEXO I -TAB1_ SEÇÕES 1'!$K14+'[8]ANEXO IV-a - SEÇÕES'!$L18+'[8]ANEXO IV-a - TRF'!$L18+'[9]ANEXO I - TAB 1 (TRF) '!$K14+'[9]ANEXO I - TAB 1 - CONS SEÇÕES'!$K14+'[10]ANEXO I - TAB 1'!$K14+'[11]ANEXO I - TAB 1'!$K14+'[12]ANEXO I - TAB 1'!$K14</f>
        <v>6</v>
      </c>
      <c r="L14" s="274">
        <f t="shared" si="2"/>
        <v>15</v>
      </c>
      <c r="M14" s="865">
        <f>'[7]ANEXO I - TAB1_TRF1'!$M14+'[7]ANEXO I -TAB1_ SEÇÕES 1'!$M14+'[8]ANEXO IV-a - SEÇÕES'!$N18+'[8]ANEXO IV-a - TRF'!$N18+'[9]ANEXO I - TAB 1 (TRF) '!$M14+'[9]ANEXO I - TAB 1 - CONS SEÇÕES'!$M14+'[10]ANEXO I - TAB 1'!$M14+'[11]ANEXO I - TAB 1'!$M14+'[12]ANEXO I - TAB 1'!$M14</f>
        <v>8</v>
      </c>
    </row>
    <row r="15" spans="1:13" s="7" customFormat="1" ht="12.75" customHeight="1">
      <c r="A15" s="894"/>
      <c r="B15" s="892"/>
      <c r="C15" s="888"/>
      <c r="D15" s="187">
        <v>7</v>
      </c>
      <c r="E15" s="861">
        <f>'[7]ANEXO I - TAB1_TRF1'!E15+'[7]ANEXO I -TAB1_ SEÇÕES 1'!$E15+'[8]ANEXO IV-a - SEÇÕES'!$F19+'[8]ANEXO IV-a - TRF'!$F19+'[9]ANEXO I - TAB 1 (TRF) '!$E15+'[9]ANEXO I - TAB 1 - CONS SEÇÕES'!$E15+'[10]ANEXO I - TAB 1'!$E15+'[11]ANEXO I - TAB 1'!$E15+'[12]ANEXO I - TAB 1'!$E15+'[13]ANEXO IV-a'!$F18</f>
        <v>399</v>
      </c>
      <c r="F15" s="862">
        <f>'[7]ANEXO I - TAB1_TRF1'!$F15+'[7]ANEXO I -TAB1_ SEÇÕES 1'!$F15+'[8]ANEXO IV-a - SEÇÕES'!$G19+'[8]ANEXO IV-a - TRF'!$G19+'[9]ANEXO I - TAB 1 (TRF) '!$F15+'[9]ANEXO I - TAB 1 - CONS SEÇÕES'!$F15+'[10]ANEXO I - TAB 1'!$F15+'[11]ANEXO I - TAB 1'!$F15+'[12]ANEXO I - TAB 1'!$F15+'[13]ANEXO IV-a'!$G18</f>
        <v>0</v>
      </c>
      <c r="G15" s="264">
        <f t="shared" si="0"/>
        <v>399</v>
      </c>
      <c r="H15" s="258"/>
      <c r="I15" s="264">
        <f t="shared" si="1"/>
        <v>399</v>
      </c>
      <c r="J15" s="861">
        <f>'[7]ANEXO I - TAB1_TRF1'!J15+'[7]ANEXO I -TAB1_ SEÇÕES 1'!$J15+'[8]ANEXO IV-a - SEÇÕES'!$K19+'[8]ANEXO IV-a - TRF'!$K19+'[9]ANEXO I - TAB 1 (TRF) '!$J15+'[9]ANEXO I - TAB 1 - CONS SEÇÕES'!$J15+'[10]ANEXO I - TAB 1'!$J15+'[11]ANEXO I - TAB 1'!$J15+'[12]ANEXO I - TAB 1'!$J15+'[13]ANEXO IV-a'!$K18</f>
        <v>10</v>
      </c>
      <c r="K15" s="862">
        <f>'[7]ANEXO I - TAB1_TRF1'!$K15+'[7]ANEXO I -TAB1_ SEÇÕES 1'!$K15+'[8]ANEXO IV-a - SEÇÕES'!$L19+'[8]ANEXO IV-a - TRF'!$L19+'[9]ANEXO I - TAB 1 (TRF) '!$K15+'[9]ANEXO I - TAB 1 - CONS SEÇÕES'!$K15+'[10]ANEXO I - TAB 1'!$K15+'[11]ANEXO I - TAB 1'!$K15+'[12]ANEXO I - TAB 1'!$K15</f>
        <v>2</v>
      </c>
      <c r="L15" s="276">
        <f t="shared" si="2"/>
        <v>12</v>
      </c>
      <c r="M15" s="865">
        <f>'[7]ANEXO I - TAB1_TRF1'!$M15+'[7]ANEXO I -TAB1_ SEÇÕES 1'!$M15+'[8]ANEXO IV-a - SEÇÕES'!$N19+'[8]ANEXO IV-a - TRF'!$N19+'[9]ANEXO I - TAB 1 (TRF) '!$M15+'[9]ANEXO I - TAB 1 - CONS SEÇÕES'!$M15+'[10]ANEXO I - TAB 1'!$M15+'[11]ANEXO I - TAB 1'!$M15+'[12]ANEXO I - TAB 1'!$M15</f>
        <v>4</v>
      </c>
    </row>
    <row r="16" spans="1:13" s="7" customFormat="1" ht="12.75" customHeight="1">
      <c r="A16" s="894"/>
      <c r="B16" s="892"/>
      <c r="C16" s="889"/>
      <c r="D16" s="184">
        <v>6</v>
      </c>
      <c r="E16" s="861">
        <f>'[7]ANEXO I - TAB1_TRF1'!E16+'[7]ANEXO I -TAB1_ SEÇÕES 1'!$E16+'[8]ANEXO IV-a - SEÇÕES'!$F20+'[8]ANEXO IV-a - TRF'!$F20+'[9]ANEXO I - TAB 1 (TRF) '!$E16+'[9]ANEXO I - TAB 1 - CONS SEÇÕES'!$E16+'[10]ANEXO I - TAB 1'!$E16+'[11]ANEXO I - TAB 1'!$E16+'[12]ANEXO I - TAB 1'!$E16+'[13]ANEXO IV-a'!$F19</f>
        <v>513</v>
      </c>
      <c r="F16" s="862">
        <f>'[7]ANEXO I - TAB1_TRF1'!$F16+'[7]ANEXO I -TAB1_ SEÇÕES 1'!$F16+'[8]ANEXO IV-a - SEÇÕES'!$G20+'[8]ANEXO IV-a - TRF'!$G20+'[9]ANEXO I - TAB 1 (TRF) '!$F16+'[9]ANEXO I - TAB 1 - CONS SEÇÕES'!$F16+'[10]ANEXO I - TAB 1'!$F16+'[11]ANEXO I - TAB 1'!$F16+'[12]ANEXO I - TAB 1'!$F16+'[13]ANEXO IV-a'!$G19</f>
        <v>0</v>
      </c>
      <c r="G16" s="263">
        <f t="shared" si="0"/>
        <v>513</v>
      </c>
      <c r="H16" s="258"/>
      <c r="I16" s="263">
        <f t="shared" si="1"/>
        <v>513</v>
      </c>
      <c r="J16" s="861">
        <f>'[7]ANEXO I - TAB1_TRF1'!J16+'[7]ANEXO I -TAB1_ SEÇÕES 1'!$J16+'[8]ANEXO IV-a - SEÇÕES'!$K20+'[8]ANEXO IV-a - TRF'!$K20+'[9]ANEXO I - TAB 1 (TRF) '!$J16+'[9]ANEXO I - TAB 1 - CONS SEÇÕES'!$J16+'[10]ANEXO I - TAB 1'!$J16+'[11]ANEXO I - TAB 1'!$J16+'[12]ANEXO I - TAB 1'!$J16+'[13]ANEXO IV-a'!$K19</f>
        <v>2</v>
      </c>
      <c r="K16" s="862">
        <f>'[7]ANEXO I - TAB1_TRF1'!$K16+'[7]ANEXO I -TAB1_ SEÇÕES 1'!$K16+'[8]ANEXO IV-a - SEÇÕES'!$L20+'[8]ANEXO IV-a - TRF'!$L20+'[9]ANEXO I - TAB 1 (TRF) '!$K16+'[9]ANEXO I - TAB 1 - CONS SEÇÕES'!$K16+'[10]ANEXO I - TAB 1'!$K16+'[11]ANEXO I - TAB 1'!$K16+'[12]ANEXO I - TAB 1'!$K16</f>
        <v>5</v>
      </c>
      <c r="L16" s="275">
        <f t="shared" si="2"/>
        <v>7</v>
      </c>
      <c r="M16" s="865">
        <f>'[7]ANEXO I - TAB1_TRF1'!$M16+'[7]ANEXO I -TAB1_ SEÇÕES 1'!$M16+'[8]ANEXO IV-a - SEÇÕES'!$N20+'[8]ANEXO IV-a - TRF'!$N20+'[9]ANEXO I - TAB 1 (TRF) '!$M16+'[9]ANEXO I - TAB 1 - CONS SEÇÕES'!$M16+'[10]ANEXO I - TAB 1'!$M16+'[11]ANEXO I - TAB 1'!$M16+'[12]ANEXO I - TAB 1'!$M16</f>
        <v>8</v>
      </c>
    </row>
    <row r="17" spans="1:13" s="7" customFormat="1" ht="12.75" customHeight="1">
      <c r="A17" s="894"/>
      <c r="B17" s="892"/>
      <c r="C17" s="890" t="s">
        <v>154</v>
      </c>
      <c r="D17" s="178">
        <v>5</v>
      </c>
      <c r="E17" s="861">
        <f>'[7]ANEXO I - TAB1_TRF1'!E17+'[7]ANEXO I -TAB1_ SEÇÕES 1'!$E17+'[8]ANEXO IV-a - SEÇÕES'!$F21+'[8]ANEXO IV-a - TRF'!$F21+'[9]ANEXO I - TAB 1 (TRF) '!$E17+'[9]ANEXO I - TAB 1 - CONS SEÇÕES'!$E17+'[10]ANEXO I - TAB 1'!$E17+'[11]ANEXO I - TAB 1'!$E17+'[12]ANEXO I - TAB 1'!$E17+'[13]ANEXO IV-a'!$F20</f>
        <v>581</v>
      </c>
      <c r="F17" s="862">
        <f>'[7]ANEXO I - TAB1_TRF1'!$F17+'[7]ANEXO I -TAB1_ SEÇÕES 1'!$F17+'[8]ANEXO IV-a - SEÇÕES'!$G21+'[8]ANEXO IV-a - TRF'!$G21+'[9]ANEXO I - TAB 1 (TRF) '!$F17+'[9]ANEXO I - TAB 1 - CONS SEÇÕES'!$F17+'[10]ANEXO I - TAB 1'!$F17+'[11]ANEXO I - TAB 1'!$F17+'[12]ANEXO I - TAB 1'!$F17+'[13]ANEXO IV-a'!$G20</f>
        <v>0</v>
      </c>
      <c r="G17" s="261">
        <f t="shared" si="0"/>
        <v>581</v>
      </c>
      <c r="H17" s="258"/>
      <c r="I17" s="261">
        <f t="shared" si="1"/>
        <v>581</v>
      </c>
      <c r="J17" s="861">
        <f>'[7]ANEXO I - TAB1_TRF1'!J17+'[7]ANEXO I -TAB1_ SEÇÕES 1'!$J17+'[8]ANEXO IV-a - SEÇÕES'!$K21+'[8]ANEXO IV-a - TRF'!$K21+'[9]ANEXO I - TAB 1 (TRF) '!$J17+'[9]ANEXO I - TAB 1 - CONS SEÇÕES'!$J17+'[10]ANEXO I - TAB 1'!$J17+'[11]ANEXO I - TAB 1'!$J17+'[12]ANEXO I - TAB 1'!$J17+'[13]ANEXO IV-a'!$K20</f>
        <v>4</v>
      </c>
      <c r="K17" s="862">
        <f>'[7]ANEXO I - TAB1_TRF1'!$K17+'[7]ANEXO I -TAB1_ SEÇÕES 1'!$K17+'[8]ANEXO IV-a - SEÇÕES'!$L21+'[8]ANEXO IV-a - TRF'!$L21+'[9]ANEXO I - TAB 1 (TRF) '!$K17+'[9]ANEXO I - TAB 1 - CONS SEÇÕES'!$K17+'[10]ANEXO I - TAB 1'!$K17+'[11]ANEXO I - TAB 1'!$K17+'[12]ANEXO I - TAB 1'!$K17</f>
        <v>5</v>
      </c>
      <c r="L17" s="273">
        <f t="shared" si="2"/>
        <v>9</v>
      </c>
      <c r="M17" s="865">
        <f>'[7]ANEXO I - TAB1_TRF1'!$M17+'[7]ANEXO I -TAB1_ SEÇÕES 1'!$M17+'[8]ANEXO IV-a - SEÇÕES'!$N21+'[8]ANEXO IV-a - TRF'!$N21+'[9]ANEXO I - TAB 1 (TRF) '!$M17+'[9]ANEXO I - TAB 1 - CONS SEÇÕES'!$M17+'[10]ANEXO I - TAB 1'!$M17+'[11]ANEXO I - TAB 1'!$M17+'[12]ANEXO I - TAB 1'!$M17</f>
        <v>4</v>
      </c>
    </row>
    <row r="18" spans="1:13" s="7" customFormat="1" ht="12.75" customHeight="1">
      <c r="A18" s="894"/>
      <c r="B18" s="892"/>
      <c r="C18" s="888"/>
      <c r="D18" s="181">
        <v>4</v>
      </c>
      <c r="E18" s="861">
        <f>'[7]ANEXO I - TAB1_TRF1'!E18+'[7]ANEXO I -TAB1_ SEÇÕES 1'!$E18+'[8]ANEXO IV-a - SEÇÕES'!$F22+'[8]ANEXO IV-a - TRF'!$F22+'[9]ANEXO I - TAB 1 (TRF) '!$E18+'[9]ANEXO I - TAB 1 - CONS SEÇÕES'!$E18+'[10]ANEXO I - TAB 1'!$E18+'[11]ANEXO I - TAB 1'!$E18+'[12]ANEXO I - TAB 1'!$E18+'[13]ANEXO IV-a'!$F21</f>
        <v>331</v>
      </c>
      <c r="F18" s="862">
        <f>'[7]ANEXO I - TAB1_TRF1'!$F18+'[7]ANEXO I -TAB1_ SEÇÕES 1'!$F18+'[8]ANEXO IV-a - SEÇÕES'!$G22+'[8]ANEXO IV-a - TRF'!$G22+'[9]ANEXO I - TAB 1 (TRF) '!$F18+'[9]ANEXO I - TAB 1 - CONS SEÇÕES'!$F18+'[10]ANEXO I - TAB 1'!$F18+'[11]ANEXO I - TAB 1'!$F18+'[12]ANEXO I - TAB 1'!$F18+'[13]ANEXO IV-a'!$G21</f>
        <v>0</v>
      </c>
      <c r="G18" s="262">
        <f t="shared" si="0"/>
        <v>331</v>
      </c>
      <c r="H18" s="258"/>
      <c r="I18" s="262">
        <f t="shared" si="1"/>
        <v>331</v>
      </c>
      <c r="J18" s="861">
        <f>'[7]ANEXO I - TAB1_TRF1'!J18+'[7]ANEXO I -TAB1_ SEÇÕES 1'!$J18+'[8]ANEXO IV-a - SEÇÕES'!$K22+'[8]ANEXO IV-a - TRF'!$K22+'[9]ANEXO I - TAB 1 (TRF) '!$J18+'[9]ANEXO I - TAB 1 - CONS SEÇÕES'!$J18+'[10]ANEXO I - TAB 1'!$J18+'[11]ANEXO I - TAB 1'!$J18+'[12]ANEXO I - TAB 1'!$J18+'[13]ANEXO IV-a'!$K21</f>
        <v>4</v>
      </c>
      <c r="K18" s="862">
        <f>'[7]ANEXO I - TAB1_TRF1'!$K18+'[7]ANEXO I -TAB1_ SEÇÕES 1'!$K18+'[8]ANEXO IV-a - SEÇÕES'!$L22+'[8]ANEXO IV-a - TRF'!$L22+'[9]ANEXO I - TAB 1 (TRF) '!$K18+'[9]ANEXO I - TAB 1 - CONS SEÇÕES'!$K18+'[10]ANEXO I - TAB 1'!$K18+'[11]ANEXO I - TAB 1'!$K18+'[12]ANEXO I - TAB 1'!$K18</f>
        <v>3</v>
      </c>
      <c r="L18" s="274">
        <f t="shared" si="2"/>
        <v>7</v>
      </c>
      <c r="M18" s="865">
        <f>'[7]ANEXO I - TAB1_TRF1'!$M18+'[7]ANEXO I -TAB1_ SEÇÕES 1'!$M18+'[8]ANEXO IV-a - SEÇÕES'!$N22+'[8]ANEXO IV-a - TRF'!$N22+'[9]ANEXO I - TAB 1 (TRF) '!$M18+'[9]ANEXO I - TAB 1 - CONS SEÇÕES'!$M18+'[10]ANEXO I - TAB 1'!$M18+'[11]ANEXO I - TAB 1'!$M18+'[12]ANEXO I - TAB 1'!$M18</f>
        <v>5</v>
      </c>
    </row>
    <row r="19" spans="1:13" s="7" customFormat="1" ht="12.75" customHeight="1">
      <c r="A19" s="894"/>
      <c r="B19" s="892"/>
      <c r="C19" s="888"/>
      <c r="D19" s="181">
        <v>3</v>
      </c>
      <c r="E19" s="861">
        <f>'[7]ANEXO I - TAB1_TRF1'!E19+'[7]ANEXO I -TAB1_ SEÇÕES 1'!$E19+'[8]ANEXO IV-a - SEÇÕES'!$F23+'[8]ANEXO IV-a - TRF'!$F23+'[9]ANEXO I - TAB 1 (TRF) '!$E19+'[9]ANEXO I - TAB 1 - CONS SEÇÕES'!$E19+'[10]ANEXO I - TAB 1'!$E19+'[11]ANEXO I - TAB 1'!$E19+'[12]ANEXO I - TAB 1'!$E19+'[13]ANEXO IV-a'!$F22</f>
        <v>0</v>
      </c>
      <c r="F19" s="862">
        <f>'[7]ANEXO I - TAB1_TRF1'!$F19+'[7]ANEXO I -TAB1_ SEÇÕES 1'!$F19+'[8]ANEXO IV-a - SEÇÕES'!$G23+'[8]ANEXO IV-a - TRF'!$G23+'[9]ANEXO I - TAB 1 (TRF) '!$F19+'[9]ANEXO I - TAB 1 - CONS SEÇÕES'!$F19+'[10]ANEXO I - TAB 1'!$F19+'[11]ANEXO I - TAB 1'!$F19+'[12]ANEXO I - TAB 1'!$F19+'[13]ANEXO IV-a'!$G22</f>
        <v>235</v>
      </c>
      <c r="G19" s="262">
        <f t="shared" si="0"/>
        <v>235</v>
      </c>
      <c r="H19" s="258"/>
      <c r="I19" s="262">
        <f t="shared" si="1"/>
        <v>235</v>
      </c>
      <c r="J19" s="861">
        <f>'[7]ANEXO I - TAB1_TRF1'!J19+'[7]ANEXO I -TAB1_ SEÇÕES 1'!$J19+'[8]ANEXO IV-a - SEÇÕES'!$K23+'[8]ANEXO IV-a - TRF'!$K23+'[9]ANEXO I - TAB 1 (TRF) '!$J19+'[9]ANEXO I - TAB 1 - CONS SEÇÕES'!$J19+'[10]ANEXO I - TAB 1'!$J19+'[11]ANEXO I - TAB 1'!$J19+'[12]ANEXO I - TAB 1'!$J19+'[13]ANEXO IV-a'!$K22</f>
        <v>3</v>
      </c>
      <c r="K19" s="862">
        <f>'[7]ANEXO I - TAB1_TRF1'!$K19+'[7]ANEXO I -TAB1_ SEÇÕES 1'!$K19+'[8]ANEXO IV-a - SEÇÕES'!$L23+'[8]ANEXO IV-a - TRF'!$L23+'[9]ANEXO I - TAB 1 (TRF) '!$K19+'[9]ANEXO I - TAB 1 - CONS SEÇÕES'!$K19+'[10]ANEXO I - TAB 1'!$K19+'[11]ANEXO I - TAB 1'!$K19+'[12]ANEXO I - TAB 1'!$K19</f>
        <v>1</v>
      </c>
      <c r="L19" s="274">
        <f t="shared" si="2"/>
        <v>4</v>
      </c>
      <c r="M19" s="865">
        <f>'[7]ANEXO I - TAB1_TRF1'!$M19+'[7]ANEXO I -TAB1_ SEÇÕES 1'!$M19+'[8]ANEXO IV-a - SEÇÕES'!$N23+'[8]ANEXO IV-a - TRF'!$N23+'[9]ANEXO I - TAB 1 (TRF) '!$M19+'[9]ANEXO I - TAB 1 - CONS SEÇÕES'!$M19+'[10]ANEXO I - TAB 1'!$M19+'[11]ANEXO I - TAB 1'!$M19+'[12]ANEXO I - TAB 1'!$M19</f>
        <v>2</v>
      </c>
    </row>
    <row r="20" spans="1:13" s="7" customFormat="1" ht="12.75" customHeight="1">
      <c r="A20" s="894"/>
      <c r="B20" s="892"/>
      <c r="C20" s="888"/>
      <c r="D20" s="181">
        <v>2</v>
      </c>
      <c r="E20" s="861">
        <f>'[7]ANEXO I - TAB1_TRF1'!E20+'[7]ANEXO I -TAB1_ SEÇÕES 1'!$E20+'[8]ANEXO IV-a - SEÇÕES'!$F24+'[8]ANEXO IV-a - TRF'!$F24+'[9]ANEXO I - TAB 1 (TRF) '!$E20+'[9]ANEXO I - TAB 1 - CONS SEÇÕES'!$E20+'[10]ANEXO I - TAB 1'!$E20+'[11]ANEXO I - TAB 1'!$E20+'[12]ANEXO I - TAB 1'!$E20+'[13]ANEXO IV-a'!$F23</f>
        <v>0</v>
      </c>
      <c r="F20" s="862">
        <f>'[7]ANEXO I - TAB1_TRF1'!$F20+'[7]ANEXO I -TAB1_ SEÇÕES 1'!$F20+'[8]ANEXO IV-a - SEÇÕES'!$G24+'[8]ANEXO IV-a - TRF'!$G24+'[9]ANEXO I - TAB 1 (TRF) '!$F20+'[9]ANEXO I - TAB 1 - CONS SEÇÕES'!$F20+'[10]ANEXO I - TAB 1'!$F20+'[11]ANEXO I - TAB 1'!$F20+'[12]ANEXO I - TAB 1'!$F20+'[13]ANEXO IV-a'!$G23</f>
        <v>181</v>
      </c>
      <c r="G20" s="264">
        <f t="shared" si="0"/>
        <v>181</v>
      </c>
      <c r="H20" s="258"/>
      <c r="I20" s="264">
        <f t="shared" si="1"/>
        <v>181</v>
      </c>
      <c r="J20" s="861">
        <f>'[7]ANEXO I - TAB1_TRF1'!J20+'[7]ANEXO I -TAB1_ SEÇÕES 1'!$J20+'[8]ANEXO IV-a - SEÇÕES'!$K24+'[8]ANEXO IV-a - TRF'!$K24+'[9]ANEXO I - TAB 1 (TRF) '!$J20+'[9]ANEXO I - TAB 1 - CONS SEÇÕES'!$J20+'[10]ANEXO I - TAB 1'!$J20+'[11]ANEXO I - TAB 1'!$J20+'[12]ANEXO I - TAB 1'!$J20+'[13]ANEXO IV-a'!$K23</f>
        <v>1</v>
      </c>
      <c r="K20" s="862">
        <f>'[7]ANEXO I - TAB1_TRF1'!$K20+'[7]ANEXO I -TAB1_ SEÇÕES 1'!$K20+'[8]ANEXO IV-a - SEÇÕES'!$L24+'[8]ANEXO IV-a - TRF'!$L24+'[9]ANEXO I - TAB 1 (TRF) '!$K20+'[9]ANEXO I - TAB 1 - CONS SEÇÕES'!$K20+'[10]ANEXO I - TAB 1'!$K20+'[11]ANEXO I - TAB 1'!$K20+'[12]ANEXO I - TAB 1'!$K20</f>
        <v>1</v>
      </c>
      <c r="L20" s="276">
        <f t="shared" si="2"/>
        <v>2</v>
      </c>
      <c r="M20" s="865">
        <f>'[7]ANEXO I - TAB1_TRF1'!$M20+'[7]ANEXO I -TAB1_ SEÇÕES 1'!$M20+'[8]ANEXO IV-a - SEÇÕES'!$N24+'[8]ANEXO IV-a - TRF'!$N24+'[9]ANEXO I - TAB 1 (TRF) '!$M20+'[9]ANEXO I - TAB 1 - CONS SEÇÕES'!$M20+'[10]ANEXO I - TAB 1'!$M20+'[11]ANEXO I - TAB 1'!$M20+'[12]ANEXO I - TAB 1'!$M20</f>
        <v>1</v>
      </c>
    </row>
    <row r="21" spans="1:13" s="7" customFormat="1" ht="12.75" customHeight="1">
      <c r="A21" s="894"/>
      <c r="B21" s="892"/>
      <c r="C21" s="888"/>
      <c r="D21" s="187">
        <v>1</v>
      </c>
      <c r="E21" s="861">
        <f>'[7]ANEXO I - TAB1_TRF1'!E21+'[7]ANEXO I -TAB1_ SEÇÕES 1'!$E21+'[8]ANEXO IV-a - SEÇÕES'!$F25+'[8]ANEXO IV-a - TRF'!$F25+'[9]ANEXO I - TAB 1 (TRF) '!$E21+'[9]ANEXO I - TAB 1 - CONS SEÇÕES'!$E21+'[10]ANEXO I - TAB 1'!$E21+'[11]ANEXO I - TAB 1'!$E21+'[12]ANEXO I - TAB 1'!$E21+'[13]ANEXO IV-a'!$F24</f>
        <v>0</v>
      </c>
      <c r="F21" s="862">
        <f>'[7]ANEXO I - TAB1_TRF1'!$F21+'[7]ANEXO I -TAB1_ SEÇÕES 1'!$F21+'[8]ANEXO IV-a - SEÇÕES'!$G25+'[8]ANEXO IV-a - TRF'!$G25+'[9]ANEXO I - TAB 1 (TRF) '!$F21+'[9]ANEXO I - TAB 1 - CONS SEÇÕES'!$F21+'[10]ANEXO I - TAB 1'!$F21+'[11]ANEXO I - TAB 1'!$F21+'[12]ANEXO I - TAB 1'!$F21+'[13]ANEXO IV-a'!$G24</f>
        <v>287</v>
      </c>
      <c r="G21" s="265">
        <f t="shared" si="0"/>
        <v>287</v>
      </c>
      <c r="H21" s="195">
        <f>17+112+58+4+35+119+104+4+25+5</f>
        <v>483</v>
      </c>
      <c r="I21" s="265">
        <f t="shared" si="1"/>
        <v>770</v>
      </c>
      <c r="J21" s="861">
        <f>'[7]ANEXO I - TAB1_TRF1'!J21+'[7]ANEXO I -TAB1_ SEÇÕES 1'!$J21+'[8]ANEXO IV-a - SEÇÕES'!$K25+'[8]ANEXO IV-a - TRF'!$K25+'[9]ANEXO I - TAB 1 (TRF) '!$J21+'[9]ANEXO I - TAB 1 - CONS SEÇÕES'!$J21+'[10]ANEXO I - TAB 1'!$J21+'[11]ANEXO I - TAB 1'!$J21+'[12]ANEXO I - TAB 1'!$J21+'[13]ANEXO IV-a'!$K24</f>
        <v>1</v>
      </c>
      <c r="K21" s="862">
        <f>'[7]ANEXO I - TAB1_TRF1'!$K21+'[7]ANEXO I -TAB1_ SEÇÕES 1'!$K21+'[8]ANEXO IV-a - SEÇÕES'!$L25+'[8]ANEXO IV-a - TRF'!$L25+'[9]ANEXO I - TAB 1 (TRF) '!$K21+'[9]ANEXO I - TAB 1 - CONS SEÇÕES'!$K21+'[10]ANEXO I - TAB 1'!$K21+'[11]ANEXO I - TAB 1'!$K21+'[12]ANEXO I - TAB 1'!$K21</f>
        <v>1</v>
      </c>
      <c r="L21" s="277">
        <f t="shared" si="2"/>
        <v>2</v>
      </c>
      <c r="M21" s="865">
        <f>'[7]ANEXO I - TAB1_TRF1'!$M21+'[7]ANEXO I -TAB1_ SEÇÕES 1'!$M21+'[8]ANEXO IV-a - SEÇÕES'!$N25+'[8]ANEXO IV-a - TRF'!$N25+'[9]ANEXO I - TAB 1 (TRF) '!$M21+'[9]ANEXO I - TAB 1 - CONS SEÇÕES'!$M21+'[10]ANEXO I - TAB 1'!$M21+'[11]ANEXO I - TAB 1'!$M21+'[12]ANEXO I - TAB 1'!$M21</f>
        <v>1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9850</v>
      </c>
      <c r="F22" s="266">
        <f t="shared" ref="F22:M22" si="3">SUM(F9:F21)</f>
        <v>703</v>
      </c>
      <c r="G22" s="266">
        <f t="shared" si="3"/>
        <v>10553</v>
      </c>
      <c r="H22" s="270">
        <f t="shared" si="3"/>
        <v>483</v>
      </c>
      <c r="I22" s="266">
        <f t="shared" si="3"/>
        <v>11036</v>
      </c>
      <c r="J22" s="287">
        <f t="shared" si="3"/>
        <v>2610</v>
      </c>
      <c r="K22" s="266">
        <f t="shared" si="3"/>
        <v>513</v>
      </c>
      <c r="L22" s="278">
        <f t="shared" si="3"/>
        <v>3123</v>
      </c>
      <c r="M22" s="288">
        <f t="shared" si="3"/>
        <v>630</v>
      </c>
    </row>
    <row r="23" spans="1:13" s="7" customFormat="1" ht="12.75" customHeight="1">
      <c r="A23" s="893" t="s">
        <v>168</v>
      </c>
      <c r="B23" s="891" t="s">
        <v>169</v>
      </c>
      <c r="C23" s="887" t="s">
        <v>152</v>
      </c>
      <c r="D23" s="196">
        <v>13</v>
      </c>
      <c r="E23" s="190">
        <f>'[7]ANEXO I - TAB1_TRF1'!E23+'[7]ANEXO I -TAB1_ SEÇÕES 1'!$E23+'[8]ANEXO IV-a - SEÇÕES'!$F27+'[8]ANEXO IV-a - TRF'!$F27+'[9]ANEXO I - TAB 1 (TRF) '!$E23+'[9]ANEXO I - TAB 1 - CONS SEÇÕES'!$E23+'[10]ANEXO I - TAB 1'!$E23+'[11]ANEXO I - TAB 1'!$E23+'[12]ANEXO I - TAB 1'!$E23+'[13]ANEXO IV-a'!$F26</f>
        <v>10514</v>
      </c>
      <c r="F23" s="191">
        <f>'[7]ANEXO I - TAB1_TRF1'!$F23+'[7]ANEXO I -TAB1_ SEÇÕES 1'!$F23+'[8]ANEXO IV-a - SEÇÕES'!$G27+'[8]ANEXO IV-a - TRF'!$G27+'[9]ANEXO I - TAB 1 (TRF) '!$F23+'[9]ANEXO I - TAB 1 - CONS SEÇÕES'!$F23+'[10]ANEXO I - TAB 1'!$F23+'[11]ANEXO I - TAB 1'!$F23+'[12]ANEXO I - TAB 1'!$F23+'[13]ANEXO IV-a'!$G26</f>
        <v>0</v>
      </c>
      <c r="G23" s="267">
        <f t="shared" si="0"/>
        <v>10514</v>
      </c>
      <c r="H23" s="257"/>
      <c r="I23" s="267">
        <f t="shared" si="1"/>
        <v>10514</v>
      </c>
      <c r="J23" s="190">
        <f>'[7]ANEXO I - TAB1_TRF1'!$J23+'[7]ANEXO I -TAB1_ SEÇÕES 1'!$J23+'[8]ANEXO IV-a - SEÇÕES'!$K27+'[8]ANEXO IV-a - TRF'!$K27+'[9]ANEXO I - TAB 1 (TRF) '!$J23+'[9]ANEXO I - TAB 1 - CONS SEÇÕES'!$J23+'[10]ANEXO I - TAB 1'!$J23+'[11]ANEXO I - TAB 1'!$J23+'[13]ANEXO IV-a'!$K26</f>
        <v>2637</v>
      </c>
      <c r="K23" s="191">
        <f>'[7]ANEXO I - TAB1_TRF1'!$K23+'[7]ANEXO I -TAB1_ SEÇÕES 1'!$K23+'[8]ANEXO IV-a - SEÇÕES'!$L27+'[8]ANEXO IV-a - TRF'!$L27+'[9]ANEXO I - TAB 1 (TRF) '!$K23+'[9]ANEXO I - TAB 1 - CONS SEÇÕES'!$K23+'[10]ANEXO I - TAB 1'!$K9+'[11]ANEXO I - TAB 1'!$K23+'[12]ANEXO I - TAB 1'!$K23+'[13]ANEXO IV-a'!$L26</f>
        <v>492</v>
      </c>
      <c r="L23" s="279">
        <f t="shared" si="2"/>
        <v>3129</v>
      </c>
      <c r="M23" s="203">
        <f>'[7]ANEXO I - TAB1_TRF1'!$M23+'[7]ANEXO I -TAB1_ SEÇÕES 1'!$M23+'[8]ANEXO IV-a - SEÇÕES'!$N27+'[8]ANEXO IV-a - TRF'!$N27+'[9]ANEXO I - TAB 1 (TRF) '!$M23+'[9]ANEXO I - TAB 1 - CONS SEÇÕES'!$M23+'[10]ANEXO I - TAB 1'!$M23+'[11]ANEXO I - TAB 1'!$M23+'[12]ANEXO I - TAB 1'!$M23+'[13]ANEXO IV-a'!$N26</f>
        <v>679</v>
      </c>
    </row>
    <row r="24" spans="1:13" s="7" customFormat="1" ht="12.75" customHeight="1">
      <c r="A24" s="894"/>
      <c r="B24" s="892"/>
      <c r="C24" s="888"/>
      <c r="D24" s="197">
        <v>12</v>
      </c>
      <c r="E24" s="863">
        <f>'[7]ANEXO I - TAB1_TRF1'!E24+'[7]ANEXO I -TAB1_ SEÇÕES 1'!$E24+'[8]ANEXO IV-a - SEÇÕES'!$F28+'[8]ANEXO IV-a - TRF'!$F28+'[9]ANEXO I - TAB 1 (TRF) '!$E24+'[9]ANEXO I - TAB 1 - CONS SEÇÕES'!$E24+'[10]ANEXO I - TAB 1'!$E24+'[11]ANEXO I - TAB 1'!$E24+'[12]ANEXO I - TAB 1'!$E24+'[13]ANEXO IV-a'!$F27</f>
        <v>290</v>
      </c>
      <c r="F24" s="864">
        <f>'[7]ANEXO I - TAB1_TRF1'!$F24+'[7]ANEXO I -TAB1_ SEÇÕES 1'!$F24+'[8]ANEXO IV-a - SEÇÕES'!$G28+'[8]ANEXO IV-a - TRF'!$G28+'[9]ANEXO I - TAB 1 (TRF) '!$F24+'[9]ANEXO I - TAB 1 - CONS SEÇÕES'!$F24+'[10]ANEXO I - TAB 1'!$F24+'[11]ANEXO I - TAB 1'!$F24+'[12]ANEXO I - TAB 1'!$F24+'[13]ANEXO IV-a'!$G27</f>
        <v>0</v>
      </c>
      <c r="G24" s="268">
        <f t="shared" si="0"/>
        <v>290</v>
      </c>
      <c r="H24" s="258"/>
      <c r="I24" s="268">
        <f t="shared" si="1"/>
        <v>290</v>
      </c>
      <c r="J24" s="863">
        <f>'[7]ANEXO I - TAB1_TRF1'!$J24+'[7]ANEXO I -TAB1_ SEÇÕES 1'!$J24+'[8]ANEXO IV-a - SEÇÕES'!$K28+'[8]ANEXO IV-a - TRF'!$K28+'[9]ANEXO I - TAB 1 (TRF) '!$J24+'[9]ANEXO I - TAB 1 - CONS SEÇÕES'!$J24+'[10]ANEXO I - TAB 1'!$J24+'[11]ANEXO I - TAB 1'!$J24+'[13]ANEXO IV-a'!$K27</f>
        <v>14</v>
      </c>
      <c r="K24" s="864">
        <f>'[7]ANEXO I - TAB1_TRF1'!$K24+'[7]ANEXO I -TAB1_ SEÇÕES 1'!$K24+'[8]ANEXO IV-a - SEÇÕES'!$L28+'[8]ANEXO IV-a - TRF'!$L28+'[9]ANEXO I - TAB 1 (TRF) '!$K24+'[9]ANEXO I - TAB 1 - CONS SEÇÕES'!$K24+'[10]ANEXO I - TAB 1'!$K10+'[11]ANEXO I - TAB 1'!$K24+'[12]ANEXO I - TAB 1'!$K24+'[13]ANEXO IV-a'!$L27</f>
        <v>5</v>
      </c>
      <c r="L24" s="280">
        <f t="shared" si="2"/>
        <v>19</v>
      </c>
      <c r="M24" s="866">
        <f>'[7]ANEXO I - TAB1_TRF1'!$M24+'[7]ANEXO I -TAB1_ SEÇÕES 1'!$M24+'[8]ANEXO IV-a - SEÇÕES'!$N28+'[8]ANEXO IV-a - TRF'!$N28+'[9]ANEXO I - TAB 1 (TRF) '!$M24+'[9]ANEXO I - TAB 1 - CONS SEÇÕES'!$M24+'[10]ANEXO I - TAB 1'!$M24+'[11]ANEXO I - TAB 1'!$M24+'[12]ANEXO I - TAB 1'!$M24+'[13]ANEXO IV-a'!$N27</f>
        <v>2</v>
      </c>
    </row>
    <row r="25" spans="1:13" s="7" customFormat="1" ht="12.75" customHeight="1">
      <c r="A25" s="894"/>
      <c r="B25" s="892"/>
      <c r="C25" s="889"/>
      <c r="D25" s="198">
        <v>11</v>
      </c>
      <c r="E25" s="863">
        <f>'[7]ANEXO I - TAB1_TRF1'!E25+'[7]ANEXO I -TAB1_ SEÇÕES 1'!$E25+'[8]ANEXO IV-a - SEÇÕES'!$F29+'[8]ANEXO IV-a - TRF'!$F29+'[9]ANEXO I - TAB 1 (TRF) '!$E25+'[9]ANEXO I - TAB 1 - CONS SEÇÕES'!$E25+'[10]ANEXO I - TAB 1'!$E25+'[11]ANEXO I - TAB 1'!$E25+'[12]ANEXO I - TAB 1'!$E25+'[13]ANEXO IV-a'!$F28</f>
        <v>286</v>
      </c>
      <c r="F25" s="864">
        <f>'[7]ANEXO I - TAB1_TRF1'!$F25+'[7]ANEXO I -TAB1_ SEÇÕES 1'!$F25+'[8]ANEXO IV-a - SEÇÕES'!$G29+'[8]ANEXO IV-a - TRF'!$G29+'[9]ANEXO I - TAB 1 (TRF) '!$F25+'[9]ANEXO I - TAB 1 - CONS SEÇÕES'!$F25+'[10]ANEXO I - TAB 1'!$F25+'[11]ANEXO I - TAB 1'!$F25+'[12]ANEXO I - TAB 1'!$F25+'[13]ANEXO IV-a'!$G28</f>
        <v>0</v>
      </c>
      <c r="G25" s="265">
        <f t="shared" si="0"/>
        <v>286</v>
      </c>
      <c r="H25" s="258"/>
      <c r="I25" s="265">
        <f t="shared" si="1"/>
        <v>286</v>
      </c>
      <c r="J25" s="863">
        <f>'[7]ANEXO I - TAB1_TRF1'!$J25+'[7]ANEXO I -TAB1_ SEÇÕES 1'!$J25+'[8]ANEXO IV-a - SEÇÕES'!$K29+'[8]ANEXO IV-a - TRF'!$K29+'[9]ANEXO I - TAB 1 (TRF) '!$J25+'[9]ANEXO I - TAB 1 - CONS SEÇÕES'!$J25+'[10]ANEXO I - TAB 1'!$J25+'[11]ANEXO I - TAB 1'!$J25+'[13]ANEXO IV-a'!$K28</f>
        <v>18</v>
      </c>
      <c r="K25" s="864">
        <f>'[7]ANEXO I - TAB1_TRF1'!$K25+'[7]ANEXO I -TAB1_ SEÇÕES 1'!$K25+'[8]ANEXO IV-a - SEÇÕES'!$L29+'[8]ANEXO IV-a - TRF'!$L29+'[9]ANEXO I - TAB 1 (TRF) '!$K25+'[9]ANEXO I - TAB 1 - CONS SEÇÕES'!$K25+'[10]ANEXO I - TAB 1'!$K11+'[11]ANEXO I - TAB 1'!$K25+'[12]ANEXO I - TAB 1'!$K25+'[13]ANEXO IV-a'!$L28</f>
        <v>2</v>
      </c>
      <c r="L25" s="277">
        <f t="shared" si="2"/>
        <v>20</v>
      </c>
      <c r="M25" s="866">
        <f>'[7]ANEXO I - TAB1_TRF1'!$M25+'[7]ANEXO I -TAB1_ SEÇÕES 1'!$M25+'[8]ANEXO IV-a - SEÇÕES'!$N29+'[8]ANEXO IV-a - TRF'!$N29+'[9]ANEXO I - TAB 1 (TRF) '!$M25+'[9]ANEXO I - TAB 1 - CONS SEÇÕES'!$M25+'[10]ANEXO I - TAB 1'!$M25+'[11]ANEXO I - TAB 1'!$M25+'[12]ANEXO I - TAB 1'!$M25+'[13]ANEXO IV-a'!$N28</f>
        <v>3</v>
      </c>
    </row>
    <row r="26" spans="1:13" s="7" customFormat="1" ht="12.75" customHeight="1">
      <c r="A26" s="894"/>
      <c r="B26" s="892"/>
      <c r="C26" s="890" t="s">
        <v>153</v>
      </c>
      <c r="D26" s="196">
        <v>10</v>
      </c>
      <c r="E26" s="863">
        <f>'[7]ANEXO I - TAB1_TRF1'!E26+'[7]ANEXO I -TAB1_ SEÇÕES 1'!$E26+'[8]ANEXO IV-a - SEÇÕES'!$F30+'[8]ANEXO IV-a - TRF'!$F30+'[9]ANEXO I - TAB 1 (TRF) '!$E26+'[9]ANEXO I - TAB 1 - CONS SEÇÕES'!$E26+'[10]ANEXO I - TAB 1'!$E26+'[11]ANEXO I - TAB 1'!$E26+'[12]ANEXO I - TAB 1'!$E26+'[13]ANEXO IV-a'!$F29</f>
        <v>244</v>
      </c>
      <c r="F26" s="864">
        <f>'[7]ANEXO I - TAB1_TRF1'!$F26+'[7]ANEXO I -TAB1_ SEÇÕES 1'!$F26+'[8]ANEXO IV-a - SEÇÕES'!$G30+'[8]ANEXO IV-a - TRF'!$G30+'[9]ANEXO I - TAB 1 (TRF) '!$F26+'[9]ANEXO I - TAB 1 - CONS SEÇÕES'!$F26+'[10]ANEXO I - TAB 1'!$F26+'[11]ANEXO I - TAB 1'!$F26+'[12]ANEXO I - TAB 1'!$F26+'[13]ANEXO IV-a'!$G29</f>
        <v>0</v>
      </c>
      <c r="G26" s="267">
        <f t="shared" si="0"/>
        <v>244</v>
      </c>
      <c r="H26" s="258"/>
      <c r="I26" s="267">
        <f t="shared" si="1"/>
        <v>244</v>
      </c>
      <c r="J26" s="863">
        <f>'[7]ANEXO I - TAB1_TRF1'!$J26+'[7]ANEXO I -TAB1_ SEÇÕES 1'!$J26+'[8]ANEXO IV-a - SEÇÕES'!$K30+'[8]ANEXO IV-a - TRF'!$K30+'[9]ANEXO I - TAB 1 (TRF) '!$J26+'[9]ANEXO I - TAB 1 - CONS SEÇÕES'!$J26+'[10]ANEXO I - TAB 1'!$J26+'[11]ANEXO I - TAB 1'!$J26+'[13]ANEXO IV-a'!$K29</f>
        <v>11</v>
      </c>
      <c r="K26" s="864">
        <f>'[7]ANEXO I - TAB1_TRF1'!$K26+'[7]ANEXO I -TAB1_ SEÇÕES 1'!$K26+'[8]ANEXO IV-a - SEÇÕES'!$L30+'[8]ANEXO IV-a - TRF'!$L30+'[9]ANEXO I - TAB 1 (TRF) '!$K26+'[9]ANEXO I - TAB 1 - CONS SEÇÕES'!$K26+'[10]ANEXO I - TAB 1'!$K12+'[11]ANEXO I - TAB 1'!$K26+'[12]ANEXO I - TAB 1'!$K26+'[13]ANEXO IV-a'!$L29</f>
        <v>4</v>
      </c>
      <c r="L26" s="279">
        <f t="shared" si="2"/>
        <v>15</v>
      </c>
      <c r="M26" s="866">
        <f>'[7]ANEXO I - TAB1_TRF1'!$M26+'[7]ANEXO I -TAB1_ SEÇÕES 1'!$M26+'[8]ANEXO IV-a - SEÇÕES'!$N30+'[8]ANEXO IV-a - TRF'!$N30+'[9]ANEXO I - TAB 1 (TRF) '!$M26+'[9]ANEXO I - TAB 1 - CONS SEÇÕES'!$M26+'[10]ANEXO I - TAB 1'!$M26+'[11]ANEXO I - TAB 1'!$M26+'[12]ANEXO I - TAB 1'!$M26+'[13]ANEXO IV-a'!$N29</f>
        <v>2</v>
      </c>
    </row>
    <row r="27" spans="1:13" s="7" customFormat="1" ht="12.75" customHeight="1">
      <c r="A27" s="894"/>
      <c r="B27" s="892"/>
      <c r="C27" s="888"/>
      <c r="D27" s="197">
        <v>9</v>
      </c>
      <c r="E27" s="863">
        <f>'[7]ANEXO I - TAB1_TRF1'!E27+'[7]ANEXO I -TAB1_ SEÇÕES 1'!$E27+'[8]ANEXO IV-a - SEÇÕES'!$F31+'[8]ANEXO IV-a - TRF'!$F31+'[9]ANEXO I - TAB 1 (TRF) '!$E27+'[9]ANEXO I - TAB 1 - CONS SEÇÕES'!$E27+'[10]ANEXO I - TAB 1'!$E27+'[11]ANEXO I - TAB 1'!$E27+'[12]ANEXO I - TAB 1'!$E27+'[13]ANEXO IV-a'!$F30</f>
        <v>598</v>
      </c>
      <c r="F27" s="864">
        <f>'[7]ANEXO I - TAB1_TRF1'!$F27+'[7]ANEXO I -TAB1_ SEÇÕES 1'!$F27+'[8]ANEXO IV-a - SEÇÕES'!$G31+'[8]ANEXO IV-a - TRF'!$G31+'[9]ANEXO I - TAB 1 (TRF) '!$F27+'[9]ANEXO I - TAB 1 - CONS SEÇÕES'!$F27+'[10]ANEXO I - TAB 1'!$F27+'[11]ANEXO I - TAB 1'!$F27+'[12]ANEXO I - TAB 1'!$F27+'[13]ANEXO IV-a'!$G30</f>
        <v>0</v>
      </c>
      <c r="G27" s="268">
        <f t="shared" si="0"/>
        <v>598</v>
      </c>
      <c r="H27" s="258"/>
      <c r="I27" s="268">
        <f t="shared" si="1"/>
        <v>598</v>
      </c>
      <c r="J27" s="863">
        <f>'[7]ANEXO I - TAB1_TRF1'!$J27+'[7]ANEXO I -TAB1_ SEÇÕES 1'!$J27+'[8]ANEXO IV-a - SEÇÕES'!$K31+'[8]ANEXO IV-a - TRF'!$K31+'[9]ANEXO I - TAB 1 (TRF) '!$J27+'[9]ANEXO I - TAB 1 - CONS SEÇÕES'!$J27+'[10]ANEXO I - TAB 1'!$J27+'[11]ANEXO I - TAB 1'!$J27+'[13]ANEXO IV-a'!$K30</f>
        <v>8</v>
      </c>
      <c r="K27" s="864">
        <f>'[7]ANEXO I - TAB1_TRF1'!$K27+'[7]ANEXO I -TAB1_ SEÇÕES 1'!$K27+'[8]ANEXO IV-a - SEÇÕES'!$L31+'[8]ANEXO IV-a - TRF'!$L31+'[9]ANEXO I - TAB 1 (TRF) '!$K27+'[9]ANEXO I - TAB 1 - CONS SEÇÕES'!$K27+'[10]ANEXO I - TAB 1'!$K13+'[11]ANEXO I - TAB 1'!$K27+'[12]ANEXO I - TAB 1'!$K27+'[13]ANEXO IV-a'!$L30</f>
        <v>4</v>
      </c>
      <c r="L27" s="280">
        <f t="shared" si="2"/>
        <v>12</v>
      </c>
      <c r="M27" s="866">
        <f>'[7]ANEXO I - TAB1_TRF1'!$M27+'[7]ANEXO I -TAB1_ SEÇÕES 1'!$M27+'[8]ANEXO IV-a - SEÇÕES'!$N31+'[8]ANEXO IV-a - TRF'!$N31+'[9]ANEXO I - TAB 1 (TRF) '!$M27+'[9]ANEXO I - TAB 1 - CONS SEÇÕES'!$M27+'[10]ANEXO I - TAB 1'!$M27+'[11]ANEXO I - TAB 1'!$M27+'[12]ANEXO I - TAB 1'!$M27+'[13]ANEXO IV-a'!$N30</f>
        <v>4</v>
      </c>
    </row>
    <row r="28" spans="1:13" s="7" customFormat="1" ht="12.75" customHeight="1">
      <c r="A28" s="894"/>
      <c r="B28" s="892"/>
      <c r="C28" s="888"/>
      <c r="D28" s="197">
        <v>8</v>
      </c>
      <c r="E28" s="863">
        <f>'[7]ANEXO I - TAB1_TRF1'!E28+'[7]ANEXO I -TAB1_ SEÇÕES 1'!$E28+'[8]ANEXO IV-a - SEÇÕES'!$F32+'[8]ANEXO IV-a - TRF'!$F32+'[9]ANEXO I - TAB 1 (TRF) '!$E28+'[9]ANEXO I - TAB 1 - CONS SEÇÕES'!$E28+'[10]ANEXO I - TAB 1'!$E28+'[11]ANEXO I - TAB 1'!$E28+'[12]ANEXO I - TAB 1'!$E28+'[13]ANEXO IV-a'!$F31</f>
        <v>797</v>
      </c>
      <c r="F28" s="864">
        <f>'[7]ANEXO I - TAB1_TRF1'!$F28+'[7]ANEXO I -TAB1_ SEÇÕES 1'!$F28+'[8]ANEXO IV-a - SEÇÕES'!$G32+'[8]ANEXO IV-a - TRF'!$G32+'[9]ANEXO I - TAB 1 (TRF) '!$F28+'[9]ANEXO I - TAB 1 - CONS SEÇÕES'!$F28+'[10]ANEXO I - TAB 1'!$F28+'[11]ANEXO I - TAB 1'!$F28+'[12]ANEXO I - TAB 1'!$F28+'[13]ANEXO IV-a'!$G31</f>
        <v>0</v>
      </c>
      <c r="G28" s="268">
        <f t="shared" si="0"/>
        <v>797</v>
      </c>
      <c r="H28" s="258"/>
      <c r="I28" s="268">
        <f t="shared" si="1"/>
        <v>797</v>
      </c>
      <c r="J28" s="863">
        <f>'[7]ANEXO I - TAB1_TRF1'!$J28+'[7]ANEXO I -TAB1_ SEÇÕES 1'!$J28+'[8]ANEXO IV-a - SEÇÕES'!$K32+'[8]ANEXO IV-a - TRF'!$K32+'[9]ANEXO I - TAB 1 (TRF) '!$J28+'[9]ANEXO I - TAB 1 - CONS SEÇÕES'!$J28+'[10]ANEXO I - TAB 1'!$J28+'[11]ANEXO I - TAB 1'!$J28+'[13]ANEXO IV-a'!$K31</f>
        <v>9</v>
      </c>
      <c r="K28" s="864">
        <f>'[7]ANEXO I - TAB1_TRF1'!$K28+'[7]ANEXO I -TAB1_ SEÇÕES 1'!$K28+'[8]ANEXO IV-a - SEÇÕES'!$L32+'[8]ANEXO IV-a - TRF'!$L32+'[9]ANEXO I - TAB 1 (TRF) '!$K28+'[9]ANEXO I - TAB 1 - CONS SEÇÕES'!$K28+'[10]ANEXO I - TAB 1'!$K14+'[11]ANEXO I - TAB 1'!$K28+'[12]ANEXO I - TAB 1'!$K28+'[13]ANEXO IV-a'!$L31</f>
        <v>6</v>
      </c>
      <c r="L28" s="280">
        <f t="shared" si="2"/>
        <v>15</v>
      </c>
      <c r="M28" s="866">
        <f>'[7]ANEXO I - TAB1_TRF1'!$M28+'[7]ANEXO I -TAB1_ SEÇÕES 1'!$M28+'[8]ANEXO IV-a - SEÇÕES'!$N32+'[8]ANEXO IV-a - TRF'!$N32+'[9]ANEXO I - TAB 1 (TRF) '!$M28+'[9]ANEXO I - TAB 1 - CONS SEÇÕES'!$M28+'[10]ANEXO I - TAB 1'!$M28+'[11]ANEXO I - TAB 1'!$M28+'[12]ANEXO I - TAB 1'!$M28+'[13]ANEXO IV-a'!$N31</f>
        <v>8</v>
      </c>
    </row>
    <row r="29" spans="1:13" s="7" customFormat="1" ht="12.75" customHeight="1">
      <c r="A29" s="894"/>
      <c r="B29" s="892"/>
      <c r="C29" s="888"/>
      <c r="D29" s="197">
        <v>7</v>
      </c>
      <c r="E29" s="863">
        <f>'[7]ANEXO I - TAB1_TRF1'!E29+'[7]ANEXO I -TAB1_ SEÇÕES 1'!$E29+'[8]ANEXO IV-a - SEÇÕES'!$F33+'[8]ANEXO IV-a - TRF'!$F33+'[9]ANEXO I - TAB 1 (TRF) '!$E29+'[9]ANEXO I - TAB 1 - CONS SEÇÕES'!$E29+'[10]ANEXO I - TAB 1'!$E29+'[11]ANEXO I - TAB 1'!$E29+'[12]ANEXO I - TAB 1'!$E29+'[13]ANEXO IV-a'!$F32</f>
        <v>582</v>
      </c>
      <c r="F29" s="864">
        <f>'[7]ANEXO I - TAB1_TRF1'!$F29+'[7]ANEXO I -TAB1_ SEÇÕES 1'!$F29+'[8]ANEXO IV-a - SEÇÕES'!$G33+'[8]ANEXO IV-a - TRF'!$G33+'[9]ANEXO I - TAB 1 (TRF) '!$F29+'[9]ANEXO I - TAB 1 - CONS SEÇÕES'!$F29+'[10]ANEXO I - TAB 1'!$F29+'[11]ANEXO I - TAB 1'!$F29+'[12]ANEXO I - TAB 1'!$F29+'[13]ANEXO IV-a'!$G32</f>
        <v>0</v>
      </c>
      <c r="G29" s="268">
        <f t="shared" si="0"/>
        <v>582</v>
      </c>
      <c r="H29" s="258"/>
      <c r="I29" s="268">
        <f t="shared" si="1"/>
        <v>582</v>
      </c>
      <c r="J29" s="863">
        <f>'[7]ANEXO I - TAB1_TRF1'!$J29+'[7]ANEXO I -TAB1_ SEÇÕES 1'!$J29+'[8]ANEXO IV-a - SEÇÕES'!$K33+'[8]ANEXO IV-a - TRF'!$K33+'[9]ANEXO I - TAB 1 (TRF) '!$J29+'[9]ANEXO I - TAB 1 - CONS SEÇÕES'!$J29+'[10]ANEXO I - TAB 1'!$J29+'[11]ANEXO I - TAB 1'!$J29+'[13]ANEXO IV-a'!$K32</f>
        <v>5</v>
      </c>
      <c r="K29" s="864">
        <f>'[7]ANEXO I - TAB1_TRF1'!$K29+'[7]ANEXO I -TAB1_ SEÇÕES 1'!$K29+'[8]ANEXO IV-a - SEÇÕES'!$L33+'[8]ANEXO IV-a - TRF'!$L33+'[9]ANEXO I - TAB 1 (TRF) '!$K29+'[9]ANEXO I - TAB 1 - CONS SEÇÕES'!$K29+'[10]ANEXO I - TAB 1'!$K15+'[11]ANEXO I - TAB 1'!$K29+'[12]ANEXO I - TAB 1'!$K29+'[13]ANEXO IV-a'!$L32</f>
        <v>4</v>
      </c>
      <c r="L29" s="280">
        <f t="shared" si="2"/>
        <v>9</v>
      </c>
      <c r="M29" s="866">
        <f>'[7]ANEXO I - TAB1_TRF1'!$M29+'[7]ANEXO I -TAB1_ SEÇÕES 1'!$M29+'[8]ANEXO IV-a - SEÇÕES'!$N33+'[8]ANEXO IV-a - TRF'!$N33+'[9]ANEXO I - TAB 1 (TRF) '!$M29+'[9]ANEXO I - TAB 1 - CONS SEÇÕES'!$M29+'[10]ANEXO I - TAB 1'!$M29+'[11]ANEXO I - TAB 1'!$M29+'[12]ANEXO I - TAB 1'!$M29+'[13]ANEXO IV-a'!$N32</f>
        <v>6</v>
      </c>
    </row>
    <row r="30" spans="1:13" s="7" customFormat="1" ht="12.75" customHeight="1">
      <c r="A30" s="894"/>
      <c r="B30" s="892"/>
      <c r="C30" s="889"/>
      <c r="D30" s="198">
        <v>6</v>
      </c>
      <c r="E30" s="863">
        <f>'[7]ANEXO I - TAB1_TRF1'!E30+'[7]ANEXO I -TAB1_ SEÇÕES 1'!$E30+'[8]ANEXO IV-a - SEÇÕES'!$F34+'[8]ANEXO IV-a - TRF'!$F34+'[9]ANEXO I - TAB 1 (TRF) '!$E30+'[9]ANEXO I - TAB 1 - CONS SEÇÕES'!$E30+'[10]ANEXO I - TAB 1'!$E30+'[11]ANEXO I - TAB 1'!$E30+'[12]ANEXO I - TAB 1'!$E30+'[13]ANEXO IV-a'!$F33</f>
        <v>768</v>
      </c>
      <c r="F30" s="864">
        <f>'[7]ANEXO I - TAB1_TRF1'!$F30+'[7]ANEXO I -TAB1_ SEÇÕES 1'!$F30+'[8]ANEXO IV-a - SEÇÕES'!$G34+'[8]ANEXO IV-a - TRF'!$G34+'[9]ANEXO I - TAB 1 (TRF) '!$F30+'[9]ANEXO I - TAB 1 - CONS SEÇÕES'!$F30+'[10]ANEXO I - TAB 1'!$F30+'[11]ANEXO I - TAB 1'!$F30+'[12]ANEXO I - TAB 1'!$F30+'[13]ANEXO IV-a'!$G33</f>
        <v>0</v>
      </c>
      <c r="G30" s="265">
        <f t="shared" si="0"/>
        <v>768</v>
      </c>
      <c r="H30" s="258"/>
      <c r="I30" s="265">
        <f t="shared" si="1"/>
        <v>768</v>
      </c>
      <c r="J30" s="863">
        <f>'[7]ANEXO I - TAB1_TRF1'!$J30+'[7]ANEXO I -TAB1_ SEÇÕES 1'!$J30+'[8]ANEXO IV-a - SEÇÕES'!$K34+'[8]ANEXO IV-a - TRF'!$K34+'[9]ANEXO I - TAB 1 (TRF) '!$J30+'[9]ANEXO I - TAB 1 - CONS SEÇÕES'!$J30+'[10]ANEXO I - TAB 1'!$J30+'[11]ANEXO I - TAB 1'!$J30+'[13]ANEXO IV-a'!$K33</f>
        <v>4</v>
      </c>
      <c r="K30" s="864">
        <f>'[7]ANEXO I - TAB1_TRF1'!$K30+'[7]ANEXO I -TAB1_ SEÇÕES 1'!$K30+'[8]ANEXO IV-a - SEÇÕES'!$L34+'[8]ANEXO IV-a - TRF'!$L34+'[9]ANEXO I - TAB 1 (TRF) '!$K30+'[9]ANEXO I - TAB 1 - CONS SEÇÕES'!$K30+'[10]ANEXO I - TAB 1'!$K16+'[11]ANEXO I - TAB 1'!$K30+'[12]ANEXO I - TAB 1'!$K30+'[13]ANEXO IV-a'!$L33</f>
        <v>2</v>
      </c>
      <c r="L30" s="277">
        <f t="shared" si="2"/>
        <v>6</v>
      </c>
      <c r="M30" s="866">
        <f>'[7]ANEXO I - TAB1_TRF1'!$M30+'[7]ANEXO I -TAB1_ SEÇÕES 1'!$M30+'[8]ANEXO IV-a - SEÇÕES'!$N34+'[8]ANEXO IV-a - TRF'!$N34+'[9]ANEXO I - TAB 1 (TRF) '!$M30+'[9]ANEXO I - TAB 1 - CONS SEÇÕES'!$M30+'[10]ANEXO I - TAB 1'!$M30+'[11]ANEXO I - TAB 1'!$M30+'[12]ANEXO I - TAB 1'!$M30+'[13]ANEXO IV-a'!$N33</f>
        <v>1</v>
      </c>
    </row>
    <row r="31" spans="1:13" s="7" customFormat="1" ht="12.75" customHeight="1">
      <c r="A31" s="894"/>
      <c r="B31" s="892"/>
      <c r="C31" s="890" t="s">
        <v>154</v>
      </c>
      <c r="D31" s="196">
        <v>5</v>
      </c>
      <c r="E31" s="863">
        <f>'[7]ANEXO I - TAB1_TRF1'!E31+'[7]ANEXO I -TAB1_ SEÇÕES 1'!$E31+'[8]ANEXO IV-a - SEÇÕES'!$F35+'[8]ANEXO IV-a - TRF'!$F35+'[9]ANEXO I - TAB 1 (TRF) '!$E31+'[9]ANEXO I - TAB 1 - CONS SEÇÕES'!$E31+'[10]ANEXO I - TAB 1'!$E31+'[11]ANEXO I - TAB 1'!$E31+'[12]ANEXO I - TAB 1'!$E31+'[13]ANEXO IV-a'!$F34</f>
        <v>866</v>
      </c>
      <c r="F31" s="864">
        <f>'[7]ANEXO I - TAB1_TRF1'!$F31+'[7]ANEXO I -TAB1_ SEÇÕES 1'!$F31+'[8]ANEXO IV-a - SEÇÕES'!$G35+'[8]ANEXO IV-a - TRF'!$G35+'[9]ANEXO I - TAB 1 (TRF) '!$F31+'[9]ANEXO I - TAB 1 - CONS SEÇÕES'!$F31+'[10]ANEXO I - TAB 1'!$F31+'[11]ANEXO I - TAB 1'!$F31+'[12]ANEXO I - TAB 1'!$F31+'[13]ANEXO IV-a'!$G34</f>
        <v>0</v>
      </c>
      <c r="G31" s="267">
        <f t="shared" si="0"/>
        <v>866</v>
      </c>
      <c r="H31" s="258"/>
      <c r="I31" s="267">
        <f t="shared" si="1"/>
        <v>866</v>
      </c>
      <c r="J31" s="863">
        <f>'[7]ANEXO I - TAB1_TRF1'!$J31+'[7]ANEXO I -TAB1_ SEÇÕES 1'!$J31+'[8]ANEXO IV-a - SEÇÕES'!$K35+'[8]ANEXO IV-a - TRF'!$K35+'[9]ANEXO I - TAB 1 (TRF) '!$J31+'[9]ANEXO I - TAB 1 - CONS SEÇÕES'!$J31+'[10]ANEXO I - TAB 1'!$J31+'[11]ANEXO I - TAB 1'!$J31+'[13]ANEXO IV-a'!$K34</f>
        <v>6</v>
      </c>
      <c r="K31" s="864">
        <f>'[7]ANEXO I - TAB1_TRF1'!$K31+'[7]ANEXO I -TAB1_ SEÇÕES 1'!$K31+'[8]ANEXO IV-a - SEÇÕES'!$L35+'[8]ANEXO IV-a - TRF'!$L35+'[9]ANEXO I - TAB 1 (TRF) '!$K31+'[9]ANEXO I - TAB 1 - CONS SEÇÕES'!$K31+'[10]ANEXO I - TAB 1'!$K17+'[11]ANEXO I - TAB 1'!$K31+'[12]ANEXO I - TAB 1'!$K31+'[13]ANEXO IV-a'!$L34</f>
        <v>4</v>
      </c>
      <c r="L31" s="279">
        <f t="shared" si="2"/>
        <v>10</v>
      </c>
      <c r="M31" s="866">
        <f>'[7]ANEXO I - TAB1_TRF1'!$M31+'[7]ANEXO I -TAB1_ SEÇÕES 1'!$M31+'[8]ANEXO IV-a - SEÇÕES'!$N35+'[8]ANEXO IV-a - TRF'!$N35+'[9]ANEXO I - TAB 1 (TRF) '!$M31+'[9]ANEXO I - TAB 1 - CONS SEÇÕES'!$M31+'[10]ANEXO I - TAB 1'!$M31+'[11]ANEXO I - TAB 1'!$M31+'[12]ANEXO I - TAB 1'!$M31+'[13]ANEXO IV-a'!$N34</f>
        <v>8</v>
      </c>
    </row>
    <row r="32" spans="1:13" s="7" customFormat="1" ht="12.75" customHeight="1">
      <c r="A32" s="894"/>
      <c r="B32" s="892"/>
      <c r="C32" s="888"/>
      <c r="D32" s="197">
        <v>4</v>
      </c>
      <c r="E32" s="863">
        <f>'[7]ANEXO I - TAB1_TRF1'!E32+'[7]ANEXO I -TAB1_ SEÇÕES 1'!$E32+'[8]ANEXO IV-a - SEÇÕES'!$F36+'[8]ANEXO IV-a - TRF'!$F36+'[9]ANEXO I - TAB 1 (TRF) '!$E32+'[9]ANEXO I - TAB 1 - CONS SEÇÕES'!$E32+'[10]ANEXO I - TAB 1'!$E32+'[11]ANEXO I - TAB 1'!$E32+'[12]ANEXO I - TAB 1'!$E32+'[13]ANEXO IV-a'!$F35</f>
        <v>562</v>
      </c>
      <c r="F32" s="864">
        <f>'[7]ANEXO I - TAB1_TRF1'!$F32+'[7]ANEXO I -TAB1_ SEÇÕES 1'!$F32+'[8]ANEXO IV-a - SEÇÕES'!$G36+'[8]ANEXO IV-a - TRF'!$G36+'[9]ANEXO I - TAB 1 (TRF) '!$F32+'[9]ANEXO I - TAB 1 - CONS SEÇÕES'!$F32+'[10]ANEXO I - TAB 1'!$F32+'[11]ANEXO I - TAB 1'!$F32+'[12]ANEXO I - TAB 1'!$F32+'[13]ANEXO IV-a'!$G35</f>
        <v>0</v>
      </c>
      <c r="G32" s="268">
        <f t="shared" si="0"/>
        <v>562</v>
      </c>
      <c r="H32" s="258"/>
      <c r="I32" s="268">
        <f t="shared" si="1"/>
        <v>562</v>
      </c>
      <c r="J32" s="863">
        <f>'[7]ANEXO I - TAB1_TRF1'!$J32+'[7]ANEXO I -TAB1_ SEÇÕES 1'!$J32+'[8]ANEXO IV-a - SEÇÕES'!$K36+'[8]ANEXO IV-a - TRF'!$K36+'[9]ANEXO I - TAB 1 (TRF) '!$J32+'[9]ANEXO I - TAB 1 - CONS SEÇÕES'!$J32+'[10]ANEXO I - TAB 1'!$J32+'[11]ANEXO I - TAB 1'!$J32+'[13]ANEXO IV-a'!$K35</f>
        <v>3</v>
      </c>
      <c r="K32" s="864">
        <f>'[7]ANEXO I - TAB1_TRF1'!$K32+'[7]ANEXO I -TAB1_ SEÇÕES 1'!$K32+'[8]ANEXO IV-a - SEÇÕES'!$L36+'[8]ANEXO IV-a - TRF'!$L36+'[9]ANEXO I - TAB 1 (TRF) '!$K32+'[9]ANEXO I - TAB 1 - CONS SEÇÕES'!$K32+'[10]ANEXO I - TAB 1'!$K18+'[11]ANEXO I - TAB 1'!$K32+'[12]ANEXO I - TAB 1'!$K32+'[13]ANEXO IV-a'!$L35</f>
        <v>3</v>
      </c>
      <c r="L32" s="280">
        <f t="shared" si="2"/>
        <v>6</v>
      </c>
      <c r="M32" s="866">
        <f>'[7]ANEXO I - TAB1_TRF1'!$M32+'[7]ANEXO I -TAB1_ SEÇÕES 1'!$M32+'[8]ANEXO IV-a - SEÇÕES'!$N36+'[8]ANEXO IV-a - TRF'!$N36+'[9]ANEXO I - TAB 1 (TRF) '!$M32+'[9]ANEXO I - TAB 1 - CONS SEÇÕES'!$M32+'[10]ANEXO I - TAB 1'!$M32+'[11]ANEXO I - TAB 1'!$M32+'[12]ANEXO I - TAB 1'!$M32+'[13]ANEXO IV-a'!$N35</f>
        <v>10</v>
      </c>
    </row>
    <row r="33" spans="1:13" s="7" customFormat="1" ht="12.75" customHeight="1">
      <c r="A33" s="894"/>
      <c r="B33" s="892"/>
      <c r="C33" s="888"/>
      <c r="D33" s="197">
        <v>3</v>
      </c>
      <c r="E33" s="863">
        <f>'[7]ANEXO I - TAB1_TRF1'!E33+'[7]ANEXO I -TAB1_ SEÇÕES 1'!$E33+'[8]ANEXO IV-a - SEÇÕES'!$F37+'[8]ANEXO IV-a - TRF'!$F37+'[9]ANEXO I - TAB 1 (TRF) '!$E33+'[9]ANEXO I - TAB 1 - CONS SEÇÕES'!$E33+'[10]ANEXO I - TAB 1'!$E33+'[11]ANEXO I - TAB 1'!$E33+'[12]ANEXO I - TAB 1'!$E33+'[13]ANEXO IV-a'!$F36</f>
        <v>0</v>
      </c>
      <c r="F33" s="864">
        <f>'[7]ANEXO I - TAB1_TRF1'!$F33+'[7]ANEXO I -TAB1_ SEÇÕES 1'!$F33+'[8]ANEXO IV-a - SEÇÕES'!$G37+'[8]ANEXO IV-a - TRF'!$G37+'[9]ANEXO I - TAB 1 (TRF) '!$F33+'[9]ANEXO I - TAB 1 - CONS SEÇÕES'!$F33+'[10]ANEXO I - TAB 1'!$F33+'[11]ANEXO I - TAB 1'!$F33+'[12]ANEXO I - TAB 1'!$F33+'[13]ANEXO IV-a'!$G36</f>
        <v>298</v>
      </c>
      <c r="G33" s="268">
        <f t="shared" si="0"/>
        <v>298</v>
      </c>
      <c r="H33" s="258"/>
      <c r="I33" s="268">
        <f t="shared" si="1"/>
        <v>298</v>
      </c>
      <c r="J33" s="863">
        <f>'[7]ANEXO I - TAB1_TRF1'!$J33+'[7]ANEXO I -TAB1_ SEÇÕES 1'!$J33+'[8]ANEXO IV-a - SEÇÕES'!$K37+'[8]ANEXO IV-a - TRF'!$K37+'[9]ANEXO I - TAB 1 (TRF) '!$J33+'[9]ANEXO I - TAB 1 - CONS SEÇÕES'!$J33+'[10]ANEXO I - TAB 1'!$J33+'[11]ANEXO I - TAB 1'!$J33+'[13]ANEXO IV-a'!$K36</f>
        <v>1</v>
      </c>
      <c r="K33" s="864">
        <f>'[7]ANEXO I - TAB1_TRF1'!$K33+'[7]ANEXO I -TAB1_ SEÇÕES 1'!$K33+'[8]ANEXO IV-a - SEÇÕES'!$L37+'[8]ANEXO IV-a - TRF'!$L37+'[9]ANEXO I - TAB 1 (TRF) '!$K33+'[9]ANEXO I - TAB 1 - CONS SEÇÕES'!$K33+'[10]ANEXO I - TAB 1'!$K19+'[11]ANEXO I - TAB 1'!$K33+'[12]ANEXO I - TAB 1'!$K33+'[13]ANEXO IV-a'!$L36</f>
        <v>3</v>
      </c>
      <c r="L33" s="280">
        <f t="shared" si="2"/>
        <v>4</v>
      </c>
      <c r="M33" s="866">
        <f>'[7]ANEXO I - TAB1_TRF1'!$M33+'[7]ANEXO I -TAB1_ SEÇÕES 1'!$M33+'[8]ANEXO IV-a - SEÇÕES'!$N37+'[8]ANEXO IV-a - TRF'!$N37+'[9]ANEXO I - TAB 1 (TRF) '!$M33+'[9]ANEXO I - TAB 1 - CONS SEÇÕES'!$M33+'[10]ANEXO I - TAB 1'!$M33+'[11]ANEXO I - TAB 1'!$M33+'[12]ANEXO I - TAB 1'!$M33+'[13]ANEXO IV-a'!$N36</f>
        <v>5</v>
      </c>
    </row>
    <row r="34" spans="1:13" s="7" customFormat="1" ht="12.75" customHeight="1">
      <c r="A34" s="894"/>
      <c r="B34" s="892"/>
      <c r="C34" s="888"/>
      <c r="D34" s="197">
        <v>2</v>
      </c>
      <c r="E34" s="863">
        <f>'[7]ANEXO I - TAB1_TRF1'!E34+'[7]ANEXO I -TAB1_ SEÇÕES 1'!$E34+'[8]ANEXO IV-a - SEÇÕES'!$F38+'[8]ANEXO IV-a - TRF'!$F38+'[9]ANEXO I - TAB 1 (TRF) '!$E34+'[9]ANEXO I - TAB 1 - CONS SEÇÕES'!$E34+'[10]ANEXO I - TAB 1'!$E34+'[11]ANEXO I - TAB 1'!$E34+'[12]ANEXO I - TAB 1'!$E34+'[13]ANEXO IV-a'!$F37</f>
        <v>0</v>
      </c>
      <c r="F34" s="864">
        <f>'[7]ANEXO I - TAB1_TRF1'!$F34+'[7]ANEXO I -TAB1_ SEÇÕES 1'!$F34+'[8]ANEXO IV-a - SEÇÕES'!$G38+'[8]ANEXO IV-a - TRF'!$G38+'[9]ANEXO I - TAB 1 (TRF) '!$F34+'[9]ANEXO I - TAB 1 - CONS SEÇÕES'!$F34+'[10]ANEXO I - TAB 1'!$F34+'[11]ANEXO I - TAB 1'!$F34+'[12]ANEXO I - TAB 1'!$F34+'[13]ANEXO IV-a'!$G37</f>
        <v>227</v>
      </c>
      <c r="G34" s="269">
        <f>E34+F34</f>
        <v>227</v>
      </c>
      <c r="H34" s="259"/>
      <c r="I34" s="269">
        <f t="shared" si="1"/>
        <v>227</v>
      </c>
      <c r="J34" s="863">
        <f>'[7]ANEXO I - TAB1_TRF1'!$J34+'[7]ANEXO I -TAB1_ SEÇÕES 1'!$J34+'[8]ANEXO IV-a - SEÇÕES'!$K38+'[8]ANEXO IV-a - TRF'!$K38+'[9]ANEXO I - TAB 1 (TRF) '!$J34+'[9]ANEXO I - TAB 1 - CONS SEÇÕES'!$J34+'[10]ANEXO I - TAB 1'!$J34+'[11]ANEXO I - TAB 1'!$J34+'[13]ANEXO IV-a'!$K37</f>
        <v>0</v>
      </c>
      <c r="K34" s="864">
        <f>'[7]ANEXO I - TAB1_TRF1'!$K34+'[7]ANEXO I -TAB1_ SEÇÕES 1'!$K34+'[8]ANEXO IV-a - SEÇÕES'!$L38+'[8]ANEXO IV-a - TRF'!$L38+'[9]ANEXO I - TAB 1 (TRF) '!$K34+'[9]ANEXO I - TAB 1 - CONS SEÇÕES'!$K34+'[10]ANEXO I - TAB 1'!$K20+'[11]ANEXO I - TAB 1'!$K34+'[12]ANEXO I - TAB 1'!$K34+'[13]ANEXO IV-a'!$L37</f>
        <v>4</v>
      </c>
      <c r="L34" s="281">
        <f t="shared" si="2"/>
        <v>4</v>
      </c>
      <c r="M34" s="866">
        <f>'[7]ANEXO I - TAB1_TRF1'!$M34+'[7]ANEXO I -TAB1_ SEÇÕES 1'!$M34+'[8]ANEXO IV-a - SEÇÕES'!$N38+'[8]ANEXO IV-a - TRF'!$N38+'[9]ANEXO I - TAB 1 (TRF) '!$M34+'[9]ANEXO I - TAB 1 - CONS SEÇÕES'!$M34+'[10]ANEXO I - TAB 1'!$M34+'[11]ANEXO I - TAB 1'!$M34+'[12]ANEXO I - TAB 1'!$M34+'[13]ANEXO IV-a'!$N37</f>
        <v>5</v>
      </c>
    </row>
    <row r="35" spans="1:13" s="7" customFormat="1" ht="12.75" customHeight="1">
      <c r="A35" s="894"/>
      <c r="B35" s="892"/>
      <c r="C35" s="895"/>
      <c r="D35" s="198">
        <v>1</v>
      </c>
      <c r="E35" s="863">
        <f>'[7]ANEXO I - TAB1_TRF1'!E35+'[7]ANEXO I -TAB1_ SEÇÕES 1'!$E35+'[8]ANEXO IV-a - SEÇÕES'!$F39+'[8]ANEXO IV-a - TRF'!$F39+'[9]ANEXO I - TAB 1 (TRF) '!$E35+'[9]ANEXO I - TAB 1 - CONS SEÇÕES'!$E35+'[10]ANEXO I - TAB 1'!$E35+'[11]ANEXO I - TAB 1'!$E35+'[12]ANEXO I - TAB 1'!$E35+'[13]ANEXO IV-a'!$F38</f>
        <v>0</v>
      </c>
      <c r="F35" s="864">
        <f>'[7]ANEXO I - TAB1_TRF1'!$F35+'[7]ANEXO I -TAB1_ SEÇÕES 1'!$F35+'[8]ANEXO IV-a - SEÇÕES'!$G39+'[8]ANEXO IV-a - TRF'!$G39+'[9]ANEXO I - TAB 1 (TRF) '!$F35+'[9]ANEXO I - TAB 1 - CONS SEÇÕES'!$F35+'[10]ANEXO I - TAB 1'!$F35+'[11]ANEXO I - TAB 1'!$F35+'[12]ANEXO I - TAB 1'!$F35+'[13]ANEXO IV-a'!$G38</f>
        <v>338</v>
      </c>
      <c r="G35" s="265">
        <f t="shared" ref="G35:G49" si="4">E35+F35</f>
        <v>338</v>
      </c>
      <c r="H35" s="860">
        <f>46+170+93+56+110+198+153+17+51+16</f>
        <v>910</v>
      </c>
      <c r="I35" s="265">
        <f t="shared" si="1"/>
        <v>1248</v>
      </c>
      <c r="J35" s="863">
        <f>'[7]ANEXO I - TAB1_TRF1'!$J35+'[7]ANEXO I -TAB1_ SEÇÕES 1'!$J35+'[8]ANEXO IV-a - SEÇÕES'!$K39+'[8]ANEXO IV-a - TRF'!$K39+'[9]ANEXO I - TAB 1 (TRF) '!$J35+'[9]ANEXO I - TAB 1 - CONS SEÇÕES'!$J35+'[10]ANEXO I - TAB 1'!$J35+'[11]ANEXO I - TAB 1'!$J35+'[13]ANEXO IV-a'!$K38</f>
        <v>4</v>
      </c>
      <c r="K35" s="864">
        <f>'[7]ANEXO I - TAB1_TRF1'!$K35+'[7]ANEXO I -TAB1_ SEÇÕES 1'!$K35+'[8]ANEXO IV-a - SEÇÕES'!$L39+'[8]ANEXO IV-a - TRF'!$L39+'[9]ANEXO I - TAB 1 (TRF) '!$K35+'[9]ANEXO I - TAB 1 - CONS SEÇÕES'!$K35+'[10]ANEXO I - TAB 1'!$K21+'[11]ANEXO I - TAB 1'!$K35+'[12]ANEXO I - TAB 1'!$K35+'[13]ANEXO IV-a'!$L38</f>
        <v>2</v>
      </c>
      <c r="L35" s="277">
        <f t="shared" si="2"/>
        <v>6</v>
      </c>
      <c r="M35" s="866">
        <f>'[7]ANEXO I - TAB1_TRF1'!$M35+'[7]ANEXO I -TAB1_ SEÇÕES 1'!$M35+'[8]ANEXO IV-a - SEÇÕES'!$N39+'[8]ANEXO IV-a - TRF'!$N39+'[9]ANEXO I - TAB 1 (TRF) '!$M35+'[9]ANEXO I - TAB 1 - CONS SEÇÕES'!$M35+'[10]ANEXO I - TAB 1'!$M35+'[11]ANEXO I - TAB 1'!$M35+'[12]ANEXO I - TAB 1'!$M35+'[13]ANEXO IV-a'!$N38</f>
        <v>3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15507</v>
      </c>
      <c r="F36" s="266">
        <f t="shared" ref="F36" si="5">SUM(F23:F35)</f>
        <v>863</v>
      </c>
      <c r="G36" s="266">
        <f t="shared" ref="G36" si="6">SUM(G23:G35)</f>
        <v>16370</v>
      </c>
      <c r="H36" s="270">
        <f t="shared" ref="H36" si="7">SUM(H23:H35)</f>
        <v>910</v>
      </c>
      <c r="I36" s="266">
        <f t="shared" ref="I36" si="8">SUM(I23:I35)</f>
        <v>17280</v>
      </c>
      <c r="J36" s="287">
        <f t="shared" ref="J36" si="9">SUM(J23:J35)</f>
        <v>2720</v>
      </c>
      <c r="K36" s="266">
        <f t="shared" ref="K36" si="10">SUM(K23:K35)</f>
        <v>535</v>
      </c>
      <c r="L36" s="278">
        <f t="shared" ref="L36" si="11">SUM(L23:L35)</f>
        <v>3255</v>
      </c>
      <c r="M36" s="288">
        <f t="shared" ref="M36" si="12">SUM(M23:M35)</f>
        <v>736</v>
      </c>
    </row>
    <row r="37" spans="1:13" s="7" customFormat="1" ht="12.75" customHeight="1">
      <c r="A37" s="893" t="s">
        <v>170</v>
      </c>
      <c r="B37" s="891" t="s">
        <v>171</v>
      </c>
      <c r="C37" s="887" t="s">
        <v>152</v>
      </c>
      <c r="D37" s="178">
        <v>13</v>
      </c>
      <c r="E37" s="179">
        <f>'[7]ANEXO I - TAB1_TRF1'!E37+'[7]ANEXO I -TAB1_ SEÇÕES 1'!$E37+'[8]ANEXO IV-a - SEÇÕES'!$F41+'[8]ANEXO IV-a - TRF'!$F41+'[9]ANEXO I - TAB 1 (TRF) '!$E37</f>
        <v>37</v>
      </c>
      <c r="F37" s="180">
        <f>'[7]ANEXO I - TAB1_TRF1'!$F37+'[7]ANEXO I -TAB1_ SEÇÕES 1'!$F37+'[8]ANEXO IV-a - SEÇÕES'!$G41+'[8]ANEXO IV-a - TRF'!$G41+'[9]ANEXO I - TAB 1 (TRF) '!$F37</f>
        <v>0</v>
      </c>
      <c r="G37" s="261">
        <f t="shared" si="4"/>
        <v>37</v>
      </c>
      <c r="H37" s="260"/>
      <c r="I37" s="261">
        <f t="shared" si="1"/>
        <v>37</v>
      </c>
      <c r="J37" s="179">
        <f>'[7]ANEXO I - TAB1_TRF1'!$J37+'[7]ANEXO I -TAB1_ SEÇÕES 1'!$J37+'[8]ANEXO IV-a - SEÇÕES'!$K41+'[8]ANEXO IV-a - TRF'!$K41</f>
        <v>3</v>
      </c>
      <c r="K37" s="180">
        <f>'[7]ANEXO I - TAB1_TRF1'!$K37+'[7]ANEXO I -TAB1_ SEÇÕES 1'!$K37+'[8]ANEXO IV-a - SEÇÕES'!$L41+'[8]ANEXO IV-a - TRF'!$L41</f>
        <v>4</v>
      </c>
      <c r="L37" s="273">
        <f t="shared" si="2"/>
        <v>7</v>
      </c>
      <c r="M37" s="199">
        <f>'[7]ANEXO I - TAB1_TRF1'!$M37+'[7]ANEXO I -TAB1_ SEÇÕES 1'!$M37+'[8]ANEXO IV-a - SEÇÕES'!$N41+'[8]ANEXO IV-a - TRF'!$N41</f>
        <v>4</v>
      </c>
    </row>
    <row r="38" spans="1:13" s="7" customFormat="1" ht="12.75" customHeight="1">
      <c r="A38" s="894"/>
      <c r="B38" s="892"/>
      <c r="C38" s="888"/>
      <c r="D38" s="181">
        <v>12</v>
      </c>
      <c r="E38" s="861">
        <f>'[7]ANEXO I - TAB1_TRF1'!E38+'[7]ANEXO I -TAB1_ SEÇÕES 1'!$E38+'[8]ANEXO IV-a - SEÇÕES'!$F42+'[8]ANEXO IV-a - TRF'!$F42+'[9]ANEXO I - TAB 1 (TRF) '!$E38</f>
        <v>4</v>
      </c>
      <c r="F38" s="862">
        <f>'[7]ANEXO I - TAB1_TRF1'!$F38+'[7]ANEXO I -TAB1_ SEÇÕES 1'!$F38+'[8]ANEXO IV-a - SEÇÕES'!$G42+'[8]ANEXO IV-a - TRF'!$G42+'[9]ANEXO I - TAB 1 (TRF) '!$F38</f>
        <v>0</v>
      </c>
      <c r="G38" s="262">
        <f t="shared" si="4"/>
        <v>4</v>
      </c>
      <c r="H38" s="259"/>
      <c r="I38" s="262">
        <f t="shared" si="1"/>
        <v>4</v>
      </c>
      <c r="J38" s="861">
        <f>'[7]ANEXO I - TAB1_TRF1'!$J38+'[7]ANEXO I -TAB1_ SEÇÕES 1'!$J38+'[8]ANEXO IV-a - SEÇÕES'!$K42+'[8]ANEXO IV-a - TRF'!$K42</f>
        <v>0</v>
      </c>
      <c r="K38" s="862">
        <f>'[7]ANEXO I - TAB1_TRF1'!$K38+'[7]ANEXO I -TAB1_ SEÇÕES 1'!$K38+'[8]ANEXO IV-a - SEÇÕES'!$L42+'[8]ANEXO IV-a - TRF'!$L42</f>
        <v>0</v>
      </c>
      <c r="L38" s="274">
        <f t="shared" si="2"/>
        <v>0</v>
      </c>
      <c r="M38" s="865">
        <f>'[7]ANEXO I - TAB1_TRF1'!$M38+'[7]ANEXO I -TAB1_ SEÇÕES 1'!$M38+'[8]ANEXO IV-a - SEÇÕES'!$N42+'[8]ANEXO IV-a - TRF'!$N42</f>
        <v>0</v>
      </c>
    </row>
    <row r="39" spans="1:13" s="7" customFormat="1" ht="12.75" customHeight="1">
      <c r="A39" s="894"/>
      <c r="B39" s="892"/>
      <c r="C39" s="889"/>
      <c r="D39" s="184">
        <v>11</v>
      </c>
      <c r="E39" s="861">
        <f>'[7]ANEXO I - TAB1_TRF1'!E39+'[7]ANEXO I -TAB1_ SEÇÕES 1'!$E39+'[8]ANEXO IV-a - SEÇÕES'!$F43+'[8]ANEXO IV-a - TRF'!$F43+'[9]ANEXO I - TAB 1 (TRF) '!$E39</f>
        <v>1</v>
      </c>
      <c r="F39" s="862">
        <f>'[7]ANEXO I - TAB1_TRF1'!$F39+'[7]ANEXO I -TAB1_ SEÇÕES 1'!$F39+'[8]ANEXO IV-a - SEÇÕES'!$G43+'[8]ANEXO IV-a - TRF'!$G43+'[9]ANEXO I - TAB 1 (TRF) '!$F39</f>
        <v>0</v>
      </c>
      <c r="G39" s="263">
        <f t="shared" si="4"/>
        <v>1</v>
      </c>
      <c r="H39" s="259"/>
      <c r="I39" s="263">
        <f t="shared" si="1"/>
        <v>1</v>
      </c>
      <c r="J39" s="861">
        <f>'[7]ANEXO I - TAB1_TRF1'!$J39+'[7]ANEXO I -TAB1_ SEÇÕES 1'!$J39+'[8]ANEXO IV-a - SEÇÕES'!$K43+'[8]ANEXO IV-a - TRF'!$K43</f>
        <v>0</v>
      </c>
      <c r="K39" s="862">
        <f>'[7]ANEXO I - TAB1_TRF1'!$K39+'[7]ANEXO I -TAB1_ SEÇÕES 1'!$K39+'[8]ANEXO IV-a - SEÇÕES'!$L43+'[8]ANEXO IV-a - TRF'!$L43</f>
        <v>0</v>
      </c>
      <c r="L39" s="275">
        <f t="shared" si="2"/>
        <v>0</v>
      </c>
      <c r="M39" s="865">
        <f>'[7]ANEXO I - TAB1_TRF1'!$M39+'[7]ANEXO I -TAB1_ SEÇÕES 1'!$M39+'[8]ANEXO IV-a - SEÇÕES'!$N43+'[8]ANEXO IV-a - TRF'!$N43</f>
        <v>0</v>
      </c>
    </row>
    <row r="40" spans="1:13" s="7" customFormat="1" ht="12.75" customHeight="1">
      <c r="A40" s="894"/>
      <c r="B40" s="892"/>
      <c r="C40" s="890" t="s">
        <v>153</v>
      </c>
      <c r="D40" s="178">
        <v>10</v>
      </c>
      <c r="E40" s="861">
        <f>'[7]ANEXO I - TAB1_TRF1'!E40+'[7]ANEXO I -TAB1_ SEÇÕES 1'!$E40+'[8]ANEXO IV-a - SEÇÕES'!$F44+'[8]ANEXO IV-a - TRF'!$F44+'[9]ANEXO I - TAB 1 (TRF) '!$E40</f>
        <v>1</v>
      </c>
      <c r="F40" s="862">
        <f>'[7]ANEXO I - TAB1_TRF1'!$F40+'[7]ANEXO I -TAB1_ SEÇÕES 1'!$F40+'[8]ANEXO IV-a - SEÇÕES'!$G44+'[8]ANEXO IV-a - TRF'!$G44+'[9]ANEXO I - TAB 1 (TRF) '!$F40</f>
        <v>0</v>
      </c>
      <c r="G40" s="261">
        <f t="shared" si="4"/>
        <v>1</v>
      </c>
      <c r="H40" s="259"/>
      <c r="I40" s="261">
        <f t="shared" si="1"/>
        <v>1</v>
      </c>
      <c r="J40" s="861">
        <f>'[7]ANEXO I - TAB1_TRF1'!$J40+'[7]ANEXO I -TAB1_ SEÇÕES 1'!$J40+'[8]ANEXO IV-a - SEÇÕES'!$K44+'[8]ANEXO IV-a - TRF'!$K44</f>
        <v>0</v>
      </c>
      <c r="K40" s="862">
        <f>'[7]ANEXO I - TAB1_TRF1'!$K40+'[7]ANEXO I -TAB1_ SEÇÕES 1'!$K40+'[8]ANEXO IV-a - SEÇÕES'!$L44+'[8]ANEXO IV-a - TRF'!$L44</f>
        <v>0</v>
      </c>
      <c r="L40" s="273">
        <f t="shared" si="2"/>
        <v>0</v>
      </c>
      <c r="M40" s="865">
        <f>'[7]ANEXO I - TAB1_TRF1'!$M40+'[7]ANEXO I -TAB1_ SEÇÕES 1'!$M40+'[8]ANEXO IV-a - SEÇÕES'!$N44+'[8]ANEXO IV-a - TRF'!$N44</f>
        <v>0</v>
      </c>
    </row>
    <row r="41" spans="1:13" s="7" customFormat="1" ht="12.75" customHeight="1">
      <c r="A41" s="894"/>
      <c r="B41" s="892"/>
      <c r="C41" s="888"/>
      <c r="D41" s="181">
        <v>9</v>
      </c>
      <c r="E41" s="861">
        <f>'[7]ANEXO I - TAB1_TRF1'!E41+'[7]ANEXO I -TAB1_ SEÇÕES 1'!$E41+'[8]ANEXO IV-a - SEÇÕES'!$F45+'[8]ANEXO IV-a - TRF'!$F45+'[9]ANEXO I - TAB 1 (TRF) '!$E41</f>
        <v>2</v>
      </c>
      <c r="F41" s="862">
        <f>'[7]ANEXO I - TAB1_TRF1'!$F41+'[7]ANEXO I -TAB1_ SEÇÕES 1'!$F41+'[8]ANEXO IV-a - SEÇÕES'!$G45+'[8]ANEXO IV-a - TRF'!$G45+'[9]ANEXO I - TAB 1 (TRF) '!$F41</f>
        <v>0</v>
      </c>
      <c r="G41" s="262">
        <f t="shared" si="4"/>
        <v>2</v>
      </c>
      <c r="H41" s="259"/>
      <c r="I41" s="262">
        <f t="shared" si="1"/>
        <v>2</v>
      </c>
      <c r="J41" s="861">
        <f>'[7]ANEXO I - TAB1_TRF1'!$J41+'[7]ANEXO I -TAB1_ SEÇÕES 1'!$J41+'[8]ANEXO IV-a - SEÇÕES'!$K45+'[8]ANEXO IV-a - TRF'!$K45</f>
        <v>0</v>
      </c>
      <c r="K41" s="862">
        <f>'[7]ANEXO I - TAB1_TRF1'!$K41+'[7]ANEXO I -TAB1_ SEÇÕES 1'!$K41+'[8]ANEXO IV-a - SEÇÕES'!$L45+'[8]ANEXO IV-a - TRF'!$L45</f>
        <v>0</v>
      </c>
      <c r="L41" s="274">
        <f t="shared" si="2"/>
        <v>0</v>
      </c>
      <c r="M41" s="865">
        <f>'[7]ANEXO I - TAB1_TRF1'!$M41+'[7]ANEXO I -TAB1_ SEÇÕES 1'!$M41+'[8]ANEXO IV-a - SEÇÕES'!$N45+'[8]ANEXO IV-a - TRF'!$N45</f>
        <v>0</v>
      </c>
    </row>
    <row r="42" spans="1:13" s="7" customFormat="1" ht="12.75" customHeight="1">
      <c r="A42" s="894"/>
      <c r="B42" s="892"/>
      <c r="C42" s="888"/>
      <c r="D42" s="181">
        <v>8</v>
      </c>
      <c r="E42" s="861">
        <f>'[7]ANEXO I - TAB1_TRF1'!E42+'[7]ANEXO I -TAB1_ SEÇÕES 1'!$E42+'[8]ANEXO IV-a - SEÇÕES'!$F46+'[8]ANEXO IV-a - TRF'!$F46+'[9]ANEXO I - TAB 1 (TRF) '!$E42</f>
        <v>4</v>
      </c>
      <c r="F42" s="862">
        <f>'[7]ANEXO I - TAB1_TRF1'!$F42+'[7]ANEXO I -TAB1_ SEÇÕES 1'!$F42+'[8]ANEXO IV-a - SEÇÕES'!$G46+'[8]ANEXO IV-a - TRF'!$G46+'[9]ANEXO I - TAB 1 (TRF) '!$F42</f>
        <v>0</v>
      </c>
      <c r="G42" s="262">
        <f t="shared" si="4"/>
        <v>4</v>
      </c>
      <c r="H42" s="259"/>
      <c r="I42" s="262">
        <f t="shared" si="1"/>
        <v>4</v>
      </c>
      <c r="J42" s="861">
        <f>'[7]ANEXO I - TAB1_TRF1'!$J42+'[7]ANEXO I -TAB1_ SEÇÕES 1'!$J42+'[8]ANEXO IV-a - SEÇÕES'!$K46+'[8]ANEXO IV-a - TRF'!$K46</f>
        <v>1</v>
      </c>
      <c r="K42" s="862">
        <f>'[7]ANEXO I - TAB1_TRF1'!$K42+'[7]ANEXO I -TAB1_ SEÇÕES 1'!$K42+'[8]ANEXO IV-a - SEÇÕES'!$L46+'[8]ANEXO IV-a - TRF'!$L46</f>
        <v>0</v>
      </c>
      <c r="L42" s="274">
        <f t="shared" si="2"/>
        <v>1</v>
      </c>
      <c r="M42" s="865">
        <f>'[7]ANEXO I - TAB1_TRF1'!$M42+'[7]ANEXO I -TAB1_ SEÇÕES 1'!$M42+'[8]ANEXO IV-a - SEÇÕES'!$N46+'[8]ANEXO IV-a - TRF'!$N46</f>
        <v>0</v>
      </c>
    </row>
    <row r="43" spans="1:13" s="7" customFormat="1" ht="12.75" customHeight="1">
      <c r="A43" s="894"/>
      <c r="B43" s="892"/>
      <c r="C43" s="888"/>
      <c r="D43" s="181">
        <v>7</v>
      </c>
      <c r="E43" s="861">
        <f>'[7]ANEXO I - TAB1_TRF1'!E43+'[7]ANEXO I -TAB1_ SEÇÕES 1'!$E43+'[8]ANEXO IV-a - SEÇÕES'!$F47+'[8]ANEXO IV-a - TRF'!$F47+'[9]ANEXO I - TAB 1 (TRF) '!$E43</f>
        <v>0</v>
      </c>
      <c r="F43" s="862">
        <f>'[7]ANEXO I - TAB1_TRF1'!$F43+'[7]ANEXO I -TAB1_ SEÇÕES 1'!$F43+'[8]ANEXO IV-a - SEÇÕES'!$G47+'[8]ANEXO IV-a - TRF'!$G47+'[9]ANEXO I - TAB 1 (TRF) '!$F43</f>
        <v>0</v>
      </c>
      <c r="G43" s="262">
        <f t="shared" si="4"/>
        <v>0</v>
      </c>
      <c r="H43" s="259"/>
      <c r="I43" s="262">
        <f t="shared" si="1"/>
        <v>0</v>
      </c>
      <c r="J43" s="861">
        <f>'[7]ANEXO I - TAB1_TRF1'!$J43+'[7]ANEXO I -TAB1_ SEÇÕES 1'!$J43+'[8]ANEXO IV-a - SEÇÕES'!$K47+'[8]ANEXO IV-a - TRF'!$K47</f>
        <v>0</v>
      </c>
      <c r="K43" s="862">
        <f>'[7]ANEXO I - TAB1_TRF1'!$K43+'[7]ANEXO I -TAB1_ SEÇÕES 1'!$K43+'[8]ANEXO IV-a - SEÇÕES'!$L47+'[8]ANEXO IV-a - TRF'!$L47</f>
        <v>0</v>
      </c>
      <c r="L43" s="274">
        <f t="shared" si="2"/>
        <v>0</v>
      </c>
      <c r="M43" s="865">
        <f>'[7]ANEXO I - TAB1_TRF1'!$M43+'[7]ANEXO I -TAB1_ SEÇÕES 1'!$M43+'[8]ANEXO IV-a - SEÇÕES'!$N47+'[8]ANEXO IV-a - TRF'!$N47</f>
        <v>0</v>
      </c>
    </row>
    <row r="44" spans="1:13" s="7" customFormat="1" ht="12.75" customHeight="1">
      <c r="A44" s="894"/>
      <c r="B44" s="892"/>
      <c r="C44" s="889"/>
      <c r="D44" s="184">
        <v>6</v>
      </c>
      <c r="E44" s="861">
        <f>'[7]ANEXO I - TAB1_TRF1'!E44+'[7]ANEXO I -TAB1_ SEÇÕES 1'!$E44+'[8]ANEXO IV-a - SEÇÕES'!$F48+'[8]ANEXO IV-a - TRF'!$F48+'[9]ANEXO I - TAB 1 (TRF) '!$E44</f>
        <v>1</v>
      </c>
      <c r="F44" s="862">
        <f>'[7]ANEXO I - TAB1_TRF1'!$F44+'[7]ANEXO I -TAB1_ SEÇÕES 1'!$F44+'[8]ANEXO IV-a - SEÇÕES'!$G48+'[8]ANEXO IV-a - TRF'!$G48+'[9]ANEXO I - TAB 1 (TRF) '!$F44</f>
        <v>0</v>
      </c>
      <c r="G44" s="263">
        <f t="shared" si="4"/>
        <v>1</v>
      </c>
      <c r="H44" s="259"/>
      <c r="I44" s="263">
        <f t="shared" si="1"/>
        <v>1</v>
      </c>
      <c r="J44" s="861">
        <f>'[7]ANEXO I - TAB1_TRF1'!$J44+'[7]ANEXO I -TAB1_ SEÇÕES 1'!$J44+'[8]ANEXO IV-a - SEÇÕES'!$K48+'[8]ANEXO IV-a - TRF'!$K48</f>
        <v>0</v>
      </c>
      <c r="K44" s="862">
        <f>'[7]ANEXO I - TAB1_TRF1'!$K44+'[7]ANEXO I -TAB1_ SEÇÕES 1'!$K44+'[8]ANEXO IV-a - SEÇÕES'!$L48+'[8]ANEXO IV-a - TRF'!$L48</f>
        <v>0</v>
      </c>
      <c r="L44" s="275">
        <f t="shared" si="2"/>
        <v>0</v>
      </c>
      <c r="M44" s="865">
        <f>'[7]ANEXO I - TAB1_TRF1'!$M44+'[7]ANEXO I -TAB1_ SEÇÕES 1'!$M44+'[8]ANEXO IV-a - SEÇÕES'!$N48+'[8]ANEXO IV-a - TRF'!$N48</f>
        <v>0</v>
      </c>
    </row>
    <row r="45" spans="1:13" s="7" customFormat="1" ht="12.75" customHeight="1">
      <c r="A45" s="894"/>
      <c r="B45" s="892"/>
      <c r="C45" s="890" t="s">
        <v>154</v>
      </c>
      <c r="D45" s="178">
        <v>5</v>
      </c>
      <c r="E45" s="861">
        <f>'[7]ANEXO I - TAB1_TRF1'!E45+'[7]ANEXO I -TAB1_ SEÇÕES 1'!$E45+'[8]ANEXO IV-a - SEÇÕES'!$F49+'[8]ANEXO IV-a - TRF'!$F49+'[9]ANEXO I - TAB 1 (TRF) '!$E45</f>
        <v>0</v>
      </c>
      <c r="F45" s="862">
        <f>'[7]ANEXO I - TAB1_TRF1'!$F45+'[7]ANEXO I -TAB1_ SEÇÕES 1'!$F45+'[8]ANEXO IV-a - SEÇÕES'!$G49+'[8]ANEXO IV-a - TRF'!$G49+'[9]ANEXO I - TAB 1 (TRF) '!$F45</f>
        <v>0</v>
      </c>
      <c r="G45" s="261">
        <f t="shared" si="4"/>
        <v>0</v>
      </c>
      <c r="H45" s="259"/>
      <c r="I45" s="261">
        <f t="shared" si="1"/>
        <v>0</v>
      </c>
      <c r="J45" s="861">
        <f>'[7]ANEXO I - TAB1_TRF1'!$J45+'[7]ANEXO I -TAB1_ SEÇÕES 1'!$J45+'[8]ANEXO IV-a - SEÇÕES'!$K49+'[8]ANEXO IV-a - TRF'!$K49</f>
        <v>0</v>
      </c>
      <c r="K45" s="862">
        <f>'[7]ANEXO I - TAB1_TRF1'!$K45+'[7]ANEXO I -TAB1_ SEÇÕES 1'!$K45+'[8]ANEXO IV-a - SEÇÕES'!$L49+'[8]ANEXO IV-a - TRF'!$L49</f>
        <v>0</v>
      </c>
      <c r="L45" s="273">
        <f t="shared" si="2"/>
        <v>0</v>
      </c>
      <c r="M45" s="865">
        <f>'[7]ANEXO I - TAB1_TRF1'!$M45+'[7]ANEXO I -TAB1_ SEÇÕES 1'!$M45+'[8]ANEXO IV-a - SEÇÕES'!$N49+'[8]ANEXO IV-a - TRF'!$N49</f>
        <v>0</v>
      </c>
    </row>
    <row r="46" spans="1:13" s="7" customFormat="1" ht="12.75" customHeight="1">
      <c r="A46" s="894"/>
      <c r="B46" s="892"/>
      <c r="C46" s="888"/>
      <c r="D46" s="181">
        <v>4</v>
      </c>
      <c r="E46" s="861">
        <f>'[7]ANEXO I - TAB1_TRF1'!E46+'[7]ANEXO I -TAB1_ SEÇÕES 1'!$E46+'[8]ANEXO IV-a - SEÇÕES'!$F50+'[8]ANEXO IV-a - TRF'!$F50+'[9]ANEXO I - TAB 1 (TRF) '!$E46</f>
        <v>0</v>
      </c>
      <c r="F46" s="862">
        <f>'[7]ANEXO I - TAB1_TRF1'!$F46+'[7]ANEXO I -TAB1_ SEÇÕES 1'!$F46+'[8]ANEXO IV-a - SEÇÕES'!$G50+'[8]ANEXO IV-a - TRF'!$G50+'[9]ANEXO I - TAB 1 (TRF) '!$F46</f>
        <v>0</v>
      </c>
      <c r="G46" s="262">
        <f t="shared" si="4"/>
        <v>0</v>
      </c>
      <c r="H46" s="259"/>
      <c r="I46" s="262">
        <f t="shared" si="1"/>
        <v>0</v>
      </c>
      <c r="J46" s="861">
        <f>'[7]ANEXO I - TAB1_TRF1'!$J46+'[7]ANEXO I -TAB1_ SEÇÕES 1'!$J46+'[8]ANEXO IV-a - SEÇÕES'!$K50+'[8]ANEXO IV-a - TRF'!$K50</f>
        <v>0</v>
      </c>
      <c r="K46" s="862">
        <f>'[7]ANEXO I - TAB1_TRF1'!$K46+'[7]ANEXO I -TAB1_ SEÇÕES 1'!$K46+'[8]ANEXO IV-a - SEÇÕES'!$L50+'[8]ANEXO IV-a - TRF'!$L50</f>
        <v>0</v>
      </c>
      <c r="L46" s="274">
        <f t="shared" si="2"/>
        <v>0</v>
      </c>
      <c r="M46" s="865">
        <f>'[7]ANEXO I - TAB1_TRF1'!$M46+'[7]ANEXO I -TAB1_ SEÇÕES 1'!$M46+'[8]ANEXO IV-a - SEÇÕES'!$N50+'[8]ANEXO IV-a - TRF'!$N50</f>
        <v>0</v>
      </c>
    </row>
    <row r="47" spans="1:13" s="7" customFormat="1" ht="12.75" customHeight="1">
      <c r="A47" s="894"/>
      <c r="B47" s="892"/>
      <c r="C47" s="888"/>
      <c r="D47" s="181">
        <v>3</v>
      </c>
      <c r="E47" s="861">
        <f>'[7]ANEXO I - TAB1_TRF1'!E47+'[7]ANEXO I -TAB1_ SEÇÕES 1'!$E47+'[8]ANEXO IV-a - SEÇÕES'!$F51+'[8]ANEXO IV-a - TRF'!$F51+'[9]ANEXO I - TAB 1 (TRF) '!$E47</f>
        <v>0</v>
      </c>
      <c r="F47" s="862">
        <f>'[7]ANEXO I - TAB1_TRF1'!$F47+'[7]ANEXO I -TAB1_ SEÇÕES 1'!$F47+'[8]ANEXO IV-a - SEÇÕES'!$G51+'[8]ANEXO IV-a - TRF'!$G51+'[9]ANEXO I - TAB 1 (TRF) '!$F47</f>
        <v>0</v>
      </c>
      <c r="G47" s="262">
        <f t="shared" si="4"/>
        <v>0</v>
      </c>
      <c r="H47" s="259"/>
      <c r="I47" s="262">
        <f t="shared" si="1"/>
        <v>0</v>
      </c>
      <c r="J47" s="861">
        <f>'[7]ANEXO I - TAB1_TRF1'!$J47+'[7]ANEXO I -TAB1_ SEÇÕES 1'!$J47+'[8]ANEXO IV-a - SEÇÕES'!$K51+'[8]ANEXO IV-a - TRF'!$K51</f>
        <v>0</v>
      </c>
      <c r="K47" s="862">
        <f>'[7]ANEXO I - TAB1_TRF1'!$K47+'[7]ANEXO I -TAB1_ SEÇÕES 1'!$K47+'[8]ANEXO IV-a - SEÇÕES'!$L51+'[8]ANEXO IV-a - TRF'!$L51</f>
        <v>0</v>
      </c>
      <c r="L47" s="274">
        <f t="shared" si="2"/>
        <v>0</v>
      </c>
      <c r="M47" s="865">
        <f>'[7]ANEXO I - TAB1_TRF1'!$M47+'[7]ANEXO I -TAB1_ SEÇÕES 1'!$M47+'[8]ANEXO IV-a - SEÇÕES'!$N51+'[8]ANEXO IV-a - TRF'!$N51</f>
        <v>0</v>
      </c>
    </row>
    <row r="48" spans="1:13" s="7" customFormat="1" ht="12.75" customHeight="1">
      <c r="A48" s="894"/>
      <c r="B48" s="892"/>
      <c r="C48" s="888"/>
      <c r="D48" s="181">
        <v>2</v>
      </c>
      <c r="E48" s="861">
        <f>'[7]ANEXO I - TAB1_TRF1'!E48+'[7]ANEXO I -TAB1_ SEÇÕES 1'!$E48+'[8]ANEXO IV-a - SEÇÕES'!$F52+'[8]ANEXO IV-a - TRF'!$F52+'[9]ANEXO I - TAB 1 (TRF) '!$E48</f>
        <v>0</v>
      </c>
      <c r="F48" s="862">
        <f>'[7]ANEXO I - TAB1_TRF1'!$F48+'[7]ANEXO I -TAB1_ SEÇÕES 1'!$F48+'[8]ANEXO IV-a - SEÇÕES'!$G52+'[8]ANEXO IV-a - TRF'!$G52+'[9]ANEXO I - TAB 1 (TRF) '!$F48</f>
        <v>0</v>
      </c>
      <c r="G48" s="264">
        <f t="shared" si="4"/>
        <v>0</v>
      </c>
      <c r="H48" s="259"/>
      <c r="I48" s="264">
        <f t="shared" si="1"/>
        <v>0</v>
      </c>
      <c r="J48" s="861">
        <f>'[7]ANEXO I - TAB1_TRF1'!$J48+'[7]ANEXO I -TAB1_ SEÇÕES 1'!$J48+'[8]ANEXO IV-a - SEÇÕES'!$K52+'[8]ANEXO IV-a - TRF'!$K52</f>
        <v>0</v>
      </c>
      <c r="K48" s="862">
        <f>'[7]ANEXO I - TAB1_TRF1'!$K48+'[7]ANEXO I -TAB1_ SEÇÕES 1'!$K48+'[8]ANEXO IV-a - SEÇÕES'!$L52+'[8]ANEXO IV-a - TRF'!$L52</f>
        <v>0</v>
      </c>
      <c r="L48" s="276">
        <f t="shared" si="2"/>
        <v>0</v>
      </c>
      <c r="M48" s="865">
        <f>'[7]ANEXO I - TAB1_TRF1'!$M48+'[7]ANEXO I -TAB1_ SEÇÕES 1'!$M48+'[8]ANEXO IV-a - SEÇÕES'!$N52+'[8]ANEXO IV-a - TRF'!$N52</f>
        <v>0</v>
      </c>
    </row>
    <row r="49" spans="1:13" s="7" customFormat="1" ht="12.75" customHeight="1">
      <c r="A49" s="894"/>
      <c r="B49" s="892"/>
      <c r="C49" s="895"/>
      <c r="D49" s="184">
        <v>1</v>
      </c>
      <c r="E49" s="861">
        <f>'[7]ANEXO I - TAB1_TRF1'!E49+'[7]ANEXO I -TAB1_ SEÇÕES 1'!$E49+'[8]ANEXO IV-a - SEÇÕES'!$F53+'[8]ANEXO IV-a - TRF'!$F53+'[9]ANEXO I - TAB 1 (TRF) '!$E49</f>
        <v>0</v>
      </c>
      <c r="F49" s="862">
        <f>'[7]ANEXO I - TAB1_TRF1'!$F49+'[7]ANEXO I -TAB1_ SEÇÕES 1'!$F49+'[8]ANEXO IV-a - SEÇÕES'!$G53+'[8]ANEXO IV-a - TRF'!$G53+'[9]ANEXO I - TAB 1 (TRF) '!$F49</f>
        <v>0</v>
      </c>
      <c r="G49" s="265">
        <f t="shared" si="4"/>
        <v>0</v>
      </c>
      <c r="H49" s="209">
        <f>0+8+2+6+0</f>
        <v>16</v>
      </c>
      <c r="I49" s="265">
        <f t="shared" si="1"/>
        <v>16</v>
      </c>
      <c r="J49" s="861">
        <f>'[7]ANEXO I - TAB1_TRF1'!$J49+'[7]ANEXO I -TAB1_ SEÇÕES 1'!$J49+'[8]ANEXO IV-a - SEÇÕES'!$K53+'[8]ANEXO IV-a - TRF'!$K53</f>
        <v>0</v>
      </c>
      <c r="K49" s="862">
        <f>'[7]ANEXO I - TAB1_TRF1'!$K49+'[7]ANEXO I -TAB1_ SEÇÕES 1'!$K49+'[8]ANEXO IV-a - SEÇÕES'!$L53+'[8]ANEXO IV-a - TRF'!$L53</f>
        <v>0</v>
      </c>
      <c r="L49" s="277">
        <f t="shared" si="2"/>
        <v>0</v>
      </c>
      <c r="M49" s="865">
        <f>'[7]ANEXO I - TAB1_TRF1'!$M49+'[7]ANEXO I -TAB1_ SEÇÕES 1'!$M49+'[8]ANEXO IV-a - SEÇÕES'!$N53+'[8]ANEXO IV-a - TRF'!$N53</f>
        <v>0</v>
      </c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50</v>
      </c>
      <c r="F50" s="270">
        <f t="shared" ref="F50" si="13">SUM(F37:F49)</f>
        <v>0</v>
      </c>
      <c r="G50" s="270">
        <f t="shared" ref="G50" si="14">SUM(G37:G49)</f>
        <v>50</v>
      </c>
      <c r="H50" s="270">
        <f t="shared" ref="H50" si="15">SUM(H37:H49)</f>
        <v>16</v>
      </c>
      <c r="I50" s="270">
        <f t="shared" ref="I50" si="16">SUM(I37:I49)</f>
        <v>66</v>
      </c>
      <c r="J50" s="291">
        <f t="shared" ref="J50" si="17">SUM(J37:J49)</f>
        <v>4</v>
      </c>
      <c r="K50" s="270">
        <f t="shared" ref="K50" si="18">SUM(K37:K49)</f>
        <v>4</v>
      </c>
      <c r="L50" s="282">
        <f t="shared" ref="L50:M50" si="19">SUM(L37:L49)</f>
        <v>8</v>
      </c>
      <c r="M50" s="292">
        <f t="shared" si="19"/>
        <v>4</v>
      </c>
    </row>
    <row r="51" spans="1:13" s="176" customFormat="1" ht="12.75" customHeight="1" thickBot="1">
      <c r="A51" s="295"/>
      <c r="B51" s="876" t="s">
        <v>17</v>
      </c>
      <c r="C51" s="876"/>
      <c r="D51" s="877"/>
      <c r="E51" s="293">
        <f>E22+E36+E50</f>
        <v>25407</v>
      </c>
      <c r="F51" s="271">
        <f t="shared" ref="F51:M51" si="20">F22+F36+F50</f>
        <v>1566</v>
      </c>
      <c r="G51" s="271">
        <f t="shared" si="20"/>
        <v>26973</v>
      </c>
      <c r="H51" s="271">
        <f t="shared" si="20"/>
        <v>1409</v>
      </c>
      <c r="I51" s="272">
        <f t="shared" si="20"/>
        <v>28382</v>
      </c>
      <c r="J51" s="293">
        <f t="shared" si="20"/>
        <v>5334</v>
      </c>
      <c r="K51" s="271">
        <f t="shared" si="20"/>
        <v>1052</v>
      </c>
      <c r="L51" s="283">
        <f t="shared" si="20"/>
        <v>6386</v>
      </c>
      <c r="M51" s="294">
        <f t="shared" si="20"/>
        <v>1370</v>
      </c>
    </row>
    <row r="52" spans="1:13" ht="13.5" thickTop="1">
      <c r="A52" s="221" t="s">
        <v>202</v>
      </c>
    </row>
    <row r="53" spans="1:13" outlineLevel="1">
      <c r="E53" s="872"/>
      <c r="F53" s="872"/>
      <c r="G53" s="872"/>
      <c r="H53" s="872"/>
      <c r="I53" s="872"/>
      <c r="J53" s="872"/>
      <c r="K53" s="872"/>
      <c r="L53" s="872"/>
      <c r="M53" s="872"/>
    </row>
    <row r="54" spans="1:13" outlineLevel="1">
      <c r="E54" s="872"/>
      <c r="F54" s="872"/>
      <c r="G54" s="872"/>
      <c r="H54" s="872"/>
      <c r="I54" s="872"/>
      <c r="J54" s="872"/>
      <c r="K54" s="872"/>
      <c r="L54" s="872"/>
      <c r="M54" s="872"/>
    </row>
    <row r="55" spans="1:13" outlineLevel="1">
      <c r="G55" s="2"/>
    </row>
    <row r="56" spans="1:13" outlineLevel="1">
      <c r="G56" s="2"/>
    </row>
    <row r="57" spans="1:13" outlineLevel="1">
      <c r="G57" s="2"/>
    </row>
    <row r="58" spans="1:13" outlineLevel="1">
      <c r="E58" s="872"/>
      <c r="F58" s="872"/>
      <c r="G58" s="872"/>
      <c r="H58" s="872"/>
      <c r="I58" s="872"/>
      <c r="J58" s="872"/>
      <c r="K58" s="872"/>
      <c r="L58" s="872"/>
      <c r="M58" s="872"/>
    </row>
    <row r="59" spans="1:13" outlineLevel="1">
      <c r="G59" s="2"/>
    </row>
    <row r="60" spans="1:13">
      <c r="E60" s="336"/>
      <c r="F60" s="336"/>
      <c r="G60" s="336"/>
      <c r="H60" s="336"/>
      <c r="I60" s="336"/>
      <c r="J60" s="336"/>
      <c r="K60" s="336"/>
      <c r="L60" s="336"/>
      <c r="M60" s="336"/>
    </row>
  </sheetData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115" zoomScaleNormal="100" zoomScaleSheetLayoutView="115" workbookViewId="0">
      <selection activeCell="M8" sqref="M8"/>
    </sheetView>
  </sheetViews>
  <sheetFormatPr defaultColWidth="9.140625" defaultRowHeight="12.75" outlineLevelRow="1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1" width="9.140625" style="341"/>
    <col min="12" max="16384" width="9.140625" style="7"/>
  </cols>
  <sheetData>
    <row r="1" spans="1:11" s="229" customFormat="1" ht="12.75" customHeight="1">
      <c r="A1" s="943" t="s">
        <v>148</v>
      </c>
      <c r="B1" s="943"/>
      <c r="C1" s="943"/>
      <c r="D1" s="943"/>
      <c r="E1" s="943"/>
      <c r="F1" s="943"/>
      <c r="G1" s="943"/>
      <c r="H1" s="943"/>
      <c r="I1" s="943"/>
      <c r="J1" s="228"/>
      <c r="K1" s="337"/>
    </row>
    <row r="2" spans="1:11" s="229" customFormat="1">
      <c r="A2" s="943" t="s">
        <v>63</v>
      </c>
      <c r="B2" s="943"/>
      <c r="C2" s="943"/>
      <c r="D2" s="943"/>
      <c r="E2" s="943"/>
      <c r="F2" s="943"/>
      <c r="G2" s="943"/>
      <c r="H2" s="943"/>
      <c r="I2" s="943"/>
      <c r="J2" s="228"/>
      <c r="K2" s="337"/>
    </row>
    <row r="3" spans="1:11" s="229" customFormat="1">
      <c r="A3" s="230"/>
      <c r="B3" s="230"/>
      <c r="C3" s="230"/>
      <c r="G3" s="231"/>
      <c r="H3" s="231"/>
      <c r="I3" s="231"/>
      <c r="J3" s="228"/>
      <c r="K3" s="337"/>
    </row>
    <row r="4" spans="1:11" s="225" customFormat="1" ht="12.75" customHeight="1">
      <c r="A4" s="942" t="str">
        <f>'ANEXO I - TAB 1'!A4:M4</f>
        <v>PODER/ÓRGÃO/UNIDADE: JUSTIÇA FEDERAL</v>
      </c>
      <c r="B4" s="942"/>
      <c r="C4" s="942"/>
      <c r="D4" s="942"/>
      <c r="E4" s="942"/>
      <c r="F4" s="942"/>
      <c r="G4" s="942"/>
      <c r="H4" s="942"/>
      <c r="I4" s="942"/>
      <c r="K4" s="338"/>
    </row>
    <row r="5" spans="1:11" s="229" customFormat="1" ht="12.75" customHeight="1">
      <c r="A5" s="232"/>
      <c r="B5" s="232"/>
      <c r="C5" s="232"/>
      <c r="D5" s="232"/>
      <c r="E5" s="232"/>
      <c r="F5" s="898" t="str">
        <f>'ANEXO I - TAB 1'!L5</f>
        <v>POSIÇÃO: DEZEMBRO/2018</v>
      </c>
      <c r="G5" s="898"/>
      <c r="H5" s="898"/>
      <c r="I5" s="898"/>
      <c r="J5" s="228"/>
      <c r="K5" s="337"/>
    </row>
    <row r="6" spans="1:11" s="229" customFormat="1">
      <c r="A6" s="1005" t="s">
        <v>117</v>
      </c>
      <c r="B6" s="1006"/>
      <c r="C6" s="1006" t="s">
        <v>101</v>
      </c>
      <c r="D6" s="1006"/>
      <c r="E6" s="1006"/>
      <c r="F6" s="1006"/>
      <c r="G6" s="1006"/>
      <c r="H6" s="1006"/>
      <c r="I6" s="1006"/>
      <c r="J6" s="228"/>
      <c r="K6" s="337"/>
    </row>
    <row r="7" spans="1:11" s="229" customFormat="1">
      <c r="A7" s="1005"/>
      <c r="B7" s="1006"/>
      <c r="C7" s="1006" t="s">
        <v>118</v>
      </c>
      <c r="D7" s="1006" t="s">
        <v>119</v>
      </c>
      <c r="E7" s="1006" t="s">
        <v>120</v>
      </c>
      <c r="F7" s="1006" t="s">
        <v>121</v>
      </c>
      <c r="G7" s="1006" t="s">
        <v>122</v>
      </c>
      <c r="H7" s="1006"/>
      <c r="I7" s="1006"/>
      <c r="J7" s="228"/>
      <c r="K7" s="337"/>
    </row>
    <row r="8" spans="1:11" s="229" customFormat="1">
      <c r="A8" s="233" t="s">
        <v>123</v>
      </c>
      <c r="B8" s="234" t="s">
        <v>26</v>
      </c>
      <c r="C8" s="1006"/>
      <c r="D8" s="1006"/>
      <c r="E8" s="1006"/>
      <c r="F8" s="1006"/>
      <c r="G8" s="234" t="s">
        <v>124</v>
      </c>
      <c r="H8" s="234" t="s">
        <v>125</v>
      </c>
      <c r="I8" s="234" t="s">
        <v>9</v>
      </c>
      <c r="J8" s="228"/>
      <c r="K8" s="339"/>
    </row>
    <row r="9" spans="1:11" s="229" customFormat="1" ht="12.75" customHeight="1">
      <c r="A9" s="227" t="s">
        <v>193</v>
      </c>
      <c r="B9" s="238" t="s">
        <v>203</v>
      </c>
      <c r="C9" s="222">
        <f>'[7]ANEXO VI - TAB 2'!$C$10+'[8]Anexo IV-h - SEÇÕES'!$D$12+'[9]ANEXO VI - TAB 1 '!$C$10+'[10]ANEXO VI - TAB 1'!$C$10+'[12]ANEXO VI - TAB 1'!$C$10</f>
        <v>24318</v>
      </c>
      <c r="D9" s="222">
        <f>'[7]ANEXO VI - TAB 2'!$D$10+'[8]Anexo IV-h - SEÇÕES'!$E$12+'[9]ANEXO VI - TAB 1 '!$D$10+'[10]ANEXO VI - TAB 1'!$D$10+'[12]ANEXO VI - TAB 1'!$D$10</f>
        <v>5391</v>
      </c>
      <c r="E9" s="222">
        <f>'[15]ANEXO VI - TAB 2'!$E$10+'[8]Anexo IV-h - SEÇÕES'!$F$12+'[9]ANEXO VI - TAB 1 '!$E$9+'[10]ANEXO VI - TAB 1'!$E$10+'[12]ANEXO VI - TAB 1'!$E$10</f>
        <v>2941</v>
      </c>
      <c r="F9" s="222">
        <f>'[7]ANEXO VI - TAB 2'!$F$10+'[10]ANEXO VI - TAB 1'!$F$10</f>
        <v>122</v>
      </c>
      <c r="G9" s="222">
        <f>'[7]ANEXO VI - TAB 2'!$G$10+'[8]Anexo IV-h - SEÇÕES'!$H$12+'[9]ANEXO VI - TAB 1 '!$G$9+'[10]ANEXO VI - TAB 1'!$G$10+'[12]ANEXO VI - TAB 1'!$G$10</f>
        <v>24423</v>
      </c>
      <c r="H9" s="222">
        <f>'[7]ANEXO VI - TAB 2'!$H$10+'[8]Anexo IV-h - SEÇÕES'!$I$12+'[9]ANEXO VI - TAB 1 '!$H$9+'[10]ANEXO VI - TAB 1'!$H$10+'[12]ANEXO VI - TAB 1'!$H$10</f>
        <v>32026</v>
      </c>
      <c r="I9" s="170">
        <f>SUM(C9:H9)</f>
        <v>89221</v>
      </c>
      <c r="J9" s="228"/>
      <c r="K9" s="339"/>
    </row>
    <row r="10" spans="1:11" s="229" customFormat="1">
      <c r="A10" s="235" t="s">
        <v>204</v>
      </c>
      <c r="B10" s="238" t="s">
        <v>205</v>
      </c>
      <c r="C10" s="222">
        <f>'[7]ANEXO VI - TAB 2'!$C$9</f>
        <v>1235</v>
      </c>
      <c r="D10" s="222">
        <f>'[7]ANEXO VI - TAB 2'!$D9</f>
        <v>139</v>
      </c>
      <c r="E10" s="871">
        <f>'[15]ANEXO VI - TAB 2'!$E$9</f>
        <v>91</v>
      </c>
      <c r="F10" s="871">
        <f>'[7]ANEXO VI - TAB 2'!$F$9</f>
        <v>37</v>
      </c>
      <c r="G10" s="871">
        <f>'[7]ANEXO VI - TAB 2'!$G$9</f>
        <v>1563</v>
      </c>
      <c r="H10" s="871">
        <f>'[7]ANEXO VI - TAB 2'!$H$9</f>
        <v>2158</v>
      </c>
      <c r="I10" s="170">
        <f t="shared" ref="I10:I14" si="0">SUM(C10:H10)</f>
        <v>5223</v>
      </c>
      <c r="J10" s="228"/>
      <c r="K10" s="339"/>
    </row>
    <row r="11" spans="1:11" s="229" customFormat="1">
      <c r="A11" s="235" t="s">
        <v>206</v>
      </c>
      <c r="B11" s="236" t="s">
        <v>207</v>
      </c>
      <c r="C11" s="222">
        <f>'[8]Anexo IV-h - TRF'!$D$12</f>
        <v>1190</v>
      </c>
      <c r="D11" s="222">
        <f>'[8]Anexo IV-h - TRF'!$E$12</f>
        <v>144</v>
      </c>
      <c r="E11" s="222">
        <f>'[8]Anexo IV-h - TRF'!$F$12</f>
        <v>486</v>
      </c>
      <c r="F11" s="222">
        <f>'[8]Anexo IV-h - TRF'!$G$12</f>
        <v>0</v>
      </c>
      <c r="G11" s="222">
        <f>'[8]Anexo IV-h - TRF'!$H$12</f>
        <v>1365</v>
      </c>
      <c r="H11" s="222">
        <f>'[8]Anexo IV-h - TRF'!$I$12</f>
        <v>1327</v>
      </c>
      <c r="I11" s="170">
        <f t="shared" si="0"/>
        <v>4512</v>
      </c>
      <c r="J11" s="228"/>
      <c r="K11" s="339"/>
    </row>
    <row r="12" spans="1:11" s="229" customFormat="1">
      <c r="A12" s="235" t="s">
        <v>208</v>
      </c>
      <c r="B12" s="236" t="s">
        <v>209</v>
      </c>
      <c r="C12" s="222">
        <f>'[9]ANEXO VI - TAB 1 '!$C$9</f>
        <v>1783</v>
      </c>
      <c r="D12" s="222">
        <f>'[9]ANEXO VI - TAB 1 '!$D$9</f>
        <v>213</v>
      </c>
      <c r="E12" s="222">
        <f>'[9]ANEXO VI - TAB 1 '!$E$9</f>
        <v>535</v>
      </c>
      <c r="F12" s="222">
        <f>'[9]ANEXO VI - TAB 1 '!$F$9</f>
        <v>0</v>
      </c>
      <c r="G12" s="222">
        <f>'[9]ANEXO VI - TAB 1 '!$G$9</f>
        <v>2490</v>
      </c>
      <c r="H12" s="222">
        <f>'[9]ANEXO VI - TAB 1 '!$H$9</f>
        <v>2223</v>
      </c>
      <c r="I12" s="170">
        <f t="shared" si="0"/>
        <v>7244</v>
      </c>
      <c r="J12" s="228"/>
      <c r="K12" s="339"/>
    </row>
    <row r="13" spans="1:11" s="229" customFormat="1">
      <c r="A13" s="235" t="s">
        <v>210</v>
      </c>
      <c r="B13" s="236" t="s">
        <v>211</v>
      </c>
      <c r="C13" s="222">
        <f>'[10]ANEXO VI - TAB 1'!$C$9</f>
        <v>944</v>
      </c>
      <c r="D13" s="222">
        <f>'[10]ANEXO VI - TAB 1'!$D$9</f>
        <v>127</v>
      </c>
      <c r="E13" s="222">
        <f>'[10]ANEXO VI - TAB 1'!$E$9</f>
        <v>57</v>
      </c>
      <c r="F13" s="222">
        <f>'[10]ANEXO VI - TAB 1'!$F$9</f>
        <v>56</v>
      </c>
      <c r="G13" s="222">
        <f>'[10]ANEXO VI - TAB 1'!$G$9</f>
        <v>1280</v>
      </c>
      <c r="H13" s="222">
        <f>'[10]ANEXO VI - TAB 1'!$H$9</f>
        <v>1474</v>
      </c>
      <c r="I13" s="170">
        <f t="shared" si="0"/>
        <v>3938</v>
      </c>
      <c r="J13" s="228"/>
      <c r="K13" s="337"/>
    </row>
    <row r="14" spans="1:11" s="229" customFormat="1">
      <c r="A14" s="235" t="s">
        <v>212</v>
      </c>
      <c r="B14" s="236" t="s">
        <v>213</v>
      </c>
      <c r="C14" s="222">
        <f>'[11]ANEXO VI - TAB 1'!$C$9</f>
        <v>633</v>
      </c>
      <c r="D14" s="222">
        <f>'[11]ANEXO VI - TAB 1'!$D$9</f>
        <v>63</v>
      </c>
      <c r="E14" s="222">
        <f>'[11]ANEXO VI - TAB 1'!$E$9</f>
        <v>49</v>
      </c>
      <c r="F14" s="222"/>
      <c r="G14" s="222">
        <f>'[11]ANEXO VI - TAB 1'!$G$9</f>
        <v>677</v>
      </c>
      <c r="H14" s="222">
        <f>'[11]ANEXO VI - TAB 1'!$H$9</f>
        <v>1067</v>
      </c>
      <c r="I14" s="170">
        <f t="shared" si="0"/>
        <v>2489</v>
      </c>
      <c r="J14" s="228"/>
      <c r="K14" s="337"/>
    </row>
    <row r="15" spans="1:11" s="229" customFormat="1">
      <c r="A15" s="1000" t="s">
        <v>9</v>
      </c>
      <c r="B15" s="1001"/>
      <c r="C15" s="125">
        <f>SUM(C9:C14)</f>
        <v>30103</v>
      </c>
      <c r="D15" s="125">
        <f t="shared" ref="D15:I15" si="1">SUM(D9:D14)</f>
        <v>6077</v>
      </c>
      <c r="E15" s="125">
        <f t="shared" si="1"/>
        <v>4159</v>
      </c>
      <c r="F15" s="125">
        <f t="shared" si="1"/>
        <v>215</v>
      </c>
      <c r="G15" s="125">
        <f t="shared" si="1"/>
        <v>31798</v>
      </c>
      <c r="H15" s="125">
        <f t="shared" si="1"/>
        <v>40275</v>
      </c>
      <c r="I15" s="171">
        <f t="shared" si="1"/>
        <v>112627</v>
      </c>
      <c r="J15" s="228"/>
      <c r="K15" s="337"/>
    </row>
    <row r="16" spans="1:11" s="229" customFormat="1" ht="13.5" customHeight="1">
      <c r="A16" s="1002" t="str">
        <f>'ANEXO V - TAB 1'!A10</f>
        <v>Fonte: Tribunais Regionais Federais e Secretaria do Conselho da Justiça Federal</v>
      </c>
      <c r="B16" s="1002"/>
      <c r="C16" s="1002"/>
      <c r="D16" s="1002"/>
      <c r="E16" s="1002"/>
      <c r="F16" s="1002"/>
      <c r="G16" s="1002"/>
      <c r="H16" s="1002"/>
      <c r="I16" s="1002"/>
      <c r="J16" s="228"/>
      <c r="K16" s="337"/>
    </row>
    <row r="17" spans="1:14" s="229" customFormat="1" ht="12.75" customHeight="1">
      <c r="A17" s="1003" t="s">
        <v>69</v>
      </c>
      <c r="B17" s="1003"/>
      <c r="C17" s="1003"/>
      <c r="D17" s="1003"/>
      <c r="E17" s="1003"/>
      <c r="F17" s="1003"/>
      <c r="G17" s="1003"/>
      <c r="H17" s="1003"/>
      <c r="I17" s="1003"/>
      <c r="J17" s="228"/>
      <c r="K17" s="337"/>
    </row>
    <row r="18" spans="1:14" s="229" customFormat="1" ht="12.75" customHeight="1">
      <c r="A18" s="1004" t="s">
        <v>139</v>
      </c>
      <c r="B18" s="1004"/>
      <c r="C18" s="1004"/>
      <c r="D18" s="1004"/>
      <c r="E18" s="1004"/>
      <c r="F18" s="1004"/>
      <c r="G18" s="1004"/>
      <c r="H18" s="1004"/>
      <c r="I18" s="1004"/>
      <c r="K18" s="340"/>
      <c r="N18" s="228"/>
    </row>
    <row r="19" spans="1:14" s="229" customFormat="1" ht="31.5">
      <c r="A19" s="995" t="s">
        <v>126</v>
      </c>
      <c r="B19" s="996"/>
      <c r="C19" s="237" t="s">
        <v>127</v>
      </c>
      <c r="D19" s="996" t="s">
        <v>128</v>
      </c>
      <c r="E19" s="996"/>
      <c r="F19" s="996"/>
      <c r="G19" s="996"/>
      <c r="H19" s="996"/>
      <c r="I19" s="996"/>
      <c r="K19" s="340"/>
      <c r="N19" s="228"/>
    </row>
    <row r="20" spans="1:14" s="229" customFormat="1" ht="24" customHeight="1">
      <c r="A20" s="990" t="s">
        <v>129</v>
      </c>
      <c r="B20" s="991"/>
      <c r="C20" s="342">
        <v>910.08</v>
      </c>
      <c r="D20" s="997" t="s">
        <v>223</v>
      </c>
      <c r="E20" s="998"/>
      <c r="F20" s="998"/>
      <c r="G20" s="998"/>
      <c r="H20" s="998"/>
      <c r="I20" s="999"/>
      <c r="K20" s="340"/>
      <c r="N20" s="228"/>
    </row>
    <row r="21" spans="1:14" s="229" customFormat="1" ht="27.75" customHeight="1">
      <c r="A21" s="990" t="s">
        <v>130</v>
      </c>
      <c r="B21" s="991"/>
      <c r="C21" s="342">
        <v>719.62</v>
      </c>
      <c r="D21" s="994" t="s">
        <v>224</v>
      </c>
      <c r="E21" s="994"/>
      <c r="F21" s="994"/>
      <c r="G21" s="994"/>
      <c r="H21" s="994"/>
      <c r="I21" s="994"/>
      <c r="K21" s="340"/>
      <c r="N21" s="228"/>
    </row>
    <row r="22" spans="1:14" s="229" customFormat="1" ht="12.75" customHeight="1">
      <c r="A22" s="990" t="s">
        <v>131</v>
      </c>
      <c r="B22" s="991"/>
      <c r="C22" s="356" t="s">
        <v>227</v>
      </c>
      <c r="D22" s="992" t="s">
        <v>214</v>
      </c>
      <c r="E22" s="993"/>
      <c r="F22" s="993"/>
      <c r="G22" s="993"/>
      <c r="H22" s="993"/>
      <c r="I22" s="993"/>
      <c r="K22" s="340"/>
      <c r="N22" s="228"/>
    </row>
    <row r="23" spans="1:14" s="229" customFormat="1" ht="12.75" customHeight="1">
      <c r="A23" s="990" t="s">
        <v>132</v>
      </c>
      <c r="B23" s="991"/>
      <c r="C23" s="342" t="s">
        <v>215</v>
      </c>
      <c r="D23" s="992" t="s">
        <v>226</v>
      </c>
      <c r="E23" s="993"/>
      <c r="F23" s="993"/>
      <c r="G23" s="993"/>
      <c r="H23" s="993"/>
      <c r="I23" s="993"/>
      <c r="K23" s="340"/>
      <c r="N23" s="228"/>
    </row>
    <row r="24" spans="1:14" s="229" customFormat="1" ht="13.5" customHeight="1">
      <c r="A24" s="990" t="s">
        <v>133</v>
      </c>
      <c r="B24" s="991"/>
      <c r="C24" s="342">
        <v>215</v>
      </c>
      <c r="D24" s="994" t="s">
        <v>225</v>
      </c>
      <c r="E24" s="994"/>
      <c r="F24" s="994"/>
      <c r="G24" s="994"/>
      <c r="H24" s="994"/>
      <c r="I24" s="994"/>
      <c r="K24" s="340"/>
      <c r="N24" s="228"/>
    </row>
    <row r="25" spans="1:14" s="229" customFormat="1">
      <c r="A25" s="328"/>
      <c r="B25" s="328"/>
      <c r="C25" s="328"/>
      <c r="D25" s="328"/>
      <c r="E25" s="328"/>
      <c r="F25" s="328"/>
      <c r="G25" s="329"/>
      <c r="H25" s="329"/>
      <c r="I25" s="329"/>
      <c r="J25" s="228"/>
      <c r="K25" s="337"/>
    </row>
    <row r="26" spans="1:14" s="853" customFormat="1" hidden="1" outlineLevel="1">
      <c r="A26" s="17" t="s">
        <v>221</v>
      </c>
      <c r="B26" s="328"/>
      <c r="C26" s="328">
        <v>8840</v>
      </c>
      <c r="D26" s="328">
        <v>2071</v>
      </c>
      <c r="E26" s="328">
        <v>178</v>
      </c>
      <c r="F26" s="328">
        <v>140</v>
      </c>
      <c r="G26" s="328">
        <v>10998</v>
      </c>
      <c r="H26" s="328">
        <v>15629</v>
      </c>
      <c r="I26" s="328"/>
      <c r="J26" s="228"/>
      <c r="K26" s="854"/>
    </row>
    <row r="27" spans="1:14" s="853" customFormat="1" hidden="1" outlineLevel="1">
      <c r="A27" s="17" t="s">
        <v>220</v>
      </c>
      <c r="B27" s="328"/>
      <c r="C27" s="328">
        <v>4837</v>
      </c>
      <c r="D27" s="328">
        <v>835</v>
      </c>
      <c r="E27" s="328">
        <v>1468</v>
      </c>
      <c r="F27" s="328">
        <v>0</v>
      </c>
      <c r="G27" s="328">
        <v>5232</v>
      </c>
      <c r="H27" s="328">
        <v>5417</v>
      </c>
      <c r="I27" s="328"/>
      <c r="J27" s="228"/>
      <c r="K27" s="854"/>
    </row>
    <row r="28" spans="1:14" s="853" customFormat="1" hidden="1" outlineLevel="1">
      <c r="A28" s="17" t="s">
        <v>219</v>
      </c>
      <c r="B28" s="328"/>
      <c r="C28" s="328">
        <v>6627</v>
      </c>
      <c r="D28" s="328">
        <v>1149</v>
      </c>
      <c r="E28" s="328">
        <v>1268</v>
      </c>
      <c r="F28" s="328">
        <v>0</v>
      </c>
      <c r="G28" s="328">
        <v>8673</v>
      </c>
      <c r="H28" s="328">
        <v>8886</v>
      </c>
      <c r="I28" s="328"/>
      <c r="J28" s="228"/>
      <c r="K28" s="854"/>
    </row>
    <row r="29" spans="1:14" s="853" customFormat="1" hidden="1" outlineLevel="1">
      <c r="A29" s="228" t="s">
        <v>218</v>
      </c>
      <c r="B29" s="328"/>
      <c r="C29" s="328">
        <v>5649</v>
      </c>
      <c r="D29" s="328">
        <v>1261</v>
      </c>
      <c r="E29" s="328">
        <v>123</v>
      </c>
      <c r="F29" s="328">
        <v>97</v>
      </c>
      <c r="G29" s="328">
        <v>6408</v>
      </c>
      <c r="H29" s="328">
        <v>8593</v>
      </c>
      <c r="I29" s="328"/>
      <c r="J29" s="228"/>
      <c r="K29" s="854"/>
    </row>
    <row r="30" spans="1:14" s="853" customFormat="1" hidden="1" outlineLevel="1">
      <c r="A30" s="228" t="s">
        <v>217</v>
      </c>
      <c r="B30" s="328"/>
      <c r="C30" s="328">
        <v>4124</v>
      </c>
      <c r="D30" s="328">
        <v>1098</v>
      </c>
      <c r="E30" s="328">
        <v>475</v>
      </c>
      <c r="F30" s="328">
        <v>0</v>
      </c>
      <c r="G30" s="328">
        <v>4088</v>
      </c>
      <c r="H30" s="328">
        <v>6143</v>
      </c>
      <c r="I30" s="328"/>
      <c r="J30" s="228"/>
      <c r="K30" s="854"/>
    </row>
    <row r="31" spans="1:14" s="853" customFormat="1" hidden="1" outlineLevel="1">
      <c r="A31" s="228" t="s">
        <v>201</v>
      </c>
      <c r="B31" s="328"/>
      <c r="C31" s="328">
        <v>196</v>
      </c>
      <c r="D31" s="328">
        <v>37</v>
      </c>
      <c r="E31" s="328">
        <v>55</v>
      </c>
      <c r="F31" s="328">
        <v>13</v>
      </c>
      <c r="G31" s="328">
        <v>236</v>
      </c>
      <c r="H31" s="328">
        <v>399</v>
      </c>
      <c r="I31" s="328"/>
      <c r="J31" s="228"/>
      <c r="K31" s="854"/>
    </row>
    <row r="32" spans="1:14" s="853" customFormat="1" hidden="1" outlineLevel="1">
      <c r="A32" s="228" t="s">
        <v>9</v>
      </c>
      <c r="B32" s="228"/>
      <c r="C32" s="873">
        <f>SUM(C26:C31)</f>
        <v>30273</v>
      </c>
      <c r="D32" s="873">
        <f t="shared" ref="D32:H32" si="2">SUM(D26:D31)</f>
        <v>6451</v>
      </c>
      <c r="E32" s="873">
        <f t="shared" si="2"/>
        <v>3567</v>
      </c>
      <c r="F32" s="873">
        <f t="shared" si="2"/>
        <v>250</v>
      </c>
      <c r="G32" s="873">
        <f t="shared" si="2"/>
        <v>35635</v>
      </c>
      <c r="H32" s="873">
        <f t="shared" si="2"/>
        <v>45067</v>
      </c>
      <c r="I32" s="228"/>
      <c r="J32" s="228"/>
      <c r="K32" s="854"/>
    </row>
    <row r="33" spans="1:11" s="853" customFormat="1" hidden="1" outlineLevel="1">
      <c r="A33" s="228"/>
      <c r="B33" s="228"/>
      <c r="C33" s="873">
        <f>+C32-C15</f>
        <v>170</v>
      </c>
      <c r="D33" s="873">
        <f t="shared" ref="D33:H33" si="3">+D32-D15</f>
        <v>374</v>
      </c>
      <c r="E33" s="873">
        <f t="shared" si="3"/>
        <v>-592</v>
      </c>
      <c r="F33" s="873">
        <f t="shared" si="3"/>
        <v>35</v>
      </c>
      <c r="G33" s="873">
        <f t="shared" si="3"/>
        <v>3837</v>
      </c>
      <c r="H33" s="873">
        <f t="shared" si="3"/>
        <v>4792</v>
      </c>
      <c r="I33" s="228"/>
      <c r="J33" s="228"/>
      <c r="K33" s="854"/>
    </row>
    <row r="34" spans="1:11" s="853" customFormat="1" hidden="1" outlineLevel="1">
      <c r="A34" s="228">
        <v>12101</v>
      </c>
      <c r="B34" s="228"/>
      <c r="C34" s="228"/>
      <c r="D34" s="228"/>
      <c r="E34" s="228"/>
      <c r="F34" s="228"/>
      <c r="G34" s="228"/>
      <c r="H34" s="228"/>
      <c r="I34" s="228"/>
      <c r="J34" s="228"/>
      <c r="K34" s="854"/>
    </row>
    <row r="35" spans="1:11" s="853" customFormat="1" hidden="1" outlineLevel="1">
      <c r="A35" s="228" t="s">
        <v>201</v>
      </c>
      <c r="B35" s="228"/>
      <c r="C35" s="874">
        <v>196</v>
      </c>
      <c r="D35" s="874">
        <v>37</v>
      </c>
      <c r="E35" s="874">
        <v>55</v>
      </c>
      <c r="F35" s="874">
        <v>13</v>
      </c>
      <c r="G35" s="874">
        <v>236</v>
      </c>
      <c r="H35" s="874">
        <v>399</v>
      </c>
      <c r="I35" s="874">
        <v>635</v>
      </c>
      <c r="J35" s="228"/>
      <c r="K35" s="854"/>
    </row>
    <row r="36" spans="1:11" s="853" customFormat="1" hidden="1" outlineLevel="1">
      <c r="A36" s="228" t="s">
        <v>217</v>
      </c>
      <c r="B36" s="228"/>
      <c r="C36" s="874">
        <v>3492</v>
      </c>
      <c r="D36" s="874">
        <v>1036</v>
      </c>
      <c r="E36" s="874">
        <v>445</v>
      </c>
      <c r="F36" s="874">
        <v>0</v>
      </c>
      <c r="G36" s="874">
        <v>3414</v>
      </c>
      <c r="H36" s="874">
        <v>5060</v>
      </c>
      <c r="I36" s="874">
        <v>8474</v>
      </c>
      <c r="J36" s="228"/>
      <c r="K36" s="854"/>
    </row>
    <row r="37" spans="1:11" s="853" customFormat="1" hidden="1" outlineLevel="1">
      <c r="A37" s="228" t="s">
        <v>218</v>
      </c>
      <c r="B37" s="228"/>
      <c r="C37" s="874">
        <v>4677</v>
      </c>
      <c r="D37" s="874">
        <v>1120</v>
      </c>
      <c r="E37" s="874">
        <v>79</v>
      </c>
      <c r="F37" s="874">
        <v>0</v>
      </c>
      <c r="G37" s="874">
        <v>5134</v>
      </c>
      <c r="H37" s="874">
        <v>7120</v>
      </c>
      <c r="I37" s="874">
        <v>12254</v>
      </c>
      <c r="J37" s="228"/>
      <c r="K37" s="854"/>
    </row>
    <row r="38" spans="1:11" s="852" customFormat="1" hidden="1" outlineLevel="1">
      <c r="A38" s="17" t="s">
        <v>219</v>
      </c>
      <c r="B38" s="17"/>
      <c r="C38" s="874">
        <v>4819</v>
      </c>
      <c r="D38" s="874">
        <v>906</v>
      </c>
      <c r="E38" s="874">
        <v>722</v>
      </c>
      <c r="F38" s="874">
        <v>0</v>
      </c>
      <c r="G38" s="874">
        <v>6177</v>
      </c>
      <c r="H38" s="874">
        <v>6640</v>
      </c>
      <c r="I38" s="874">
        <v>12817</v>
      </c>
      <c r="J38" s="17"/>
      <c r="K38" s="855"/>
    </row>
    <row r="39" spans="1:11" s="852" customFormat="1" hidden="1" outlineLevel="1">
      <c r="A39" s="17" t="s">
        <v>220</v>
      </c>
      <c r="B39" s="17"/>
      <c r="C39" s="874">
        <v>3644</v>
      </c>
      <c r="D39" s="874">
        <v>696</v>
      </c>
      <c r="E39" s="874">
        <v>978</v>
      </c>
      <c r="F39" s="874">
        <v>0</v>
      </c>
      <c r="G39" s="874">
        <v>3886</v>
      </c>
      <c r="H39" s="874">
        <v>4099</v>
      </c>
      <c r="I39" s="874">
        <v>7985</v>
      </c>
      <c r="J39" s="17"/>
      <c r="K39" s="855"/>
    </row>
    <row r="40" spans="1:11" s="852" customFormat="1" hidden="1" outlineLevel="1">
      <c r="A40" s="17" t="s">
        <v>221</v>
      </c>
      <c r="B40" s="17"/>
      <c r="C40" s="874">
        <v>0</v>
      </c>
      <c r="D40" s="874">
        <v>0</v>
      </c>
      <c r="E40" s="874">
        <v>0</v>
      </c>
      <c r="F40" s="874">
        <v>0</v>
      </c>
      <c r="G40" s="874" t="s">
        <v>124</v>
      </c>
      <c r="H40" s="874" t="s">
        <v>125</v>
      </c>
      <c r="I40" s="874" t="s">
        <v>9</v>
      </c>
      <c r="J40" s="17"/>
      <c r="K40" s="855"/>
    </row>
    <row r="41" spans="1:11" s="852" customFormat="1" hidden="1" outlineLevel="1">
      <c r="A41" s="17"/>
      <c r="B41" s="17"/>
      <c r="C41" s="874">
        <f>SUM(C35:C40)</f>
        <v>16828</v>
      </c>
      <c r="D41" s="874">
        <f t="shared" ref="D41:I41" si="4">SUM(D35:D40)</f>
        <v>3795</v>
      </c>
      <c r="E41" s="874">
        <f t="shared" si="4"/>
        <v>2279</v>
      </c>
      <c r="F41" s="874">
        <f t="shared" si="4"/>
        <v>13</v>
      </c>
      <c r="G41" s="874">
        <f t="shared" si="4"/>
        <v>18847</v>
      </c>
      <c r="H41" s="874">
        <f t="shared" si="4"/>
        <v>23318</v>
      </c>
      <c r="I41" s="874">
        <f t="shared" si="4"/>
        <v>42165</v>
      </c>
      <c r="J41" s="17"/>
      <c r="K41" s="855"/>
    </row>
    <row r="42" spans="1:11" s="852" customFormat="1" hidden="1" outlineLevel="1">
      <c r="A42" s="17"/>
      <c r="B42" s="17"/>
      <c r="C42" s="875">
        <f t="shared" ref="C42:I42" si="5">+C41-C9</f>
        <v>-7490</v>
      </c>
      <c r="D42" s="875">
        <f t="shared" si="5"/>
        <v>-1596</v>
      </c>
      <c r="E42" s="875">
        <f t="shared" si="5"/>
        <v>-662</v>
      </c>
      <c r="F42" s="875">
        <f t="shared" si="5"/>
        <v>-109</v>
      </c>
      <c r="G42" s="875">
        <f t="shared" si="5"/>
        <v>-5576</v>
      </c>
      <c r="H42" s="875">
        <f t="shared" si="5"/>
        <v>-8708</v>
      </c>
      <c r="I42" s="875">
        <f t="shared" si="5"/>
        <v>-47056</v>
      </c>
      <c r="J42" s="17"/>
      <c r="K42" s="855"/>
    </row>
    <row r="43" spans="1:11" s="852" customFormat="1" collapsed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855"/>
    </row>
    <row r="44" spans="1:11" s="852" customFormat="1">
      <c r="K44" s="855"/>
    </row>
    <row r="45" spans="1:11" s="852" customFormat="1">
      <c r="K45" s="855"/>
    </row>
  </sheetData>
  <sortState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4" workbookViewId="0">
      <selection activeCell="K25" sqref="K25"/>
    </sheetView>
  </sheetViews>
  <sheetFormatPr defaultRowHeight="12.75"/>
  <cols>
    <col min="1" max="1" width="11.140625" style="408" customWidth="1"/>
    <col min="2" max="2" width="11.85546875" style="408" customWidth="1"/>
    <col min="3" max="3" width="12.140625" style="365" customWidth="1"/>
    <col min="4" max="4" width="18" style="365" customWidth="1"/>
    <col min="5" max="5" width="14.28515625" style="365" customWidth="1"/>
    <col min="6" max="6" width="13.42578125" style="365" customWidth="1"/>
    <col min="7" max="7" width="14.85546875" style="409" customWidth="1"/>
    <col min="8" max="8" width="13.85546875" style="410" customWidth="1"/>
    <col min="9" max="9" width="13.85546875" style="365" customWidth="1"/>
    <col min="10" max="10" width="14.7109375" style="365" customWidth="1"/>
    <col min="11" max="11" width="14.28515625" style="365" customWidth="1"/>
    <col min="12" max="12" width="14.42578125" style="365" customWidth="1"/>
    <col min="13" max="13" width="18.5703125" style="365" customWidth="1"/>
    <col min="14" max="16384" width="9.140625" style="365"/>
  </cols>
  <sheetData>
    <row r="1" spans="1:13" ht="12.75" customHeight="1">
      <c r="A1" s="1007" t="s">
        <v>0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</row>
    <row r="2" spans="1:13" ht="12.75" customHeight="1">
      <c r="A2" s="1007" t="s">
        <v>1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</row>
    <row r="3" spans="1:13" ht="12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367" customFormat="1" ht="12.75" customHeight="1">
      <c r="A4" s="1008" t="s">
        <v>233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</row>
    <row r="5" spans="1:13" s="370" customFormat="1" ht="12.75" customHeight="1" thickBot="1">
      <c r="A5" s="368"/>
      <c r="B5" s="368"/>
      <c r="C5" s="368"/>
      <c r="D5" s="368"/>
      <c r="E5" s="368"/>
      <c r="F5" s="368"/>
      <c r="G5" s="368"/>
      <c r="H5" s="369"/>
      <c r="I5" s="368"/>
      <c r="L5" s="1009" t="s">
        <v>234</v>
      </c>
      <c r="M5" s="1009"/>
    </row>
    <row r="6" spans="1:13" ht="12.75" customHeight="1" thickTop="1">
      <c r="A6" s="1010" t="s">
        <v>3</v>
      </c>
      <c r="B6" s="1011"/>
      <c r="C6" s="1011"/>
      <c r="D6" s="1012"/>
      <c r="E6" s="1010" t="s">
        <v>4</v>
      </c>
      <c r="F6" s="1011"/>
      <c r="G6" s="1011"/>
      <c r="H6" s="1011"/>
      <c r="I6" s="1012"/>
      <c r="J6" s="1016" t="s">
        <v>5</v>
      </c>
      <c r="K6" s="1017"/>
      <c r="L6" s="1018"/>
      <c r="M6" s="1019" t="s">
        <v>6</v>
      </c>
    </row>
    <row r="7" spans="1:13" ht="21" customHeight="1">
      <c r="A7" s="1013"/>
      <c r="B7" s="1014"/>
      <c r="C7" s="1014"/>
      <c r="D7" s="1015"/>
      <c r="E7" s="1021" t="s">
        <v>7</v>
      </c>
      <c r="F7" s="1022"/>
      <c r="G7" s="1022"/>
      <c r="H7" s="1022" t="s">
        <v>8</v>
      </c>
      <c r="I7" s="1023" t="s">
        <v>9</v>
      </c>
      <c r="J7" s="1021" t="s">
        <v>10</v>
      </c>
      <c r="K7" s="1022" t="s">
        <v>11</v>
      </c>
      <c r="L7" s="1024" t="s">
        <v>9</v>
      </c>
      <c r="M7" s="1020"/>
    </row>
    <row r="8" spans="1:13" ht="44.45" customHeight="1">
      <c r="A8" s="371" t="s">
        <v>156</v>
      </c>
      <c r="B8" s="372" t="s">
        <v>157</v>
      </c>
      <c r="C8" s="372" t="s">
        <v>12</v>
      </c>
      <c r="D8" s="373" t="s">
        <v>13</v>
      </c>
      <c r="E8" s="374" t="s">
        <v>14</v>
      </c>
      <c r="F8" s="375" t="s">
        <v>15</v>
      </c>
      <c r="G8" s="376" t="s">
        <v>16</v>
      </c>
      <c r="H8" s="1022"/>
      <c r="I8" s="1023"/>
      <c r="J8" s="1021"/>
      <c r="K8" s="1022"/>
      <c r="L8" s="1024"/>
      <c r="M8" s="1020"/>
    </row>
    <row r="9" spans="1:13" s="384" customFormat="1" ht="12.75" customHeight="1">
      <c r="A9" s="1025" t="s">
        <v>151</v>
      </c>
      <c r="B9" s="1027" t="s">
        <v>155</v>
      </c>
      <c r="C9" s="1029" t="s">
        <v>152</v>
      </c>
      <c r="D9" s="178">
        <v>13</v>
      </c>
      <c r="E9" s="377">
        <v>204</v>
      </c>
      <c r="F9" s="378"/>
      <c r="G9" s="379">
        <f>E9+F9</f>
        <v>204</v>
      </c>
      <c r="H9" s="1032">
        <v>6</v>
      </c>
      <c r="I9" s="380">
        <f>G9+H9</f>
        <v>210</v>
      </c>
      <c r="J9" s="381">
        <v>131</v>
      </c>
      <c r="K9" s="382">
        <v>7</v>
      </c>
      <c r="L9" s="379">
        <f>J9+K9</f>
        <v>138</v>
      </c>
      <c r="M9" s="383">
        <v>5</v>
      </c>
    </row>
    <row r="10" spans="1:13" s="384" customFormat="1" ht="12.75" customHeight="1">
      <c r="A10" s="1026"/>
      <c r="B10" s="1028"/>
      <c r="C10" s="1030"/>
      <c r="D10" s="181">
        <v>12</v>
      </c>
      <c r="E10" s="377">
        <v>3</v>
      </c>
      <c r="F10" s="378"/>
      <c r="G10" s="379">
        <f t="shared" ref="G10:G21" si="0">E10+F10</f>
        <v>3</v>
      </c>
      <c r="H10" s="1033"/>
      <c r="I10" s="385">
        <f t="shared" ref="I10:I49" si="1">G10+H10</f>
        <v>3</v>
      </c>
      <c r="J10" s="381"/>
      <c r="K10" s="382"/>
      <c r="L10" s="379">
        <f t="shared" ref="L10:L21" si="2">J10+K10</f>
        <v>0</v>
      </c>
      <c r="M10" s="383"/>
    </row>
    <row r="11" spans="1:13" s="384" customFormat="1" ht="12.75" customHeight="1">
      <c r="A11" s="1026"/>
      <c r="B11" s="1028"/>
      <c r="C11" s="1031"/>
      <c r="D11" s="184">
        <v>11</v>
      </c>
      <c r="E11" s="377">
        <v>0</v>
      </c>
      <c r="F11" s="378"/>
      <c r="G11" s="379">
        <f t="shared" si="0"/>
        <v>0</v>
      </c>
      <c r="H11" s="1033"/>
      <c r="I11" s="386">
        <f t="shared" si="1"/>
        <v>0</v>
      </c>
      <c r="J11" s="381"/>
      <c r="K11" s="382"/>
      <c r="L11" s="379">
        <f t="shared" si="2"/>
        <v>0</v>
      </c>
      <c r="M11" s="383"/>
    </row>
    <row r="12" spans="1:13" s="384" customFormat="1" ht="12.75" customHeight="1">
      <c r="A12" s="1026"/>
      <c r="B12" s="1028"/>
      <c r="C12" s="1035" t="s">
        <v>153</v>
      </c>
      <c r="D12" s="178">
        <v>10</v>
      </c>
      <c r="E12" s="377">
        <v>2</v>
      </c>
      <c r="F12" s="378"/>
      <c r="G12" s="379">
        <f t="shared" si="0"/>
        <v>2</v>
      </c>
      <c r="H12" s="1033"/>
      <c r="I12" s="380">
        <f t="shared" si="1"/>
        <v>2</v>
      </c>
      <c r="J12" s="381">
        <v>1</v>
      </c>
      <c r="K12" s="382"/>
      <c r="L12" s="379">
        <f t="shared" si="2"/>
        <v>1</v>
      </c>
      <c r="M12" s="383"/>
    </row>
    <row r="13" spans="1:13" s="384" customFormat="1" ht="12.75" customHeight="1">
      <c r="A13" s="1026"/>
      <c r="B13" s="1028"/>
      <c r="C13" s="1030"/>
      <c r="D13" s="181">
        <v>9</v>
      </c>
      <c r="E13" s="377">
        <v>1</v>
      </c>
      <c r="F13" s="378"/>
      <c r="G13" s="379">
        <f t="shared" si="0"/>
        <v>1</v>
      </c>
      <c r="H13" s="1033"/>
      <c r="I13" s="385">
        <f t="shared" si="1"/>
        <v>1</v>
      </c>
      <c r="J13" s="381"/>
      <c r="K13" s="382"/>
      <c r="L13" s="379">
        <f t="shared" si="2"/>
        <v>0</v>
      </c>
      <c r="M13" s="383"/>
    </row>
    <row r="14" spans="1:13" s="384" customFormat="1" ht="12.75" customHeight="1">
      <c r="A14" s="1026"/>
      <c r="B14" s="1028"/>
      <c r="C14" s="1030"/>
      <c r="D14" s="181">
        <v>8</v>
      </c>
      <c r="E14" s="377">
        <v>5</v>
      </c>
      <c r="F14" s="378"/>
      <c r="G14" s="379">
        <f t="shared" si="0"/>
        <v>5</v>
      </c>
      <c r="H14" s="1033"/>
      <c r="I14" s="385">
        <f t="shared" si="1"/>
        <v>5</v>
      </c>
      <c r="J14" s="381"/>
      <c r="K14" s="382"/>
      <c r="L14" s="379">
        <f t="shared" si="2"/>
        <v>0</v>
      </c>
      <c r="M14" s="383"/>
    </row>
    <row r="15" spans="1:13" s="384" customFormat="1" ht="12.75" customHeight="1">
      <c r="A15" s="1026"/>
      <c r="B15" s="1028"/>
      <c r="C15" s="1030"/>
      <c r="D15" s="187">
        <v>7</v>
      </c>
      <c r="E15" s="377">
        <v>15</v>
      </c>
      <c r="F15" s="378"/>
      <c r="G15" s="379">
        <f t="shared" si="0"/>
        <v>15</v>
      </c>
      <c r="H15" s="1033"/>
      <c r="I15" s="387">
        <f t="shared" si="1"/>
        <v>15</v>
      </c>
      <c r="J15" s="381"/>
      <c r="K15" s="382"/>
      <c r="L15" s="379">
        <f t="shared" si="2"/>
        <v>0</v>
      </c>
      <c r="M15" s="383"/>
    </row>
    <row r="16" spans="1:13" s="384" customFormat="1" ht="12.75" customHeight="1">
      <c r="A16" s="1026"/>
      <c r="B16" s="1028"/>
      <c r="C16" s="1031"/>
      <c r="D16" s="184">
        <v>6</v>
      </c>
      <c r="E16" s="377">
        <v>22</v>
      </c>
      <c r="F16" s="378"/>
      <c r="G16" s="379">
        <f t="shared" si="0"/>
        <v>22</v>
      </c>
      <c r="H16" s="1033"/>
      <c r="I16" s="386">
        <f t="shared" si="1"/>
        <v>22</v>
      </c>
      <c r="J16" s="381"/>
      <c r="K16" s="382"/>
      <c r="L16" s="379">
        <f t="shared" si="2"/>
        <v>0</v>
      </c>
      <c r="M16" s="383"/>
    </row>
    <row r="17" spans="1:13" s="384" customFormat="1" ht="12.75" customHeight="1">
      <c r="A17" s="1026"/>
      <c r="B17" s="1028"/>
      <c r="C17" s="1035" t="s">
        <v>154</v>
      </c>
      <c r="D17" s="178">
        <v>5</v>
      </c>
      <c r="E17" s="377">
        <v>5</v>
      </c>
      <c r="F17" s="378"/>
      <c r="G17" s="379">
        <f t="shared" si="0"/>
        <v>5</v>
      </c>
      <c r="H17" s="1033"/>
      <c r="I17" s="380">
        <f t="shared" si="1"/>
        <v>5</v>
      </c>
      <c r="J17" s="381"/>
      <c r="K17" s="382">
        <v>1</v>
      </c>
      <c r="L17" s="379">
        <f t="shared" si="2"/>
        <v>1</v>
      </c>
      <c r="M17" s="383">
        <v>1</v>
      </c>
    </row>
    <row r="18" spans="1:13" s="384" customFormat="1" ht="12.75" customHeight="1">
      <c r="A18" s="1026"/>
      <c r="B18" s="1028"/>
      <c r="C18" s="1030"/>
      <c r="D18" s="181">
        <v>4</v>
      </c>
      <c r="E18" s="377">
        <v>16</v>
      </c>
      <c r="F18" s="378"/>
      <c r="G18" s="379">
        <f t="shared" si="0"/>
        <v>16</v>
      </c>
      <c r="H18" s="1033"/>
      <c r="I18" s="385">
        <f t="shared" si="1"/>
        <v>16</v>
      </c>
      <c r="J18" s="381"/>
      <c r="K18" s="382"/>
      <c r="L18" s="379">
        <f t="shared" si="2"/>
        <v>0</v>
      </c>
      <c r="M18" s="383"/>
    </row>
    <row r="19" spans="1:13" s="384" customFormat="1" ht="12.75" customHeight="1">
      <c r="A19" s="1026"/>
      <c r="B19" s="1028"/>
      <c r="C19" s="1030"/>
      <c r="D19" s="181">
        <v>3</v>
      </c>
      <c r="E19" s="378"/>
      <c r="F19" s="377">
        <v>6</v>
      </c>
      <c r="G19" s="379">
        <f t="shared" si="0"/>
        <v>6</v>
      </c>
      <c r="H19" s="1033"/>
      <c r="I19" s="385">
        <f t="shared" si="1"/>
        <v>6</v>
      </c>
      <c r="J19" s="381"/>
      <c r="K19" s="382"/>
      <c r="L19" s="379">
        <f t="shared" si="2"/>
        <v>0</v>
      </c>
      <c r="M19" s="383"/>
    </row>
    <row r="20" spans="1:13" s="384" customFormat="1" ht="12.75" customHeight="1">
      <c r="A20" s="1026"/>
      <c r="B20" s="1028"/>
      <c r="C20" s="1030"/>
      <c r="D20" s="181">
        <v>2</v>
      </c>
      <c r="E20" s="378"/>
      <c r="F20" s="377">
        <v>12</v>
      </c>
      <c r="G20" s="379">
        <f t="shared" si="0"/>
        <v>12</v>
      </c>
      <c r="H20" s="1033"/>
      <c r="I20" s="387">
        <f t="shared" si="1"/>
        <v>12</v>
      </c>
      <c r="J20" s="381"/>
      <c r="K20" s="382"/>
      <c r="L20" s="379">
        <f t="shared" si="2"/>
        <v>0</v>
      </c>
      <c r="M20" s="383"/>
    </row>
    <row r="21" spans="1:13" s="384" customFormat="1" ht="12.75" customHeight="1">
      <c r="A21" s="1026"/>
      <c r="B21" s="1028"/>
      <c r="C21" s="1030"/>
      <c r="D21" s="187">
        <v>1</v>
      </c>
      <c r="E21" s="378"/>
      <c r="F21" s="377">
        <v>35</v>
      </c>
      <c r="G21" s="379">
        <f t="shared" si="0"/>
        <v>35</v>
      </c>
      <c r="H21" s="1034"/>
      <c r="I21" s="388">
        <f t="shared" si="1"/>
        <v>35</v>
      </c>
      <c r="J21" s="381"/>
      <c r="K21" s="382"/>
      <c r="L21" s="379">
        <f t="shared" si="2"/>
        <v>0</v>
      </c>
      <c r="M21" s="383"/>
    </row>
    <row r="22" spans="1:13" s="394" customFormat="1" ht="12.75" customHeight="1">
      <c r="A22" s="389"/>
      <c r="B22" s="390"/>
      <c r="C22" s="391"/>
      <c r="D22" s="392" t="s">
        <v>194</v>
      </c>
      <c r="E22" s="393">
        <f>SUM(E9:E21)</f>
        <v>273</v>
      </c>
      <c r="F22" s="393">
        <f t="shared" ref="F22:M22" si="3">SUM(F9:F21)</f>
        <v>53</v>
      </c>
      <c r="G22" s="393">
        <f t="shared" si="3"/>
        <v>326</v>
      </c>
      <c r="H22" s="393">
        <f t="shared" si="3"/>
        <v>6</v>
      </c>
      <c r="I22" s="393">
        <f t="shared" si="3"/>
        <v>332</v>
      </c>
      <c r="J22" s="393">
        <f t="shared" si="3"/>
        <v>132</v>
      </c>
      <c r="K22" s="393">
        <f t="shared" si="3"/>
        <v>8</v>
      </c>
      <c r="L22" s="393">
        <f t="shared" si="3"/>
        <v>140</v>
      </c>
      <c r="M22" s="393">
        <f t="shared" si="3"/>
        <v>6</v>
      </c>
    </row>
    <row r="23" spans="1:13" s="384" customFormat="1" ht="12.75" customHeight="1">
      <c r="A23" s="1025" t="s">
        <v>168</v>
      </c>
      <c r="B23" s="1027" t="s">
        <v>169</v>
      </c>
      <c r="C23" s="1029" t="s">
        <v>152</v>
      </c>
      <c r="D23" s="178">
        <v>13</v>
      </c>
      <c r="E23" s="377">
        <v>565</v>
      </c>
      <c r="F23" s="378"/>
      <c r="G23" s="379">
        <f>E23+F23</f>
        <v>565</v>
      </c>
      <c r="H23" s="1032">
        <v>30</v>
      </c>
      <c r="I23" s="395">
        <f t="shared" si="1"/>
        <v>595</v>
      </c>
      <c r="J23" s="381">
        <v>143</v>
      </c>
      <c r="K23" s="382">
        <v>13</v>
      </c>
      <c r="L23" s="379">
        <f>J23+K23</f>
        <v>156</v>
      </c>
      <c r="M23" s="383">
        <v>20</v>
      </c>
    </row>
    <row r="24" spans="1:13" s="384" customFormat="1" ht="12.75" customHeight="1">
      <c r="A24" s="1026"/>
      <c r="B24" s="1028"/>
      <c r="C24" s="1030"/>
      <c r="D24" s="181">
        <v>12</v>
      </c>
      <c r="E24" s="377"/>
      <c r="F24" s="378"/>
      <c r="G24" s="379">
        <f t="shared" ref="G24:G35" si="4">E24+F24</f>
        <v>0</v>
      </c>
      <c r="H24" s="1033"/>
      <c r="I24" s="396">
        <f t="shared" si="1"/>
        <v>0</v>
      </c>
      <c r="J24" s="381"/>
      <c r="K24" s="382"/>
      <c r="L24" s="379">
        <f t="shared" ref="L24:L35" si="5">J24+K24</f>
        <v>0</v>
      </c>
      <c r="M24" s="383"/>
    </row>
    <row r="25" spans="1:13" s="384" customFormat="1" ht="12.75" customHeight="1">
      <c r="A25" s="1026"/>
      <c r="B25" s="1028"/>
      <c r="C25" s="1031"/>
      <c r="D25" s="184">
        <v>11</v>
      </c>
      <c r="E25" s="377"/>
      <c r="F25" s="378"/>
      <c r="G25" s="379">
        <f t="shared" si="4"/>
        <v>0</v>
      </c>
      <c r="H25" s="1033"/>
      <c r="I25" s="388">
        <f t="shared" si="1"/>
        <v>0</v>
      </c>
      <c r="J25" s="381"/>
      <c r="K25" s="382"/>
      <c r="L25" s="379">
        <f t="shared" si="5"/>
        <v>0</v>
      </c>
      <c r="M25" s="383"/>
    </row>
    <row r="26" spans="1:13" s="384" customFormat="1" ht="12.75" customHeight="1">
      <c r="A26" s="1026"/>
      <c r="B26" s="1028"/>
      <c r="C26" s="1035" t="s">
        <v>153</v>
      </c>
      <c r="D26" s="178">
        <v>10</v>
      </c>
      <c r="E26" s="377">
        <v>6</v>
      </c>
      <c r="F26" s="378"/>
      <c r="G26" s="379">
        <f t="shared" si="4"/>
        <v>6</v>
      </c>
      <c r="H26" s="1033"/>
      <c r="I26" s="395">
        <f t="shared" si="1"/>
        <v>6</v>
      </c>
      <c r="J26" s="381">
        <v>1</v>
      </c>
      <c r="K26" s="382"/>
      <c r="L26" s="379">
        <f t="shared" si="5"/>
        <v>1</v>
      </c>
      <c r="M26" s="383"/>
    </row>
    <row r="27" spans="1:13" s="384" customFormat="1" ht="12.75" customHeight="1">
      <c r="A27" s="1026"/>
      <c r="B27" s="1028"/>
      <c r="C27" s="1030"/>
      <c r="D27" s="181">
        <v>9</v>
      </c>
      <c r="E27" s="377">
        <v>3</v>
      </c>
      <c r="F27" s="378"/>
      <c r="G27" s="379">
        <f t="shared" si="4"/>
        <v>3</v>
      </c>
      <c r="H27" s="1033"/>
      <c r="I27" s="396">
        <f t="shared" si="1"/>
        <v>3</v>
      </c>
      <c r="J27" s="381"/>
      <c r="K27" s="382"/>
      <c r="L27" s="379">
        <f t="shared" si="5"/>
        <v>0</v>
      </c>
      <c r="M27" s="383"/>
    </row>
    <row r="28" spans="1:13" s="384" customFormat="1" ht="12.75" customHeight="1">
      <c r="A28" s="1026"/>
      <c r="B28" s="1028"/>
      <c r="C28" s="1030"/>
      <c r="D28" s="181">
        <v>8</v>
      </c>
      <c r="E28" s="377">
        <v>4</v>
      </c>
      <c r="F28" s="378"/>
      <c r="G28" s="379">
        <f t="shared" si="4"/>
        <v>4</v>
      </c>
      <c r="H28" s="1033"/>
      <c r="I28" s="396">
        <f t="shared" si="1"/>
        <v>4</v>
      </c>
      <c r="J28" s="381"/>
      <c r="K28" s="382">
        <v>1</v>
      </c>
      <c r="L28" s="379">
        <f t="shared" si="5"/>
        <v>1</v>
      </c>
      <c r="M28" s="383">
        <v>1</v>
      </c>
    </row>
    <row r="29" spans="1:13" s="384" customFormat="1" ht="12.75" customHeight="1">
      <c r="A29" s="1026"/>
      <c r="B29" s="1028"/>
      <c r="C29" s="1030"/>
      <c r="D29" s="181">
        <v>7</v>
      </c>
      <c r="E29" s="377">
        <v>9</v>
      </c>
      <c r="F29" s="378"/>
      <c r="G29" s="379">
        <f t="shared" si="4"/>
        <v>9</v>
      </c>
      <c r="H29" s="1033"/>
      <c r="I29" s="396">
        <f t="shared" si="1"/>
        <v>9</v>
      </c>
      <c r="J29" s="381"/>
      <c r="K29" s="382"/>
      <c r="L29" s="379">
        <f t="shared" si="5"/>
        <v>0</v>
      </c>
      <c r="M29" s="383"/>
    </row>
    <row r="30" spans="1:13" s="384" customFormat="1" ht="12.75" customHeight="1">
      <c r="A30" s="1026"/>
      <c r="B30" s="1028"/>
      <c r="C30" s="1031"/>
      <c r="D30" s="184">
        <v>6</v>
      </c>
      <c r="E30" s="377">
        <v>7</v>
      </c>
      <c r="F30" s="378"/>
      <c r="G30" s="379">
        <f t="shared" si="4"/>
        <v>7</v>
      </c>
      <c r="H30" s="1033"/>
      <c r="I30" s="388">
        <f t="shared" si="1"/>
        <v>7</v>
      </c>
      <c r="J30" s="381"/>
      <c r="K30" s="382"/>
      <c r="L30" s="379">
        <f t="shared" si="5"/>
        <v>0</v>
      </c>
      <c r="M30" s="383"/>
    </row>
    <row r="31" spans="1:13" s="384" customFormat="1" ht="12.75" customHeight="1">
      <c r="A31" s="1026"/>
      <c r="B31" s="1028"/>
      <c r="C31" s="1035" t="s">
        <v>154</v>
      </c>
      <c r="D31" s="178">
        <v>5</v>
      </c>
      <c r="E31" s="377">
        <v>12</v>
      </c>
      <c r="F31" s="378"/>
      <c r="G31" s="379">
        <f t="shared" si="4"/>
        <v>12</v>
      </c>
      <c r="H31" s="1033"/>
      <c r="I31" s="395">
        <f t="shared" si="1"/>
        <v>12</v>
      </c>
      <c r="J31" s="381"/>
      <c r="K31" s="382"/>
      <c r="L31" s="379">
        <f t="shared" si="5"/>
        <v>0</v>
      </c>
      <c r="M31" s="383"/>
    </row>
    <row r="32" spans="1:13" s="384" customFormat="1" ht="12.75" customHeight="1">
      <c r="A32" s="1026"/>
      <c r="B32" s="1028"/>
      <c r="C32" s="1030"/>
      <c r="D32" s="181">
        <v>4</v>
      </c>
      <c r="E32" s="377">
        <v>13</v>
      </c>
      <c r="F32" s="378"/>
      <c r="G32" s="379">
        <f t="shared" si="4"/>
        <v>13</v>
      </c>
      <c r="H32" s="1033"/>
      <c r="I32" s="396">
        <f t="shared" si="1"/>
        <v>13</v>
      </c>
      <c r="J32" s="381"/>
      <c r="K32" s="382"/>
      <c r="L32" s="379">
        <f t="shared" si="5"/>
        <v>0</v>
      </c>
      <c r="M32" s="383"/>
    </row>
    <row r="33" spans="1:13" s="384" customFormat="1" ht="12.75" customHeight="1">
      <c r="A33" s="1026"/>
      <c r="B33" s="1028"/>
      <c r="C33" s="1030"/>
      <c r="D33" s="181">
        <v>3</v>
      </c>
      <c r="E33" s="378"/>
      <c r="F33" s="377">
        <v>6</v>
      </c>
      <c r="G33" s="379">
        <f t="shared" si="4"/>
        <v>6</v>
      </c>
      <c r="H33" s="1033"/>
      <c r="I33" s="396">
        <f t="shared" si="1"/>
        <v>6</v>
      </c>
      <c r="J33" s="381"/>
      <c r="K33" s="382"/>
      <c r="L33" s="379">
        <f t="shared" si="5"/>
        <v>0</v>
      </c>
      <c r="M33" s="383"/>
    </row>
    <row r="34" spans="1:13" s="384" customFormat="1" ht="12.75" customHeight="1">
      <c r="A34" s="1026"/>
      <c r="B34" s="1028"/>
      <c r="C34" s="1030"/>
      <c r="D34" s="181">
        <v>2</v>
      </c>
      <c r="E34" s="378"/>
      <c r="F34" s="377">
        <v>20</v>
      </c>
      <c r="G34" s="379">
        <f t="shared" si="4"/>
        <v>20</v>
      </c>
      <c r="H34" s="1033"/>
      <c r="I34" s="397">
        <f t="shared" si="1"/>
        <v>20</v>
      </c>
      <c r="J34" s="381"/>
      <c r="K34" s="382"/>
      <c r="L34" s="379">
        <f t="shared" si="5"/>
        <v>0</v>
      </c>
      <c r="M34" s="383"/>
    </row>
    <row r="35" spans="1:13" s="384" customFormat="1" ht="12.75" customHeight="1">
      <c r="A35" s="1026"/>
      <c r="B35" s="1028"/>
      <c r="C35" s="1036"/>
      <c r="D35" s="184">
        <v>1</v>
      </c>
      <c r="E35" s="378"/>
      <c r="F35" s="377">
        <v>18</v>
      </c>
      <c r="G35" s="379">
        <f t="shared" si="4"/>
        <v>18</v>
      </c>
      <c r="H35" s="1034"/>
      <c r="I35" s="388">
        <f t="shared" si="1"/>
        <v>18</v>
      </c>
      <c r="J35" s="381"/>
      <c r="K35" s="382"/>
      <c r="L35" s="379">
        <f t="shared" si="5"/>
        <v>0</v>
      </c>
      <c r="M35" s="383"/>
    </row>
    <row r="36" spans="1:13" s="394" customFormat="1" ht="12.75" customHeight="1">
      <c r="A36" s="389"/>
      <c r="B36" s="390"/>
      <c r="C36" s="391"/>
      <c r="D36" s="392" t="s">
        <v>194</v>
      </c>
      <c r="E36" s="393">
        <f>SUM(E23:E35)</f>
        <v>619</v>
      </c>
      <c r="F36" s="393">
        <f t="shared" ref="F36:M36" si="6">SUM(F23:F35)</f>
        <v>44</v>
      </c>
      <c r="G36" s="393">
        <f t="shared" si="6"/>
        <v>663</v>
      </c>
      <c r="H36" s="393">
        <f t="shared" si="6"/>
        <v>30</v>
      </c>
      <c r="I36" s="393">
        <f t="shared" si="6"/>
        <v>693</v>
      </c>
      <c r="J36" s="393">
        <f t="shared" si="6"/>
        <v>144</v>
      </c>
      <c r="K36" s="393">
        <f t="shared" si="6"/>
        <v>14</v>
      </c>
      <c r="L36" s="393">
        <f t="shared" si="6"/>
        <v>158</v>
      </c>
      <c r="M36" s="393">
        <f t="shared" si="6"/>
        <v>21</v>
      </c>
    </row>
    <row r="37" spans="1:13" s="384" customFormat="1" ht="12.75" customHeight="1">
      <c r="A37" s="1025" t="s">
        <v>170</v>
      </c>
      <c r="B37" s="1027" t="s">
        <v>171</v>
      </c>
      <c r="C37" s="1029" t="s">
        <v>152</v>
      </c>
      <c r="D37" s="178">
        <v>13</v>
      </c>
      <c r="E37" s="377">
        <v>16</v>
      </c>
      <c r="F37" s="378"/>
      <c r="G37" s="379">
        <f>E37+F37</f>
        <v>16</v>
      </c>
      <c r="H37" s="1039">
        <v>0</v>
      </c>
      <c r="I37" s="395">
        <f t="shared" si="1"/>
        <v>16</v>
      </c>
      <c r="J37" s="381"/>
      <c r="K37" s="382"/>
      <c r="L37" s="382">
        <v>0</v>
      </c>
      <c r="M37" s="383"/>
    </row>
    <row r="38" spans="1:13" s="384" customFormat="1" ht="12.75" customHeight="1">
      <c r="A38" s="1026"/>
      <c r="B38" s="1028"/>
      <c r="C38" s="1030"/>
      <c r="D38" s="181">
        <v>12</v>
      </c>
      <c r="E38" s="377">
        <v>2</v>
      </c>
      <c r="F38" s="378"/>
      <c r="G38" s="379">
        <f t="shared" ref="G38:G49" si="7">E38+F38</f>
        <v>2</v>
      </c>
      <c r="H38" s="1040"/>
      <c r="I38" s="395">
        <f t="shared" si="1"/>
        <v>2</v>
      </c>
      <c r="J38" s="381"/>
      <c r="K38" s="382"/>
      <c r="L38" s="382">
        <v>0</v>
      </c>
      <c r="M38" s="383"/>
    </row>
    <row r="39" spans="1:13" s="384" customFormat="1" ht="12.75" customHeight="1">
      <c r="A39" s="1026"/>
      <c r="B39" s="1028"/>
      <c r="C39" s="1031"/>
      <c r="D39" s="184">
        <v>11</v>
      </c>
      <c r="E39" s="377">
        <v>1</v>
      </c>
      <c r="F39" s="378"/>
      <c r="G39" s="379">
        <f t="shared" si="7"/>
        <v>1</v>
      </c>
      <c r="H39" s="1040"/>
      <c r="I39" s="395">
        <f t="shared" si="1"/>
        <v>1</v>
      </c>
      <c r="J39" s="381"/>
      <c r="K39" s="382"/>
      <c r="L39" s="382">
        <v>0</v>
      </c>
      <c r="M39" s="383"/>
    </row>
    <row r="40" spans="1:13" s="384" customFormat="1" ht="12.75" customHeight="1">
      <c r="A40" s="1026"/>
      <c r="B40" s="1028"/>
      <c r="C40" s="1035" t="s">
        <v>153</v>
      </c>
      <c r="D40" s="178">
        <v>10</v>
      </c>
      <c r="E40" s="398"/>
      <c r="F40" s="377"/>
      <c r="G40" s="379">
        <f t="shared" si="7"/>
        <v>0</v>
      </c>
      <c r="H40" s="1040"/>
      <c r="I40" s="395">
        <f t="shared" si="1"/>
        <v>0</v>
      </c>
      <c r="J40" s="381"/>
      <c r="K40" s="382"/>
      <c r="L40" s="382">
        <v>0</v>
      </c>
      <c r="M40" s="383"/>
    </row>
    <row r="41" spans="1:13" s="384" customFormat="1" ht="12.75" customHeight="1">
      <c r="A41" s="1026"/>
      <c r="B41" s="1028"/>
      <c r="C41" s="1030"/>
      <c r="D41" s="181">
        <v>9</v>
      </c>
      <c r="E41" s="398"/>
      <c r="F41" s="377"/>
      <c r="G41" s="379">
        <f t="shared" si="7"/>
        <v>0</v>
      </c>
      <c r="H41" s="1040"/>
      <c r="I41" s="395">
        <f t="shared" si="1"/>
        <v>0</v>
      </c>
      <c r="J41" s="381"/>
      <c r="K41" s="382"/>
      <c r="L41" s="382">
        <v>0</v>
      </c>
      <c r="M41" s="383"/>
    </row>
    <row r="42" spans="1:13" s="384" customFormat="1" ht="12.75" customHeight="1">
      <c r="A42" s="1026"/>
      <c r="B42" s="1028"/>
      <c r="C42" s="1030"/>
      <c r="D42" s="181">
        <v>8</v>
      </c>
      <c r="E42" s="398"/>
      <c r="F42" s="377"/>
      <c r="G42" s="379">
        <f t="shared" si="7"/>
        <v>0</v>
      </c>
      <c r="H42" s="1040"/>
      <c r="I42" s="395">
        <f t="shared" si="1"/>
        <v>0</v>
      </c>
      <c r="J42" s="381"/>
      <c r="K42" s="382"/>
      <c r="L42" s="382">
        <v>0</v>
      </c>
      <c r="M42" s="383"/>
    </row>
    <row r="43" spans="1:13" s="384" customFormat="1" ht="12.75" customHeight="1">
      <c r="A43" s="1026"/>
      <c r="B43" s="1028"/>
      <c r="C43" s="1030"/>
      <c r="D43" s="181">
        <v>7</v>
      </c>
      <c r="E43" s="398"/>
      <c r="F43" s="377"/>
      <c r="G43" s="379">
        <f t="shared" si="7"/>
        <v>0</v>
      </c>
      <c r="H43" s="1040"/>
      <c r="I43" s="395">
        <f t="shared" si="1"/>
        <v>0</v>
      </c>
      <c r="J43" s="381"/>
      <c r="K43" s="382"/>
      <c r="L43" s="382">
        <v>0</v>
      </c>
      <c r="M43" s="383"/>
    </row>
    <row r="44" spans="1:13" s="384" customFormat="1" ht="12.75" customHeight="1">
      <c r="A44" s="1026"/>
      <c r="B44" s="1028"/>
      <c r="C44" s="1031"/>
      <c r="D44" s="184">
        <v>6</v>
      </c>
      <c r="E44" s="377"/>
      <c r="F44" s="377"/>
      <c r="G44" s="379">
        <f t="shared" si="7"/>
        <v>0</v>
      </c>
      <c r="H44" s="1040"/>
      <c r="I44" s="395">
        <f t="shared" si="1"/>
        <v>0</v>
      </c>
      <c r="J44" s="381"/>
      <c r="K44" s="382"/>
      <c r="L44" s="382">
        <v>0</v>
      </c>
      <c r="M44" s="383"/>
    </row>
    <row r="45" spans="1:13" s="384" customFormat="1" ht="12.75" customHeight="1">
      <c r="A45" s="1026"/>
      <c r="B45" s="1028"/>
      <c r="C45" s="1035" t="s">
        <v>154</v>
      </c>
      <c r="D45" s="178">
        <v>5</v>
      </c>
      <c r="E45" s="377"/>
      <c r="F45" s="377"/>
      <c r="G45" s="379">
        <f t="shared" si="7"/>
        <v>0</v>
      </c>
      <c r="H45" s="1040"/>
      <c r="I45" s="395">
        <f t="shared" si="1"/>
        <v>0</v>
      </c>
      <c r="J45" s="381"/>
      <c r="K45" s="382"/>
      <c r="L45" s="382">
        <v>0</v>
      </c>
      <c r="M45" s="383"/>
    </row>
    <row r="46" spans="1:13" s="384" customFormat="1" ht="12.75" customHeight="1">
      <c r="A46" s="1026"/>
      <c r="B46" s="1028"/>
      <c r="C46" s="1030"/>
      <c r="D46" s="181">
        <v>4</v>
      </c>
      <c r="E46" s="377"/>
      <c r="F46" s="377"/>
      <c r="G46" s="379">
        <f t="shared" si="7"/>
        <v>0</v>
      </c>
      <c r="H46" s="1040"/>
      <c r="I46" s="395">
        <f t="shared" si="1"/>
        <v>0</v>
      </c>
      <c r="J46" s="381"/>
      <c r="K46" s="382"/>
      <c r="L46" s="382">
        <v>0</v>
      </c>
      <c r="M46" s="383"/>
    </row>
    <row r="47" spans="1:13" s="384" customFormat="1" ht="12.75" customHeight="1">
      <c r="A47" s="1026"/>
      <c r="B47" s="1028"/>
      <c r="C47" s="1030"/>
      <c r="D47" s="181">
        <v>3</v>
      </c>
      <c r="E47" s="377"/>
      <c r="F47" s="377"/>
      <c r="G47" s="379">
        <f t="shared" si="7"/>
        <v>0</v>
      </c>
      <c r="H47" s="1040"/>
      <c r="I47" s="395">
        <f t="shared" si="1"/>
        <v>0</v>
      </c>
      <c r="J47" s="381"/>
      <c r="K47" s="382"/>
      <c r="L47" s="382">
        <v>0</v>
      </c>
      <c r="M47" s="383"/>
    </row>
    <row r="48" spans="1:13" s="384" customFormat="1" ht="12.75" customHeight="1">
      <c r="A48" s="1026"/>
      <c r="B48" s="1028"/>
      <c r="C48" s="1030"/>
      <c r="D48" s="181">
        <v>2</v>
      </c>
      <c r="E48" s="377"/>
      <c r="F48" s="377"/>
      <c r="G48" s="379">
        <f t="shared" si="7"/>
        <v>0</v>
      </c>
      <c r="H48" s="1040"/>
      <c r="I48" s="395">
        <f t="shared" si="1"/>
        <v>0</v>
      </c>
      <c r="J48" s="381"/>
      <c r="K48" s="382"/>
      <c r="L48" s="382">
        <v>0</v>
      </c>
      <c r="M48" s="383"/>
    </row>
    <row r="49" spans="1:13" s="384" customFormat="1" ht="12.75" customHeight="1">
      <c r="A49" s="1026"/>
      <c r="B49" s="1028"/>
      <c r="C49" s="1036"/>
      <c r="D49" s="184">
        <v>1</v>
      </c>
      <c r="E49" s="377"/>
      <c r="F49" s="377"/>
      <c r="G49" s="379">
        <f t="shared" si="7"/>
        <v>0</v>
      </c>
      <c r="H49" s="1041"/>
      <c r="I49" s="395">
        <f t="shared" si="1"/>
        <v>0</v>
      </c>
      <c r="J49" s="399"/>
      <c r="K49" s="400"/>
      <c r="L49" s="400">
        <v>0</v>
      </c>
      <c r="M49" s="401"/>
    </row>
    <row r="50" spans="1:13" s="394" customFormat="1" ht="12.75" customHeight="1">
      <c r="A50" s="402"/>
      <c r="B50" s="390"/>
      <c r="C50" s="391"/>
      <c r="D50" s="403" t="s">
        <v>194</v>
      </c>
      <c r="E50" s="404">
        <f>SUM(E37:E49)</f>
        <v>19</v>
      </c>
      <c r="F50" s="404">
        <f t="shared" ref="F50:M50" si="8">SUM(F37:F49)</f>
        <v>0</v>
      </c>
      <c r="G50" s="404">
        <f t="shared" si="8"/>
        <v>19</v>
      </c>
      <c r="H50" s="404">
        <f t="shared" si="8"/>
        <v>0</v>
      </c>
      <c r="I50" s="404">
        <f t="shared" si="8"/>
        <v>19</v>
      </c>
      <c r="J50" s="404">
        <f t="shared" si="8"/>
        <v>0</v>
      </c>
      <c r="K50" s="404">
        <f t="shared" si="8"/>
        <v>0</v>
      </c>
      <c r="L50" s="404">
        <f t="shared" si="8"/>
        <v>0</v>
      </c>
      <c r="M50" s="404">
        <f t="shared" si="8"/>
        <v>0</v>
      </c>
    </row>
    <row r="51" spans="1:13" s="394" customFormat="1" ht="12.75" customHeight="1" thickBot="1">
      <c r="A51" s="405"/>
      <c r="B51" s="1037" t="s">
        <v>17</v>
      </c>
      <c r="C51" s="1037"/>
      <c r="D51" s="1038"/>
      <c r="E51" s="406">
        <f>SUM(E22+E36+E50)</f>
        <v>911</v>
      </c>
      <c r="F51" s="406">
        <f t="shared" ref="F51:M51" si="9">SUM(F22+F36+F50)</f>
        <v>97</v>
      </c>
      <c r="G51" s="406">
        <f t="shared" si="9"/>
        <v>1008</v>
      </c>
      <c r="H51" s="406">
        <f t="shared" si="9"/>
        <v>36</v>
      </c>
      <c r="I51" s="406">
        <f t="shared" si="9"/>
        <v>1044</v>
      </c>
      <c r="J51" s="406">
        <f t="shared" si="9"/>
        <v>276</v>
      </c>
      <c r="K51" s="406">
        <f t="shared" si="9"/>
        <v>22</v>
      </c>
      <c r="L51" s="406">
        <f t="shared" si="9"/>
        <v>298</v>
      </c>
      <c r="M51" s="406">
        <f t="shared" si="9"/>
        <v>27</v>
      </c>
    </row>
    <row r="52" spans="1:13" ht="13.5" thickTop="1">
      <c r="A52" s="407"/>
    </row>
  </sheetData>
  <mergeCells count="33">
    <mergeCell ref="B51:D51"/>
    <mergeCell ref="A37:A49"/>
    <mergeCell ref="B37:B49"/>
    <mergeCell ref="C37:C39"/>
    <mergeCell ref="H37:H49"/>
    <mergeCell ref="C40:C44"/>
    <mergeCell ref="C45:C49"/>
    <mergeCell ref="A23:A35"/>
    <mergeCell ref="B23:B35"/>
    <mergeCell ref="C23:C25"/>
    <mergeCell ref="H23:H35"/>
    <mergeCell ref="C26:C30"/>
    <mergeCell ref="C31:C35"/>
    <mergeCell ref="A9:A21"/>
    <mergeCell ref="B9:B21"/>
    <mergeCell ref="C9:C11"/>
    <mergeCell ref="H9:H2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13" workbookViewId="0">
      <selection activeCell="K25" sqref="K25"/>
    </sheetView>
  </sheetViews>
  <sheetFormatPr defaultRowHeight="12.75"/>
  <cols>
    <col min="1" max="1" width="11.140625" style="408" customWidth="1"/>
    <col min="2" max="2" width="11.85546875" style="408" customWidth="1"/>
    <col min="3" max="3" width="12.140625" style="365" customWidth="1"/>
    <col min="4" max="4" width="18" style="365" customWidth="1"/>
    <col min="5" max="5" width="14.28515625" style="365" customWidth="1"/>
    <col min="6" max="6" width="13.42578125" style="365" customWidth="1"/>
    <col min="7" max="7" width="14.85546875" style="409" customWidth="1"/>
    <col min="8" max="9" width="13.85546875" style="365" customWidth="1"/>
    <col min="10" max="10" width="14.7109375" style="365" customWidth="1"/>
    <col min="11" max="11" width="14.28515625" style="365" customWidth="1"/>
    <col min="12" max="12" width="14.42578125" style="365" customWidth="1"/>
    <col min="13" max="13" width="18.5703125" style="365" customWidth="1"/>
    <col min="14" max="16384" width="9.140625" style="365"/>
  </cols>
  <sheetData>
    <row r="1" spans="1:13" ht="12.75" customHeight="1">
      <c r="A1" s="1007" t="s">
        <v>0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</row>
    <row r="2" spans="1:13" ht="12.75" customHeight="1">
      <c r="A2" s="1007" t="s">
        <v>1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</row>
    <row r="3" spans="1:13" ht="12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367" customFormat="1" ht="12.75" customHeight="1">
      <c r="A4" s="1008" t="s">
        <v>235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</row>
    <row r="5" spans="1:13" s="370" customFormat="1" ht="12.75" customHeight="1" thickBot="1">
      <c r="A5" s="368"/>
      <c r="B5" s="368"/>
      <c r="C5" s="368"/>
      <c r="D5" s="368"/>
      <c r="E5" s="368"/>
      <c r="F5" s="368"/>
      <c r="G5" s="368"/>
      <c r="H5" s="368"/>
      <c r="I5" s="368"/>
      <c r="L5" s="1009" t="s">
        <v>234</v>
      </c>
      <c r="M5" s="1009"/>
    </row>
    <row r="6" spans="1:13" ht="12.75" customHeight="1" thickTop="1">
      <c r="A6" s="1010" t="s">
        <v>3</v>
      </c>
      <c r="B6" s="1011"/>
      <c r="C6" s="1011"/>
      <c r="D6" s="1012"/>
      <c r="E6" s="1010" t="s">
        <v>4</v>
      </c>
      <c r="F6" s="1011"/>
      <c r="G6" s="1011"/>
      <c r="H6" s="1011"/>
      <c r="I6" s="1012"/>
      <c r="J6" s="1042" t="s">
        <v>5</v>
      </c>
      <c r="K6" s="1017"/>
      <c r="L6" s="1018"/>
      <c r="M6" s="1019" t="s">
        <v>6</v>
      </c>
    </row>
    <row r="7" spans="1:13" ht="21" customHeight="1">
      <c r="A7" s="1013"/>
      <c r="B7" s="1014"/>
      <c r="C7" s="1014"/>
      <c r="D7" s="1015"/>
      <c r="E7" s="1021" t="s">
        <v>7</v>
      </c>
      <c r="F7" s="1022"/>
      <c r="G7" s="1022"/>
      <c r="H7" s="1022" t="s">
        <v>8</v>
      </c>
      <c r="I7" s="1023" t="s">
        <v>9</v>
      </c>
      <c r="J7" s="1043" t="s">
        <v>10</v>
      </c>
      <c r="K7" s="1022" t="s">
        <v>11</v>
      </c>
      <c r="L7" s="1024" t="s">
        <v>9</v>
      </c>
      <c r="M7" s="1020"/>
    </row>
    <row r="8" spans="1:13" ht="44.45" customHeight="1">
      <c r="A8" s="371" t="s">
        <v>156</v>
      </c>
      <c r="B8" s="372" t="s">
        <v>157</v>
      </c>
      <c r="C8" s="372" t="s">
        <v>12</v>
      </c>
      <c r="D8" s="373" t="s">
        <v>13</v>
      </c>
      <c r="E8" s="371" t="s">
        <v>14</v>
      </c>
      <c r="F8" s="372" t="s">
        <v>15</v>
      </c>
      <c r="G8" s="376" t="s">
        <v>16</v>
      </c>
      <c r="H8" s="1022"/>
      <c r="I8" s="1023"/>
      <c r="J8" s="1043"/>
      <c r="K8" s="1022"/>
      <c r="L8" s="1024"/>
      <c r="M8" s="1020"/>
    </row>
    <row r="9" spans="1:13" s="384" customFormat="1" ht="12.75" customHeight="1">
      <c r="A9" s="1025" t="s">
        <v>151</v>
      </c>
      <c r="B9" s="1027" t="s">
        <v>155</v>
      </c>
      <c r="C9" s="1029" t="s">
        <v>152</v>
      </c>
      <c r="D9" s="196">
        <v>13</v>
      </c>
      <c r="E9" s="411">
        <v>1459</v>
      </c>
      <c r="F9" s="411">
        <v>0</v>
      </c>
      <c r="G9" s="412">
        <f>E9+F9</f>
        <v>1459</v>
      </c>
      <c r="H9" s="413"/>
      <c r="I9" s="396">
        <f>G9+H9</f>
        <v>1459</v>
      </c>
      <c r="J9" s="411">
        <v>805</v>
      </c>
      <c r="K9" s="411">
        <v>167</v>
      </c>
      <c r="L9" s="414">
        <f>J9+K9</f>
        <v>972</v>
      </c>
      <c r="M9" s="411">
        <v>149</v>
      </c>
    </row>
    <row r="10" spans="1:13" s="384" customFormat="1" ht="12.75" customHeight="1">
      <c r="A10" s="1026"/>
      <c r="B10" s="1028"/>
      <c r="C10" s="1030"/>
      <c r="D10" s="197">
        <v>12</v>
      </c>
      <c r="E10" s="411">
        <v>82</v>
      </c>
      <c r="F10" s="411">
        <v>0</v>
      </c>
      <c r="G10" s="412">
        <f t="shared" ref="G10:G21" si="0">E10+F10</f>
        <v>82</v>
      </c>
      <c r="H10" s="413"/>
      <c r="I10" s="396">
        <f t="shared" ref="I10:I49" si="1">G10+H10</f>
        <v>82</v>
      </c>
      <c r="J10" s="411">
        <v>2</v>
      </c>
      <c r="K10" s="411">
        <v>2</v>
      </c>
      <c r="L10" s="415">
        <f t="shared" ref="L10:L49" si="2">J10+K10</f>
        <v>4</v>
      </c>
      <c r="M10" s="411">
        <v>1</v>
      </c>
    </row>
    <row r="11" spans="1:13" s="384" customFormat="1" ht="12.75" customHeight="1">
      <c r="A11" s="1026"/>
      <c r="B11" s="1028"/>
      <c r="C11" s="1031"/>
      <c r="D11" s="198">
        <v>11</v>
      </c>
      <c r="E11" s="411">
        <v>42</v>
      </c>
      <c r="F11" s="411">
        <v>0</v>
      </c>
      <c r="G11" s="412">
        <f t="shared" si="0"/>
        <v>42</v>
      </c>
      <c r="H11" s="413"/>
      <c r="I11" s="396">
        <f t="shared" si="1"/>
        <v>42</v>
      </c>
      <c r="J11" s="411">
        <v>2</v>
      </c>
      <c r="K11" s="411">
        <v>0</v>
      </c>
      <c r="L11" s="416">
        <f t="shared" si="2"/>
        <v>2</v>
      </c>
      <c r="M11" s="411">
        <v>0</v>
      </c>
    </row>
    <row r="12" spans="1:13" s="384" customFormat="1" ht="12.75" customHeight="1">
      <c r="A12" s="1026"/>
      <c r="B12" s="1028"/>
      <c r="C12" s="1035" t="s">
        <v>153</v>
      </c>
      <c r="D12" s="196">
        <v>10</v>
      </c>
      <c r="E12" s="411">
        <v>36</v>
      </c>
      <c r="F12" s="411">
        <v>0</v>
      </c>
      <c r="G12" s="412">
        <f t="shared" si="0"/>
        <v>36</v>
      </c>
      <c r="H12" s="413"/>
      <c r="I12" s="396">
        <f t="shared" si="1"/>
        <v>36</v>
      </c>
      <c r="J12" s="411">
        <v>0</v>
      </c>
      <c r="K12" s="411">
        <v>0</v>
      </c>
      <c r="L12" s="414">
        <f t="shared" si="2"/>
        <v>0</v>
      </c>
      <c r="M12" s="411">
        <v>0</v>
      </c>
    </row>
    <row r="13" spans="1:13" s="384" customFormat="1" ht="12.75" customHeight="1">
      <c r="A13" s="1026"/>
      <c r="B13" s="1028"/>
      <c r="C13" s="1030"/>
      <c r="D13" s="197">
        <v>9</v>
      </c>
      <c r="E13" s="411">
        <v>98</v>
      </c>
      <c r="F13" s="411">
        <v>0</v>
      </c>
      <c r="G13" s="412">
        <f t="shared" si="0"/>
        <v>98</v>
      </c>
      <c r="H13" s="413"/>
      <c r="I13" s="396">
        <f t="shared" si="1"/>
        <v>98</v>
      </c>
      <c r="J13" s="411">
        <v>2</v>
      </c>
      <c r="K13" s="411">
        <v>2</v>
      </c>
      <c r="L13" s="415">
        <f t="shared" si="2"/>
        <v>4</v>
      </c>
      <c r="M13" s="411">
        <v>1</v>
      </c>
    </row>
    <row r="14" spans="1:13" s="384" customFormat="1" ht="12.75" customHeight="1">
      <c r="A14" s="1026"/>
      <c r="B14" s="1028"/>
      <c r="C14" s="1030"/>
      <c r="D14" s="197">
        <v>8</v>
      </c>
      <c r="E14" s="411">
        <v>186</v>
      </c>
      <c r="F14" s="411">
        <v>0</v>
      </c>
      <c r="G14" s="412">
        <f t="shared" si="0"/>
        <v>186</v>
      </c>
      <c r="H14" s="413"/>
      <c r="I14" s="396">
        <f t="shared" si="1"/>
        <v>186</v>
      </c>
      <c r="J14" s="411">
        <v>0</v>
      </c>
      <c r="K14" s="411">
        <v>3</v>
      </c>
      <c r="L14" s="415">
        <f t="shared" si="2"/>
        <v>3</v>
      </c>
      <c r="M14" s="411">
        <v>2</v>
      </c>
    </row>
    <row r="15" spans="1:13" s="384" customFormat="1" ht="12.75" customHeight="1">
      <c r="A15" s="1026"/>
      <c r="B15" s="1028"/>
      <c r="C15" s="1030"/>
      <c r="D15" s="417">
        <v>7</v>
      </c>
      <c r="E15" s="411">
        <v>156</v>
      </c>
      <c r="F15" s="411">
        <v>0</v>
      </c>
      <c r="G15" s="412">
        <f t="shared" si="0"/>
        <v>156</v>
      </c>
      <c r="H15" s="413"/>
      <c r="I15" s="396">
        <f t="shared" si="1"/>
        <v>156</v>
      </c>
      <c r="J15" s="411">
        <v>2</v>
      </c>
      <c r="K15" s="411">
        <v>1</v>
      </c>
      <c r="L15" s="418">
        <f t="shared" si="2"/>
        <v>3</v>
      </c>
      <c r="M15" s="411">
        <v>1</v>
      </c>
    </row>
    <row r="16" spans="1:13" s="384" customFormat="1" ht="12.75" customHeight="1">
      <c r="A16" s="1026"/>
      <c r="B16" s="1028"/>
      <c r="C16" s="1031"/>
      <c r="D16" s="198">
        <v>6</v>
      </c>
      <c r="E16" s="411">
        <v>195</v>
      </c>
      <c r="F16" s="411">
        <v>0</v>
      </c>
      <c r="G16" s="412">
        <f t="shared" si="0"/>
        <v>195</v>
      </c>
      <c r="H16" s="413"/>
      <c r="I16" s="396">
        <f t="shared" si="1"/>
        <v>195</v>
      </c>
      <c r="J16" s="411">
        <v>1</v>
      </c>
      <c r="K16" s="411">
        <v>1</v>
      </c>
      <c r="L16" s="416">
        <f t="shared" si="2"/>
        <v>2</v>
      </c>
      <c r="M16" s="411">
        <v>5</v>
      </c>
    </row>
    <row r="17" spans="1:13" s="384" customFormat="1" ht="12.75" customHeight="1">
      <c r="A17" s="1026"/>
      <c r="B17" s="1028"/>
      <c r="C17" s="1035" t="s">
        <v>154</v>
      </c>
      <c r="D17" s="196">
        <v>5</v>
      </c>
      <c r="E17" s="411">
        <v>207</v>
      </c>
      <c r="F17" s="411">
        <v>0</v>
      </c>
      <c r="G17" s="412">
        <f t="shared" si="0"/>
        <v>207</v>
      </c>
      <c r="H17" s="413"/>
      <c r="I17" s="396">
        <f t="shared" si="1"/>
        <v>207</v>
      </c>
      <c r="J17" s="411">
        <v>0</v>
      </c>
      <c r="K17" s="411">
        <v>0</v>
      </c>
      <c r="L17" s="414">
        <f t="shared" si="2"/>
        <v>0</v>
      </c>
      <c r="M17" s="411">
        <v>0</v>
      </c>
    </row>
    <row r="18" spans="1:13" s="384" customFormat="1" ht="12.75" customHeight="1">
      <c r="A18" s="1026"/>
      <c r="B18" s="1028"/>
      <c r="C18" s="1030"/>
      <c r="D18" s="197">
        <v>4</v>
      </c>
      <c r="E18" s="411">
        <v>115</v>
      </c>
      <c r="F18" s="411">
        <v>0</v>
      </c>
      <c r="G18" s="412">
        <f t="shared" si="0"/>
        <v>115</v>
      </c>
      <c r="H18" s="413"/>
      <c r="I18" s="396">
        <f t="shared" si="1"/>
        <v>115</v>
      </c>
      <c r="J18" s="411">
        <v>0</v>
      </c>
      <c r="K18" s="411">
        <v>0</v>
      </c>
      <c r="L18" s="415">
        <f t="shared" si="2"/>
        <v>0</v>
      </c>
      <c r="M18" s="411">
        <v>0</v>
      </c>
    </row>
    <row r="19" spans="1:13" s="384" customFormat="1" ht="12.75" customHeight="1">
      <c r="A19" s="1026"/>
      <c r="B19" s="1028"/>
      <c r="C19" s="1030"/>
      <c r="D19" s="197">
        <v>3</v>
      </c>
      <c r="E19" s="411">
        <v>0</v>
      </c>
      <c r="F19" s="411">
        <v>34</v>
      </c>
      <c r="G19" s="412">
        <f t="shared" si="0"/>
        <v>34</v>
      </c>
      <c r="H19" s="413"/>
      <c r="I19" s="396">
        <f t="shared" si="1"/>
        <v>34</v>
      </c>
      <c r="J19" s="411">
        <v>0</v>
      </c>
      <c r="K19" s="411">
        <v>0</v>
      </c>
      <c r="L19" s="415">
        <f t="shared" si="2"/>
        <v>0</v>
      </c>
      <c r="M19" s="411">
        <v>0</v>
      </c>
    </row>
    <row r="20" spans="1:13" s="384" customFormat="1" ht="12.75" customHeight="1">
      <c r="A20" s="1026"/>
      <c r="B20" s="1028"/>
      <c r="C20" s="1030"/>
      <c r="D20" s="197">
        <v>2</v>
      </c>
      <c r="E20" s="411">
        <v>0</v>
      </c>
      <c r="F20" s="411">
        <v>53</v>
      </c>
      <c r="G20" s="412">
        <f t="shared" si="0"/>
        <v>53</v>
      </c>
      <c r="H20" s="413"/>
      <c r="I20" s="396">
        <f t="shared" si="1"/>
        <v>53</v>
      </c>
      <c r="J20" s="411">
        <v>0</v>
      </c>
      <c r="K20" s="411">
        <v>0</v>
      </c>
      <c r="L20" s="418">
        <f t="shared" si="2"/>
        <v>0</v>
      </c>
      <c r="M20" s="411">
        <v>0</v>
      </c>
    </row>
    <row r="21" spans="1:13" s="384" customFormat="1" ht="12.75" customHeight="1">
      <c r="A21" s="1026"/>
      <c r="B21" s="1028"/>
      <c r="C21" s="1030"/>
      <c r="D21" s="417">
        <v>1</v>
      </c>
      <c r="E21" s="411">
        <v>0</v>
      </c>
      <c r="F21" s="411">
        <v>86</v>
      </c>
      <c r="G21" s="412">
        <f t="shared" si="0"/>
        <v>86</v>
      </c>
      <c r="H21" s="413">
        <v>97</v>
      </c>
      <c r="I21" s="396">
        <f t="shared" si="1"/>
        <v>183</v>
      </c>
      <c r="J21" s="411">
        <v>0</v>
      </c>
      <c r="K21" s="411">
        <v>0</v>
      </c>
      <c r="L21" s="419">
        <f t="shared" si="2"/>
        <v>0</v>
      </c>
      <c r="M21" s="411">
        <v>0</v>
      </c>
    </row>
    <row r="22" spans="1:13" s="394" customFormat="1" ht="12.75" customHeight="1">
      <c r="A22" s="389"/>
      <c r="B22" s="390"/>
      <c r="C22" s="391"/>
      <c r="D22" s="420" t="s">
        <v>194</v>
      </c>
      <c r="E22" s="421">
        <f>SUM(E9:E21)</f>
        <v>2576</v>
      </c>
      <c r="F22" s="421">
        <f t="shared" ref="F22:M22" si="3">SUM(F9:F21)</f>
        <v>173</v>
      </c>
      <c r="G22" s="421">
        <f t="shared" si="3"/>
        <v>2749</v>
      </c>
      <c r="H22" s="421">
        <f t="shared" si="3"/>
        <v>97</v>
      </c>
      <c r="I22" s="421">
        <f t="shared" si="3"/>
        <v>2846</v>
      </c>
      <c r="J22" s="421">
        <f t="shared" si="3"/>
        <v>814</v>
      </c>
      <c r="K22" s="421">
        <f t="shared" si="3"/>
        <v>176</v>
      </c>
      <c r="L22" s="421">
        <f t="shared" si="3"/>
        <v>990</v>
      </c>
      <c r="M22" s="421">
        <f t="shared" si="3"/>
        <v>159</v>
      </c>
    </row>
    <row r="23" spans="1:13" s="384" customFormat="1" ht="12.75" customHeight="1">
      <c r="A23" s="1025" t="s">
        <v>168</v>
      </c>
      <c r="B23" s="1027" t="s">
        <v>169</v>
      </c>
      <c r="C23" s="1029" t="s">
        <v>152</v>
      </c>
      <c r="D23" s="196">
        <v>13</v>
      </c>
      <c r="E23" s="411">
        <v>2106</v>
      </c>
      <c r="F23" s="411">
        <v>0</v>
      </c>
      <c r="G23" s="422">
        <f t="shared" ref="G23:G49" si="4">E23+F23</f>
        <v>2106</v>
      </c>
      <c r="H23" s="413"/>
      <c r="I23" s="396">
        <f t="shared" si="1"/>
        <v>2106</v>
      </c>
      <c r="J23" s="411">
        <v>540</v>
      </c>
      <c r="K23" s="411">
        <v>114</v>
      </c>
      <c r="L23" s="423">
        <f t="shared" si="2"/>
        <v>654</v>
      </c>
      <c r="M23" s="411">
        <v>154</v>
      </c>
    </row>
    <row r="24" spans="1:13" s="384" customFormat="1" ht="12.75" customHeight="1">
      <c r="A24" s="1026"/>
      <c r="B24" s="1028"/>
      <c r="C24" s="1030"/>
      <c r="D24" s="197">
        <v>12</v>
      </c>
      <c r="E24" s="411">
        <v>71</v>
      </c>
      <c r="F24" s="411">
        <v>0</v>
      </c>
      <c r="G24" s="424">
        <f t="shared" si="4"/>
        <v>71</v>
      </c>
      <c r="H24" s="413"/>
      <c r="I24" s="396">
        <f t="shared" si="1"/>
        <v>71</v>
      </c>
      <c r="J24" s="411">
        <v>1</v>
      </c>
      <c r="K24" s="411">
        <v>2</v>
      </c>
      <c r="L24" s="425">
        <f t="shared" si="2"/>
        <v>3</v>
      </c>
      <c r="M24" s="411">
        <v>1</v>
      </c>
    </row>
    <row r="25" spans="1:13" s="384" customFormat="1" ht="12.75" customHeight="1">
      <c r="A25" s="1026"/>
      <c r="B25" s="1028"/>
      <c r="C25" s="1031"/>
      <c r="D25" s="198">
        <v>11</v>
      </c>
      <c r="E25" s="411">
        <v>116</v>
      </c>
      <c r="F25" s="411">
        <v>0</v>
      </c>
      <c r="G25" s="426">
        <f t="shared" si="4"/>
        <v>116</v>
      </c>
      <c r="H25" s="413"/>
      <c r="I25" s="396">
        <f t="shared" si="1"/>
        <v>116</v>
      </c>
      <c r="J25" s="411">
        <v>2</v>
      </c>
      <c r="K25" s="411">
        <v>0</v>
      </c>
      <c r="L25" s="419">
        <f t="shared" si="2"/>
        <v>2</v>
      </c>
      <c r="M25" s="411">
        <v>0</v>
      </c>
    </row>
    <row r="26" spans="1:13" s="384" customFormat="1" ht="12.75" customHeight="1">
      <c r="A26" s="1026"/>
      <c r="B26" s="1028"/>
      <c r="C26" s="1035" t="s">
        <v>153</v>
      </c>
      <c r="D26" s="196">
        <v>10</v>
      </c>
      <c r="E26" s="411">
        <v>59</v>
      </c>
      <c r="F26" s="411">
        <v>0</v>
      </c>
      <c r="G26" s="422">
        <f t="shared" si="4"/>
        <v>59</v>
      </c>
      <c r="H26" s="413"/>
      <c r="I26" s="396">
        <f t="shared" si="1"/>
        <v>59</v>
      </c>
      <c r="J26" s="411">
        <v>2</v>
      </c>
      <c r="K26" s="411">
        <v>1</v>
      </c>
      <c r="L26" s="423">
        <f t="shared" si="2"/>
        <v>3</v>
      </c>
      <c r="M26" s="411">
        <v>0</v>
      </c>
    </row>
    <row r="27" spans="1:13" s="384" customFormat="1" ht="12.75" customHeight="1">
      <c r="A27" s="1026"/>
      <c r="B27" s="1028"/>
      <c r="C27" s="1030"/>
      <c r="D27" s="197">
        <v>9</v>
      </c>
      <c r="E27" s="411">
        <v>146</v>
      </c>
      <c r="F27" s="411">
        <v>0</v>
      </c>
      <c r="G27" s="424">
        <f t="shared" si="4"/>
        <v>146</v>
      </c>
      <c r="H27" s="413"/>
      <c r="I27" s="396">
        <f t="shared" si="1"/>
        <v>146</v>
      </c>
      <c r="J27" s="411">
        <v>1</v>
      </c>
      <c r="K27" s="411">
        <v>1</v>
      </c>
      <c r="L27" s="425">
        <f t="shared" si="2"/>
        <v>2</v>
      </c>
      <c r="M27" s="411">
        <v>4</v>
      </c>
    </row>
    <row r="28" spans="1:13" s="384" customFormat="1" ht="12.75" customHeight="1">
      <c r="A28" s="1026"/>
      <c r="B28" s="1028"/>
      <c r="C28" s="1030"/>
      <c r="D28" s="197">
        <v>8</v>
      </c>
      <c r="E28" s="411">
        <v>250</v>
      </c>
      <c r="F28" s="411">
        <v>0</v>
      </c>
      <c r="G28" s="424">
        <f t="shared" si="4"/>
        <v>250</v>
      </c>
      <c r="H28" s="413"/>
      <c r="I28" s="396">
        <f t="shared" si="1"/>
        <v>250</v>
      </c>
      <c r="J28" s="411">
        <v>3</v>
      </c>
      <c r="K28" s="411">
        <v>0</v>
      </c>
      <c r="L28" s="425">
        <f t="shared" si="2"/>
        <v>3</v>
      </c>
      <c r="M28" s="411">
        <v>0</v>
      </c>
    </row>
    <row r="29" spans="1:13" s="384" customFormat="1" ht="12.75" customHeight="1">
      <c r="A29" s="1026"/>
      <c r="B29" s="1028"/>
      <c r="C29" s="1030"/>
      <c r="D29" s="197">
        <v>7</v>
      </c>
      <c r="E29" s="411">
        <v>208</v>
      </c>
      <c r="F29" s="411">
        <v>0</v>
      </c>
      <c r="G29" s="424">
        <f t="shared" si="4"/>
        <v>208</v>
      </c>
      <c r="H29" s="413"/>
      <c r="I29" s="396">
        <f t="shared" si="1"/>
        <v>208</v>
      </c>
      <c r="J29" s="411">
        <v>1</v>
      </c>
      <c r="K29" s="411">
        <v>0</v>
      </c>
      <c r="L29" s="425">
        <f t="shared" si="2"/>
        <v>1</v>
      </c>
      <c r="M29" s="411">
        <v>0</v>
      </c>
    </row>
    <row r="30" spans="1:13" s="384" customFormat="1" ht="12.75" customHeight="1">
      <c r="A30" s="1026"/>
      <c r="B30" s="1028"/>
      <c r="C30" s="1031"/>
      <c r="D30" s="198">
        <v>6</v>
      </c>
      <c r="E30" s="411">
        <v>233</v>
      </c>
      <c r="F30" s="411">
        <v>0</v>
      </c>
      <c r="G30" s="426">
        <f t="shared" si="4"/>
        <v>233</v>
      </c>
      <c r="H30" s="413"/>
      <c r="I30" s="396">
        <f t="shared" si="1"/>
        <v>233</v>
      </c>
      <c r="J30" s="411">
        <v>2</v>
      </c>
      <c r="K30" s="411">
        <v>0</v>
      </c>
      <c r="L30" s="419">
        <f t="shared" si="2"/>
        <v>2</v>
      </c>
      <c r="M30" s="411">
        <v>0</v>
      </c>
    </row>
    <row r="31" spans="1:13" s="384" customFormat="1" ht="12.75" customHeight="1">
      <c r="A31" s="1026"/>
      <c r="B31" s="1028"/>
      <c r="C31" s="1035" t="s">
        <v>154</v>
      </c>
      <c r="D31" s="196">
        <v>5</v>
      </c>
      <c r="E31" s="411">
        <v>335</v>
      </c>
      <c r="F31" s="411">
        <v>0</v>
      </c>
      <c r="G31" s="422">
        <f t="shared" si="4"/>
        <v>335</v>
      </c>
      <c r="H31" s="413"/>
      <c r="I31" s="396">
        <f t="shared" si="1"/>
        <v>335</v>
      </c>
      <c r="J31" s="411">
        <v>1</v>
      </c>
      <c r="K31" s="411">
        <v>1</v>
      </c>
      <c r="L31" s="423">
        <f t="shared" si="2"/>
        <v>2</v>
      </c>
      <c r="M31" s="411">
        <v>0</v>
      </c>
    </row>
    <row r="32" spans="1:13" s="384" customFormat="1" ht="12.75" customHeight="1">
      <c r="A32" s="1026"/>
      <c r="B32" s="1028"/>
      <c r="C32" s="1030"/>
      <c r="D32" s="197">
        <v>4</v>
      </c>
      <c r="E32" s="411">
        <v>201</v>
      </c>
      <c r="F32" s="411">
        <v>0</v>
      </c>
      <c r="G32" s="424">
        <f t="shared" si="4"/>
        <v>201</v>
      </c>
      <c r="H32" s="413"/>
      <c r="I32" s="396">
        <f t="shared" si="1"/>
        <v>201</v>
      </c>
      <c r="J32" s="411">
        <v>3</v>
      </c>
      <c r="K32" s="411">
        <v>0</v>
      </c>
      <c r="L32" s="425">
        <f t="shared" si="2"/>
        <v>3</v>
      </c>
      <c r="M32" s="411">
        <v>0</v>
      </c>
    </row>
    <row r="33" spans="1:13" s="384" customFormat="1" ht="12.75" customHeight="1">
      <c r="A33" s="1026"/>
      <c r="B33" s="1028"/>
      <c r="C33" s="1030"/>
      <c r="D33" s="197">
        <v>3</v>
      </c>
      <c r="E33" s="411">
        <v>0</v>
      </c>
      <c r="F33" s="411">
        <v>50</v>
      </c>
      <c r="G33" s="424">
        <f t="shared" si="4"/>
        <v>50</v>
      </c>
      <c r="H33" s="413"/>
      <c r="I33" s="396">
        <f t="shared" si="1"/>
        <v>50</v>
      </c>
      <c r="J33" s="411">
        <v>0</v>
      </c>
      <c r="K33" s="411">
        <v>1</v>
      </c>
      <c r="L33" s="425">
        <f t="shared" si="2"/>
        <v>1</v>
      </c>
      <c r="M33" s="411">
        <v>1</v>
      </c>
    </row>
    <row r="34" spans="1:13" s="384" customFormat="1" ht="12.75" customHeight="1">
      <c r="A34" s="1026"/>
      <c r="B34" s="1028"/>
      <c r="C34" s="1030"/>
      <c r="D34" s="197">
        <v>2</v>
      </c>
      <c r="E34" s="411">
        <v>0</v>
      </c>
      <c r="F34" s="411">
        <v>39</v>
      </c>
      <c r="G34" s="427">
        <f t="shared" si="4"/>
        <v>39</v>
      </c>
      <c r="H34" s="413"/>
      <c r="I34" s="396">
        <f t="shared" si="1"/>
        <v>39</v>
      </c>
      <c r="J34" s="411">
        <v>0</v>
      </c>
      <c r="K34" s="411">
        <v>1</v>
      </c>
      <c r="L34" s="428">
        <f t="shared" si="2"/>
        <v>1</v>
      </c>
      <c r="M34" s="411">
        <v>1</v>
      </c>
    </row>
    <row r="35" spans="1:13" s="384" customFormat="1" ht="12.75" customHeight="1">
      <c r="A35" s="1026"/>
      <c r="B35" s="1028"/>
      <c r="C35" s="1036"/>
      <c r="D35" s="198">
        <v>1</v>
      </c>
      <c r="E35" s="411">
        <v>0</v>
      </c>
      <c r="F35" s="411">
        <v>89</v>
      </c>
      <c r="G35" s="426">
        <f t="shared" si="4"/>
        <v>89</v>
      </c>
      <c r="H35" s="413">
        <v>158</v>
      </c>
      <c r="I35" s="396">
        <f t="shared" si="1"/>
        <v>247</v>
      </c>
      <c r="J35" s="411">
        <v>0</v>
      </c>
      <c r="K35" s="411">
        <v>0</v>
      </c>
      <c r="L35" s="419">
        <f t="shared" si="2"/>
        <v>0</v>
      </c>
      <c r="M35" s="411">
        <v>0</v>
      </c>
    </row>
    <row r="36" spans="1:13" s="394" customFormat="1" ht="12.75" customHeight="1">
      <c r="A36" s="389"/>
      <c r="B36" s="390"/>
      <c r="C36" s="391"/>
      <c r="D36" s="420" t="s">
        <v>194</v>
      </c>
      <c r="E36" s="421">
        <f>SUM(E23:E35)</f>
        <v>3725</v>
      </c>
      <c r="F36" s="421">
        <f t="shared" ref="F36:M36" si="5">SUM(F23:F35)</f>
        <v>178</v>
      </c>
      <c r="G36" s="421">
        <f t="shared" si="5"/>
        <v>3903</v>
      </c>
      <c r="H36" s="421">
        <f t="shared" si="5"/>
        <v>158</v>
      </c>
      <c r="I36" s="421">
        <f t="shared" si="5"/>
        <v>4061</v>
      </c>
      <c r="J36" s="421">
        <f t="shared" si="5"/>
        <v>556</v>
      </c>
      <c r="K36" s="421">
        <f t="shared" si="5"/>
        <v>121</v>
      </c>
      <c r="L36" s="421">
        <f t="shared" si="5"/>
        <v>677</v>
      </c>
      <c r="M36" s="421">
        <f t="shared" si="5"/>
        <v>161</v>
      </c>
    </row>
    <row r="37" spans="1:13" s="384" customFormat="1" ht="12.75" customHeight="1">
      <c r="A37" s="1025" t="s">
        <v>170</v>
      </c>
      <c r="B37" s="1027" t="s">
        <v>171</v>
      </c>
      <c r="C37" s="1029" t="s">
        <v>152</v>
      </c>
      <c r="D37" s="196">
        <v>13</v>
      </c>
      <c r="E37" s="411">
        <v>20</v>
      </c>
      <c r="F37" s="411">
        <v>0</v>
      </c>
      <c r="G37" s="412">
        <f t="shared" si="4"/>
        <v>20</v>
      </c>
      <c r="H37" s="413"/>
      <c r="I37" s="396">
        <f t="shared" si="1"/>
        <v>20</v>
      </c>
      <c r="J37" s="411">
        <v>1</v>
      </c>
      <c r="K37" s="411">
        <v>0</v>
      </c>
      <c r="L37" s="414">
        <f t="shared" si="2"/>
        <v>1</v>
      </c>
      <c r="M37" s="411">
        <v>0</v>
      </c>
    </row>
    <row r="38" spans="1:13" s="384" customFormat="1" ht="12.75" customHeight="1">
      <c r="A38" s="1026"/>
      <c r="B38" s="1028"/>
      <c r="C38" s="1030"/>
      <c r="D38" s="197">
        <v>12</v>
      </c>
      <c r="E38" s="411">
        <v>1</v>
      </c>
      <c r="F38" s="411">
        <v>0</v>
      </c>
      <c r="G38" s="429">
        <f t="shared" si="4"/>
        <v>1</v>
      </c>
      <c r="H38" s="413"/>
      <c r="I38" s="396">
        <f t="shared" si="1"/>
        <v>1</v>
      </c>
      <c r="J38" s="411">
        <v>0</v>
      </c>
      <c r="K38" s="411">
        <v>0</v>
      </c>
      <c r="L38" s="415">
        <f t="shared" si="2"/>
        <v>0</v>
      </c>
      <c r="M38" s="411">
        <v>0</v>
      </c>
    </row>
    <row r="39" spans="1:13" s="384" customFormat="1" ht="12.75" customHeight="1">
      <c r="A39" s="1026"/>
      <c r="B39" s="1028"/>
      <c r="C39" s="1031"/>
      <c r="D39" s="198">
        <v>11</v>
      </c>
      <c r="E39" s="411">
        <v>0</v>
      </c>
      <c r="F39" s="411">
        <v>0</v>
      </c>
      <c r="G39" s="430">
        <f t="shared" si="4"/>
        <v>0</v>
      </c>
      <c r="H39" s="413"/>
      <c r="I39" s="396">
        <f t="shared" si="1"/>
        <v>0</v>
      </c>
      <c r="J39" s="411">
        <v>0</v>
      </c>
      <c r="K39" s="411">
        <v>0</v>
      </c>
      <c r="L39" s="416">
        <f t="shared" si="2"/>
        <v>0</v>
      </c>
      <c r="M39" s="411">
        <v>0</v>
      </c>
    </row>
    <row r="40" spans="1:13" s="384" customFormat="1" ht="12.75" customHeight="1">
      <c r="A40" s="1026"/>
      <c r="B40" s="1028"/>
      <c r="C40" s="1035" t="s">
        <v>153</v>
      </c>
      <c r="D40" s="196">
        <v>10</v>
      </c>
      <c r="E40" s="411">
        <v>0</v>
      </c>
      <c r="F40" s="411">
        <v>0</v>
      </c>
      <c r="G40" s="412">
        <f t="shared" si="4"/>
        <v>0</v>
      </c>
      <c r="H40" s="413"/>
      <c r="I40" s="396">
        <f t="shared" si="1"/>
        <v>0</v>
      </c>
      <c r="J40" s="411">
        <v>0</v>
      </c>
      <c r="K40" s="411">
        <v>0</v>
      </c>
      <c r="L40" s="414">
        <f t="shared" si="2"/>
        <v>0</v>
      </c>
      <c r="M40" s="411">
        <v>0</v>
      </c>
    </row>
    <row r="41" spans="1:13" s="384" customFormat="1" ht="12.75" customHeight="1">
      <c r="A41" s="1026"/>
      <c r="B41" s="1028"/>
      <c r="C41" s="1030"/>
      <c r="D41" s="197">
        <v>9</v>
      </c>
      <c r="E41" s="411">
        <v>0</v>
      </c>
      <c r="F41" s="411">
        <v>0</v>
      </c>
      <c r="G41" s="429">
        <f t="shared" si="4"/>
        <v>0</v>
      </c>
      <c r="H41" s="413"/>
      <c r="I41" s="396">
        <f t="shared" si="1"/>
        <v>0</v>
      </c>
      <c r="J41" s="411">
        <v>0</v>
      </c>
      <c r="K41" s="411">
        <v>0</v>
      </c>
      <c r="L41" s="415">
        <f t="shared" si="2"/>
        <v>0</v>
      </c>
      <c r="M41" s="411">
        <v>0</v>
      </c>
    </row>
    <row r="42" spans="1:13" s="384" customFormat="1" ht="12.75" customHeight="1">
      <c r="A42" s="1026"/>
      <c r="B42" s="1028"/>
      <c r="C42" s="1030"/>
      <c r="D42" s="197">
        <v>8</v>
      </c>
      <c r="E42" s="411">
        <v>0</v>
      </c>
      <c r="F42" s="411">
        <v>0</v>
      </c>
      <c r="G42" s="429">
        <f t="shared" si="4"/>
        <v>0</v>
      </c>
      <c r="H42" s="413"/>
      <c r="I42" s="396">
        <f t="shared" si="1"/>
        <v>0</v>
      </c>
      <c r="J42" s="411">
        <v>0</v>
      </c>
      <c r="K42" s="411">
        <v>0</v>
      </c>
      <c r="L42" s="415">
        <f t="shared" si="2"/>
        <v>0</v>
      </c>
      <c r="M42" s="411">
        <v>0</v>
      </c>
    </row>
    <row r="43" spans="1:13" s="384" customFormat="1" ht="12.75" customHeight="1">
      <c r="A43" s="1026"/>
      <c r="B43" s="1028"/>
      <c r="C43" s="1030"/>
      <c r="D43" s="197">
        <v>7</v>
      </c>
      <c r="E43" s="411">
        <v>0</v>
      </c>
      <c r="F43" s="411">
        <v>0</v>
      </c>
      <c r="G43" s="429">
        <f t="shared" si="4"/>
        <v>0</v>
      </c>
      <c r="H43" s="413"/>
      <c r="I43" s="396">
        <f t="shared" si="1"/>
        <v>0</v>
      </c>
      <c r="J43" s="411">
        <v>0</v>
      </c>
      <c r="K43" s="411">
        <v>0</v>
      </c>
      <c r="L43" s="415">
        <f t="shared" si="2"/>
        <v>0</v>
      </c>
      <c r="M43" s="411">
        <v>0</v>
      </c>
    </row>
    <row r="44" spans="1:13" s="384" customFormat="1" ht="12.75" customHeight="1">
      <c r="A44" s="1026"/>
      <c r="B44" s="1028"/>
      <c r="C44" s="1031"/>
      <c r="D44" s="198">
        <v>6</v>
      </c>
      <c r="E44" s="411">
        <v>0</v>
      </c>
      <c r="F44" s="411">
        <v>0</v>
      </c>
      <c r="G44" s="430">
        <f t="shared" si="4"/>
        <v>0</v>
      </c>
      <c r="H44" s="413"/>
      <c r="I44" s="396">
        <f t="shared" si="1"/>
        <v>0</v>
      </c>
      <c r="J44" s="411">
        <v>0</v>
      </c>
      <c r="K44" s="411">
        <v>0</v>
      </c>
      <c r="L44" s="416">
        <f t="shared" si="2"/>
        <v>0</v>
      </c>
      <c r="M44" s="411">
        <v>0</v>
      </c>
    </row>
    <row r="45" spans="1:13" s="384" customFormat="1" ht="12.75" customHeight="1">
      <c r="A45" s="1026"/>
      <c r="B45" s="1028"/>
      <c r="C45" s="1035" t="s">
        <v>154</v>
      </c>
      <c r="D45" s="196">
        <v>5</v>
      </c>
      <c r="E45" s="411">
        <v>0</v>
      </c>
      <c r="F45" s="411">
        <v>0</v>
      </c>
      <c r="G45" s="412">
        <f t="shared" si="4"/>
        <v>0</v>
      </c>
      <c r="H45" s="413"/>
      <c r="I45" s="396">
        <f t="shared" si="1"/>
        <v>0</v>
      </c>
      <c r="J45" s="411">
        <v>0</v>
      </c>
      <c r="K45" s="411">
        <v>0</v>
      </c>
      <c r="L45" s="414">
        <f t="shared" si="2"/>
        <v>0</v>
      </c>
      <c r="M45" s="411">
        <v>0</v>
      </c>
    </row>
    <row r="46" spans="1:13" s="384" customFormat="1" ht="12.75" customHeight="1">
      <c r="A46" s="1026"/>
      <c r="B46" s="1028"/>
      <c r="C46" s="1030"/>
      <c r="D46" s="197">
        <v>4</v>
      </c>
      <c r="E46" s="411">
        <v>0</v>
      </c>
      <c r="F46" s="411">
        <v>0</v>
      </c>
      <c r="G46" s="429">
        <f t="shared" si="4"/>
        <v>0</v>
      </c>
      <c r="H46" s="413"/>
      <c r="I46" s="396">
        <f t="shared" si="1"/>
        <v>0</v>
      </c>
      <c r="J46" s="411">
        <v>0</v>
      </c>
      <c r="K46" s="411">
        <v>0</v>
      </c>
      <c r="L46" s="415">
        <f t="shared" si="2"/>
        <v>0</v>
      </c>
      <c r="M46" s="411">
        <v>0</v>
      </c>
    </row>
    <row r="47" spans="1:13" s="384" customFormat="1" ht="12.75" customHeight="1">
      <c r="A47" s="1026"/>
      <c r="B47" s="1028"/>
      <c r="C47" s="1030"/>
      <c r="D47" s="197">
        <v>3</v>
      </c>
      <c r="E47" s="411">
        <v>0</v>
      </c>
      <c r="F47" s="411">
        <v>0</v>
      </c>
      <c r="G47" s="429">
        <f t="shared" si="4"/>
        <v>0</v>
      </c>
      <c r="H47" s="413"/>
      <c r="I47" s="396">
        <f t="shared" si="1"/>
        <v>0</v>
      </c>
      <c r="J47" s="411">
        <v>0</v>
      </c>
      <c r="K47" s="411">
        <v>0</v>
      </c>
      <c r="L47" s="415">
        <f t="shared" si="2"/>
        <v>0</v>
      </c>
      <c r="M47" s="411">
        <v>0</v>
      </c>
    </row>
    <row r="48" spans="1:13" s="384" customFormat="1" ht="12.75" customHeight="1">
      <c r="A48" s="1026"/>
      <c r="B48" s="1028"/>
      <c r="C48" s="1030"/>
      <c r="D48" s="197">
        <v>2</v>
      </c>
      <c r="E48" s="411">
        <v>0</v>
      </c>
      <c r="F48" s="411">
        <v>0</v>
      </c>
      <c r="G48" s="431">
        <f t="shared" si="4"/>
        <v>0</v>
      </c>
      <c r="H48" s="413"/>
      <c r="I48" s="396">
        <f t="shared" si="1"/>
        <v>0</v>
      </c>
      <c r="J48" s="411">
        <v>0</v>
      </c>
      <c r="K48" s="411">
        <v>0</v>
      </c>
      <c r="L48" s="418">
        <f t="shared" si="2"/>
        <v>0</v>
      </c>
      <c r="M48" s="411">
        <v>0</v>
      </c>
    </row>
    <row r="49" spans="1:13" s="384" customFormat="1" ht="12.75" customHeight="1">
      <c r="A49" s="1026"/>
      <c r="B49" s="1028"/>
      <c r="C49" s="1036"/>
      <c r="D49" s="198">
        <v>1</v>
      </c>
      <c r="E49" s="411">
        <v>0</v>
      </c>
      <c r="F49" s="411">
        <v>0</v>
      </c>
      <c r="G49" s="426">
        <f t="shared" si="4"/>
        <v>0</v>
      </c>
      <c r="H49" s="413">
        <v>9</v>
      </c>
      <c r="I49" s="396">
        <f t="shared" si="1"/>
        <v>9</v>
      </c>
      <c r="J49" s="411">
        <v>0</v>
      </c>
      <c r="K49" s="411">
        <v>0</v>
      </c>
      <c r="L49" s="419">
        <f t="shared" si="2"/>
        <v>0</v>
      </c>
      <c r="M49" s="411">
        <v>0</v>
      </c>
    </row>
    <row r="50" spans="1:13" s="394" customFormat="1" ht="12.75" customHeight="1">
      <c r="A50" s="402"/>
      <c r="B50" s="390"/>
      <c r="C50" s="391"/>
      <c r="D50" s="403" t="s">
        <v>194</v>
      </c>
      <c r="E50" s="432">
        <f t="shared" ref="E50:M50" si="6">SUM(E37:E49)</f>
        <v>21</v>
      </c>
      <c r="F50" s="432">
        <f t="shared" si="6"/>
        <v>0</v>
      </c>
      <c r="G50" s="432">
        <f t="shared" si="6"/>
        <v>21</v>
      </c>
      <c r="H50" s="432">
        <f t="shared" si="6"/>
        <v>9</v>
      </c>
      <c r="I50" s="432">
        <f t="shared" si="6"/>
        <v>30</v>
      </c>
      <c r="J50" s="432">
        <f t="shared" si="6"/>
        <v>1</v>
      </c>
      <c r="K50" s="432">
        <f t="shared" si="6"/>
        <v>0</v>
      </c>
      <c r="L50" s="432">
        <f t="shared" si="6"/>
        <v>1</v>
      </c>
      <c r="M50" s="432">
        <f t="shared" si="6"/>
        <v>0</v>
      </c>
    </row>
    <row r="51" spans="1:13" s="394" customFormat="1" ht="12.75" customHeight="1" thickBot="1">
      <c r="A51" s="405"/>
      <c r="B51" s="1037" t="s">
        <v>17</v>
      </c>
      <c r="C51" s="1037"/>
      <c r="D51" s="1038"/>
      <c r="E51" s="433">
        <f>E22+E36+E50</f>
        <v>6322</v>
      </c>
      <c r="F51" s="433">
        <f t="shared" ref="F51:M51" si="7">F22+F36+F50</f>
        <v>351</v>
      </c>
      <c r="G51" s="433">
        <f t="shared" si="7"/>
        <v>6673</v>
      </c>
      <c r="H51" s="433">
        <f t="shared" si="7"/>
        <v>264</v>
      </c>
      <c r="I51" s="433">
        <f t="shared" si="7"/>
        <v>6937</v>
      </c>
      <c r="J51" s="433">
        <f t="shared" si="7"/>
        <v>1371</v>
      </c>
      <c r="K51" s="433">
        <f t="shared" si="7"/>
        <v>297</v>
      </c>
      <c r="L51" s="433">
        <f t="shared" si="7"/>
        <v>1668</v>
      </c>
      <c r="M51" s="433">
        <f t="shared" si="7"/>
        <v>320</v>
      </c>
    </row>
    <row r="52" spans="1:13" ht="13.5" thickTop="1">
      <c r="A52" s="407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438" customWidth="1"/>
    <col min="2" max="4" width="13.42578125" style="434" customWidth="1"/>
    <col min="5" max="5" width="15.140625" style="434" customWidth="1"/>
    <col min="6" max="7" width="13.42578125" style="434" customWidth="1"/>
    <col min="8" max="8" width="16" style="434" customWidth="1"/>
    <col min="9" max="16384" width="9.140625" style="434"/>
  </cols>
  <sheetData>
    <row r="1" spans="1:8" ht="12.75" customHeight="1">
      <c r="A1" s="1048" t="s">
        <v>0</v>
      </c>
      <c r="B1" s="1048"/>
      <c r="C1" s="1048"/>
      <c r="D1" s="1048"/>
      <c r="E1" s="1048"/>
      <c r="F1" s="1048"/>
      <c r="G1" s="1048"/>
      <c r="H1" s="1048"/>
    </row>
    <row r="2" spans="1:8" ht="12.75" customHeight="1">
      <c r="A2" s="1048" t="s">
        <v>19</v>
      </c>
      <c r="B2" s="1048"/>
      <c r="C2" s="1048"/>
      <c r="D2" s="1048"/>
      <c r="E2" s="1048"/>
      <c r="F2" s="1048"/>
      <c r="G2" s="1048"/>
      <c r="H2" s="1048"/>
    </row>
    <row r="3" spans="1:8" ht="12.75" customHeight="1">
      <c r="A3" s="435"/>
      <c r="B3" s="435"/>
      <c r="C3" s="435"/>
      <c r="D3" s="435"/>
      <c r="E3" s="435"/>
      <c r="F3" s="435"/>
      <c r="G3" s="435"/>
      <c r="H3" s="435"/>
    </row>
    <row r="4" spans="1:8" ht="12.75" customHeight="1">
      <c r="A4" s="1049" t="s">
        <v>236</v>
      </c>
      <c r="B4" s="1049"/>
      <c r="C4" s="1049"/>
      <c r="D4" s="1049"/>
      <c r="E4" s="1049"/>
      <c r="F4" s="1049"/>
      <c r="G4" s="1049"/>
      <c r="H4" s="1049"/>
    </row>
    <row r="5" spans="1:8" s="438" customFormat="1" ht="12.75" customHeight="1">
      <c r="A5" s="436"/>
      <c r="B5" s="436"/>
      <c r="C5" s="436"/>
      <c r="D5" s="436"/>
      <c r="E5" s="437"/>
      <c r="F5" s="437"/>
      <c r="G5" s="1050" t="s">
        <v>229</v>
      </c>
      <c r="H5" s="1050"/>
    </row>
    <row r="6" spans="1:8" ht="12.75" customHeight="1">
      <c r="A6" s="1051" t="s">
        <v>3</v>
      </c>
      <c r="B6" s="1052" t="s">
        <v>4</v>
      </c>
      <c r="C6" s="1046"/>
      <c r="D6" s="1044"/>
      <c r="E6" s="1053" t="s">
        <v>5</v>
      </c>
      <c r="F6" s="1054"/>
      <c r="G6" s="1055"/>
      <c r="H6" s="1056" t="s">
        <v>20</v>
      </c>
    </row>
    <row r="7" spans="1:8" ht="12.75" customHeight="1">
      <c r="A7" s="1051"/>
      <c r="B7" s="1052" t="s">
        <v>7</v>
      </c>
      <c r="C7" s="1046" t="s">
        <v>8</v>
      </c>
      <c r="D7" s="1044" t="s">
        <v>9</v>
      </c>
      <c r="E7" s="1045" t="s">
        <v>180</v>
      </c>
      <c r="F7" s="1046" t="s">
        <v>11</v>
      </c>
      <c r="G7" s="1047" t="s">
        <v>9</v>
      </c>
      <c r="H7" s="1056"/>
    </row>
    <row r="8" spans="1:8">
      <c r="A8" s="1051"/>
      <c r="B8" s="1052"/>
      <c r="C8" s="1046"/>
      <c r="D8" s="1044"/>
      <c r="E8" s="1045"/>
      <c r="F8" s="1046"/>
      <c r="G8" s="1047"/>
      <c r="H8" s="1056"/>
    </row>
    <row r="9" spans="1:8" ht="12.75" customHeight="1">
      <c r="A9" s="439" t="s">
        <v>177</v>
      </c>
      <c r="B9" s="440">
        <v>26</v>
      </c>
      <c r="C9" s="441">
        <v>1</v>
      </c>
      <c r="D9" s="442">
        <f>B9+C9</f>
        <v>27</v>
      </c>
      <c r="E9" s="443">
        <v>24</v>
      </c>
      <c r="F9" s="441">
        <v>6</v>
      </c>
      <c r="G9" s="444">
        <f>E9+F9</f>
        <v>30</v>
      </c>
      <c r="H9" s="445">
        <v>6</v>
      </c>
    </row>
    <row r="10" spans="1:8" ht="12.75" customHeight="1">
      <c r="A10" s="439" t="s">
        <v>178</v>
      </c>
      <c r="B10" s="440">
        <v>365</v>
      </c>
      <c r="C10" s="441">
        <v>4</v>
      </c>
      <c r="D10" s="442">
        <f t="shared" ref="D10:D38" si="0">B10+C10</f>
        <v>369</v>
      </c>
      <c r="E10" s="443">
        <v>44</v>
      </c>
      <c r="F10" s="441">
        <v>18</v>
      </c>
      <c r="G10" s="444">
        <f>E10+F10</f>
        <v>62</v>
      </c>
      <c r="H10" s="445">
        <v>23</v>
      </c>
    </row>
    <row r="11" spans="1:8" ht="12.75" customHeight="1">
      <c r="A11" s="439" t="s">
        <v>191</v>
      </c>
      <c r="B11" s="440">
        <v>194</v>
      </c>
      <c r="C11" s="441">
        <v>100</v>
      </c>
      <c r="D11" s="442">
        <f t="shared" si="0"/>
        <v>294</v>
      </c>
      <c r="E11" s="443">
        <v>2</v>
      </c>
      <c r="F11" s="441">
        <v>3</v>
      </c>
      <c r="G11" s="444">
        <f>E11+F11</f>
        <v>5</v>
      </c>
      <c r="H11" s="445">
        <v>4</v>
      </c>
    </row>
    <row r="12" spans="1:8" ht="12.75" hidden="1" customHeight="1">
      <c r="A12" s="446"/>
      <c r="B12" s="447"/>
      <c r="C12" s="448"/>
      <c r="D12" s="442">
        <f t="shared" si="0"/>
        <v>0</v>
      </c>
      <c r="E12" s="449"/>
      <c r="F12" s="448"/>
      <c r="G12" s="444">
        <f t="shared" ref="G12:H38" si="1">SUM(D12:E12)</f>
        <v>0</v>
      </c>
      <c r="H12" s="450">
        <f t="shared" si="1"/>
        <v>0</v>
      </c>
    </row>
    <row r="13" spans="1:8" ht="12.75" hidden="1" customHeight="1">
      <c r="A13" s="446"/>
      <c r="B13" s="447"/>
      <c r="C13" s="448"/>
      <c r="D13" s="442">
        <f t="shared" si="0"/>
        <v>0</v>
      </c>
      <c r="E13" s="449"/>
      <c r="F13" s="448"/>
      <c r="G13" s="444">
        <f t="shared" si="1"/>
        <v>0</v>
      </c>
      <c r="H13" s="450">
        <f t="shared" si="1"/>
        <v>0</v>
      </c>
    </row>
    <row r="14" spans="1:8" ht="12.75" hidden="1" customHeight="1">
      <c r="A14" s="446"/>
      <c r="B14" s="447"/>
      <c r="C14" s="448"/>
      <c r="D14" s="442">
        <f t="shared" si="0"/>
        <v>0</v>
      </c>
      <c r="E14" s="449"/>
      <c r="F14" s="448"/>
      <c r="G14" s="444">
        <f t="shared" si="1"/>
        <v>0</v>
      </c>
      <c r="H14" s="450">
        <f t="shared" si="1"/>
        <v>0</v>
      </c>
    </row>
    <row r="15" spans="1:8" ht="12.75" hidden="1" customHeight="1">
      <c r="A15" s="446"/>
      <c r="B15" s="447"/>
      <c r="C15" s="448"/>
      <c r="D15" s="442">
        <f t="shared" si="0"/>
        <v>0</v>
      </c>
      <c r="E15" s="449"/>
      <c r="F15" s="448"/>
      <c r="G15" s="444">
        <f t="shared" si="1"/>
        <v>0</v>
      </c>
      <c r="H15" s="450">
        <f t="shared" si="1"/>
        <v>0</v>
      </c>
    </row>
    <row r="16" spans="1:8" ht="12.75" hidden="1" customHeight="1">
      <c r="A16" s="446"/>
      <c r="B16" s="447"/>
      <c r="C16" s="448"/>
      <c r="D16" s="442">
        <f t="shared" si="0"/>
        <v>0</v>
      </c>
      <c r="E16" s="449"/>
      <c r="F16" s="448"/>
      <c r="G16" s="444">
        <f t="shared" si="1"/>
        <v>0</v>
      </c>
      <c r="H16" s="450">
        <f t="shared" si="1"/>
        <v>0</v>
      </c>
    </row>
    <row r="17" spans="1:8" ht="12.75" hidden="1" customHeight="1">
      <c r="A17" s="446"/>
      <c r="B17" s="447"/>
      <c r="C17" s="448"/>
      <c r="D17" s="442">
        <f t="shared" si="0"/>
        <v>0</v>
      </c>
      <c r="E17" s="449"/>
      <c r="F17" s="448"/>
      <c r="G17" s="444">
        <f t="shared" si="1"/>
        <v>0</v>
      </c>
      <c r="H17" s="450">
        <f t="shared" si="1"/>
        <v>0</v>
      </c>
    </row>
    <row r="18" spans="1:8" ht="12.75" hidden="1" customHeight="1">
      <c r="A18" s="446"/>
      <c r="B18" s="447"/>
      <c r="C18" s="448"/>
      <c r="D18" s="442">
        <f t="shared" si="0"/>
        <v>0</v>
      </c>
      <c r="E18" s="449"/>
      <c r="F18" s="448"/>
      <c r="G18" s="444">
        <f t="shared" si="1"/>
        <v>0</v>
      </c>
      <c r="H18" s="450">
        <f t="shared" si="1"/>
        <v>0</v>
      </c>
    </row>
    <row r="19" spans="1:8" ht="12.75" hidden="1" customHeight="1">
      <c r="A19" s="446"/>
      <c r="B19" s="447"/>
      <c r="C19" s="448"/>
      <c r="D19" s="442">
        <f t="shared" si="0"/>
        <v>0</v>
      </c>
      <c r="E19" s="449"/>
      <c r="F19" s="448"/>
      <c r="G19" s="444">
        <f t="shared" si="1"/>
        <v>0</v>
      </c>
      <c r="H19" s="450">
        <f t="shared" si="1"/>
        <v>0</v>
      </c>
    </row>
    <row r="20" spans="1:8" ht="12.75" hidden="1" customHeight="1">
      <c r="A20" s="446"/>
      <c r="B20" s="447"/>
      <c r="C20" s="448"/>
      <c r="D20" s="442">
        <f t="shared" si="0"/>
        <v>0</v>
      </c>
      <c r="E20" s="449"/>
      <c r="F20" s="448"/>
      <c r="G20" s="444">
        <f t="shared" si="1"/>
        <v>0</v>
      </c>
      <c r="H20" s="450">
        <f t="shared" si="1"/>
        <v>0</v>
      </c>
    </row>
    <row r="21" spans="1:8" ht="12.75" hidden="1" customHeight="1">
      <c r="A21" s="446"/>
      <c r="B21" s="447"/>
      <c r="C21" s="448"/>
      <c r="D21" s="442">
        <f t="shared" si="0"/>
        <v>0</v>
      </c>
      <c r="E21" s="449"/>
      <c r="F21" s="448"/>
      <c r="G21" s="444">
        <f t="shared" si="1"/>
        <v>0</v>
      </c>
      <c r="H21" s="450">
        <f t="shared" si="1"/>
        <v>0</v>
      </c>
    </row>
    <row r="22" spans="1:8" ht="12.75" hidden="1" customHeight="1">
      <c r="A22" s="446"/>
      <c r="B22" s="447"/>
      <c r="C22" s="448"/>
      <c r="D22" s="442">
        <f t="shared" si="0"/>
        <v>0</v>
      </c>
      <c r="E22" s="449"/>
      <c r="F22" s="448"/>
      <c r="G22" s="444">
        <f t="shared" si="1"/>
        <v>0</v>
      </c>
      <c r="H22" s="450">
        <f t="shared" si="1"/>
        <v>0</v>
      </c>
    </row>
    <row r="23" spans="1:8" ht="12.75" hidden="1" customHeight="1">
      <c r="A23" s="446"/>
      <c r="B23" s="447"/>
      <c r="C23" s="448"/>
      <c r="D23" s="442">
        <f t="shared" si="0"/>
        <v>0</v>
      </c>
      <c r="E23" s="449"/>
      <c r="F23" s="448"/>
      <c r="G23" s="444">
        <f t="shared" si="1"/>
        <v>0</v>
      </c>
      <c r="H23" s="450">
        <f t="shared" si="1"/>
        <v>0</v>
      </c>
    </row>
    <row r="24" spans="1:8" ht="12.75" hidden="1" customHeight="1">
      <c r="A24" s="446"/>
      <c r="B24" s="447"/>
      <c r="C24" s="448"/>
      <c r="D24" s="442">
        <f t="shared" si="0"/>
        <v>0</v>
      </c>
      <c r="E24" s="449"/>
      <c r="F24" s="448"/>
      <c r="G24" s="444">
        <f t="shared" si="1"/>
        <v>0</v>
      </c>
      <c r="H24" s="450">
        <f t="shared" si="1"/>
        <v>0</v>
      </c>
    </row>
    <row r="25" spans="1:8" ht="12.75" hidden="1" customHeight="1">
      <c r="A25" s="446"/>
      <c r="B25" s="447"/>
      <c r="C25" s="448"/>
      <c r="D25" s="442">
        <f t="shared" si="0"/>
        <v>0</v>
      </c>
      <c r="E25" s="449"/>
      <c r="F25" s="448"/>
      <c r="G25" s="444">
        <f t="shared" si="1"/>
        <v>0</v>
      </c>
      <c r="H25" s="450">
        <f t="shared" si="1"/>
        <v>0</v>
      </c>
    </row>
    <row r="26" spans="1:8" ht="12.75" hidden="1" customHeight="1">
      <c r="A26" s="446"/>
      <c r="B26" s="447"/>
      <c r="C26" s="448"/>
      <c r="D26" s="442">
        <f t="shared" si="0"/>
        <v>0</v>
      </c>
      <c r="E26" s="449"/>
      <c r="F26" s="448"/>
      <c r="G26" s="444">
        <f t="shared" si="1"/>
        <v>0</v>
      </c>
      <c r="H26" s="450">
        <f t="shared" si="1"/>
        <v>0</v>
      </c>
    </row>
    <row r="27" spans="1:8" ht="12.75" hidden="1" customHeight="1">
      <c r="A27" s="446"/>
      <c r="B27" s="447"/>
      <c r="C27" s="448"/>
      <c r="D27" s="442">
        <f t="shared" si="0"/>
        <v>0</v>
      </c>
      <c r="E27" s="449"/>
      <c r="F27" s="448"/>
      <c r="G27" s="444">
        <f t="shared" si="1"/>
        <v>0</v>
      </c>
      <c r="H27" s="450">
        <f t="shared" si="1"/>
        <v>0</v>
      </c>
    </row>
    <row r="28" spans="1:8" ht="12.75" hidden="1" customHeight="1">
      <c r="A28" s="446"/>
      <c r="B28" s="447"/>
      <c r="C28" s="448"/>
      <c r="D28" s="442">
        <f t="shared" si="0"/>
        <v>0</v>
      </c>
      <c r="E28" s="449"/>
      <c r="F28" s="448"/>
      <c r="G28" s="444">
        <f t="shared" si="1"/>
        <v>0</v>
      </c>
      <c r="H28" s="450">
        <f t="shared" si="1"/>
        <v>0</v>
      </c>
    </row>
    <row r="29" spans="1:8" ht="12.75" hidden="1" customHeight="1">
      <c r="A29" s="446"/>
      <c r="B29" s="447"/>
      <c r="C29" s="448"/>
      <c r="D29" s="442">
        <f t="shared" si="0"/>
        <v>0</v>
      </c>
      <c r="E29" s="449"/>
      <c r="F29" s="448"/>
      <c r="G29" s="444">
        <f t="shared" si="1"/>
        <v>0</v>
      </c>
      <c r="H29" s="450">
        <f t="shared" si="1"/>
        <v>0</v>
      </c>
    </row>
    <row r="30" spans="1:8" ht="12.75" hidden="1" customHeight="1">
      <c r="A30" s="446"/>
      <c r="B30" s="447"/>
      <c r="C30" s="448"/>
      <c r="D30" s="442">
        <f t="shared" si="0"/>
        <v>0</v>
      </c>
      <c r="E30" s="449"/>
      <c r="F30" s="448"/>
      <c r="G30" s="444">
        <f t="shared" si="1"/>
        <v>0</v>
      </c>
      <c r="H30" s="450">
        <f t="shared" si="1"/>
        <v>0</v>
      </c>
    </row>
    <row r="31" spans="1:8" ht="12.75" hidden="1" customHeight="1">
      <c r="A31" s="446"/>
      <c r="B31" s="447"/>
      <c r="C31" s="448"/>
      <c r="D31" s="442">
        <f t="shared" si="0"/>
        <v>0</v>
      </c>
      <c r="E31" s="449"/>
      <c r="F31" s="448"/>
      <c r="G31" s="444">
        <f t="shared" si="1"/>
        <v>0</v>
      </c>
      <c r="H31" s="450">
        <f t="shared" si="1"/>
        <v>0</v>
      </c>
    </row>
    <row r="32" spans="1:8" ht="12.75" hidden="1" customHeight="1">
      <c r="A32" s="446"/>
      <c r="B32" s="447"/>
      <c r="C32" s="448"/>
      <c r="D32" s="442">
        <f t="shared" si="0"/>
        <v>0</v>
      </c>
      <c r="E32" s="449"/>
      <c r="F32" s="448"/>
      <c r="G32" s="444">
        <f t="shared" si="1"/>
        <v>0</v>
      </c>
      <c r="H32" s="450">
        <f t="shared" si="1"/>
        <v>0</v>
      </c>
    </row>
    <row r="33" spans="1:8" ht="12.75" hidden="1" customHeight="1">
      <c r="A33" s="446"/>
      <c r="B33" s="447"/>
      <c r="C33" s="448"/>
      <c r="D33" s="442">
        <f t="shared" si="0"/>
        <v>0</v>
      </c>
      <c r="E33" s="449"/>
      <c r="F33" s="448"/>
      <c r="G33" s="444">
        <f t="shared" si="1"/>
        <v>0</v>
      </c>
      <c r="H33" s="450">
        <f t="shared" si="1"/>
        <v>0</v>
      </c>
    </row>
    <row r="34" spans="1:8" ht="12.75" hidden="1" customHeight="1">
      <c r="A34" s="446"/>
      <c r="B34" s="447"/>
      <c r="C34" s="448"/>
      <c r="D34" s="442">
        <f t="shared" si="0"/>
        <v>0</v>
      </c>
      <c r="E34" s="449"/>
      <c r="F34" s="448"/>
      <c r="G34" s="444">
        <f t="shared" si="1"/>
        <v>0</v>
      </c>
      <c r="H34" s="450">
        <f t="shared" si="1"/>
        <v>0</v>
      </c>
    </row>
    <row r="35" spans="1:8" ht="12.75" hidden="1" customHeight="1">
      <c r="A35" s="446"/>
      <c r="B35" s="447"/>
      <c r="C35" s="448"/>
      <c r="D35" s="442">
        <f t="shared" si="0"/>
        <v>0</v>
      </c>
      <c r="E35" s="449"/>
      <c r="F35" s="448"/>
      <c r="G35" s="444">
        <f t="shared" si="1"/>
        <v>0</v>
      </c>
      <c r="H35" s="450">
        <f t="shared" si="1"/>
        <v>0</v>
      </c>
    </row>
    <row r="36" spans="1:8" ht="12.75" hidden="1" customHeight="1">
      <c r="A36" s="446"/>
      <c r="B36" s="447"/>
      <c r="C36" s="448"/>
      <c r="D36" s="442">
        <f t="shared" si="0"/>
        <v>0</v>
      </c>
      <c r="E36" s="449"/>
      <c r="F36" s="448"/>
      <c r="G36" s="444">
        <f t="shared" si="1"/>
        <v>0</v>
      </c>
      <c r="H36" s="450">
        <f t="shared" si="1"/>
        <v>0</v>
      </c>
    </row>
    <row r="37" spans="1:8" ht="12.75" hidden="1" customHeight="1">
      <c r="A37" s="446"/>
      <c r="B37" s="447"/>
      <c r="C37" s="448"/>
      <c r="D37" s="442">
        <f t="shared" si="0"/>
        <v>0</v>
      </c>
      <c r="E37" s="449"/>
      <c r="F37" s="448"/>
      <c r="G37" s="444">
        <f t="shared" si="1"/>
        <v>0</v>
      </c>
      <c r="H37" s="450">
        <f t="shared" si="1"/>
        <v>0</v>
      </c>
    </row>
    <row r="38" spans="1:8" ht="12.75" hidden="1" customHeight="1">
      <c r="A38" s="446"/>
      <c r="B38" s="447"/>
      <c r="C38" s="448"/>
      <c r="D38" s="442">
        <f t="shared" si="0"/>
        <v>0</v>
      </c>
      <c r="E38" s="449"/>
      <c r="F38" s="448"/>
      <c r="G38" s="444">
        <f t="shared" si="1"/>
        <v>0</v>
      </c>
      <c r="H38" s="450">
        <f t="shared" si="1"/>
        <v>0</v>
      </c>
    </row>
    <row r="39" spans="1:8" s="458" customFormat="1">
      <c r="A39" s="451" t="s">
        <v>17</v>
      </c>
      <c r="B39" s="452">
        <f>SUM(B9:B38)</f>
        <v>585</v>
      </c>
      <c r="C39" s="453">
        <f t="shared" ref="C39:H39" si="2">SUM(C9:C38)</f>
        <v>105</v>
      </c>
      <c r="D39" s="454">
        <f t="shared" si="2"/>
        <v>690</v>
      </c>
      <c r="E39" s="455">
        <f t="shared" si="2"/>
        <v>70</v>
      </c>
      <c r="F39" s="453">
        <f t="shared" si="2"/>
        <v>27</v>
      </c>
      <c r="G39" s="456">
        <f t="shared" si="2"/>
        <v>97</v>
      </c>
      <c r="H39" s="457">
        <f t="shared" si="2"/>
        <v>33</v>
      </c>
    </row>
    <row r="40" spans="1:8">
      <c r="A40" s="459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K25" sqref="K25"/>
    </sheetView>
  </sheetViews>
  <sheetFormatPr defaultRowHeight="12.75"/>
  <cols>
    <col min="1" max="1" width="41.7109375" style="408" customWidth="1"/>
    <col min="2" max="2" width="14.140625" style="408" customWidth="1"/>
    <col min="3" max="3" width="15.5703125" style="365" customWidth="1"/>
    <col min="4" max="4" width="15.42578125" style="365" customWidth="1"/>
    <col min="5" max="5" width="13.42578125" style="365" customWidth="1"/>
    <col min="6" max="6" width="14.7109375" style="365" customWidth="1"/>
    <col min="7" max="7" width="13.42578125" style="365" customWidth="1"/>
    <col min="8" max="16384" width="9.140625" style="365"/>
  </cols>
  <sheetData>
    <row r="1" spans="1:7" s="460" customFormat="1" ht="12.75" customHeight="1">
      <c r="A1" s="1058" t="s">
        <v>99</v>
      </c>
      <c r="B1" s="1058"/>
      <c r="C1" s="1058"/>
      <c r="D1" s="1058"/>
      <c r="E1" s="1058"/>
      <c r="F1" s="1058"/>
      <c r="G1" s="1058"/>
    </row>
    <row r="2" spans="1:7" s="460" customFormat="1" ht="12.75" customHeight="1">
      <c r="A2" s="1058" t="s">
        <v>1</v>
      </c>
      <c r="B2" s="1058"/>
      <c r="C2" s="1058"/>
      <c r="D2" s="1058"/>
      <c r="E2" s="1058"/>
      <c r="F2" s="1058"/>
      <c r="G2" s="1058"/>
    </row>
    <row r="3" spans="1:7" s="367" customFormat="1" ht="12.75" customHeight="1">
      <c r="A3" s="461"/>
      <c r="B3" s="461"/>
      <c r="C3" s="461"/>
      <c r="D3" s="461"/>
      <c r="E3" s="461"/>
    </row>
    <row r="4" spans="1:7" s="367" customFormat="1" ht="12.75" customHeight="1">
      <c r="A4" s="1008" t="s">
        <v>237</v>
      </c>
      <c r="B4" s="1008"/>
      <c r="C4" s="1008"/>
      <c r="D4" s="1008"/>
      <c r="E4" s="1008"/>
      <c r="F4" s="1008"/>
      <c r="G4" s="1008"/>
    </row>
    <row r="5" spans="1:7" s="370" customFormat="1" ht="12.75" customHeight="1">
      <c r="A5" s="368"/>
      <c r="B5" s="368"/>
      <c r="F5" s="1009" t="s">
        <v>234</v>
      </c>
      <c r="G5" s="1009"/>
    </row>
    <row r="6" spans="1:7" s="462" customFormat="1" ht="12.75" customHeight="1">
      <c r="A6" s="1059" t="s">
        <v>100</v>
      </c>
      <c r="B6" s="1057" t="s">
        <v>101</v>
      </c>
      <c r="C6" s="1057"/>
      <c r="D6" s="1057"/>
      <c r="E6" s="1057"/>
      <c r="F6" s="1057"/>
      <c r="G6" s="1057"/>
    </row>
    <row r="7" spans="1:7" s="462" customFormat="1" ht="12.75" customHeight="1">
      <c r="A7" s="1059"/>
      <c r="B7" s="1057" t="s">
        <v>102</v>
      </c>
      <c r="C7" s="1057"/>
      <c r="D7" s="1057"/>
      <c r="E7" s="1057"/>
      <c r="F7" s="1057" t="s">
        <v>103</v>
      </c>
      <c r="G7" s="1057" t="s">
        <v>9</v>
      </c>
    </row>
    <row r="8" spans="1:7" s="462" customFormat="1" ht="13.5" customHeight="1">
      <c r="A8" s="1059"/>
      <c r="B8" s="1057" t="s">
        <v>104</v>
      </c>
      <c r="C8" s="1057"/>
      <c r="D8" s="1057" t="s">
        <v>105</v>
      </c>
      <c r="E8" s="1057" t="s">
        <v>16</v>
      </c>
      <c r="F8" s="1057"/>
      <c r="G8" s="1057"/>
    </row>
    <row r="9" spans="1:7" s="384" customFormat="1" ht="12.75" customHeight="1">
      <c r="A9" s="1059"/>
      <c r="B9" s="463" t="s">
        <v>106</v>
      </c>
      <c r="C9" s="463" t="s">
        <v>107</v>
      </c>
      <c r="D9" s="1057"/>
      <c r="E9" s="1057"/>
      <c r="F9" s="1057"/>
      <c r="G9" s="1057"/>
    </row>
    <row r="10" spans="1:7" s="384" customFormat="1" ht="12.75" customHeight="1">
      <c r="A10" s="464" t="s">
        <v>181</v>
      </c>
      <c r="B10" s="465">
        <v>1</v>
      </c>
      <c r="C10" s="465"/>
      <c r="D10" s="466">
        <v>0</v>
      </c>
      <c r="E10" s="467">
        <f t="shared" ref="E10:E19" si="0">B10+D10+C10</f>
        <v>1</v>
      </c>
      <c r="F10" s="465"/>
      <c r="G10" s="468">
        <f>E10+F10</f>
        <v>1</v>
      </c>
    </row>
    <row r="11" spans="1:7" s="384" customFormat="1" ht="12.75" customHeight="1">
      <c r="A11" s="464" t="s">
        <v>182</v>
      </c>
      <c r="B11" s="465">
        <v>26</v>
      </c>
      <c r="C11" s="465"/>
      <c r="D11" s="466">
        <v>12</v>
      </c>
      <c r="E11" s="467">
        <f t="shared" si="0"/>
        <v>38</v>
      </c>
      <c r="F11" s="465"/>
      <c r="G11" s="468">
        <f t="shared" ref="G11:G38" si="1">E11+F11</f>
        <v>38</v>
      </c>
    </row>
    <row r="12" spans="1:7" s="384" customFormat="1" ht="12.75" customHeight="1">
      <c r="A12" s="464" t="s">
        <v>183</v>
      </c>
      <c r="B12" s="465">
        <v>63</v>
      </c>
      <c r="C12" s="465"/>
      <c r="D12" s="466">
        <v>17</v>
      </c>
      <c r="E12" s="467">
        <f t="shared" si="0"/>
        <v>80</v>
      </c>
      <c r="F12" s="465"/>
      <c r="G12" s="468">
        <f t="shared" si="1"/>
        <v>80</v>
      </c>
    </row>
    <row r="13" spans="1:7" s="384" customFormat="1" ht="12.75" customHeight="1">
      <c r="A13" s="464" t="s">
        <v>184</v>
      </c>
      <c r="B13" s="465">
        <v>41</v>
      </c>
      <c r="C13" s="465">
        <v>3</v>
      </c>
      <c r="D13" s="466">
        <v>9</v>
      </c>
      <c r="E13" s="467">
        <f>B13+D13+C13</f>
        <v>53</v>
      </c>
      <c r="F13" s="465"/>
      <c r="G13" s="468">
        <f t="shared" si="1"/>
        <v>53</v>
      </c>
    </row>
    <row r="14" spans="1:7" s="384" customFormat="1" ht="12.75" customHeight="1">
      <c r="A14" s="464" t="s">
        <v>185</v>
      </c>
      <c r="B14" s="378"/>
      <c r="C14" s="469">
        <v>43</v>
      </c>
      <c r="D14" s="465"/>
      <c r="E14" s="467">
        <f t="shared" si="0"/>
        <v>43</v>
      </c>
      <c r="F14" s="465">
        <v>1</v>
      </c>
      <c r="G14" s="468">
        <f t="shared" si="1"/>
        <v>44</v>
      </c>
    </row>
    <row r="15" spans="1:7" s="384" customFormat="1" ht="12.75" customHeight="1">
      <c r="A15" s="464" t="s">
        <v>186</v>
      </c>
      <c r="B15" s="378"/>
      <c r="C15" s="469">
        <v>434</v>
      </c>
      <c r="D15" s="465"/>
      <c r="E15" s="467">
        <f t="shared" si="0"/>
        <v>434</v>
      </c>
      <c r="F15" s="465">
        <v>10</v>
      </c>
      <c r="G15" s="468">
        <f t="shared" si="1"/>
        <v>444</v>
      </c>
    </row>
    <row r="16" spans="1:7" s="384" customFormat="1" ht="12.75" customHeight="1">
      <c r="A16" s="464" t="s">
        <v>187</v>
      </c>
      <c r="B16" s="378"/>
      <c r="C16" s="469">
        <v>166</v>
      </c>
      <c r="D16" s="465"/>
      <c r="E16" s="467">
        <f t="shared" si="0"/>
        <v>166</v>
      </c>
      <c r="F16" s="465">
        <v>7</v>
      </c>
      <c r="G16" s="468">
        <f t="shared" si="1"/>
        <v>173</v>
      </c>
    </row>
    <row r="17" spans="1:7" s="384" customFormat="1" ht="12.75" customHeight="1">
      <c r="A17" s="464" t="s">
        <v>188</v>
      </c>
      <c r="B17" s="378"/>
      <c r="C17" s="469">
        <v>150</v>
      </c>
      <c r="D17" s="465"/>
      <c r="E17" s="467">
        <f t="shared" si="0"/>
        <v>150</v>
      </c>
      <c r="F17" s="465">
        <v>5</v>
      </c>
      <c r="G17" s="468">
        <f t="shared" si="1"/>
        <v>155</v>
      </c>
    </row>
    <row r="18" spans="1:7" s="384" customFormat="1" ht="12.75" customHeight="1">
      <c r="A18" s="464" t="s">
        <v>189</v>
      </c>
      <c r="B18" s="378"/>
      <c r="C18" s="469">
        <v>31</v>
      </c>
      <c r="D18" s="465"/>
      <c r="E18" s="467">
        <f t="shared" si="0"/>
        <v>31</v>
      </c>
      <c r="F18" s="465">
        <v>3</v>
      </c>
      <c r="G18" s="468">
        <f t="shared" si="1"/>
        <v>34</v>
      </c>
    </row>
    <row r="19" spans="1:7" s="384" customFormat="1" ht="12.75" customHeight="1">
      <c r="A19" s="464" t="s">
        <v>190</v>
      </c>
      <c r="B19" s="378"/>
      <c r="C19" s="469">
        <v>25</v>
      </c>
      <c r="D19" s="465"/>
      <c r="E19" s="467">
        <f t="shared" si="0"/>
        <v>25</v>
      </c>
      <c r="F19" s="465">
        <v>0</v>
      </c>
      <c r="G19" s="468">
        <f t="shared" si="1"/>
        <v>25</v>
      </c>
    </row>
    <row r="20" spans="1:7" s="384" customFormat="1" ht="12.75" hidden="1" customHeight="1">
      <c r="A20" s="470"/>
      <c r="B20" s="471">
        <v>634</v>
      </c>
      <c r="C20" s="471">
        <v>0</v>
      </c>
      <c r="D20" s="472">
        <f>SUM(D10:D19)</f>
        <v>38</v>
      </c>
      <c r="E20" s="473">
        <f t="shared" ref="E20:E38" si="2">SUM(B20:D20)</f>
        <v>672</v>
      </c>
      <c r="F20" s="472"/>
      <c r="G20" s="474">
        <f t="shared" si="1"/>
        <v>672</v>
      </c>
    </row>
    <row r="21" spans="1:7" s="384" customFormat="1" ht="12.75" hidden="1" customHeight="1">
      <c r="A21" s="470"/>
      <c r="B21" s="472"/>
      <c r="C21" s="472"/>
      <c r="D21" s="472"/>
      <c r="E21" s="473">
        <f t="shared" si="2"/>
        <v>0</v>
      </c>
      <c r="F21" s="472"/>
      <c r="G21" s="474">
        <f t="shared" si="1"/>
        <v>0</v>
      </c>
    </row>
    <row r="22" spans="1:7" s="384" customFormat="1" ht="12.75" hidden="1" customHeight="1">
      <c r="A22" s="470"/>
      <c r="B22" s="472"/>
      <c r="C22" s="472"/>
      <c r="D22" s="472"/>
      <c r="E22" s="473">
        <f t="shared" si="2"/>
        <v>0</v>
      </c>
      <c r="F22" s="472"/>
      <c r="G22" s="474">
        <f t="shared" si="1"/>
        <v>0</v>
      </c>
    </row>
    <row r="23" spans="1:7" s="384" customFormat="1" ht="12.75" hidden="1" customHeight="1">
      <c r="A23" s="470"/>
      <c r="B23" s="472"/>
      <c r="C23" s="472"/>
      <c r="D23" s="472"/>
      <c r="E23" s="473">
        <f t="shared" si="2"/>
        <v>0</v>
      </c>
      <c r="F23" s="472"/>
      <c r="G23" s="474">
        <f t="shared" si="1"/>
        <v>0</v>
      </c>
    </row>
    <row r="24" spans="1:7" s="384" customFormat="1" ht="12.75" hidden="1" customHeight="1">
      <c r="A24" s="470"/>
      <c r="B24" s="472"/>
      <c r="C24" s="472"/>
      <c r="D24" s="472"/>
      <c r="E24" s="473">
        <f t="shared" si="2"/>
        <v>0</v>
      </c>
      <c r="F24" s="472"/>
      <c r="G24" s="474">
        <f t="shared" si="1"/>
        <v>0</v>
      </c>
    </row>
    <row r="25" spans="1:7" s="384" customFormat="1" ht="12.75" hidden="1" customHeight="1">
      <c r="A25" s="470"/>
      <c r="B25" s="472"/>
      <c r="C25" s="472"/>
      <c r="D25" s="472"/>
      <c r="E25" s="473">
        <f t="shared" si="2"/>
        <v>0</v>
      </c>
      <c r="F25" s="472"/>
      <c r="G25" s="474">
        <f t="shared" si="1"/>
        <v>0</v>
      </c>
    </row>
    <row r="26" spans="1:7" s="384" customFormat="1" ht="12.75" hidden="1" customHeight="1">
      <c r="A26" s="470"/>
      <c r="B26" s="472"/>
      <c r="C26" s="472"/>
      <c r="D26" s="472"/>
      <c r="E26" s="473">
        <f t="shared" si="2"/>
        <v>0</v>
      </c>
      <c r="F26" s="472"/>
      <c r="G26" s="474">
        <f t="shared" si="1"/>
        <v>0</v>
      </c>
    </row>
    <row r="27" spans="1:7" s="384" customFormat="1" ht="12.75" hidden="1" customHeight="1">
      <c r="A27" s="470"/>
      <c r="B27" s="472"/>
      <c r="C27" s="472"/>
      <c r="D27" s="472"/>
      <c r="E27" s="473">
        <f t="shared" si="2"/>
        <v>0</v>
      </c>
      <c r="F27" s="472"/>
      <c r="G27" s="474">
        <f t="shared" si="1"/>
        <v>0</v>
      </c>
    </row>
    <row r="28" spans="1:7" s="384" customFormat="1" ht="12.75" hidden="1" customHeight="1">
      <c r="A28" s="470"/>
      <c r="B28" s="472"/>
      <c r="C28" s="472"/>
      <c r="D28" s="472"/>
      <c r="E28" s="473">
        <f t="shared" si="2"/>
        <v>0</v>
      </c>
      <c r="F28" s="472"/>
      <c r="G28" s="474">
        <f t="shared" si="1"/>
        <v>0</v>
      </c>
    </row>
    <row r="29" spans="1:7" s="384" customFormat="1" ht="12.75" hidden="1" customHeight="1">
      <c r="A29" s="470"/>
      <c r="B29" s="472"/>
      <c r="C29" s="472"/>
      <c r="D29" s="472"/>
      <c r="E29" s="473">
        <f t="shared" si="2"/>
        <v>0</v>
      </c>
      <c r="F29" s="472"/>
      <c r="G29" s="474">
        <f t="shared" si="1"/>
        <v>0</v>
      </c>
    </row>
    <row r="30" spans="1:7" s="384" customFormat="1" ht="12.75" hidden="1" customHeight="1">
      <c r="A30" s="470"/>
      <c r="B30" s="472"/>
      <c r="C30" s="472"/>
      <c r="D30" s="472"/>
      <c r="E30" s="473">
        <f t="shared" si="2"/>
        <v>0</v>
      </c>
      <c r="F30" s="472"/>
      <c r="G30" s="474">
        <f t="shared" si="1"/>
        <v>0</v>
      </c>
    </row>
    <row r="31" spans="1:7" s="384" customFormat="1" ht="12.75" hidden="1" customHeight="1">
      <c r="A31" s="470"/>
      <c r="B31" s="472"/>
      <c r="C31" s="472"/>
      <c r="D31" s="472"/>
      <c r="E31" s="473">
        <f t="shared" si="2"/>
        <v>0</v>
      </c>
      <c r="F31" s="472"/>
      <c r="G31" s="474">
        <f t="shared" si="1"/>
        <v>0</v>
      </c>
    </row>
    <row r="32" spans="1:7" s="384" customFormat="1" ht="12.75" hidden="1" customHeight="1">
      <c r="A32" s="470"/>
      <c r="B32" s="472"/>
      <c r="C32" s="472"/>
      <c r="D32" s="472"/>
      <c r="E32" s="473">
        <f t="shared" si="2"/>
        <v>0</v>
      </c>
      <c r="F32" s="472"/>
      <c r="G32" s="474">
        <f t="shared" si="1"/>
        <v>0</v>
      </c>
    </row>
    <row r="33" spans="1:7" s="384" customFormat="1" ht="12.75" hidden="1" customHeight="1">
      <c r="A33" s="470"/>
      <c r="B33" s="472"/>
      <c r="C33" s="472"/>
      <c r="D33" s="472"/>
      <c r="E33" s="473">
        <f t="shared" si="2"/>
        <v>0</v>
      </c>
      <c r="F33" s="472"/>
      <c r="G33" s="474">
        <f t="shared" si="1"/>
        <v>0</v>
      </c>
    </row>
    <row r="34" spans="1:7" s="384" customFormat="1" ht="12.75" hidden="1" customHeight="1">
      <c r="A34" s="470"/>
      <c r="B34" s="472"/>
      <c r="C34" s="472"/>
      <c r="D34" s="472"/>
      <c r="E34" s="473">
        <f t="shared" si="2"/>
        <v>0</v>
      </c>
      <c r="F34" s="472"/>
      <c r="G34" s="474">
        <f t="shared" si="1"/>
        <v>0</v>
      </c>
    </row>
    <row r="35" spans="1:7" s="384" customFormat="1" ht="12.75" hidden="1" customHeight="1">
      <c r="A35" s="470"/>
      <c r="B35" s="472"/>
      <c r="C35" s="472"/>
      <c r="D35" s="472"/>
      <c r="E35" s="473">
        <f t="shared" si="2"/>
        <v>0</v>
      </c>
      <c r="F35" s="472"/>
      <c r="G35" s="474">
        <f t="shared" si="1"/>
        <v>0</v>
      </c>
    </row>
    <row r="36" spans="1:7" s="384" customFormat="1" ht="12.75" hidden="1" customHeight="1">
      <c r="A36" s="470"/>
      <c r="B36" s="472"/>
      <c r="C36" s="472"/>
      <c r="D36" s="472"/>
      <c r="E36" s="473">
        <f t="shared" si="2"/>
        <v>0</v>
      </c>
      <c r="F36" s="472"/>
      <c r="G36" s="474">
        <f t="shared" si="1"/>
        <v>0</v>
      </c>
    </row>
    <row r="37" spans="1:7" s="384" customFormat="1" ht="12.75" hidden="1" customHeight="1">
      <c r="A37" s="470"/>
      <c r="B37" s="472"/>
      <c r="C37" s="472"/>
      <c r="D37" s="472"/>
      <c r="E37" s="473">
        <f t="shared" si="2"/>
        <v>0</v>
      </c>
      <c r="F37" s="472"/>
      <c r="G37" s="474">
        <f t="shared" si="1"/>
        <v>0</v>
      </c>
    </row>
    <row r="38" spans="1:7" s="384" customFormat="1" ht="12.75" hidden="1" customHeight="1">
      <c r="A38" s="470"/>
      <c r="B38" s="472"/>
      <c r="C38" s="472"/>
      <c r="D38" s="472"/>
      <c r="E38" s="473">
        <f t="shared" si="2"/>
        <v>0</v>
      </c>
      <c r="F38" s="472"/>
      <c r="G38" s="474">
        <f t="shared" si="1"/>
        <v>0</v>
      </c>
    </row>
    <row r="39" spans="1:7" s="384" customFormat="1">
      <c r="A39" s="475" t="s">
        <v>9</v>
      </c>
      <c r="B39" s="476">
        <f t="shared" ref="B39:G39" si="3">SUM(B10:B19)</f>
        <v>131</v>
      </c>
      <c r="C39" s="476">
        <f>SUM(C10:C19)</f>
        <v>852</v>
      </c>
      <c r="D39" s="476">
        <f t="shared" si="3"/>
        <v>38</v>
      </c>
      <c r="E39" s="476">
        <f t="shared" si="3"/>
        <v>1021</v>
      </c>
      <c r="F39" s="476">
        <f t="shared" si="3"/>
        <v>26</v>
      </c>
      <c r="G39" s="476">
        <f t="shared" si="3"/>
        <v>1047</v>
      </c>
    </row>
    <row r="40" spans="1:7" s="367" customFormat="1">
      <c r="A40" s="407"/>
      <c r="B40" s="370"/>
    </row>
  </sheetData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K25" sqref="K25"/>
    </sheetView>
  </sheetViews>
  <sheetFormatPr defaultRowHeight="12.75"/>
  <cols>
    <col min="1" max="1" width="41.7109375" style="408" customWidth="1"/>
    <col min="2" max="2" width="14.140625" style="408" customWidth="1"/>
    <col min="3" max="3" width="15.5703125" style="365" customWidth="1"/>
    <col min="4" max="4" width="15.42578125" style="365" customWidth="1"/>
    <col min="5" max="5" width="13.42578125" style="365" customWidth="1"/>
    <col min="6" max="6" width="14.7109375" style="365" customWidth="1"/>
    <col min="7" max="7" width="13.42578125" style="365" customWidth="1"/>
    <col min="8" max="16384" width="9.140625" style="365"/>
  </cols>
  <sheetData>
    <row r="1" spans="1:7" s="460" customFormat="1" ht="12.75" customHeight="1">
      <c r="A1" s="1058" t="s">
        <v>99</v>
      </c>
      <c r="B1" s="1058"/>
      <c r="C1" s="1058"/>
      <c r="D1" s="1058"/>
      <c r="E1" s="1058"/>
      <c r="F1" s="1058"/>
      <c r="G1" s="1058"/>
    </row>
    <row r="2" spans="1:7" s="460" customFormat="1" ht="12.75" customHeight="1">
      <c r="A2" s="1058" t="s">
        <v>1</v>
      </c>
      <c r="B2" s="1058"/>
      <c r="C2" s="1058"/>
      <c r="D2" s="1058"/>
      <c r="E2" s="1058"/>
      <c r="F2" s="1058"/>
      <c r="G2" s="1058"/>
    </row>
    <row r="3" spans="1:7" s="367" customFormat="1" ht="12.75" customHeight="1">
      <c r="A3" s="461"/>
      <c r="B3" s="461"/>
      <c r="C3" s="461"/>
      <c r="D3" s="461"/>
      <c r="E3" s="461"/>
    </row>
    <row r="4" spans="1:7" s="367" customFormat="1" ht="12.75" customHeight="1">
      <c r="A4" s="1008" t="s">
        <v>238</v>
      </c>
      <c r="B4" s="1008"/>
      <c r="C4" s="1008"/>
      <c r="D4" s="1008"/>
      <c r="E4" s="1008"/>
      <c r="F4" s="1008"/>
      <c r="G4" s="1008"/>
    </row>
    <row r="5" spans="1:7" s="370" customFormat="1" ht="12.75" customHeight="1">
      <c r="A5" s="368"/>
      <c r="B5" s="368"/>
      <c r="F5" s="1009" t="s">
        <v>234</v>
      </c>
      <c r="G5" s="1009"/>
    </row>
    <row r="6" spans="1:7" s="462" customFormat="1" ht="12.75" customHeight="1">
      <c r="A6" s="1059" t="s">
        <v>100</v>
      </c>
      <c r="B6" s="1057" t="s">
        <v>101</v>
      </c>
      <c r="C6" s="1057"/>
      <c r="D6" s="1057"/>
      <c r="E6" s="1057"/>
      <c r="F6" s="1057"/>
      <c r="G6" s="1057"/>
    </row>
    <row r="7" spans="1:7" s="462" customFormat="1" ht="12.75" customHeight="1">
      <c r="A7" s="1059"/>
      <c r="B7" s="1057" t="s">
        <v>102</v>
      </c>
      <c r="C7" s="1057"/>
      <c r="D7" s="1057"/>
      <c r="E7" s="1057"/>
      <c r="F7" s="1057" t="s">
        <v>103</v>
      </c>
      <c r="G7" s="1057" t="s">
        <v>9</v>
      </c>
    </row>
    <row r="8" spans="1:7" s="462" customFormat="1" ht="13.5" customHeight="1">
      <c r="A8" s="1059"/>
      <c r="B8" s="1057" t="s">
        <v>104</v>
      </c>
      <c r="C8" s="1057"/>
      <c r="D8" s="1057" t="s">
        <v>105</v>
      </c>
      <c r="E8" s="1057" t="s">
        <v>16</v>
      </c>
      <c r="F8" s="1057"/>
      <c r="G8" s="1057"/>
    </row>
    <row r="9" spans="1:7" s="384" customFormat="1" ht="12.75" customHeight="1">
      <c r="A9" s="1059"/>
      <c r="B9" s="477" t="s">
        <v>106</v>
      </c>
      <c r="C9" s="477" t="s">
        <v>107</v>
      </c>
      <c r="D9" s="1057"/>
      <c r="E9" s="1057"/>
      <c r="F9" s="1057"/>
      <c r="G9" s="1057"/>
    </row>
    <row r="10" spans="1:7" s="384" customFormat="1" ht="12.75" customHeight="1">
      <c r="A10" s="478" t="s">
        <v>181</v>
      </c>
      <c r="B10" s="465"/>
      <c r="C10" s="465"/>
      <c r="D10" s="465"/>
      <c r="E10" s="467">
        <f>SUM(B10:D10)</f>
        <v>0</v>
      </c>
      <c r="F10" s="465"/>
      <c r="G10" s="468">
        <f>SUM(E10:F10)</f>
        <v>0</v>
      </c>
    </row>
    <row r="11" spans="1:7" s="384" customFormat="1" ht="12.75" customHeight="1">
      <c r="A11" s="478" t="s">
        <v>182</v>
      </c>
      <c r="B11" s="465">
        <v>277</v>
      </c>
      <c r="C11" s="465">
        <v>5</v>
      </c>
      <c r="D11" s="465">
        <v>21</v>
      </c>
      <c r="E11" s="467">
        <f t="shared" ref="E11:E38" si="0">SUM(B11:D11)</f>
        <v>303</v>
      </c>
      <c r="F11" s="465">
        <v>5</v>
      </c>
      <c r="G11" s="468">
        <f t="shared" ref="G11:G19" si="1">SUM(E11:F11)</f>
        <v>308</v>
      </c>
    </row>
    <row r="12" spans="1:7" s="384" customFormat="1" ht="12.75" customHeight="1">
      <c r="A12" s="478" t="s">
        <v>183</v>
      </c>
      <c r="B12" s="465"/>
      <c r="C12" s="465"/>
      <c r="D12" s="465"/>
      <c r="E12" s="467">
        <f t="shared" si="0"/>
        <v>0</v>
      </c>
      <c r="F12" s="465"/>
      <c r="G12" s="468">
        <f t="shared" si="1"/>
        <v>0</v>
      </c>
    </row>
    <row r="13" spans="1:7" s="384" customFormat="1" ht="12.75" customHeight="1">
      <c r="A13" s="478" t="s">
        <v>184</v>
      </c>
      <c r="B13" s="465"/>
      <c r="C13" s="465"/>
      <c r="D13" s="465"/>
      <c r="E13" s="467">
        <f t="shared" si="0"/>
        <v>0</v>
      </c>
      <c r="F13" s="465"/>
      <c r="G13" s="468">
        <f t="shared" si="1"/>
        <v>0</v>
      </c>
    </row>
    <row r="14" spans="1:7" s="384" customFormat="1" ht="12.75" customHeight="1">
      <c r="A14" s="478" t="s">
        <v>185</v>
      </c>
      <c r="B14" s="465"/>
      <c r="C14" s="465">
        <v>131</v>
      </c>
      <c r="D14" s="465"/>
      <c r="E14" s="467">
        <f t="shared" si="0"/>
        <v>131</v>
      </c>
      <c r="F14" s="465">
        <v>1</v>
      </c>
      <c r="G14" s="468">
        <f t="shared" si="1"/>
        <v>132</v>
      </c>
    </row>
    <row r="15" spans="1:7" s="384" customFormat="1" ht="12.75" customHeight="1">
      <c r="A15" s="478" t="s">
        <v>186</v>
      </c>
      <c r="B15" s="465"/>
      <c r="C15" s="465">
        <v>2731</v>
      </c>
      <c r="D15" s="465"/>
      <c r="E15" s="467">
        <f t="shared" si="0"/>
        <v>2731</v>
      </c>
      <c r="F15" s="465">
        <v>42</v>
      </c>
      <c r="G15" s="468">
        <f t="shared" si="1"/>
        <v>2773</v>
      </c>
    </row>
    <row r="16" spans="1:7" s="384" customFormat="1" ht="12.75" customHeight="1">
      <c r="A16" s="478" t="s">
        <v>187</v>
      </c>
      <c r="B16" s="465"/>
      <c r="C16" s="465">
        <v>51</v>
      </c>
      <c r="D16" s="465"/>
      <c r="E16" s="467">
        <f t="shared" si="0"/>
        <v>51</v>
      </c>
      <c r="F16" s="465">
        <v>0</v>
      </c>
      <c r="G16" s="468">
        <f t="shared" si="1"/>
        <v>51</v>
      </c>
    </row>
    <row r="17" spans="1:7" s="384" customFormat="1" ht="12.75" customHeight="1">
      <c r="A17" s="478" t="s">
        <v>188</v>
      </c>
      <c r="B17" s="465"/>
      <c r="C17" s="465">
        <v>823</v>
      </c>
      <c r="D17" s="465"/>
      <c r="E17" s="467">
        <f t="shared" si="0"/>
        <v>823</v>
      </c>
      <c r="F17" s="465">
        <v>30</v>
      </c>
      <c r="G17" s="468">
        <f t="shared" si="1"/>
        <v>853</v>
      </c>
    </row>
    <row r="18" spans="1:7" s="384" customFormat="1" ht="12.75" customHeight="1">
      <c r="A18" s="478" t="s">
        <v>189</v>
      </c>
      <c r="B18" s="465"/>
      <c r="C18" s="465">
        <v>1184</v>
      </c>
      <c r="D18" s="465"/>
      <c r="E18" s="467">
        <f t="shared" si="0"/>
        <v>1184</v>
      </c>
      <c r="F18" s="465">
        <v>138</v>
      </c>
      <c r="G18" s="468">
        <f>SUM(E18:F18)</f>
        <v>1322</v>
      </c>
    </row>
    <row r="19" spans="1:7" s="384" customFormat="1" ht="12.75" customHeight="1">
      <c r="A19" s="478" t="s">
        <v>190</v>
      </c>
      <c r="B19" s="465"/>
      <c r="C19" s="465">
        <v>74</v>
      </c>
      <c r="D19" s="465"/>
      <c r="E19" s="467">
        <f t="shared" si="0"/>
        <v>74</v>
      </c>
      <c r="F19" s="465">
        <v>2</v>
      </c>
      <c r="G19" s="468">
        <f t="shared" si="1"/>
        <v>76</v>
      </c>
    </row>
    <row r="20" spans="1:7" s="384" customFormat="1" ht="12.75" hidden="1" customHeight="1">
      <c r="A20" s="470"/>
      <c r="B20" s="479">
        <v>634</v>
      </c>
      <c r="C20" s="479">
        <v>0</v>
      </c>
      <c r="D20" s="479"/>
      <c r="E20" s="480">
        <f t="shared" si="0"/>
        <v>634</v>
      </c>
      <c r="F20" s="479"/>
      <c r="G20" s="480">
        <f t="shared" ref="G20:G38" si="2">E20+F20</f>
        <v>634</v>
      </c>
    </row>
    <row r="21" spans="1:7" s="384" customFormat="1" ht="12.75" hidden="1" customHeight="1">
      <c r="A21" s="470"/>
      <c r="B21" s="479"/>
      <c r="C21" s="479"/>
      <c r="D21" s="479"/>
      <c r="E21" s="480">
        <f t="shared" si="0"/>
        <v>0</v>
      </c>
      <c r="F21" s="479"/>
      <c r="G21" s="480">
        <f t="shared" si="2"/>
        <v>0</v>
      </c>
    </row>
    <row r="22" spans="1:7" s="384" customFormat="1" ht="12.75" hidden="1" customHeight="1">
      <c r="A22" s="470"/>
      <c r="B22" s="479"/>
      <c r="C22" s="479"/>
      <c r="D22" s="479"/>
      <c r="E22" s="480">
        <f t="shared" si="0"/>
        <v>0</v>
      </c>
      <c r="F22" s="479"/>
      <c r="G22" s="480">
        <f t="shared" si="2"/>
        <v>0</v>
      </c>
    </row>
    <row r="23" spans="1:7" s="384" customFormat="1" ht="12.75" hidden="1" customHeight="1">
      <c r="A23" s="470"/>
      <c r="B23" s="479"/>
      <c r="C23" s="479"/>
      <c r="D23" s="479"/>
      <c r="E23" s="480">
        <f t="shared" si="0"/>
        <v>0</v>
      </c>
      <c r="F23" s="479"/>
      <c r="G23" s="480">
        <f t="shared" si="2"/>
        <v>0</v>
      </c>
    </row>
    <row r="24" spans="1:7" s="384" customFormat="1" ht="12.75" hidden="1" customHeight="1">
      <c r="A24" s="470"/>
      <c r="B24" s="479"/>
      <c r="C24" s="479"/>
      <c r="D24" s="479"/>
      <c r="E24" s="480">
        <f t="shared" si="0"/>
        <v>0</v>
      </c>
      <c r="F24" s="479"/>
      <c r="G24" s="480">
        <f t="shared" si="2"/>
        <v>0</v>
      </c>
    </row>
    <row r="25" spans="1:7" s="384" customFormat="1" ht="12.75" hidden="1" customHeight="1">
      <c r="A25" s="470"/>
      <c r="B25" s="479"/>
      <c r="C25" s="479"/>
      <c r="D25" s="479"/>
      <c r="E25" s="480">
        <f t="shared" si="0"/>
        <v>0</v>
      </c>
      <c r="F25" s="479"/>
      <c r="G25" s="480">
        <f t="shared" si="2"/>
        <v>0</v>
      </c>
    </row>
    <row r="26" spans="1:7" s="384" customFormat="1" ht="12.75" hidden="1" customHeight="1">
      <c r="A26" s="470"/>
      <c r="B26" s="479"/>
      <c r="C26" s="479"/>
      <c r="D26" s="479"/>
      <c r="E26" s="480">
        <f t="shared" si="0"/>
        <v>0</v>
      </c>
      <c r="F26" s="479"/>
      <c r="G26" s="480">
        <f t="shared" si="2"/>
        <v>0</v>
      </c>
    </row>
    <row r="27" spans="1:7" s="384" customFormat="1" ht="12.75" hidden="1" customHeight="1">
      <c r="A27" s="470"/>
      <c r="B27" s="479"/>
      <c r="C27" s="479"/>
      <c r="D27" s="479"/>
      <c r="E27" s="480">
        <f t="shared" si="0"/>
        <v>0</v>
      </c>
      <c r="F27" s="479"/>
      <c r="G27" s="480">
        <f t="shared" si="2"/>
        <v>0</v>
      </c>
    </row>
    <row r="28" spans="1:7" s="384" customFormat="1" ht="12.75" hidden="1" customHeight="1">
      <c r="A28" s="470"/>
      <c r="B28" s="479"/>
      <c r="C28" s="479"/>
      <c r="D28" s="479"/>
      <c r="E28" s="480">
        <f t="shared" si="0"/>
        <v>0</v>
      </c>
      <c r="F28" s="479"/>
      <c r="G28" s="480">
        <f t="shared" si="2"/>
        <v>0</v>
      </c>
    </row>
    <row r="29" spans="1:7" s="384" customFormat="1" ht="12.75" hidden="1" customHeight="1">
      <c r="A29" s="470"/>
      <c r="B29" s="479"/>
      <c r="C29" s="479"/>
      <c r="D29" s="479"/>
      <c r="E29" s="480">
        <f t="shared" si="0"/>
        <v>0</v>
      </c>
      <c r="F29" s="479"/>
      <c r="G29" s="480">
        <f t="shared" si="2"/>
        <v>0</v>
      </c>
    </row>
    <row r="30" spans="1:7" s="384" customFormat="1" ht="12.75" hidden="1" customHeight="1">
      <c r="A30" s="470"/>
      <c r="B30" s="479"/>
      <c r="C30" s="479"/>
      <c r="D30" s="479"/>
      <c r="E30" s="480">
        <f t="shared" si="0"/>
        <v>0</v>
      </c>
      <c r="F30" s="479"/>
      <c r="G30" s="480">
        <f t="shared" si="2"/>
        <v>0</v>
      </c>
    </row>
    <row r="31" spans="1:7" s="384" customFormat="1" ht="12.75" hidden="1" customHeight="1">
      <c r="A31" s="470"/>
      <c r="B31" s="479"/>
      <c r="C31" s="479"/>
      <c r="D31" s="479"/>
      <c r="E31" s="480">
        <f t="shared" si="0"/>
        <v>0</v>
      </c>
      <c r="F31" s="479"/>
      <c r="G31" s="480">
        <f t="shared" si="2"/>
        <v>0</v>
      </c>
    </row>
    <row r="32" spans="1:7" s="384" customFormat="1" ht="12.75" hidden="1" customHeight="1">
      <c r="A32" s="470"/>
      <c r="B32" s="479"/>
      <c r="C32" s="479"/>
      <c r="D32" s="479"/>
      <c r="E32" s="480">
        <f t="shared" si="0"/>
        <v>0</v>
      </c>
      <c r="F32" s="479"/>
      <c r="G32" s="480">
        <f t="shared" si="2"/>
        <v>0</v>
      </c>
    </row>
    <row r="33" spans="1:7" s="384" customFormat="1" ht="12.75" hidden="1" customHeight="1">
      <c r="A33" s="470"/>
      <c r="B33" s="479"/>
      <c r="C33" s="479"/>
      <c r="D33" s="479"/>
      <c r="E33" s="480">
        <f t="shared" si="0"/>
        <v>0</v>
      </c>
      <c r="F33" s="479"/>
      <c r="G33" s="480">
        <f t="shared" si="2"/>
        <v>0</v>
      </c>
    </row>
    <row r="34" spans="1:7" s="384" customFormat="1" ht="12.75" hidden="1" customHeight="1">
      <c r="A34" s="470"/>
      <c r="B34" s="479"/>
      <c r="C34" s="479"/>
      <c r="D34" s="479"/>
      <c r="E34" s="480">
        <f t="shared" si="0"/>
        <v>0</v>
      </c>
      <c r="F34" s="479"/>
      <c r="G34" s="480">
        <f t="shared" si="2"/>
        <v>0</v>
      </c>
    </row>
    <row r="35" spans="1:7" s="384" customFormat="1" ht="12.75" hidden="1" customHeight="1">
      <c r="A35" s="470"/>
      <c r="B35" s="479"/>
      <c r="C35" s="479"/>
      <c r="D35" s="479"/>
      <c r="E35" s="480">
        <f t="shared" si="0"/>
        <v>0</v>
      </c>
      <c r="F35" s="479"/>
      <c r="G35" s="480">
        <f t="shared" si="2"/>
        <v>0</v>
      </c>
    </row>
    <row r="36" spans="1:7" s="384" customFormat="1" ht="12.75" hidden="1" customHeight="1">
      <c r="A36" s="470"/>
      <c r="B36" s="479"/>
      <c r="C36" s="479"/>
      <c r="D36" s="479"/>
      <c r="E36" s="480">
        <f t="shared" si="0"/>
        <v>0</v>
      </c>
      <c r="F36" s="479"/>
      <c r="G36" s="480">
        <f t="shared" si="2"/>
        <v>0</v>
      </c>
    </row>
    <row r="37" spans="1:7" s="384" customFormat="1" ht="12.75" hidden="1" customHeight="1">
      <c r="A37" s="470"/>
      <c r="B37" s="479"/>
      <c r="C37" s="479"/>
      <c r="D37" s="479"/>
      <c r="E37" s="480">
        <f t="shared" si="0"/>
        <v>0</v>
      </c>
      <c r="F37" s="479"/>
      <c r="G37" s="480">
        <f t="shared" si="2"/>
        <v>0</v>
      </c>
    </row>
    <row r="38" spans="1:7" s="384" customFormat="1" ht="12.75" hidden="1" customHeight="1">
      <c r="A38" s="470"/>
      <c r="B38" s="479"/>
      <c r="C38" s="479"/>
      <c r="D38" s="479"/>
      <c r="E38" s="480">
        <f t="shared" si="0"/>
        <v>0</v>
      </c>
      <c r="F38" s="479"/>
      <c r="G38" s="480">
        <f t="shared" si="2"/>
        <v>0</v>
      </c>
    </row>
    <row r="39" spans="1:7" s="384" customFormat="1">
      <c r="A39" s="475" t="s">
        <v>9</v>
      </c>
      <c r="B39" s="477">
        <f t="shared" ref="B39:G39" si="3">SUM(B10:B19)</f>
        <v>277</v>
      </c>
      <c r="C39" s="477">
        <f t="shared" si="3"/>
        <v>4999</v>
      </c>
      <c r="D39" s="477">
        <f t="shared" si="3"/>
        <v>21</v>
      </c>
      <c r="E39" s="477">
        <f t="shared" si="3"/>
        <v>5297</v>
      </c>
      <c r="F39" s="477">
        <f t="shared" si="3"/>
        <v>218</v>
      </c>
      <c r="G39" s="477">
        <f t="shared" si="3"/>
        <v>5515</v>
      </c>
    </row>
    <row r="40" spans="1:7" s="367" customFormat="1">
      <c r="A40" s="407"/>
      <c r="B40" s="370"/>
    </row>
  </sheetData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Normal="100" workbookViewId="0">
      <selection activeCell="K25" sqref="K25"/>
    </sheetView>
  </sheetViews>
  <sheetFormatPr defaultRowHeight="12.75"/>
  <cols>
    <col min="1" max="1" width="9.5703125" style="481" customWidth="1"/>
    <col min="2" max="2" width="43.140625" style="481" customWidth="1"/>
    <col min="3" max="3" width="20.28515625" style="481" customWidth="1"/>
    <col min="4" max="4" width="19" style="481" customWidth="1"/>
    <col min="5" max="5" width="13.28515625" style="481" customWidth="1"/>
    <col min="6" max="6" width="12.28515625" style="481" customWidth="1"/>
    <col min="7" max="7" width="11.5703125" style="481" customWidth="1"/>
    <col min="8" max="8" width="14.85546875" style="481" customWidth="1"/>
    <col min="9" max="9" width="12.28515625" style="481" customWidth="1"/>
    <col min="10" max="16384" width="9.140625" style="481"/>
  </cols>
  <sheetData>
    <row r="1" spans="1:14" ht="33" customHeight="1">
      <c r="A1" s="1064" t="s">
        <v>239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</row>
    <row r="2" spans="1:14" ht="20.25" customHeight="1">
      <c r="A2" s="1064" t="s">
        <v>240</v>
      </c>
      <c r="B2" s="1064"/>
      <c r="C2" s="1064"/>
      <c r="D2" s="1064"/>
      <c r="E2" s="1064"/>
      <c r="F2" s="1064"/>
      <c r="G2" s="1064"/>
      <c r="H2" s="1064"/>
      <c r="I2" s="1064"/>
    </row>
    <row r="3" spans="1:14">
      <c r="A3" s="482"/>
      <c r="B3" s="482"/>
      <c r="C3" s="482"/>
      <c r="D3" s="482"/>
      <c r="E3" s="482"/>
      <c r="F3" s="482"/>
      <c r="G3" s="482"/>
      <c r="H3" s="482"/>
      <c r="I3" s="482"/>
    </row>
    <row r="4" spans="1:14">
      <c r="A4" s="482"/>
      <c r="B4" s="482"/>
      <c r="C4" s="482"/>
      <c r="D4" s="482"/>
      <c r="E4" s="482"/>
      <c r="F4" s="482"/>
      <c r="G4" s="482"/>
      <c r="H4" s="482"/>
      <c r="I4" s="482"/>
    </row>
    <row r="5" spans="1:14">
      <c r="A5" s="483"/>
      <c r="B5" s="483"/>
      <c r="C5" s="483"/>
      <c r="D5" s="484"/>
      <c r="E5" s="484"/>
      <c r="F5" s="484"/>
      <c r="G5" s="485"/>
      <c r="H5" s="485"/>
      <c r="I5" s="485"/>
    </row>
    <row r="6" spans="1:14">
      <c r="A6" s="1065" t="s">
        <v>241</v>
      </c>
      <c r="B6" s="1065"/>
      <c r="C6" s="1065"/>
      <c r="D6" s="1065"/>
      <c r="E6" s="1065"/>
      <c r="F6" s="1065"/>
      <c r="G6" s="1065"/>
      <c r="H6" s="1065"/>
      <c r="I6" s="1065"/>
    </row>
    <row r="7" spans="1:14">
      <c r="A7" s="486"/>
      <c r="B7" s="486"/>
      <c r="C7" s="486"/>
      <c r="D7" s="486"/>
      <c r="E7" s="486"/>
      <c r="F7" s="1066" t="s">
        <v>229</v>
      </c>
      <c r="G7" s="1066"/>
      <c r="H7" s="1066"/>
      <c r="I7" s="1066"/>
    </row>
    <row r="8" spans="1:14">
      <c r="A8" s="1067" t="s">
        <v>117</v>
      </c>
      <c r="B8" s="1068"/>
      <c r="C8" s="1068" t="s">
        <v>101</v>
      </c>
      <c r="D8" s="1068"/>
      <c r="E8" s="1068"/>
      <c r="F8" s="1068"/>
      <c r="G8" s="1068"/>
      <c r="H8" s="1068"/>
      <c r="I8" s="1068"/>
    </row>
    <row r="9" spans="1:14" ht="24.75" customHeight="1">
      <c r="A9" s="1067"/>
      <c r="B9" s="1068"/>
      <c r="C9" s="1068" t="s">
        <v>118</v>
      </c>
      <c r="D9" s="1068" t="s">
        <v>119</v>
      </c>
      <c r="E9" s="1068" t="s">
        <v>120</v>
      </c>
      <c r="F9" s="1068" t="s">
        <v>121</v>
      </c>
      <c r="G9" s="1069" t="s">
        <v>122</v>
      </c>
      <c r="H9" s="1070"/>
      <c r="I9" s="1067"/>
      <c r="N9" s="487"/>
    </row>
    <row r="10" spans="1:14">
      <c r="A10" s="488" t="s">
        <v>123</v>
      </c>
      <c r="B10" s="489" t="s">
        <v>26</v>
      </c>
      <c r="C10" s="1068"/>
      <c r="D10" s="1068"/>
      <c r="E10" s="1068"/>
      <c r="F10" s="1068"/>
      <c r="G10" s="489" t="s">
        <v>124</v>
      </c>
      <c r="H10" s="489" t="s">
        <v>125</v>
      </c>
      <c r="I10" s="489" t="s">
        <v>9</v>
      </c>
    </row>
    <row r="11" spans="1:14">
      <c r="A11" s="490" t="s">
        <v>204</v>
      </c>
      <c r="B11" s="491" t="s">
        <v>205</v>
      </c>
      <c r="C11" s="492">
        <v>1182</v>
      </c>
      <c r="D11" s="493">
        <v>142</v>
      </c>
      <c r="E11" s="493">
        <v>125</v>
      </c>
      <c r="F11" s="493">
        <v>22</v>
      </c>
      <c r="G11" s="494">
        <v>1578</v>
      </c>
      <c r="H11" s="494">
        <v>2205</v>
      </c>
      <c r="I11" s="495">
        <f>G11+H11</f>
        <v>3783</v>
      </c>
      <c r="J11" s="496"/>
    </row>
    <row r="12" spans="1:14">
      <c r="A12" s="497" t="s">
        <v>193</v>
      </c>
      <c r="B12" s="491" t="s">
        <v>242</v>
      </c>
      <c r="C12" s="492">
        <v>7658</v>
      </c>
      <c r="D12" s="492">
        <v>1929</v>
      </c>
      <c r="E12" s="493">
        <v>53</v>
      </c>
      <c r="F12" s="493">
        <v>118</v>
      </c>
      <c r="G12" s="494">
        <v>9420</v>
      </c>
      <c r="H12" s="494">
        <v>13424</v>
      </c>
      <c r="I12" s="495">
        <f t="shared" ref="I12" si="0">G12+H12</f>
        <v>22844</v>
      </c>
      <c r="N12" s="487"/>
    </row>
    <row r="13" spans="1:14" ht="22.5" customHeight="1">
      <c r="A13" s="1060" t="s">
        <v>9</v>
      </c>
      <c r="B13" s="1061"/>
      <c r="C13" s="498">
        <f t="shared" ref="C13:I13" si="1">SUM(C11:C12)</f>
        <v>8840</v>
      </c>
      <c r="D13" s="498">
        <f t="shared" si="1"/>
        <v>2071</v>
      </c>
      <c r="E13" s="498">
        <f t="shared" si="1"/>
        <v>178</v>
      </c>
      <c r="F13" s="498">
        <f t="shared" si="1"/>
        <v>140</v>
      </c>
      <c r="G13" s="498">
        <f t="shared" si="1"/>
        <v>10998</v>
      </c>
      <c r="H13" s="498">
        <f t="shared" si="1"/>
        <v>15629</v>
      </c>
      <c r="I13" s="499">
        <f t="shared" si="1"/>
        <v>26627</v>
      </c>
    </row>
    <row r="14" spans="1:14">
      <c r="A14" s="1062" t="s">
        <v>243</v>
      </c>
      <c r="B14" s="1062"/>
      <c r="C14" s="1062"/>
      <c r="D14" s="1062"/>
      <c r="E14" s="1062"/>
      <c r="F14" s="1062"/>
      <c r="G14" s="1062"/>
      <c r="H14" s="1062"/>
      <c r="I14" s="1062"/>
    </row>
    <row r="15" spans="1:14">
      <c r="A15" s="1063" t="s">
        <v>69</v>
      </c>
      <c r="B15" s="1063"/>
      <c r="C15" s="1063"/>
      <c r="D15" s="1063"/>
      <c r="E15" s="1063"/>
      <c r="F15" s="1063"/>
      <c r="G15" s="1063"/>
      <c r="H15" s="1063"/>
      <c r="I15" s="1063"/>
    </row>
    <row r="16" spans="1:14">
      <c r="A16" s="1062" t="s">
        <v>139</v>
      </c>
      <c r="B16" s="1062"/>
      <c r="C16" s="1062"/>
      <c r="D16" s="1062"/>
      <c r="E16" s="1062"/>
      <c r="F16" s="1062"/>
      <c r="G16" s="1062"/>
      <c r="H16" s="1062"/>
      <c r="I16" s="1062"/>
    </row>
    <row r="17" spans="1:9" ht="32.25" customHeight="1">
      <c r="A17" s="1075" t="s">
        <v>126</v>
      </c>
      <c r="B17" s="1076"/>
      <c r="C17" s="500" t="s">
        <v>127</v>
      </c>
      <c r="D17" s="1076" t="s">
        <v>128</v>
      </c>
      <c r="E17" s="1076"/>
      <c r="F17" s="1076"/>
      <c r="G17" s="1076"/>
      <c r="H17" s="1076"/>
      <c r="I17" s="1076"/>
    </row>
    <row r="18" spans="1:9">
      <c r="A18" s="1071" t="s">
        <v>129</v>
      </c>
      <c r="B18" s="1072"/>
      <c r="C18" s="501">
        <v>910.08</v>
      </c>
      <c r="D18" s="1074" t="s">
        <v>223</v>
      </c>
      <c r="E18" s="1074"/>
      <c r="F18" s="1074"/>
      <c r="G18" s="1074"/>
      <c r="H18" s="1074"/>
      <c r="I18" s="1074"/>
    </row>
    <row r="19" spans="1:9">
      <c r="A19" s="1071" t="s">
        <v>130</v>
      </c>
      <c r="B19" s="1072"/>
      <c r="C19" s="501">
        <v>719.62</v>
      </c>
      <c r="D19" s="1074" t="s">
        <v>224</v>
      </c>
      <c r="E19" s="1074"/>
      <c r="F19" s="1074"/>
      <c r="G19" s="1074"/>
      <c r="H19" s="1074"/>
      <c r="I19" s="1074"/>
    </row>
    <row r="20" spans="1:9">
      <c r="A20" s="1071" t="s">
        <v>131</v>
      </c>
      <c r="B20" s="1072"/>
      <c r="C20" s="502" t="s">
        <v>215</v>
      </c>
      <c r="D20" s="1074" t="s">
        <v>244</v>
      </c>
      <c r="E20" s="1074"/>
      <c r="F20" s="1074"/>
      <c r="G20" s="1074"/>
      <c r="H20" s="1074"/>
      <c r="I20" s="1074"/>
    </row>
    <row r="21" spans="1:9">
      <c r="A21" s="1071" t="s">
        <v>132</v>
      </c>
      <c r="B21" s="1072"/>
      <c r="C21" s="503" t="s">
        <v>215</v>
      </c>
      <c r="D21" s="1073" t="s">
        <v>245</v>
      </c>
      <c r="E21" s="1073"/>
      <c r="F21" s="1073"/>
      <c r="G21" s="1073"/>
      <c r="H21" s="1073"/>
      <c r="I21" s="1073"/>
    </row>
    <row r="22" spans="1:9" ht="12.75" customHeight="1">
      <c r="A22" s="1071" t="s">
        <v>133</v>
      </c>
      <c r="B22" s="1072"/>
      <c r="C22" s="501">
        <v>215</v>
      </c>
      <c r="D22" s="1074" t="s">
        <v>225</v>
      </c>
      <c r="E22" s="1074"/>
      <c r="F22" s="1074"/>
      <c r="G22" s="1074"/>
      <c r="H22" s="1074"/>
      <c r="I22" s="1074"/>
    </row>
    <row r="23" spans="1:9">
      <c r="A23" s="504"/>
      <c r="B23" s="504"/>
      <c r="C23" s="504"/>
      <c r="D23" s="504"/>
      <c r="E23" s="504"/>
      <c r="F23" s="504"/>
      <c r="G23" s="484"/>
      <c r="H23" s="484"/>
      <c r="I23" s="484"/>
    </row>
    <row r="24" spans="1:9">
      <c r="A24" s="505"/>
    </row>
  </sheetData>
  <mergeCells count="27">
    <mergeCell ref="A16:I16"/>
    <mergeCell ref="A21:B21"/>
    <mergeCell ref="D21:I21"/>
    <mergeCell ref="A22:B22"/>
    <mergeCell ref="D22:I22"/>
    <mergeCell ref="A18:B18"/>
    <mergeCell ref="D18:I18"/>
    <mergeCell ref="A19:B19"/>
    <mergeCell ref="D19:I19"/>
    <mergeCell ref="A20:B20"/>
    <mergeCell ref="D20:I20"/>
    <mergeCell ref="A17:B17"/>
    <mergeCell ref="D17:I17"/>
    <mergeCell ref="A13:B13"/>
    <mergeCell ref="A14:I14"/>
    <mergeCell ref="A15:I15"/>
    <mergeCell ref="A1:K1"/>
    <mergeCell ref="A2:I2"/>
    <mergeCell ref="A6:I6"/>
    <mergeCell ref="F7:I7"/>
    <mergeCell ref="A8:B9"/>
    <mergeCell ref="C8:I8"/>
    <mergeCell ref="C9:C10"/>
    <mergeCell ref="D9:D10"/>
    <mergeCell ref="E9:E10"/>
    <mergeCell ref="F9:F10"/>
    <mergeCell ref="G9:I9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Normal="100" workbookViewId="0">
      <selection activeCell="K25" sqref="K25"/>
    </sheetView>
  </sheetViews>
  <sheetFormatPr defaultRowHeight="12.75"/>
  <cols>
    <col min="1" max="1" width="1.7109375" style="506" customWidth="1"/>
    <col min="2" max="2" width="4.42578125" style="506" customWidth="1"/>
    <col min="3" max="4" width="4.140625" style="506" customWidth="1"/>
    <col min="5" max="5" width="6.28515625" style="506" customWidth="1"/>
    <col min="6" max="10" width="10.7109375" style="506" customWidth="1"/>
    <col min="11" max="11" width="11.42578125" style="506" bestFit="1" customWidth="1"/>
    <col min="12" max="13" width="10.7109375" style="506" customWidth="1"/>
    <col min="14" max="14" width="11.42578125" style="506" customWidth="1"/>
    <col min="15" max="16384" width="9.140625" style="506"/>
  </cols>
  <sheetData>
    <row r="1" spans="1:14">
      <c r="B1" s="507" t="s">
        <v>246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</row>
    <row r="2" spans="1:14">
      <c r="B2" s="507" t="s">
        <v>247</v>
      </c>
      <c r="C2" s="508"/>
      <c r="D2" s="508"/>
      <c r="E2" s="508"/>
      <c r="F2" s="509" t="s">
        <v>248</v>
      </c>
      <c r="G2" s="508"/>
      <c r="H2" s="508"/>
      <c r="I2" s="508"/>
      <c r="J2" s="508"/>
      <c r="K2" s="508"/>
      <c r="L2" s="508"/>
      <c r="M2" s="508"/>
      <c r="N2" s="508"/>
    </row>
    <row r="3" spans="1:14">
      <c r="B3" s="507" t="s">
        <v>249</v>
      </c>
      <c r="C3" s="508"/>
      <c r="D3" s="508"/>
      <c r="E3" s="508"/>
      <c r="F3" s="510" t="s">
        <v>250</v>
      </c>
      <c r="G3" s="508"/>
      <c r="H3" s="508"/>
      <c r="I3" s="508"/>
      <c r="J3" s="508"/>
      <c r="K3" s="508"/>
      <c r="L3" s="508"/>
      <c r="M3" s="508"/>
      <c r="N3" s="508"/>
    </row>
    <row r="4" spans="1:14">
      <c r="B4" s="508" t="s">
        <v>251</v>
      </c>
      <c r="C4" s="508"/>
      <c r="D4" s="508"/>
      <c r="E4" s="508"/>
      <c r="F4" s="511">
        <v>43343</v>
      </c>
      <c r="G4" s="508"/>
      <c r="H4" s="508"/>
      <c r="I4" s="508"/>
      <c r="J4" s="508"/>
      <c r="K4" s="508"/>
      <c r="L4" s="508"/>
      <c r="M4" s="508"/>
      <c r="N4" s="508"/>
    </row>
    <row r="5" spans="1:14">
      <c r="B5" s="1077" t="s">
        <v>252</v>
      </c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077"/>
    </row>
    <row r="6" spans="1:14">
      <c r="B6" s="1077" t="s">
        <v>253</v>
      </c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</row>
    <row r="7" spans="1:14">
      <c r="B7" s="1077" t="s">
        <v>254</v>
      </c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</row>
    <row r="8" spans="1:14"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</row>
    <row r="9" spans="1:14">
      <c r="B9" s="513" t="s">
        <v>255</v>
      </c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</row>
    <row r="10" spans="1:14" ht="21" customHeight="1">
      <c r="B10" s="1078" t="s">
        <v>256</v>
      </c>
      <c r="C10" s="1078"/>
      <c r="D10" s="1078"/>
      <c r="E10" s="1078"/>
      <c r="F10" s="1078" t="s">
        <v>257</v>
      </c>
      <c r="G10" s="1078"/>
      <c r="H10" s="1078"/>
      <c r="I10" s="1078"/>
      <c r="J10" s="1078"/>
      <c r="K10" s="1078" t="s">
        <v>258</v>
      </c>
      <c r="L10" s="1078"/>
      <c r="M10" s="1078"/>
      <c r="N10" s="1078"/>
    </row>
    <row r="11" spans="1:14" ht="15.75" customHeight="1">
      <c r="B11" s="1078"/>
      <c r="C11" s="1078"/>
      <c r="D11" s="1078"/>
      <c r="E11" s="1078"/>
      <c r="F11" s="1078" t="s">
        <v>259</v>
      </c>
      <c r="G11" s="1078"/>
      <c r="H11" s="1078"/>
      <c r="I11" s="1078" t="s">
        <v>260</v>
      </c>
      <c r="J11" s="1078" t="s">
        <v>261</v>
      </c>
      <c r="K11" s="1078" t="s">
        <v>262</v>
      </c>
      <c r="L11" s="1078" t="s">
        <v>263</v>
      </c>
      <c r="M11" s="1078" t="s">
        <v>194</v>
      </c>
      <c r="N11" s="1078" t="s">
        <v>264</v>
      </c>
    </row>
    <row r="12" spans="1:14" ht="26.25" customHeight="1">
      <c r="B12" s="1078"/>
      <c r="C12" s="1078"/>
      <c r="D12" s="1078"/>
      <c r="E12" s="1078"/>
      <c r="F12" s="514" t="s">
        <v>265</v>
      </c>
      <c r="G12" s="514" t="s">
        <v>266</v>
      </c>
      <c r="H12" s="514" t="s">
        <v>267</v>
      </c>
      <c r="I12" s="1078"/>
      <c r="J12" s="1078"/>
      <c r="K12" s="1078"/>
      <c r="L12" s="1078"/>
      <c r="M12" s="1078"/>
      <c r="N12" s="1078"/>
    </row>
    <row r="13" spans="1:14">
      <c r="A13" s="515"/>
      <c r="B13" s="516"/>
      <c r="C13" s="517"/>
      <c r="D13" s="518"/>
      <c r="E13" s="519">
        <v>13</v>
      </c>
      <c r="F13" s="520">
        <v>857</v>
      </c>
      <c r="G13" s="520">
        <v>0</v>
      </c>
      <c r="H13" s="520">
        <v>857</v>
      </c>
      <c r="I13" s="520">
        <v>0</v>
      </c>
      <c r="J13" s="520">
        <v>857</v>
      </c>
      <c r="K13" s="520">
        <v>357</v>
      </c>
      <c r="L13" s="520">
        <v>125</v>
      </c>
      <c r="M13" s="520">
        <v>482</v>
      </c>
      <c r="N13" s="520">
        <v>151</v>
      </c>
    </row>
    <row r="14" spans="1:14">
      <c r="A14" s="515"/>
      <c r="B14" s="521" t="s">
        <v>154</v>
      </c>
      <c r="C14" s="522" t="s">
        <v>152</v>
      </c>
      <c r="D14" s="518"/>
      <c r="E14" s="519">
        <v>12</v>
      </c>
      <c r="F14" s="520">
        <v>15</v>
      </c>
      <c r="G14" s="520">
        <v>0</v>
      </c>
      <c r="H14" s="520">
        <v>15</v>
      </c>
      <c r="I14" s="520">
        <v>0</v>
      </c>
      <c r="J14" s="520">
        <v>15</v>
      </c>
      <c r="K14" s="520">
        <v>3</v>
      </c>
      <c r="L14" s="520">
        <v>1</v>
      </c>
      <c r="M14" s="520">
        <v>4</v>
      </c>
      <c r="N14" s="520">
        <v>3</v>
      </c>
    </row>
    <row r="15" spans="1:14">
      <c r="A15" s="515"/>
      <c r="B15" s="521" t="s">
        <v>268</v>
      </c>
      <c r="C15" s="523"/>
      <c r="D15" s="524" t="s">
        <v>269</v>
      </c>
      <c r="E15" s="519">
        <v>11</v>
      </c>
      <c r="F15" s="520">
        <v>23</v>
      </c>
      <c r="G15" s="520">
        <v>0</v>
      </c>
      <c r="H15" s="520">
        <v>23</v>
      </c>
      <c r="I15" s="520">
        <v>0</v>
      </c>
      <c r="J15" s="520">
        <v>23</v>
      </c>
      <c r="K15" s="520">
        <v>2</v>
      </c>
      <c r="L15" s="520">
        <v>1</v>
      </c>
      <c r="M15" s="520">
        <v>3</v>
      </c>
      <c r="N15" s="520">
        <v>2</v>
      </c>
    </row>
    <row r="16" spans="1:14">
      <c r="A16" s="515"/>
      <c r="B16" s="521" t="s">
        <v>154</v>
      </c>
      <c r="C16" s="522"/>
      <c r="D16" s="524" t="s">
        <v>270</v>
      </c>
      <c r="E16" s="519">
        <v>10</v>
      </c>
      <c r="F16" s="520">
        <v>17</v>
      </c>
      <c r="G16" s="520">
        <v>0</v>
      </c>
      <c r="H16" s="520">
        <v>17</v>
      </c>
      <c r="I16" s="520">
        <v>0</v>
      </c>
      <c r="J16" s="520">
        <v>17</v>
      </c>
      <c r="K16" s="520">
        <v>3</v>
      </c>
      <c r="L16" s="520">
        <v>1</v>
      </c>
      <c r="M16" s="520">
        <v>4</v>
      </c>
      <c r="N16" s="520">
        <v>6</v>
      </c>
    </row>
    <row r="17" spans="1:14">
      <c r="A17" s="515"/>
      <c r="B17" s="521" t="s">
        <v>271</v>
      </c>
      <c r="C17" s="522"/>
      <c r="D17" s="524" t="s">
        <v>272</v>
      </c>
      <c r="E17" s="519">
        <v>9</v>
      </c>
      <c r="F17" s="520">
        <v>40</v>
      </c>
      <c r="G17" s="520">
        <v>0</v>
      </c>
      <c r="H17" s="520">
        <v>40</v>
      </c>
      <c r="I17" s="520">
        <v>0</v>
      </c>
      <c r="J17" s="520">
        <v>40</v>
      </c>
      <c r="K17" s="520">
        <v>5</v>
      </c>
      <c r="L17" s="520">
        <v>0</v>
      </c>
      <c r="M17" s="520">
        <v>5</v>
      </c>
      <c r="N17" s="520">
        <v>0</v>
      </c>
    </row>
    <row r="18" spans="1:14">
      <c r="A18" s="515"/>
      <c r="B18" s="521" t="s">
        <v>273</v>
      </c>
      <c r="C18" s="522" t="s">
        <v>153</v>
      </c>
      <c r="D18" s="524" t="s">
        <v>253</v>
      </c>
      <c r="E18" s="519">
        <v>8</v>
      </c>
      <c r="F18" s="520">
        <v>72</v>
      </c>
      <c r="G18" s="520">
        <v>0</v>
      </c>
      <c r="H18" s="520">
        <v>72</v>
      </c>
      <c r="I18" s="520">
        <v>0</v>
      </c>
      <c r="J18" s="520">
        <v>72</v>
      </c>
      <c r="K18" s="520">
        <v>5</v>
      </c>
      <c r="L18" s="520">
        <v>1</v>
      </c>
      <c r="M18" s="520">
        <v>6</v>
      </c>
      <c r="N18" s="520">
        <v>1</v>
      </c>
    </row>
    <row r="19" spans="1:14">
      <c r="A19" s="515"/>
      <c r="B19" s="521" t="s">
        <v>269</v>
      </c>
      <c r="C19" s="522"/>
      <c r="D19" s="524" t="s">
        <v>274</v>
      </c>
      <c r="E19" s="519">
        <v>7</v>
      </c>
      <c r="F19" s="520">
        <v>59</v>
      </c>
      <c r="G19" s="520">
        <v>0</v>
      </c>
      <c r="H19" s="520">
        <v>59</v>
      </c>
      <c r="I19" s="520">
        <v>0</v>
      </c>
      <c r="J19" s="520">
        <v>59</v>
      </c>
      <c r="K19" s="520">
        <v>5</v>
      </c>
      <c r="L19" s="520">
        <v>0</v>
      </c>
      <c r="M19" s="520">
        <v>5</v>
      </c>
      <c r="N19" s="520">
        <v>0</v>
      </c>
    </row>
    <row r="20" spans="1:14">
      <c r="A20" s="515"/>
      <c r="B20" s="521" t="s">
        <v>275</v>
      </c>
      <c r="C20" s="523"/>
      <c r="D20" s="524" t="s">
        <v>273</v>
      </c>
      <c r="E20" s="519">
        <v>6</v>
      </c>
      <c r="F20" s="520">
        <v>59</v>
      </c>
      <c r="G20" s="520">
        <v>0</v>
      </c>
      <c r="H20" s="520">
        <v>59</v>
      </c>
      <c r="I20" s="520">
        <v>0</v>
      </c>
      <c r="J20" s="520">
        <v>59</v>
      </c>
      <c r="K20" s="520">
        <v>1</v>
      </c>
      <c r="L20" s="520">
        <v>2</v>
      </c>
      <c r="M20" s="520">
        <v>3</v>
      </c>
      <c r="N20" s="520">
        <v>4</v>
      </c>
    </row>
    <row r="21" spans="1:14">
      <c r="A21" s="515"/>
      <c r="B21" s="521" t="s">
        <v>154</v>
      </c>
      <c r="C21" s="522"/>
      <c r="D21" s="524" t="s">
        <v>276</v>
      </c>
      <c r="E21" s="519">
        <v>5</v>
      </c>
      <c r="F21" s="520">
        <v>40</v>
      </c>
      <c r="G21" s="520">
        <v>0</v>
      </c>
      <c r="H21" s="520">
        <v>40</v>
      </c>
      <c r="I21" s="520">
        <v>0</v>
      </c>
      <c r="J21" s="520">
        <v>40</v>
      </c>
      <c r="K21" s="520">
        <v>1</v>
      </c>
      <c r="L21" s="520">
        <v>2</v>
      </c>
      <c r="M21" s="520">
        <v>3</v>
      </c>
      <c r="N21" s="520">
        <v>2</v>
      </c>
    </row>
    <row r="22" spans="1:14">
      <c r="A22" s="515"/>
      <c r="B22" s="521"/>
      <c r="C22" s="522"/>
      <c r="D22" s="524" t="s">
        <v>274</v>
      </c>
      <c r="E22" s="519">
        <v>4</v>
      </c>
      <c r="F22" s="520">
        <v>62</v>
      </c>
      <c r="G22" s="520">
        <v>0</v>
      </c>
      <c r="H22" s="520">
        <v>62</v>
      </c>
      <c r="I22" s="520">
        <v>0</v>
      </c>
      <c r="J22" s="520">
        <v>62</v>
      </c>
      <c r="K22" s="520">
        <v>1</v>
      </c>
      <c r="L22" s="520">
        <v>0</v>
      </c>
      <c r="M22" s="520">
        <v>1</v>
      </c>
      <c r="N22" s="520">
        <v>0</v>
      </c>
    </row>
    <row r="23" spans="1:14">
      <c r="A23" s="515"/>
      <c r="B23" s="521"/>
      <c r="C23" s="522" t="s">
        <v>154</v>
      </c>
      <c r="D23" s="518"/>
      <c r="E23" s="519">
        <v>3</v>
      </c>
      <c r="F23" s="520">
        <v>0</v>
      </c>
      <c r="G23" s="520">
        <v>36</v>
      </c>
      <c r="H23" s="520">
        <v>36</v>
      </c>
      <c r="I23" s="520">
        <v>0</v>
      </c>
      <c r="J23" s="520">
        <v>36</v>
      </c>
      <c r="K23" s="520">
        <v>1</v>
      </c>
      <c r="L23" s="520">
        <v>1</v>
      </c>
      <c r="M23" s="520">
        <v>2</v>
      </c>
      <c r="N23" s="520">
        <v>2</v>
      </c>
    </row>
    <row r="24" spans="1:14">
      <c r="A24" s="515"/>
      <c r="B24" s="521"/>
      <c r="C24" s="522"/>
      <c r="D24" s="518"/>
      <c r="E24" s="519">
        <v>2</v>
      </c>
      <c r="F24" s="520">
        <v>0</v>
      </c>
      <c r="G24" s="520">
        <v>3</v>
      </c>
      <c r="H24" s="520">
        <v>3</v>
      </c>
      <c r="I24" s="520">
        <v>0</v>
      </c>
      <c r="J24" s="520">
        <v>3</v>
      </c>
      <c r="K24" s="520">
        <v>0</v>
      </c>
      <c r="L24" s="520">
        <v>1</v>
      </c>
      <c r="M24" s="520">
        <v>1</v>
      </c>
      <c r="N24" s="520">
        <v>1</v>
      </c>
    </row>
    <row r="25" spans="1:14">
      <c r="A25" s="515"/>
      <c r="B25" s="525"/>
      <c r="C25" s="523"/>
      <c r="D25" s="518"/>
      <c r="E25" s="516">
        <v>1</v>
      </c>
      <c r="F25" s="520">
        <v>0</v>
      </c>
      <c r="G25" s="520">
        <v>64</v>
      </c>
      <c r="H25" s="520">
        <v>64</v>
      </c>
      <c r="I25" s="520">
        <v>43</v>
      </c>
      <c r="J25" s="520">
        <v>107</v>
      </c>
      <c r="K25" s="520">
        <v>0</v>
      </c>
      <c r="L25" s="520">
        <v>1</v>
      </c>
      <c r="M25" s="520">
        <v>1</v>
      </c>
      <c r="N25" s="520">
        <v>1</v>
      </c>
    </row>
    <row r="26" spans="1:14">
      <c r="A26" s="515"/>
      <c r="B26" s="1079" t="s">
        <v>277</v>
      </c>
      <c r="C26" s="1080"/>
      <c r="D26" s="1080"/>
      <c r="E26" s="1081"/>
      <c r="F26" s="520">
        <v>1244</v>
      </c>
      <c r="G26" s="520">
        <v>103</v>
      </c>
      <c r="H26" s="520">
        <v>1347</v>
      </c>
      <c r="I26" s="520">
        <v>43</v>
      </c>
      <c r="J26" s="520">
        <v>1390</v>
      </c>
      <c r="K26" s="520">
        <v>384</v>
      </c>
      <c r="L26" s="520">
        <v>136</v>
      </c>
      <c r="M26" s="520">
        <v>520</v>
      </c>
      <c r="N26" s="520">
        <v>173</v>
      </c>
    </row>
    <row r="27" spans="1:14">
      <c r="A27" s="515"/>
      <c r="B27" s="521"/>
      <c r="C27" s="521"/>
      <c r="D27" s="526"/>
      <c r="E27" s="525">
        <v>13</v>
      </c>
      <c r="F27" s="520">
        <v>1310</v>
      </c>
      <c r="G27" s="520">
        <v>0</v>
      </c>
      <c r="H27" s="520">
        <v>1310</v>
      </c>
      <c r="I27" s="520">
        <v>0</v>
      </c>
      <c r="J27" s="520">
        <v>1310</v>
      </c>
      <c r="K27" s="520">
        <v>331</v>
      </c>
      <c r="L27" s="520">
        <v>75</v>
      </c>
      <c r="M27" s="520">
        <v>406</v>
      </c>
      <c r="N27" s="520">
        <v>86</v>
      </c>
    </row>
    <row r="28" spans="1:14">
      <c r="A28" s="515"/>
      <c r="B28" s="521"/>
      <c r="C28" s="521" t="s">
        <v>152</v>
      </c>
      <c r="D28" s="526"/>
      <c r="E28" s="519">
        <v>12</v>
      </c>
      <c r="F28" s="520">
        <v>30</v>
      </c>
      <c r="G28" s="520">
        <v>0</v>
      </c>
      <c r="H28" s="520">
        <v>30</v>
      </c>
      <c r="I28" s="520">
        <v>0</v>
      </c>
      <c r="J28" s="520">
        <v>30</v>
      </c>
      <c r="K28" s="520">
        <v>3</v>
      </c>
      <c r="L28" s="520">
        <v>0</v>
      </c>
      <c r="M28" s="520">
        <v>3</v>
      </c>
      <c r="N28" s="520">
        <v>0</v>
      </c>
    </row>
    <row r="29" spans="1:14">
      <c r="A29" s="515"/>
      <c r="B29" s="521" t="s">
        <v>275</v>
      </c>
      <c r="C29" s="525"/>
      <c r="D29" s="526"/>
      <c r="E29" s="519">
        <v>11</v>
      </c>
      <c r="F29" s="520">
        <v>33</v>
      </c>
      <c r="G29" s="520">
        <v>0</v>
      </c>
      <c r="H29" s="520">
        <v>33</v>
      </c>
      <c r="I29" s="520">
        <v>0</v>
      </c>
      <c r="J29" s="520">
        <v>33</v>
      </c>
      <c r="K29" s="520">
        <v>6</v>
      </c>
      <c r="L29" s="520">
        <v>0</v>
      </c>
      <c r="M29" s="520">
        <v>6</v>
      </c>
      <c r="N29" s="520">
        <v>0</v>
      </c>
    </row>
    <row r="30" spans="1:14">
      <c r="A30" s="515"/>
      <c r="B30" s="521" t="s">
        <v>278</v>
      </c>
      <c r="C30" s="521"/>
      <c r="D30" s="526" t="s">
        <v>279</v>
      </c>
      <c r="E30" s="519">
        <v>10</v>
      </c>
      <c r="F30" s="520">
        <v>24</v>
      </c>
      <c r="G30" s="520">
        <v>0</v>
      </c>
      <c r="H30" s="520">
        <v>24</v>
      </c>
      <c r="I30" s="520">
        <v>0</v>
      </c>
      <c r="J30" s="520">
        <v>24</v>
      </c>
      <c r="K30" s="520">
        <v>2</v>
      </c>
      <c r="L30" s="520">
        <v>1</v>
      </c>
      <c r="M30" s="520">
        <v>3</v>
      </c>
      <c r="N30" s="520">
        <v>1</v>
      </c>
    </row>
    <row r="31" spans="1:14">
      <c r="A31" s="515"/>
      <c r="B31" s="521" t="s">
        <v>152</v>
      </c>
      <c r="C31" s="521"/>
      <c r="D31" s="526" t="s">
        <v>278</v>
      </c>
      <c r="E31" s="519">
        <v>9</v>
      </c>
      <c r="F31" s="520">
        <v>42</v>
      </c>
      <c r="G31" s="520">
        <v>0</v>
      </c>
      <c r="H31" s="520">
        <v>42</v>
      </c>
      <c r="I31" s="520">
        <v>0</v>
      </c>
      <c r="J31" s="520">
        <v>42</v>
      </c>
      <c r="K31" s="520">
        <v>3</v>
      </c>
      <c r="L31" s="520">
        <v>0</v>
      </c>
      <c r="M31" s="520">
        <v>3</v>
      </c>
      <c r="N31" s="520">
        <v>0</v>
      </c>
    </row>
    <row r="32" spans="1:14">
      <c r="A32" s="515"/>
      <c r="B32" s="521" t="s">
        <v>268</v>
      </c>
      <c r="C32" s="521" t="s">
        <v>153</v>
      </c>
      <c r="D32" s="526" t="s">
        <v>280</v>
      </c>
      <c r="E32" s="519">
        <v>8</v>
      </c>
      <c r="F32" s="520">
        <v>86</v>
      </c>
      <c r="G32" s="520">
        <v>0</v>
      </c>
      <c r="H32" s="520">
        <v>86</v>
      </c>
      <c r="I32" s="520">
        <v>0</v>
      </c>
      <c r="J32" s="520">
        <v>86</v>
      </c>
      <c r="K32" s="520">
        <v>1</v>
      </c>
      <c r="L32" s="520">
        <v>2</v>
      </c>
      <c r="M32" s="520">
        <v>3</v>
      </c>
      <c r="N32" s="520">
        <v>5</v>
      </c>
    </row>
    <row r="33" spans="1:15">
      <c r="A33" s="515"/>
      <c r="B33" s="521" t="s">
        <v>273</v>
      </c>
      <c r="C33" s="521"/>
      <c r="D33" s="526" t="s">
        <v>273</v>
      </c>
      <c r="E33" s="519">
        <v>7</v>
      </c>
      <c r="F33" s="520">
        <v>99</v>
      </c>
      <c r="G33" s="520">
        <v>0</v>
      </c>
      <c r="H33" s="520">
        <v>99</v>
      </c>
      <c r="I33" s="520">
        <v>0</v>
      </c>
      <c r="J33" s="520">
        <v>99</v>
      </c>
      <c r="K33" s="520">
        <v>3</v>
      </c>
      <c r="L33" s="520">
        <v>0</v>
      </c>
      <c r="M33" s="520">
        <v>3</v>
      </c>
      <c r="N33" s="520">
        <v>0</v>
      </c>
    </row>
    <row r="34" spans="1:15">
      <c r="A34" s="515"/>
      <c r="B34" s="521" t="s">
        <v>152</v>
      </c>
      <c r="C34" s="521"/>
      <c r="D34" s="526" t="s">
        <v>276</v>
      </c>
      <c r="E34" s="519">
        <v>6</v>
      </c>
      <c r="F34" s="520">
        <v>96</v>
      </c>
      <c r="G34" s="520">
        <v>0</v>
      </c>
      <c r="H34" s="520">
        <v>96</v>
      </c>
      <c r="I34" s="520">
        <v>0</v>
      </c>
      <c r="J34" s="520">
        <v>96</v>
      </c>
      <c r="K34" s="520">
        <v>0</v>
      </c>
      <c r="L34" s="520">
        <v>1</v>
      </c>
      <c r="M34" s="520">
        <v>1</v>
      </c>
      <c r="N34" s="520">
        <v>1</v>
      </c>
    </row>
    <row r="35" spans="1:15">
      <c r="A35" s="515"/>
      <c r="B35" s="521" t="s">
        <v>276</v>
      </c>
      <c r="C35" s="516"/>
      <c r="D35" s="526"/>
      <c r="E35" s="519">
        <v>5</v>
      </c>
      <c r="F35" s="520">
        <v>71</v>
      </c>
      <c r="G35" s="520">
        <v>0</v>
      </c>
      <c r="H35" s="520">
        <v>71</v>
      </c>
      <c r="I35" s="520">
        <v>0</v>
      </c>
      <c r="J35" s="520">
        <v>71</v>
      </c>
      <c r="K35" s="520">
        <v>1</v>
      </c>
      <c r="L35" s="520">
        <v>0</v>
      </c>
      <c r="M35" s="520">
        <v>1</v>
      </c>
      <c r="N35" s="520">
        <v>0</v>
      </c>
    </row>
    <row r="36" spans="1:15">
      <c r="A36" s="515"/>
      <c r="B36" s="521"/>
      <c r="C36" s="521"/>
      <c r="D36" s="526"/>
      <c r="E36" s="519">
        <v>4</v>
      </c>
      <c r="F36" s="520">
        <v>86</v>
      </c>
      <c r="G36" s="520">
        <v>0</v>
      </c>
      <c r="H36" s="520">
        <v>86</v>
      </c>
      <c r="I36" s="520">
        <v>0</v>
      </c>
      <c r="J36" s="520">
        <v>86</v>
      </c>
      <c r="K36" s="520">
        <v>0</v>
      </c>
      <c r="L36" s="520">
        <v>1</v>
      </c>
      <c r="M36" s="520">
        <v>1</v>
      </c>
      <c r="N36" s="520">
        <v>2</v>
      </c>
    </row>
    <row r="37" spans="1:15">
      <c r="A37" s="515"/>
      <c r="B37" s="521"/>
      <c r="C37" s="521" t="s">
        <v>154</v>
      </c>
      <c r="D37" s="526"/>
      <c r="E37" s="519">
        <v>3</v>
      </c>
      <c r="F37" s="520">
        <v>0</v>
      </c>
      <c r="G37" s="520">
        <v>54</v>
      </c>
      <c r="H37" s="520">
        <v>54</v>
      </c>
      <c r="I37" s="520">
        <v>0</v>
      </c>
      <c r="J37" s="520">
        <v>54</v>
      </c>
      <c r="K37" s="520">
        <v>0</v>
      </c>
      <c r="L37" s="520">
        <v>0</v>
      </c>
      <c r="M37" s="520">
        <v>0</v>
      </c>
      <c r="N37" s="520">
        <v>0</v>
      </c>
    </row>
    <row r="38" spans="1:15">
      <c r="A38" s="515"/>
      <c r="B38" s="521"/>
      <c r="C38" s="521"/>
      <c r="D38" s="526"/>
      <c r="E38" s="519">
        <v>2</v>
      </c>
      <c r="F38" s="520">
        <v>0</v>
      </c>
      <c r="G38" s="520">
        <v>3</v>
      </c>
      <c r="H38" s="520">
        <v>3</v>
      </c>
      <c r="I38" s="520">
        <v>0</v>
      </c>
      <c r="J38" s="520">
        <v>3</v>
      </c>
      <c r="K38" s="520">
        <v>0</v>
      </c>
      <c r="L38" s="520">
        <v>0</v>
      </c>
      <c r="M38" s="520">
        <v>0</v>
      </c>
      <c r="N38" s="520">
        <v>0</v>
      </c>
    </row>
    <row r="39" spans="1:15">
      <c r="A39" s="515"/>
      <c r="B39" s="525"/>
      <c r="C39" s="525"/>
      <c r="D39" s="526"/>
      <c r="E39" s="516">
        <v>1</v>
      </c>
      <c r="F39" s="520">
        <v>0</v>
      </c>
      <c r="G39" s="520">
        <v>74</v>
      </c>
      <c r="H39" s="520">
        <v>74</v>
      </c>
      <c r="I39" s="520">
        <v>67</v>
      </c>
      <c r="J39" s="520">
        <v>141</v>
      </c>
      <c r="K39" s="520">
        <v>2</v>
      </c>
      <c r="L39" s="520">
        <v>2</v>
      </c>
      <c r="M39" s="520">
        <v>4</v>
      </c>
      <c r="N39" s="520">
        <v>3</v>
      </c>
    </row>
    <row r="40" spans="1:15">
      <c r="A40" s="515"/>
      <c r="B40" s="1079" t="s">
        <v>281</v>
      </c>
      <c r="C40" s="1080"/>
      <c r="D40" s="1080"/>
      <c r="E40" s="1080"/>
      <c r="F40" s="520">
        <v>1877</v>
      </c>
      <c r="G40" s="520">
        <v>131</v>
      </c>
      <c r="H40" s="520">
        <v>2008</v>
      </c>
      <c r="I40" s="520">
        <v>67</v>
      </c>
      <c r="J40" s="520">
        <v>2075</v>
      </c>
      <c r="K40" s="520">
        <v>352</v>
      </c>
      <c r="L40" s="520">
        <v>82</v>
      </c>
      <c r="M40" s="520">
        <v>434</v>
      </c>
      <c r="N40" s="520">
        <v>98</v>
      </c>
      <c r="O40" s="527"/>
    </row>
    <row r="41" spans="1:15">
      <c r="A41" s="515"/>
      <c r="B41" s="516"/>
      <c r="C41" s="516"/>
      <c r="D41" s="528"/>
      <c r="E41" s="519">
        <v>13</v>
      </c>
      <c r="F41" s="520">
        <v>1</v>
      </c>
      <c r="G41" s="520">
        <v>0</v>
      </c>
      <c r="H41" s="520">
        <v>1</v>
      </c>
      <c r="I41" s="520">
        <v>0</v>
      </c>
      <c r="J41" s="520">
        <v>1</v>
      </c>
      <c r="K41" s="520">
        <v>1</v>
      </c>
      <c r="L41" s="520">
        <v>1</v>
      </c>
      <c r="M41" s="520">
        <v>2</v>
      </c>
      <c r="N41" s="520">
        <v>1</v>
      </c>
    </row>
    <row r="42" spans="1:15">
      <c r="A42" s="515"/>
      <c r="B42" s="521" t="s">
        <v>154</v>
      </c>
      <c r="C42" s="521" t="s">
        <v>152</v>
      </c>
      <c r="D42" s="526" t="s">
        <v>282</v>
      </c>
      <c r="E42" s="519">
        <v>12</v>
      </c>
      <c r="F42" s="520">
        <v>0</v>
      </c>
      <c r="G42" s="520">
        <v>0</v>
      </c>
      <c r="H42" s="520">
        <v>0</v>
      </c>
      <c r="I42" s="520">
        <v>0</v>
      </c>
      <c r="J42" s="520">
        <v>0</v>
      </c>
      <c r="K42" s="520">
        <v>0</v>
      </c>
      <c r="L42" s="520">
        <v>0</v>
      </c>
      <c r="M42" s="520">
        <v>0</v>
      </c>
      <c r="N42" s="520">
        <v>0</v>
      </c>
    </row>
    <row r="43" spans="1:15">
      <c r="A43" s="515"/>
      <c r="B43" s="521" t="s">
        <v>270</v>
      </c>
      <c r="C43" s="521"/>
      <c r="D43" s="526" t="s">
        <v>270</v>
      </c>
      <c r="E43" s="519">
        <v>11</v>
      </c>
      <c r="F43" s="520">
        <v>0</v>
      </c>
      <c r="G43" s="520">
        <v>0</v>
      </c>
      <c r="H43" s="520">
        <v>0</v>
      </c>
      <c r="I43" s="520">
        <v>0</v>
      </c>
      <c r="J43" s="520">
        <v>0</v>
      </c>
      <c r="K43" s="520">
        <v>0</v>
      </c>
      <c r="L43" s="520">
        <v>0</v>
      </c>
      <c r="M43" s="520">
        <v>0</v>
      </c>
      <c r="N43" s="520">
        <v>0</v>
      </c>
    </row>
    <row r="44" spans="1:15">
      <c r="A44" s="515"/>
      <c r="B44" s="521" t="s">
        <v>283</v>
      </c>
      <c r="C44" s="516"/>
      <c r="D44" s="526" t="s">
        <v>268</v>
      </c>
      <c r="E44" s="519">
        <v>10</v>
      </c>
      <c r="F44" s="520">
        <v>0</v>
      </c>
      <c r="G44" s="520">
        <v>0</v>
      </c>
      <c r="H44" s="520">
        <v>0</v>
      </c>
      <c r="I44" s="520">
        <v>0</v>
      </c>
      <c r="J44" s="520">
        <v>0</v>
      </c>
      <c r="K44" s="520">
        <v>0</v>
      </c>
      <c r="L44" s="520">
        <v>0</v>
      </c>
      <c r="M44" s="520">
        <v>0</v>
      </c>
      <c r="N44" s="520">
        <v>0</v>
      </c>
    </row>
    <row r="45" spans="1:15">
      <c r="A45" s="515"/>
      <c r="B45" s="521" t="s">
        <v>273</v>
      </c>
      <c r="C45" s="521"/>
      <c r="D45" s="526" t="s">
        <v>280</v>
      </c>
      <c r="E45" s="519">
        <v>9</v>
      </c>
      <c r="F45" s="520">
        <v>1</v>
      </c>
      <c r="G45" s="520">
        <v>0</v>
      </c>
      <c r="H45" s="520">
        <v>1</v>
      </c>
      <c r="I45" s="520">
        <v>0</v>
      </c>
      <c r="J45" s="520">
        <v>1</v>
      </c>
      <c r="K45" s="520">
        <v>0</v>
      </c>
      <c r="L45" s="520">
        <v>0</v>
      </c>
      <c r="M45" s="520">
        <v>0</v>
      </c>
      <c r="N45" s="520">
        <v>0</v>
      </c>
    </row>
    <row r="46" spans="1:15">
      <c r="A46" s="515"/>
      <c r="B46" s="521" t="s">
        <v>271</v>
      </c>
      <c r="C46" s="521" t="s">
        <v>153</v>
      </c>
      <c r="D46" s="526" t="s">
        <v>154</v>
      </c>
      <c r="E46" s="519">
        <v>8</v>
      </c>
      <c r="F46" s="520">
        <v>2</v>
      </c>
      <c r="G46" s="520">
        <v>0</v>
      </c>
      <c r="H46" s="520">
        <v>2</v>
      </c>
      <c r="I46" s="520">
        <v>0</v>
      </c>
      <c r="J46" s="520">
        <v>2</v>
      </c>
      <c r="K46" s="520">
        <v>1</v>
      </c>
      <c r="L46" s="520">
        <v>0</v>
      </c>
      <c r="M46" s="520">
        <v>1</v>
      </c>
      <c r="N46" s="520">
        <v>0</v>
      </c>
    </row>
    <row r="47" spans="1:15">
      <c r="A47" s="515"/>
      <c r="B47" s="521" t="s">
        <v>273</v>
      </c>
      <c r="C47" s="521"/>
      <c r="D47" s="526" t="s">
        <v>279</v>
      </c>
      <c r="E47" s="519">
        <v>7</v>
      </c>
      <c r="F47" s="520">
        <v>0</v>
      </c>
      <c r="G47" s="520">
        <v>0</v>
      </c>
      <c r="H47" s="520">
        <v>0</v>
      </c>
      <c r="I47" s="520">
        <v>0</v>
      </c>
      <c r="J47" s="520">
        <v>0</v>
      </c>
      <c r="K47" s="520">
        <v>0</v>
      </c>
      <c r="L47" s="520">
        <v>0</v>
      </c>
      <c r="M47" s="520">
        <v>0</v>
      </c>
      <c r="N47" s="520">
        <v>0</v>
      </c>
    </row>
    <row r="48" spans="1:15">
      <c r="A48" s="515"/>
      <c r="B48" s="521" t="s">
        <v>154</v>
      </c>
      <c r="C48" s="521"/>
      <c r="D48" s="526" t="s">
        <v>253</v>
      </c>
      <c r="E48" s="519">
        <v>6</v>
      </c>
      <c r="F48" s="520">
        <v>1</v>
      </c>
      <c r="G48" s="520">
        <v>0</v>
      </c>
      <c r="H48" s="520">
        <v>1</v>
      </c>
      <c r="I48" s="520">
        <v>0</v>
      </c>
      <c r="J48" s="520">
        <v>1</v>
      </c>
      <c r="K48" s="520">
        <v>0</v>
      </c>
      <c r="L48" s="520">
        <v>0</v>
      </c>
      <c r="M48" s="520">
        <v>0</v>
      </c>
      <c r="N48" s="520">
        <v>0</v>
      </c>
    </row>
    <row r="49" spans="1:14">
      <c r="A49" s="515"/>
      <c r="B49" s="521" t="s">
        <v>274</v>
      </c>
      <c r="C49" s="516"/>
      <c r="D49" s="526" t="s">
        <v>268</v>
      </c>
      <c r="E49" s="519">
        <v>5</v>
      </c>
      <c r="F49" s="520">
        <v>0</v>
      </c>
      <c r="G49" s="520">
        <v>0</v>
      </c>
      <c r="H49" s="520">
        <v>0</v>
      </c>
      <c r="I49" s="520">
        <v>0</v>
      </c>
      <c r="J49" s="520">
        <v>0</v>
      </c>
      <c r="K49" s="520">
        <v>0</v>
      </c>
      <c r="L49" s="520">
        <v>0</v>
      </c>
      <c r="M49" s="520">
        <v>0</v>
      </c>
      <c r="N49" s="520">
        <v>0</v>
      </c>
    </row>
    <row r="50" spans="1:14">
      <c r="A50" s="515"/>
      <c r="B50" s="521"/>
      <c r="C50" s="521"/>
      <c r="D50" s="526" t="s">
        <v>275</v>
      </c>
      <c r="E50" s="519">
        <v>4</v>
      </c>
      <c r="F50" s="520">
        <v>0</v>
      </c>
      <c r="G50" s="520">
        <v>0</v>
      </c>
      <c r="H50" s="520">
        <v>0</v>
      </c>
      <c r="I50" s="520">
        <v>0</v>
      </c>
      <c r="J50" s="520">
        <v>0</v>
      </c>
      <c r="K50" s="520">
        <v>0</v>
      </c>
      <c r="L50" s="520">
        <v>0</v>
      </c>
      <c r="M50" s="520">
        <v>0</v>
      </c>
      <c r="N50" s="520">
        <v>0</v>
      </c>
    </row>
    <row r="51" spans="1:14">
      <c r="A51" s="515"/>
      <c r="B51" s="521"/>
      <c r="C51" s="521" t="s">
        <v>154</v>
      </c>
      <c r="D51" s="526" t="s">
        <v>154</v>
      </c>
      <c r="E51" s="519">
        <v>3</v>
      </c>
      <c r="F51" s="520">
        <v>0</v>
      </c>
      <c r="G51" s="520">
        <v>0</v>
      </c>
      <c r="H51" s="520">
        <v>0</v>
      </c>
      <c r="I51" s="520">
        <v>0</v>
      </c>
      <c r="J51" s="520">
        <v>0</v>
      </c>
      <c r="K51" s="520">
        <v>0</v>
      </c>
      <c r="L51" s="520">
        <v>0</v>
      </c>
      <c r="M51" s="520">
        <v>0</v>
      </c>
      <c r="N51" s="520">
        <v>0</v>
      </c>
    </row>
    <row r="52" spans="1:14">
      <c r="A52" s="515"/>
      <c r="B52" s="521"/>
      <c r="C52" s="521"/>
      <c r="D52" s="526" t="s">
        <v>271</v>
      </c>
      <c r="E52" s="519">
        <v>2</v>
      </c>
      <c r="F52" s="520">
        <v>0</v>
      </c>
      <c r="G52" s="520">
        <v>0</v>
      </c>
      <c r="H52" s="520">
        <v>0</v>
      </c>
      <c r="I52" s="520">
        <v>0</v>
      </c>
      <c r="J52" s="520">
        <v>0</v>
      </c>
      <c r="K52" s="520">
        <v>0</v>
      </c>
      <c r="L52" s="520">
        <v>0</v>
      </c>
      <c r="M52" s="520">
        <v>0</v>
      </c>
      <c r="N52" s="520">
        <v>0</v>
      </c>
    </row>
    <row r="53" spans="1:14">
      <c r="A53" s="515"/>
      <c r="B53" s="525"/>
      <c r="C53" s="526"/>
      <c r="D53" s="525"/>
      <c r="E53" s="516">
        <v>1</v>
      </c>
      <c r="F53" s="520">
        <v>0</v>
      </c>
      <c r="G53" s="520">
        <v>0</v>
      </c>
      <c r="H53" s="520">
        <v>0</v>
      </c>
      <c r="I53" s="520">
        <v>2</v>
      </c>
      <c r="J53" s="520">
        <v>2</v>
      </c>
      <c r="K53" s="520">
        <v>0</v>
      </c>
      <c r="L53" s="520">
        <v>0</v>
      </c>
      <c r="M53" s="520">
        <v>0</v>
      </c>
      <c r="N53" s="520">
        <v>0</v>
      </c>
    </row>
    <row r="54" spans="1:14">
      <c r="B54" s="1083" t="s">
        <v>284</v>
      </c>
      <c r="C54" s="1083"/>
      <c r="D54" s="1083"/>
      <c r="E54" s="1083"/>
      <c r="F54" s="520">
        <v>5</v>
      </c>
      <c r="G54" s="520">
        <v>0</v>
      </c>
      <c r="H54" s="520">
        <v>5</v>
      </c>
      <c r="I54" s="520">
        <v>2</v>
      </c>
      <c r="J54" s="520">
        <v>7</v>
      </c>
      <c r="K54" s="520">
        <v>2</v>
      </c>
      <c r="L54" s="520">
        <v>1</v>
      </c>
      <c r="M54" s="520">
        <v>3</v>
      </c>
      <c r="N54" s="520">
        <v>1</v>
      </c>
    </row>
    <row r="55" spans="1:14">
      <c r="B55" s="1079" t="s">
        <v>285</v>
      </c>
      <c r="C55" s="1080"/>
      <c r="D55" s="1080"/>
      <c r="E55" s="1081"/>
      <c r="F55" s="520">
        <v>0</v>
      </c>
      <c r="G55" s="520">
        <v>0</v>
      </c>
      <c r="H55" s="520">
        <v>0</v>
      </c>
      <c r="I55" s="520">
        <v>0</v>
      </c>
      <c r="J55" s="520">
        <v>0</v>
      </c>
      <c r="K55" s="520">
        <v>0</v>
      </c>
      <c r="L55" s="520">
        <v>0</v>
      </c>
      <c r="M55" s="520">
        <v>0</v>
      </c>
      <c r="N55" s="520">
        <v>0</v>
      </c>
    </row>
    <row r="56" spans="1:14">
      <c r="B56" s="1082" t="s">
        <v>17</v>
      </c>
      <c r="C56" s="1082"/>
      <c r="D56" s="1082"/>
      <c r="E56" s="1082"/>
      <c r="F56" s="520">
        <v>3126</v>
      </c>
      <c r="G56" s="520">
        <v>234</v>
      </c>
      <c r="H56" s="520">
        <v>3360</v>
      </c>
      <c r="I56" s="520">
        <v>112</v>
      </c>
      <c r="J56" s="520">
        <v>3472</v>
      </c>
      <c r="K56" s="520">
        <v>738</v>
      </c>
      <c r="L56" s="520">
        <v>219</v>
      </c>
      <c r="M56" s="520">
        <v>957</v>
      </c>
      <c r="N56" s="520">
        <v>272</v>
      </c>
    </row>
    <row r="57" spans="1:14">
      <c r="B57" s="529" t="s">
        <v>286</v>
      </c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</row>
    <row r="58" spans="1:14"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</row>
    <row r="59" spans="1:14">
      <c r="B59" s="530"/>
    </row>
    <row r="60" spans="1:14">
      <c r="B60" s="530"/>
    </row>
    <row r="61" spans="1:14">
      <c r="B61" s="530"/>
    </row>
    <row r="62" spans="1:14">
      <c r="B62" s="530"/>
    </row>
    <row r="63" spans="1:14">
      <c r="B63" s="530"/>
    </row>
    <row r="64" spans="1:14">
      <c r="B64" s="530"/>
    </row>
    <row r="65" spans="2:4">
      <c r="B65" s="530"/>
    </row>
    <row r="66" spans="2:4">
      <c r="B66" s="530"/>
    </row>
    <row r="67" spans="2:4">
      <c r="B67" s="531"/>
    </row>
    <row r="68" spans="2:4">
      <c r="C68" s="531"/>
      <c r="D68" s="531"/>
    </row>
    <row r="69" spans="2:4">
      <c r="C69" s="531"/>
      <c r="D69" s="531"/>
    </row>
    <row r="70" spans="2:4">
      <c r="C70" s="531"/>
      <c r="D70" s="531"/>
    </row>
    <row r="71" spans="2:4">
      <c r="C71" s="531"/>
      <c r="D71" s="531"/>
    </row>
    <row r="72" spans="2:4">
      <c r="C72" s="531"/>
      <c r="D72" s="531"/>
    </row>
    <row r="73" spans="2:4">
      <c r="C73" s="531"/>
      <c r="D73" s="531"/>
    </row>
    <row r="74" spans="2:4">
      <c r="C74" s="531"/>
    </row>
    <row r="75" spans="2:4">
      <c r="C75" s="531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workbookViewId="0">
      <selection activeCell="K25" sqref="K25"/>
    </sheetView>
  </sheetViews>
  <sheetFormatPr defaultRowHeight="12.75"/>
  <cols>
    <col min="1" max="1" width="1.7109375" style="532" customWidth="1"/>
    <col min="2" max="2" width="4.42578125" style="532" customWidth="1"/>
    <col min="3" max="4" width="4.140625" style="532" customWidth="1"/>
    <col min="5" max="5" width="6.28515625" style="532" customWidth="1"/>
    <col min="6" max="10" width="10.7109375" style="532" customWidth="1"/>
    <col min="11" max="11" width="11.42578125" style="532" bestFit="1" customWidth="1"/>
    <col min="12" max="13" width="10.7109375" style="532" customWidth="1"/>
    <col min="14" max="14" width="11.42578125" style="532" customWidth="1"/>
    <col min="15" max="16384" width="9.140625" style="532"/>
  </cols>
  <sheetData>
    <row r="1" spans="1:14">
      <c r="B1" s="533" t="s">
        <v>246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>
      <c r="B2" s="533" t="s">
        <v>247</v>
      </c>
      <c r="C2" s="534"/>
      <c r="D2" s="534"/>
      <c r="E2" s="534"/>
      <c r="F2" s="535" t="s">
        <v>248</v>
      </c>
      <c r="G2" s="535"/>
      <c r="H2" s="535"/>
      <c r="I2" s="534"/>
      <c r="J2" s="534"/>
      <c r="K2" s="534"/>
      <c r="L2" s="534"/>
      <c r="M2" s="534"/>
      <c r="N2" s="534"/>
    </row>
    <row r="3" spans="1:14">
      <c r="B3" s="533" t="s">
        <v>249</v>
      </c>
      <c r="C3" s="534"/>
      <c r="D3" s="534"/>
      <c r="E3" s="534"/>
      <c r="F3" s="536" t="s">
        <v>287</v>
      </c>
      <c r="G3" s="534"/>
      <c r="H3" s="534"/>
      <c r="I3" s="534"/>
      <c r="J3" s="534"/>
      <c r="K3" s="534"/>
      <c r="L3" s="534"/>
      <c r="M3" s="534"/>
      <c r="N3" s="534"/>
    </row>
    <row r="4" spans="1:14">
      <c r="B4" s="534" t="s">
        <v>251</v>
      </c>
      <c r="C4" s="534"/>
      <c r="D4" s="534"/>
      <c r="E4" s="534"/>
      <c r="F4" s="537">
        <v>43343</v>
      </c>
      <c r="G4" s="534"/>
      <c r="H4" s="534"/>
      <c r="I4" s="534"/>
      <c r="J4" s="534"/>
      <c r="K4" s="534"/>
      <c r="L4" s="534"/>
      <c r="M4" s="534"/>
      <c r="N4" s="534"/>
    </row>
    <row r="5" spans="1:14">
      <c r="B5" s="1084" t="s">
        <v>252</v>
      </c>
      <c r="C5" s="1084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</row>
    <row r="6" spans="1:14">
      <c r="B6" s="1084" t="s">
        <v>253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</row>
    <row r="7" spans="1:14">
      <c r="B7" s="1084" t="s">
        <v>288</v>
      </c>
      <c r="C7" s="1084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</row>
    <row r="8" spans="1:14"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</row>
    <row r="9" spans="1:14">
      <c r="B9" s="539" t="s">
        <v>255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</row>
    <row r="10" spans="1:14" ht="21" customHeight="1">
      <c r="B10" s="1085" t="s">
        <v>256</v>
      </c>
      <c r="C10" s="1085"/>
      <c r="D10" s="1085"/>
      <c r="E10" s="1085"/>
      <c r="F10" s="1085" t="s">
        <v>257</v>
      </c>
      <c r="G10" s="1085"/>
      <c r="H10" s="1085"/>
      <c r="I10" s="1085"/>
      <c r="J10" s="1085"/>
      <c r="K10" s="1085" t="s">
        <v>258</v>
      </c>
      <c r="L10" s="1085"/>
      <c r="M10" s="1085"/>
      <c r="N10" s="1085"/>
    </row>
    <row r="11" spans="1:14" ht="15.75" customHeight="1">
      <c r="B11" s="1085"/>
      <c r="C11" s="1085"/>
      <c r="D11" s="1085"/>
      <c r="E11" s="1085"/>
      <c r="F11" s="1085" t="s">
        <v>259</v>
      </c>
      <c r="G11" s="1085"/>
      <c r="H11" s="1085"/>
      <c r="I11" s="1085" t="s">
        <v>260</v>
      </c>
      <c r="J11" s="1085" t="s">
        <v>194</v>
      </c>
      <c r="K11" s="1085" t="s">
        <v>262</v>
      </c>
      <c r="L11" s="1085" t="s">
        <v>263</v>
      </c>
      <c r="M11" s="1085" t="s">
        <v>194</v>
      </c>
      <c r="N11" s="1085" t="s">
        <v>264</v>
      </c>
    </row>
    <row r="12" spans="1:14" ht="26.25" customHeight="1">
      <c r="B12" s="1085"/>
      <c r="C12" s="1085"/>
      <c r="D12" s="1085"/>
      <c r="E12" s="1085"/>
      <c r="F12" s="540" t="s">
        <v>265</v>
      </c>
      <c r="G12" s="540" t="s">
        <v>266</v>
      </c>
      <c r="H12" s="540" t="s">
        <v>267</v>
      </c>
      <c r="I12" s="1085"/>
      <c r="J12" s="1085"/>
      <c r="K12" s="1085"/>
      <c r="L12" s="1085"/>
      <c r="M12" s="1085"/>
      <c r="N12" s="1085"/>
    </row>
    <row r="13" spans="1:14">
      <c r="A13" s="541"/>
      <c r="B13" s="542"/>
      <c r="C13" s="543"/>
      <c r="D13" s="544"/>
      <c r="E13" s="545">
        <v>13</v>
      </c>
      <c r="F13" s="520">
        <v>232</v>
      </c>
      <c r="G13" s="546">
        <v>0</v>
      </c>
      <c r="H13" s="520">
        <v>232</v>
      </c>
      <c r="I13" s="520">
        <v>0</v>
      </c>
      <c r="J13" s="520">
        <v>232</v>
      </c>
      <c r="K13" s="547">
        <v>107</v>
      </c>
      <c r="L13" s="548">
        <v>11</v>
      </c>
      <c r="M13" s="549">
        <f>K13+L13</f>
        <v>118</v>
      </c>
      <c r="N13" s="550">
        <v>10</v>
      </c>
    </row>
    <row r="14" spans="1:14">
      <c r="A14" s="541"/>
      <c r="B14" s="551" t="s">
        <v>154</v>
      </c>
      <c r="C14" s="552" t="s">
        <v>152</v>
      </c>
      <c r="D14" s="544"/>
      <c r="E14" s="545">
        <v>12</v>
      </c>
      <c r="F14" s="520">
        <v>2</v>
      </c>
      <c r="G14" s="546">
        <v>0</v>
      </c>
      <c r="H14" s="520">
        <v>2</v>
      </c>
      <c r="I14" s="520">
        <v>0</v>
      </c>
      <c r="J14" s="520">
        <v>2</v>
      </c>
      <c r="K14" s="548">
        <v>0</v>
      </c>
      <c r="L14" s="548">
        <v>0</v>
      </c>
      <c r="M14" s="549">
        <f t="shared" ref="M14:M25" si="0">K14+L14</f>
        <v>0</v>
      </c>
      <c r="N14" s="550">
        <v>0</v>
      </c>
    </row>
    <row r="15" spans="1:14">
      <c r="A15" s="541"/>
      <c r="B15" s="551" t="s">
        <v>268</v>
      </c>
      <c r="C15" s="553"/>
      <c r="D15" s="554" t="s">
        <v>269</v>
      </c>
      <c r="E15" s="545">
        <v>11</v>
      </c>
      <c r="F15" s="520">
        <v>4</v>
      </c>
      <c r="G15" s="546">
        <v>0</v>
      </c>
      <c r="H15" s="520">
        <v>4</v>
      </c>
      <c r="I15" s="520">
        <v>0</v>
      </c>
      <c r="J15" s="520">
        <v>4</v>
      </c>
      <c r="K15" s="548">
        <v>0</v>
      </c>
      <c r="L15" s="548">
        <v>2</v>
      </c>
      <c r="M15" s="549">
        <f t="shared" si="0"/>
        <v>2</v>
      </c>
      <c r="N15" s="550">
        <v>1</v>
      </c>
    </row>
    <row r="16" spans="1:14">
      <c r="A16" s="541"/>
      <c r="B16" s="551" t="s">
        <v>154</v>
      </c>
      <c r="C16" s="552"/>
      <c r="D16" s="554" t="s">
        <v>270</v>
      </c>
      <c r="E16" s="545">
        <v>10</v>
      </c>
      <c r="F16" s="520">
        <v>3</v>
      </c>
      <c r="G16" s="546">
        <v>0</v>
      </c>
      <c r="H16" s="520">
        <v>3</v>
      </c>
      <c r="I16" s="520">
        <v>0</v>
      </c>
      <c r="J16" s="520">
        <v>3</v>
      </c>
      <c r="K16" s="548">
        <v>0</v>
      </c>
      <c r="L16" s="548">
        <v>0</v>
      </c>
      <c r="M16" s="549">
        <f t="shared" si="0"/>
        <v>0</v>
      </c>
      <c r="N16" s="550">
        <v>0</v>
      </c>
    </row>
    <row r="17" spans="1:14">
      <c r="A17" s="541"/>
      <c r="B17" s="551" t="s">
        <v>271</v>
      </c>
      <c r="C17" s="552"/>
      <c r="D17" s="554" t="s">
        <v>272</v>
      </c>
      <c r="E17" s="545">
        <v>9</v>
      </c>
      <c r="F17" s="520">
        <v>8</v>
      </c>
      <c r="G17" s="546">
        <v>0</v>
      </c>
      <c r="H17" s="520">
        <v>8</v>
      </c>
      <c r="I17" s="520">
        <v>0</v>
      </c>
      <c r="J17" s="520">
        <v>8</v>
      </c>
      <c r="K17" s="548">
        <v>0</v>
      </c>
      <c r="L17" s="548">
        <v>0</v>
      </c>
      <c r="M17" s="549">
        <f t="shared" si="0"/>
        <v>0</v>
      </c>
      <c r="N17" s="550">
        <v>0</v>
      </c>
    </row>
    <row r="18" spans="1:14">
      <c r="A18" s="541"/>
      <c r="B18" s="551" t="s">
        <v>273</v>
      </c>
      <c r="C18" s="552" t="s">
        <v>153</v>
      </c>
      <c r="D18" s="554" t="s">
        <v>253</v>
      </c>
      <c r="E18" s="545">
        <v>8</v>
      </c>
      <c r="F18" s="520">
        <v>4</v>
      </c>
      <c r="G18" s="546">
        <v>0</v>
      </c>
      <c r="H18" s="520">
        <v>4</v>
      </c>
      <c r="I18" s="520">
        <v>0</v>
      </c>
      <c r="J18" s="520">
        <v>4</v>
      </c>
      <c r="K18" s="548">
        <v>0</v>
      </c>
      <c r="L18" s="548">
        <v>0</v>
      </c>
      <c r="M18" s="549">
        <f t="shared" si="0"/>
        <v>0</v>
      </c>
      <c r="N18" s="550">
        <v>0</v>
      </c>
    </row>
    <row r="19" spans="1:14">
      <c r="A19" s="541"/>
      <c r="B19" s="551" t="s">
        <v>269</v>
      </c>
      <c r="C19" s="552"/>
      <c r="D19" s="554" t="s">
        <v>274</v>
      </c>
      <c r="E19" s="545">
        <v>7</v>
      </c>
      <c r="F19" s="520">
        <v>5</v>
      </c>
      <c r="G19" s="546">
        <v>0</v>
      </c>
      <c r="H19" s="520">
        <v>5</v>
      </c>
      <c r="I19" s="520">
        <v>0</v>
      </c>
      <c r="J19" s="520">
        <v>5</v>
      </c>
      <c r="K19" s="548">
        <v>1</v>
      </c>
      <c r="L19" s="548">
        <v>0</v>
      </c>
      <c r="M19" s="549">
        <f t="shared" si="0"/>
        <v>1</v>
      </c>
      <c r="N19" s="550">
        <v>0</v>
      </c>
    </row>
    <row r="20" spans="1:14">
      <c r="A20" s="541"/>
      <c r="B20" s="551" t="s">
        <v>275</v>
      </c>
      <c r="C20" s="553"/>
      <c r="D20" s="554" t="s">
        <v>273</v>
      </c>
      <c r="E20" s="545">
        <v>6</v>
      </c>
      <c r="F20" s="520">
        <v>8</v>
      </c>
      <c r="G20" s="546">
        <v>0</v>
      </c>
      <c r="H20" s="520">
        <v>8</v>
      </c>
      <c r="I20" s="520">
        <v>0</v>
      </c>
      <c r="J20" s="520">
        <v>8</v>
      </c>
      <c r="K20" s="548">
        <v>0</v>
      </c>
      <c r="L20" s="548">
        <v>0</v>
      </c>
      <c r="M20" s="549">
        <f t="shared" si="0"/>
        <v>0</v>
      </c>
      <c r="N20" s="550">
        <v>0</v>
      </c>
    </row>
    <row r="21" spans="1:14">
      <c r="A21" s="541"/>
      <c r="B21" s="551" t="s">
        <v>154</v>
      </c>
      <c r="C21" s="552"/>
      <c r="D21" s="554" t="s">
        <v>276</v>
      </c>
      <c r="E21" s="545">
        <v>5</v>
      </c>
      <c r="F21" s="520">
        <v>10</v>
      </c>
      <c r="G21" s="546">
        <v>0</v>
      </c>
      <c r="H21" s="520">
        <v>10</v>
      </c>
      <c r="I21" s="520">
        <v>0</v>
      </c>
      <c r="J21" s="520">
        <v>10</v>
      </c>
      <c r="K21" s="548">
        <v>0</v>
      </c>
      <c r="L21" s="548">
        <v>0</v>
      </c>
      <c r="M21" s="549">
        <f t="shared" si="0"/>
        <v>0</v>
      </c>
      <c r="N21" s="550">
        <v>0</v>
      </c>
    </row>
    <row r="22" spans="1:14">
      <c r="A22" s="541"/>
      <c r="B22" s="551"/>
      <c r="C22" s="552"/>
      <c r="D22" s="554" t="s">
        <v>274</v>
      </c>
      <c r="E22" s="545">
        <v>4</v>
      </c>
      <c r="F22" s="520">
        <v>10</v>
      </c>
      <c r="G22" s="546">
        <v>0</v>
      </c>
      <c r="H22" s="520">
        <v>10</v>
      </c>
      <c r="I22" s="520">
        <v>0</v>
      </c>
      <c r="J22" s="520">
        <v>10</v>
      </c>
      <c r="K22" s="548">
        <v>2</v>
      </c>
      <c r="L22" s="548">
        <v>0</v>
      </c>
      <c r="M22" s="549">
        <f t="shared" si="0"/>
        <v>2</v>
      </c>
      <c r="N22" s="550">
        <v>0</v>
      </c>
    </row>
    <row r="23" spans="1:14">
      <c r="A23" s="541"/>
      <c r="B23" s="551"/>
      <c r="C23" s="552" t="s">
        <v>154</v>
      </c>
      <c r="D23" s="544"/>
      <c r="E23" s="545">
        <v>3</v>
      </c>
      <c r="F23" s="520">
        <v>0</v>
      </c>
      <c r="G23" s="546">
        <v>12</v>
      </c>
      <c r="H23" s="520">
        <v>12</v>
      </c>
      <c r="I23" s="520">
        <v>0</v>
      </c>
      <c r="J23" s="520">
        <v>12</v>
      </c>
      <c r="K23" s="548">
        <v>1</v>
      </c>
      <c r="L23" s="548">
        <v>0</v>
      </c>
      <c r="M23" s="549">
        <f t="shared" si="0"/>
        <v>1</v>
      </c>
      <c r="N23" s="550">
        <v>0</v>
      </c>
    </row>
    <row r="24" spans="1:14">
      <c r="A24" s="541"/>
      <c r="B24" s="551"/>
      <c r="C24" s="552"/>
      <c r="D24" s="544"/>
      <c r="E24" s="545">
        <v>2</v>
      </c>
      <c r="F24" s="520">
        <v>0</v>
      </c>
      <c r="G24" s="546">
        <v>0</v>
      </c>
      <c r="H24" s="520">
        <v>0</v>
      </c>
      <c r="I24" s="520">
        <v>0</v>
      </c>
      <c r="J24" s="520">
        <v>0</v>
      </c>
      <c r="K24" s="548">
        <v>0</v>
      </c>
      <c r="L24" s="548">
        <v>0</v>
      </c>
      <c r="M24" s="549">
        <f t="shared" si="0"/>
        <v>0</v>
      </c>
      <c r="N24" s="550">
        <v>0</v>
      </c>
    </row>
    <row r="25" spans="1:14">
      <c r="A25" s="541"/>
      <c r="B25" s="555"/>
      <c r="C25" s="553"/>
      <c r="D25" s="544"/>
      <c r="E25" s="542">
        <v>1</v>
      </c>
      <c r="F25" s="520">
        <v>0</v>
      </c>
      <c r="G25" s="546">
        <v>18</v>
      </c>
      <c r="H25" s="520">
        <v>18</v>
      </c>
      <c r="I25" s="520">
        <v>1</v>
      </c>
      <c r="J25" s="520">
        <v>19</v>
      </c>
      <c r="K25" s="548">
        <v>0</v>
      </c>
      <c r="L25" s="548">
        <v>0</v>
      </c>
      <c r="M25" s="549">
        <f t="shared" si="0"/>
        <v>0</v>
      </c>
      <c r="N25" s="550">
        <v>0</v>
      </c>
    </row>
    <row r="26" spans="1:14">
      <c r="A26" s="541"/>
      <c r="B26" s="1090" t="s">
        <v>289</v>
      </c>
      <c r="C26" s="1091"/>
      <c r="D26" s="1091"/>
      <c r="E26" s="1092"/>
      <c r="F26" s="520">
        <f t="shared" ref="F26:N26" si="1">SUM(F13:F25)</f>
        <v>286</v>
      </c>
      <c r="G26" s="546">
        <f t="shared" si="1"/>
        <v>30</v>
      </c>
      <c r="H26" s="556">
        <f t="shared" si="1"/>
        <v>316</v>
      </c>
      <c r="I26" s="520">
        <f t="shared" si="1"/>
        <v>1</v>
      </c>
      <c r="J26" s="556">
        <f t="shared" si="1"/>
        <v>317</v>
      </c>
      <c r="K26" s="557">
        <f t="shared" si="1"/>
        <v>111</v>
      </c>
      <c r="L26" s="557">
        <f t="shared" si="1"/>
        <v>13</v>
      </c>
      <c r="M26" s="520">
        <f t="shared" si="1"/>
        <v>124</v>
      </c>
      <c r="N26" s="520">
        <f t="shared" si="1"/>
        <v>11</v>
      </c>
    </row>
    <row r="27" spans="1:14">
      <c r="A27" s="541"/>
      <c r="B27" s="551"/>
      <c r="C27" s="551"/>
      <c r="D27" s="558"/>
      <c r="E27" s="555">
        <v>13</v>
      </c>
      <c r="F27" s="520">
        <v>577</v>
      </c>
      <c r="G27" s="546">
        <v>0</v>
      </c>
      <c r="H27" s="520">
        <v>577</v>
      </c>
      <c r="I27" s="520">
        <v>0</v>
      </c>
      <c r="J27" s="520">
        <v>577</v>
      </c>
      <c r="K27" s="559">
        <v>162</v>
      </c>
      <c r="L27" s="560">
        <v>39</v>
      </c>
      <c r="M27" s="561">
        <f>K27+L27</f>
        <v>201</v>
      </c>
      <c r="N27" s="562">
        <v>26</v>
      </c>
    </row>
    <row r="28" spans="1:14">
      <c r="A28" s="541"/>
      <c r="B28" s="551"/>
      <c r="C28" s="551" t="s">
        <v>152</v>
      </c>
      <c r="D28" s="558"/>
      <c r="E28" s="545">
        <v>12</v>
      </c>
      <c r="F28" s="520">
        <v>5</v>
      </c>
      <c r="G28" s="546">
        <v>0</v>
      </c>
      <c r="H28" s="520">
        <v>5</v>
      </c>
      <c r="I28" s="520">
        <v>0</v>
      </c>
      <c r="J28" s="520">
        <v>5</v>
      </c>
      <c r="K28" s="559">
        <v>0</v>
      </c>
      <c r="L28" s="560">
        <v>0</v>
      </c>
      <c r="M28" s="559">
        <f t="shared" ref="M28:M39" si="2">K28+L28</f>
        <v>0</v>
      </c>
      <c r="N28" s="562">
        <v>0</v>
      </c>
    </row>
    <row r="29" spans="1:14">
      <c r="A29" s="541"/>
      <c r="B29" s="551" t="s">
        <v>275</v>
      </c>
      <c r="C29" s="555"/>
      <c r="D29" s="558"/>
      <c r="E29" s="545">
        <v>11</v>
      </c>
      <c r="F29" s="520">
        <v>14</v>
      </c>
      <c r="G29" s="546">
        <v>0</v>
      </c>
      <c r="H29" s="520">
        <v>14</v>
      </c>
      <c r="I29" s="520">
        <v>0</v>
      </c>
      <c r="J29" s="520">
        <v>14</v>
      </c>
      <c r="K29" s="559">
        <v>2</v>
      </c>
      <c r="L29" s="560">
        <v>0</v>
      </c>
      <c r="M29" s="559">
        <f t="shared" si="2"/>
        <v>2</v>
      </c>
      <c r="N29" s="562">
        <v>0</v>
      </c>
    </row>
    <row r="30" spans="1:14">
      <c r="A30" s="541"/>
      <c r="B30" s="551" t="s">
        <v>278</v>
      </c>
      <c r="C30" s="551"/>
      <c r="D30" s="558" t="s">
        <v>279</v>
      </c>
      <c r="E30" s="545">
        <v>10</v>
      </c>
      <c r="F30" s="520">
        <v>7</v>
      </c>
      <c r="G30" s="546">
        <v>0</v>
      </c>
      <c r="H30" s="520">
        <v>7</v>
      </c>
      <c r="I30" s="520">
        <v>0</v>
      </c>
      <c r="J30" s="520">
        <v>7</v>
      </c>
      <c r="K30" s="559">
        <v>0</v>
      </c>
      <c r="L30" s="560">
        <v>0</v>
      </c>
      <c r="M30" s="559">
        <f t="shared" si="2"/>
        <v>0</v>
      </c>
      <c r="N30" s="562">
        <v>0</v>
      </c>
    </row>
    <row r="31" spans="1:14">
      <c r="A31" s="541"/>
      <c r="B31" s="551" t="s">
        <v>152</v>
      </c>
      <c r="C31" s="551"/>
      <c r="D31" s="558" t="s">
        <v>278</v>
      </c>
      <c r="E31" s="545">
        <v>9</v>
      </c>
      <c r="F31" s="520">
        <v>7</v>
      </c>
      <c r="G31" s="546">
        <v>0</v>
      </c>
      <c r="H31" s="520">
        <v>7</v>
      </c>
      <c r="I31" s="520">
        <v>0</v>
      </c>
      <c r="J31" s="520">
        <v>7</v>
      </c>
      <c r="K31" s="559">
        <v>0</v>
      </c>
      <c r="L31" s="560">
        <v>0</v>
      </c>
      <c r="M31" s="559">
        <f t="shared" si="2"/>
        <v>0</v>
      </c>
      <c r="N31" s="562">
        <v>0</v>
      </c>
    </row>
    <row r="32" spans="1:14">
      <c r="A32" s="541"/>
      <c r="B32" s="551" t="s">
        <v>268</v>
      </c>
      <c r="C32" s="551" t="s">
        <v>153</v>
      </c>
      <c r="D32" s="558" t="s">
        <v>280</v>
      </c>
      <c r="E32" s="545">
        <v>8</v>
      </c>
      <c r="F32" s="520">
        <v>15</v>
      </c>
      <c r="G32" s="546">
        <v>0</v>
      </c>
      <c r="H32" s="520">
        <v>15</v>
      </c>
      <c r="I32" s="520">
        <v>0</v>
      </c>
      <c r="J32" s="520">
        <v>15</v>
      </c>
      <c r="K32" s="559">
        <v>0</v>
      </c>
      <c r="L32" s="560">
        <v>1</v>
      </c>
      <c r="M32" s="559">
        <f t="shared" si="2"/>
        <v>1</v>
      </c>
      <c r="N32" s="562">
        <v>1</v>
      </c>
    </row>
    <row r="33" spans="1:15">
      <c r="A33" s="541"/>
      <c r="B33" s="551" t="s">
        <v>273</v>
      </c>
      <c r="C33" s="551"/>
      <c r="D33" s="558" t="s">
        <v>273</v>
      </c>
      <c r="E33" s="545">
        <v>7</v>
      </c>
      <c r="F33" s="520">
        <v>13</v>
      </c>
      <c r="G33" s="546">
        <v>0</v>
      </c>
      <c r="H33" s="520">
        <v>13</v>
      </c>
      <c r="I33" s="520">
        <v>0</v>
      </c>
      <c r="J33" s="520">
        <v>13</v>
      </c>
      <c r="K33" s="559">
        <v>0</v>
      </c>
      <c r="L33" s="560">
        <v>1</v>
      </c>
      <c r="M33" s="559">
        <f t="shared" si="2"/>
        <v>1</v>
      </c>
      <c r="N33" s="562">
        <v>1</v>
      </c>
    </row>
    <row r="34" spans="1:15">
      <c r="A34" s="541"/>
      <c r="B34" s="551" t="s">
        <v>152</v>
      </c>
      <c r="C34" s="551"/>
      <c r="D34" s="558" t="s">
        <v>276</v>
      </c>
      <c r="E34" s="545">
        <v>6</v>
      </c>
      <c r="F34" s="520">
        <v>17</v>
      </c>
      <c r="G34" s="546">
        <v>0</v>
      </c>
      <c r="H34" s="520">
        <v>17</v>
      </c>
      <c r="I34" s="520">
        <v>0</v>
      </c>
      <c r="J34" s="520">
        <v>17</v>
      </c>
      <c r="K34" s="559">
        <v>0</v>
      </c>
      <c r="L34" s="560">
        <v>0</v>
      </c>
      <c r="M34" s="559">
        <f t="shared" si="2"/>
        <v>0</v>
      </c>
      <c r="N34" s="562">
        <v>0</v>
      </c>
    </row>
    <row r="35" spans="1:15">
      <c r="A35" s="541"/>
      <c r="B35" s="551" t="s">
        <v>276</v>
      </c>
      <c r="C35" s="542"/>
      <c r="D35" s="558"/>
      <c r="E35" s="545">
        <v>5</v>
      </c>
      <c r="F35" s="520">
        <v>20</v>
      </c>
      <c r="G35" s="546">
        <v>0</v>
      </c>
      <c r="H35" s="520">
        <v>20</v>
      </c>
      <c r="I35" s="520">
        <v>0</v>
      </c>
      <c r="J35" s="520">
        <v>20</v>
      </c>
      <c r="K35" s="559">
        <v>0</v>
      </c>
      <c r="L35" s="560">
        <v>0</v>
      </c>
      <c r="M35" s="559">
        <f t="shared" si="2"/>
        <v>0</v>
      </c>
      <c r="N35" s="562">
        <v>0</v>
      </c>
    </row>
    <row r="36" spans="1:15">
      <c r="A36" s="541"/>
      <c r="B36" s="551"/>
      <c r="C36" s="551"/>
      <c r="D36" s="558"/>
      <c r="E36" s="545">
        <v>4</v>
      </c>
      <c r="F36" s="520">
        <v>30</v>
      </c>
      <c r="G36" s="546">
        <v>0</v>
      </c>
      <c r="H36" s="520">
        <v>30</v>
      </c>
      <c r="I36" s="520">
        <v>0</v>
      </c>
      <c r="J36" s="520">
        <v>30</v>
      </c>
      <c r="K36" s="559">
        <v>0</v>
      </c>
      <c r="L36" s="560">
        <v>0</v>
      </c>
      <c r="M36" s="559">
        <f t="shared" si="2"/>
        <v>0</v>
      </c>
      <c r="N36" s="562">
        <v>0</v>
      </c>
    </row>
    <row r="37" spans="1:15">
      <c r="A37" s="541"/>
      <c r="B37" s="551"/>
      <c r="C37" s="551" t="s">
        <v>154</v>
      </c>
      <c r="D37" s="558"/>
      <c r="E37" s="545">
        <v>3</v>
      </c>
      <c r="F37" s="546">
        <v>1</v>
      </c>
      <c r="G37" s="546">
        <v>15</v>
      </c>
      <c r="H37" s="520">
        <v>16</v>
      </c>
      <c r="I37" s="520">
        <v>0</v>
      </c>
      <c r="J37" s="520">
        <v>16</v>
      </c>
      <c r="K37" s="559">
        <v>0</v>
      </c>
      <c r="L37" s="560">
        <v>0</v>
      </c>
      <c r="M37" s="559">
        <f t="shared" si="2"/>
        <v>0</v>
      </c>
      <c r="N37" s="562">
        <v>0</v>
      </c>
    </row>
    <row r="38" spans="1:15">
      <c r="A38" s="541"/>
      <c r="B38" s="551"/>
      <c r="C38" s="551"/>
      <c r="D38" s="558"/>
      <c r="E38" s="545">
        <v>2</v>
      </c>
      <c r="F38" s="520">
        <v>0</v>
      </c>
      <c r="G38" s="546">
        <v>0</v>
      </c>
      <c r="H38" s="520">
        <v>0</v>
      </c>
      <c r="I38" s="520">
        <v>0</v>
      </c>
      <c r="J38" s="520">
        <v>0</v>
      </c>
      <c r="K38" s="559">
        <v>0</v>
      </c>
      <c r="L38" s="560">
        <v>0</v>
      </c>
      <c r="M38" s="559">
        <f t="shared" si="2"/>
        <v>0</v>
      </c>
      <c r="N38" s="562">
        <v>0</v>
      </c>
    </row>
    <row r="39" spans="1:15">
      <c r="A39" s="541"/>
      <c r="B39" s="555"/>
      <c r="C39" s="555"/>
      <c r="D39" s="558"/>
      <c r="E39" s="542">
        <v>1</v>
      </c>
      <c r="F39" s="520">
        <v>0</v>
      </c>
      <c r="G39" s="546">
        <v>32</v>
      </c>
      <c r="H39" s="520">
        <v>32</v>
      </c>
      <c r="I39" s="520">
        <v>44</v>
      </c>
      <c r="J39" s="520">
        <v>76</v>
      </c>
      <c r="K39" s="559">
        <v>0</v>
      </c>
      <c r="L39" s="560">
        <v>0</v>
      </c>
      <c r="M39" s="559">
        <f t="shared" si="2"/>
        <v>0</v>
      </c>
      <c r="N39" s="562">
        <v>0</v>
      </c>
    </row>
    <row r="40" spans="1:15">
      <c r="A40" s="541"/>
      <c r="B40" s="1090" t="s">
        <v>281</v>
      </c>
      <c r="C40" s="1091"/>
      <c r="D40" s="1091"/>
      <c r="E40" s="1091"/>
      <c r="F40" s="563">
        <f t="shared" ref="F40:N40" si="3">SUM(F27:F39)</f>
        <v>706</v>
      </c>
      <c r="G40" s="546">
        <f t="shared" si="3"/>
        <v>47</v>
      </c>
      <c r="H40" s="564">
        <f t="shared" si="3"/>
        <v>753</v>
      </c>
      <c r="I40" s="565">
        <f t="shared" si="3"/>
        <v>44</v>
      </c>
      <c r="J40" s="556">
        <f t="shared" si="3"/>
        <v>797</v>
      </c>
      <c r="K40" s="563">
        <f t="shared" si="3"/>
        <v>164</v>
      </c>
      <c r="L40" s="566">
        <f t="shared" si="3"/>
        <v>41</v>
      </c>
      <c r="M40" s="556">
        <f t="shared" si="3"/>
        <v>205</v>
      </c>
      <c r="N40" s="557">
        <f t="shared" si="3"/>
        <v>28</v>
      </c>
      <c r="O40" s="567"/>
    </row>
    <row r="41" spans="1:15">
      <c r="A41" s="541"/>
      <c r="B41" s="542"/>
      <c r="C41" s="542"/>
      <c r="D41" s="568"/>
      <c r="E41" s="545">
        <v>13</v>
      </c>
      <c r="F41" s="520">
        <v>1</v>
      </c>
      <c r="G41" s="546">
        <v>0</v>
      </c>
      <c r="H41" s="520">
        <v>1</v>
      </c>
      <c r="I41" s="520">
        <v>0</v>
      </c>
      <c r="J41" s="520">
        <v>1</v>
      </c>
      <c r="K41" s="559">
        <v>0</v>
      </c>
      <c r="L41" s="560">
        <v>4</v>
      </c>
      <c r="M41" s="561">
        <f>K41+L41</f>
        <v>4</v>
      </c>
      <c r="N41" s="561">
        <v>3</v>
      </c>
    </row>
    <row r="42" spans="1:15">
      <c r="A42" s="541"/>
      <c r="B42" s="551" t="s">
        <v>154</v>
      </c>
      <c r="C42" s="551" t="s">
        <v>152</v>
      </c>
      <c r="D42" s="558" t="s">
        <v>282</v>
      </c>
      <c r="E42" s="545">
        <v>12</v>
      </c>
      <c r="F42" s="520">
        <v>0</v>
      </c>
      <c r="G42" s="546">
        <v>0</v>
      </c>
      <c r="H42" s="520">
        <v>0</v>
      </c>
      <c r="I42" s="520">
        <v>0</v>
      </c>
      <c r="J42" s="520">
        <v>0</v>
      </c>
      <c r="K42" s="559">
        <v>0</v>
      </c>
      <c r="L42" s="560">
        <v>0</v>
      </c>
      <c r="M42" s="561">
        <f t="shared" ref="M42:M53" si="4">K42+L42</f>
        <v>0</v>
      </c>
      <c r="N42" s="561">
        <v>0</v>
      </c>
    </row>
    <row r="43" spans="1:15">
      <c r="A43" s="541"/>
      <c r="B43" s="551" t="s">
        <v>270</v>
      </c>
      <c r="C43" s="551"/>
      <c r="D43" s="558" t="s">
        <v>270</v>
      </c>
      <c r="E43" s="545">
        <v>11</v>
      </c>
      <c r="F43" s="520">
        <v>1</v>
      </c>
      <c r="G43" s="546">
        <v>0</v>
      </c>
      <c r="H43" s="520">
        <v>1</v>
      </c>
      <c r="I43" s="520">
        <v>0</v>
      </c>
      <c r="J43" s="520">
        <v>1</v>
      </c>
      <c r="K43" s="559">
        <v>0</v>
      </c>
      <c r="L43" s="560">
        <v>0</v>
      </c>
      <c r="M43" s="561">
        <f t="shared" si="4"/>
        <v>0</v>
      </c>
      <c r="N43" s="561">
        <v>0</v>
      </c>
    </row>
    <row r="44" spans="1:15">
      <c r="A44" s="541"/>
      <c r="B44" s="551" t="s">
        <v>283</v>
      </c>
      <c r="C44" s="542"/>
      <c r="D44" s="558" t="s">
        <v>268</v>
      </c>
      <c r="E44" s="545">
        <v>10</v>
      </c>
      <c r="F44" s="520">
        <v>1</v>
      </c>
      <c r="G44" s="546">
        <v>0</v>
      </c>
      <c r="H44" s="520">
        <v>1</v>
      </c>
      <c r="I44" s="520">
        <v>0</v>
      </c>
      <c r="J44" s="520">
        <v>1</v>
      </c>
      <c r="K44" s="559">
        <v>0</v>
      </c>
      <c r="L44" s="560">
        <v>0</v>
      </c>
      <c r="M44" s="561">
        <f t="shared" si="4"/>
        <v>0</v>
      </c>
      <c r="N44" s="561">
        <v>0</v>
      </c>
    </row>
    <row r="45" spans="1:15">
      <c r="A45" s="541"/>
      <c r="B45" s="551" t="s">
        <v>273</v>
      </c>
      <c r="C45" s="551"/>
      <c r="D45" s="558" t="s">
        <v>280</v>
      </c>
      <c r="E45" s="545">
        <v>9</v>
      </c>
      <c r="F45" s="520">
        <v>1</v>
      </c>
      <c r="G45" s="546">
        <v>0</v>
      </c>
      <c r="H45" s="520">
        <v>1</v>
      </c>
      <c r="I45" s="520">
        <v>0</v>
      </c>
      <c r="J45" s="520">
        <v>1</v>
      </c>
      <c r="K45" s="559">
        <v>0</v>
      </c>
      <c r="L45" s="560">
        <v>0</v>
      </c>
      <c r="M45" s="561">
        <f t="shared" si="4"/>
        <v>0</v>
      </c>
      <c r="N45" s="561">
        <v>0</v>
      </c>
    </row>
    <row r="46" spans="1:15">
      <c r="A46" s="541"/>
      <c r="B46" s="551" t="s">
        <v>271</v>
      </c>
      <c r="C46" s="551" t="s">
        <v>153</v>
      </c>
      <c r="D46" s="558" t="s">
        <v>154</v>
      </c>
      <c r="E46" s="545">
        <v>8</v>
      </c>
      <c r="F46" s="520">
        <v>2</v>
      </c>
      <c r="G46" s="546">
        <v>0</v>
      </c>
      <c r="H46" s="520">
        <v>2</v>
      </c>
      <c r="I46" s="520">
        <v>0</v>
      </c>
      <c r="J46" s="520">
        <v>2</v>
      </c>
      <c r="K46" s="559">
        <v>0</v>
      </c>
      <c r="L46" s="560">
        <v>0</v>
      </c>
      <c r="M46" s="561">
        <f t="shared" si="4"/>
        <v>0</v>
      </c>
      <c r="N46" s="561">
        <v>0</v>
      </c>
    </row>
    <row r="47" spans="1:15">
      <c r="A47" s="541"/>
      <c r="B47" s="551" t="s">
        <v>273</v>
      </c>
      <c r="C47" s="551"/>
      <c r="D47" s="558" t="s">
        <v>279</v>
      </c>
      <c r="E47" s="545">
        <v>7</v>
      </c>
      <c r="F47" s="520">
        <v>0</v>
      </c>
      <c r="G47" s="546">
        <v>0</v>
      </c>
      <c r="H47" s="520">
        <v>0</v>
      </c>
      <c r="I47" s="520">
        <v>0</v>
      </c>
      <c r="J47" s="520">
        <v>0</v>
      </c>
      <c r="K47" s="559">
        <v>0</v>
      </c>
      <c r="L47" s="560">
        <v>0</v>
      </c>
      <c r="M47" s="561">
        <f t="shared" si="4"/>
        <v>0</v>
      </c>
      <c r="N47" s="561">
        <v>0</v>
      </c>
    </row>
    <row r="48" spans="1:15">
      <c r="A48" s="541"/>
      <c r="B48" s="551" t="s">
        <v>154</v>
      </c>
      <c r="C48" s="551"/>
      <c r="D48" s="558" t="s">
        <v>253</v>
      </c>
      <c r="E48" s="545">
        <v>6</v>
      </c>
      <c r="F48" s="520">
        <v>0</v>
      </c>
      <c r="G48" s="546">
        <v>0</v>
      </c>
      <c r="H48" s="520">
        <v>0</v>
      </c>
      <c r="I48" s="520">
        <v>0</v>
      </c>
      <c r="J48" s="520">
        <v>0</v>
      </c>
      <c r="K48" s="559">
        <v>0</v>
      </c>
      <c r="L48" s="560">
        <v>0</v>
      </c>
      <c r="M48" s="561">
        <f t="shared" si="4"/>
        <v>0</v>
      </c>
      <c r="N48" s="561">
        <v>0</v>
      </c>
    </row>
    <row r="49" spans="1:14">
      <c r="A49" s="541"/>
      <c r="B49" s="551" t="s">
        <v>274</v>
      </c>
      <c r="C49" s="542"/>
      <c r="D49" s="558" t="s">
        <v>268</v>
      </c>
      <c r="E49" s="545">
        <v>5</v>
      </c>
      <c r="F49" s="520">
        <v>0</v>
      </c>
      <c r="G49" s="546">
        <v>0</v>
      </c>
      <c r="H49" s="520">
        <v>0</v>
      </c>
      <c r="I49" s="520">
        <v>0</v>
      </c>
      <c r="J49" s="520">
        <v>0</v>
      </c>
      <c r="K49" s="559">
        <v>0</v>
      </c>
      <c r="L49" s="560">
        <v>0</v>
      </c>
      <c r="M49" s="561">
        <f t="shared" si="4"/>
        <v>0</v>
      </c>
      <c r="N49" s="561">
        <v>0</v>
      </c>
    </row>
    <row r="50" spans="1:14">
      <c r="A50" s="541"/>
      <c r="B50" s="551"/>
      <c r="C50" s="551"/>
      <c r="D50" s="558" t="s">
        <v>275</v>
      </c>
      <c r="E50" s="545">
        <v>4</v>
      </c>
      <c r="F50" s="520">
        <v>0</v>
      </c>
      <c r="G50" s="546">
        <v>0</v>
      </c>
      <c r="H50" s="520">
        <v>0</v>
      </c>
      <c r="I50" s="520">
        <v>0</v>
      </c>
      <c r="J50" s="520">
        <v>0</v>
      </c>
      <c r="K50" s="559">
        <v>0</v>
      </c>
      <c r="L50" s="560">
        <v>0</v>
      </c>
      <c r="M50" s="561">
        <f t="shared" si="4"/>
        <v>0</v>
      </c>
      <c r="N50" s="561">
        <v>0</v>
      </c>
    </row>
    <row r="51" spans="1:14">
      <c r="A51" s="541"/>
      <c r="B51" s="551"/>
      <c r="C51" s="551" t="s">
        <v>154</v>
      </c>
      <c r="D51" s="558" t="s">
        <v>154</v>
      </c>
      <c r="E51" s="545">
        <v>3</v>
      </c>
      <c r="F51" s="520">
        <v>0</v>
      </c>
      <c r="G51" s="546">
        <v>0</v>
      </c>
      <c r="H51" s="520">
        <v>0</v>
      </c>
      <c r="I51" s="520">
        <v>0</v>
      </c>
      <c r="J51" s="520">
        <v>0</v>
      </c>
      <c r="K51" s="559">
        <v>0</v>
      </c>
      <c r="L51" s="560">
        <v>0</v>
      </c>
      <c r="M51" s="561">
        <f t="shared" si="4"/>
        <v>0</v>
      </c>
      <c r="N51" s="561">
        <v>0</v>
      </c>
    </row>
    <row r="52" spans="1:14">
      <c r="A52" s="541"/>
      <c r="B52" s="551"/>
      <c r="C52" s="551"/>
      <c r="D52" s="558" t="s">
        <v>271</v>
      </c>
      <c r="E52" s="545">
        <v>2</v>
      </c>
      <c r="F52" s="520">
        <v>0</v>
      </c>
      <c r="G52" s="546">
        <v>0</v>
      </c>
      <c r="H52" s="520">
        <v>0</v>
      </c>
      <c r="I52" s="520">
        <v>0</v>
      </c>
      <c r="J52" s="520">
        <v>0</v>
      </c>
      <c r="K52" s="559">
        <v>0</v>
      </c>
      <c r="L52" s="560">
        <v>0</v>
      </c>
      <c r="M52" s="561">
        <f t="shared" si="4"/>
        <v>0</v>
      </c>
      <c r="N52" s="561">
        <v>0</v>
      </c>
    </row>
    <row r="53" spans="1:14">
      <c r="A53" s="541"/>
      <c r="B53" s="555"/>
      <c r="C53" s="558"/>
      <c r="D53" s="555"/>
      <c r="E53" s="542">
        <v>1</v>
      </c>
      <c r="F53" s="520">
        <v>0</v>
      </c>
      <c r="G53" s="569">
        <v>0</v>
      </c>
      <c r="H53" s="520">
        <v>0</v>
      </c>
      <c r="I53" s="570">
        <v>6</v>
      </c>
      <c r="J53" s="570">
        <v>6</v>
      </c>
      <c r="K53" s="571">
        <v>0</v>
      </c>
      <c r="L53" s="560">
        <v>0</v>
      </c>
      <c r="M53" s="572">
        <f t="shared" si="4"/>
        <v>0</v>
      </c>
      <c r="N53" s="572">
        <v>0</v>
      </c>
    </row>
    <row r="54" spans="1:14">
      <c r="B54" s="1089" t="s">
        <v>284</v>
      </c>
      <c r="C54" s="1089"/>
      <c r="D54" s="1089"/>
      <c r="E54" s="1089"/>
      <c r="F54" s="520">
        <f t="shared" ref="F54:N54" si="5">SUM(F41:F53)</f>
        <v>6</v>
      </c>
      <c r="G54" s="546">
        <f t="shared" si="5"/>
        <v>0</v>
      </c>
      <c r="H54" s="520">
        <f t="shared" si="5"/>
        <v>6</v>
      </c>
      <c r="I54" s="520">
        <f t="shared" si="5"/>
        <v>6</v>
      </c>
      <c r="J54" s="520">
        <f t="shared" si="5"/>
        <v>12</v>
      </c>
      <c r="K54" s="520">
        <f t="shared" si="5"/>
        <v>0</v>
      </c>
      <c r="L54" s="566">
        <f t="shared" si="5"/>
        <v>4</v>
      </c>
      <c r="M54" s="520">
        <f t="shared" si="5"/>
        <v>4</v>
      </c>
      <c r="N54" s="520">
        <f t="shared" si="5"/>
        <v>3</v>
      </c>
    </row>
    <row r="55" spans="1:14">
      <c r="B55" s="1086" t="s">
        <v>285</v>
      </c>
      <c r="C55" s="1087"/>
      <c r="D55" s="1087"/>
      <c r="E55" s="1088"/>
      <c r="F55" s="520"/>
      <c r="G55" s="520"/>
      <c r="H55" s="520"/>
      <c r="I55" s="520"/>
      <c r="J55" s="520"/>
      <c r="K55" s="520"/>
      <c r="L55" s="520"/>
      <c r="M55" s="520"/>
      <c r="N55" s="520"/>
    </row>
    <row r="56" spans="1:14">
      <c r="B56" s="1089" t="s">
        <v>17</v>
      </c>
      <c r="C56" s="1089"/>
      <c r="D56" s="1089"/>
      <c r="E56" s="1089"/>
      <c r="F56" s="573">
        <f t="shared" ref="F56:J56" si="6">+F26+F40+F54+F55</f>
        <v>998</v>
      </c>
      <c r="G56" s="573">
        <f t="shared" si="6"/>
        <v>77</v>
      </c>
      <c r="H56" s="573">
        <f t="shared" si="6"/>
        <v>1075</v>
      </c>
      <c r="I56" s="573">
        <f t="shared" si="6"/>
        <v>51</v>
      </c>
      <c r="J56" s="573">
        <f t="shared" si="6"/>
        <v>1126</v>
      </c>
      <c r="K56" s="573">
        <f>+K26+K40+K54+K55</f>
        <v>275</v>
      </c>
      <c r="L56" s="573">
        <f t="shared" ref="L56:N56" si="7">+L26+L40+L54+L55</f>
        <v>58</v>
      </c>
      <c r="M56" s="573">
        <f t="shared" si="7"/>
        <v>333</v>
      </c>
      <c r="N56" s="573">
        <f t="shared" si="7"/>
        <v>42</v>
      </c>
    </row>
    <row r="57" spans="1:14"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</row>
    <row r="58" spans="1:14"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</row>
    <row r="59" spans="1:14">
      <c r="B59" s="574"/>
    </row>
    <row r="60" spans="1:14">
      <c r="B60" s="574"/>
    </row>
    <row r="61" spans="1:14">
      <c r="B61" s="574"/>
    </row>
    <row r="62" spans="1:14">
      <c r="B62" s="574"/>
    </row>
    <row r="63" spans="1:14">
      <c r="B63" s="574"/>
    </row>
    <row r="64" spans="1:14">
      <c r="B64" s="574"/>
    </row>
    <row r="65" spans="2:4">
      <c r="B65" s="574"/>
    </row>
    <row r="66" spans="2:4">
      <c r="B66" s="574"/>
    </row>
    <row r="67" spans="2:4">
      <c r="B67" s="575"/>
    </row>
    <row r="68" spans="2:4">
      <c r="C68" s="575"/>
      <c r="D68" s="575"/>
    </row>
    <row r="69" spans="2:4">
      <c r="C69" s="575"/>
      <c r="D69" s="575"/>
    </row>
    <row r="70" spans="2:4">
      <c r="C70" s="575"/>
      <c r="D70" s="575"/>
    </row>
    <row r="71" spans="2:4">
      <c r="C71" s="575"/>
      <c r="D71" s="575"/>
    </row>
    <row r="72" spans="2:4">
      <c r="C72" s="575"/>
      <c r="D72" s="575"/>
    </row>
    <row r="73" spans="2:4">
      <c r="C73" s="575"/>
      <c r="D73" s="575"/>
    </row>
    <row r="74" spans="2:4">
      <c r="C74" s="575"/>
    </row>
    <row r="75" spans="2:4">
      <c r="C75" s="575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zoomScaleNormal="100" workbookViewId="0">
      <selection activeCell="K25" sqref="K25"/>
    </sheetView>
  </sheetViews>
  <sheetFormatPr defaultRowHeight="12.75"/>
  <cols>
    <col min="1" max="1" width="3.140625" style="506" customWidth="1"/>
    <col min="2" max="8" width="17.7109375" style="506" customWidth="1"/>
    <col min="9" max="16384" width="9.140625" style="506"/>
  </cols>
  <sheetData>
    <row r="1" spans="2:10">
      <c r="B1" s="507" t="s">
        <v>246</v>
      </c>
      <c r="C1" s="508"/>
      <c r="D1" s="508"/>
      <c r="E1" s="508"/>
      <c r="F1" s="508"/>
      <c r="G1" s="508"/>
      <c r="H1" s="508"/>
    </row>
    <row r="2" spans="2:10">
      <c r="B2" s="507" t="s">
        <v>247</v>
      </c>
      <c r="C2" s="509" t="s">
        <v>248</v>
      </c>
      <c r="D2" s="508"/>
      <c r="E2" s="508"/>
      <c r="F2" s="508"/>
      <c r="G2" s="508"/>
      <c r="H2" s="508"/>
    </row>
    <row r="3" spans="2:10">
      <c r="B3" s="507" t="s">
        <v>249</v>
      </c>
      <c r="C3" s="510" t="s">
        <v>250</v>
      </c>
      <c r="D3" s="508"/>
      <c r="E3" s="508"/>
      <c r="F3" s="508"/>
      <c r="G3" s="508"/>
      <c r="H3" s="508"/>
    </row>
    <row r="4" spans="2:10">
      <c r="B4" s="508" t="s">
        <v>251</v>
      </c>
      <c r="C4" s="511">
        <v>43343</v>
      </c>
      <c r="D4" s="508"/>
      <c r="E4" s="508"/>
      <c r="F4" s="576"/>
      <c r="G4" s="508"/>
      <c r="H4" s="508"/>
    </row>
    <row r="5" spans="2:10">
      <c r="B5" s="1077" t="s">
        <v>290</v>
      </c>
      <c r="C5" s="1077"/>
      <c r="D5" s="1077"/>
      <c r="E5" s="1077"/>
      <c r="F5" s="1077"/>
      <c r="G5" s="1077"/>
      <c r="H5" s="1077"/>
    </row>
    <row r="6" spans="2:10">
      <c r="B6" s="1077" t="s">
        <v>253</v>
      </c>
      <c r="C6" s="1077"/>
      <c r="D6" s="1077"/>
      <c r="E6" s="1077"/>
      <c r="F6" s="1077"/>
      <c r="G6" s="1077"/>
      <c r="H6" s="1077"/>
    </row>
    <row r="7" spans="2:10">
      <c r="B7" s="1077" t="s">
        <v>291</v>
      </c>
      <c r="C7" s="1077"/>
      <c r="D7" s="1077"/>
      <c r="E7" s="1077"/>
      <c r="F7" s="1077"/>
      <c r="G7" s="1077"/>
      <c r="H7" s="1077"/>
    </row>
    <row r="8" spans="2:10">
      <c r="B8" s="512"/>
      <c r="C8" s="512"/>
      <c r="D8" s="512"/>
      <c r="E8" s="512"/>
      <c r="F8" s="512"/>
      <c r="G8" s="512"/>
      <c r="H8" s="512"/>
    </row>
    <row r="9" spans="2:10">
      <c r="B9" s="513" t="s">
        <v>292</v>
      </c>
      <c r="C9" s="508"/>
      <c r="D9" s="508"/>
      <c r="E9" s="508"/>
      <c r="F9" s="508"/>
      <c r="G9" s="508"/>
      <c r="H9" s="508"/>
    </row>
    <row r="10" spans="2:10" ht="15.75" customHeight="1">
      <c r="B10" s="1078" t="s">
        <v>293</v>
      </c>
      <c r="C10" s="1078" t="s">
        <v>259</v>
      </c>
      <c r="D10" s="1078"/>
      <c r="E10" s="1078"/>
      <c r="F10" s="1078"/>
      <c r="G10" s="1078" t="s">
        <v>260</v>
      </c>
      <c r="H10" s="1078" t="s">
        <v>194</v>
      </c>
      <c r="I10" s="577"/>
    </row>
    <row r="11" spans="2:10" ht="30.75" customHeight="1">
      <c r="B11" s="1078"/>
      <c r="C11" s="1078" t="s">
        <v>294</v>
      </c>
      <c r="D11" s="1078"/>
      <c r="E11" s="1078"/>
      <c r="F11" s="1078" t="s">
        <v>295</v>
      </c>
      <c r="G11" s="1078"/>
      <c r="H11" s="1078"/>
      <c r="I11" s="577"/>
    </row>
    <row r="12" spans="2:10" ht="15" customHeight="1">
      <c r="B12" s="1078"/>
      <c r="C12" s="578" t="s">
        <v>296</v>
      </c>
      <c r="D12" s="578" t="s">
        <v>297</v>
      </c>
      <c r="E12" s="1078" t="s">
        <v>267</v>
      </c>
      <c r="F12" s="1078"/>
      <c r="G12" s="1078"/>
      <c r="H12" s="1078"/>
    </row>
    <row r="13" spans="2:10" ht="15" customHeight="1">
      <c r="B13" s="1078"/>
      <c r="C13" s="579" t="s">
        <v>297</v>
      </c>
      <c r="D13" s="579" t="s">
        <v>298</v>
      </c>
      <c r="E13" s="1078"/>
      <c r="F13" s="1078"/>
      <c r="G13" s="1078"/>
      <c r="H13" s="1078"/>
    </row>
    <row r="14" spans="2:10" ht="15.75" customHeight="1">
      <c r="B14" s="1078"/>
      <c r="C14" s="580" t="s">
        <v>299</v>
      </c>
      <c r="D14" s="580" t="s">
        <v>300</v>
      </c>
      <c r="E14" s="1078"/>
      <c r="F14" s="1078"/>
      <c r="G14" s="1078"/>
      <c r="H14" s="1078"/>
    </row>
    <row r="15" spans="2:10" ht="15.75" customHeight="1">
      <c r="B15" s="1093" t="s">
        <v>301</v>
      </c>
      <c r="C15" s="1093"/>
      <c r="D15" s="1093"/>
      <c r="E15" s="1093"/>
      <c r="F15" s="1093"/>
      <c r="G15" s="1093"/>
      <c r="H15" s="1093"/>
      <c r="I15" s="577"/>
      <c r="J15" s="531"/>
    </row>
    <row r="16" spans="2:10">
      <c r="B16" s="581" t="s">
        <v>302</v>
      </c>
      <c r="C16" s="561">
        <v>0</v>
      </c>
      <c r="D16" s="561">
        <v>0</v>
      </c>
      <c r="E16" s="561">
        <v>0</v>
      </c>
      <c r="F16" s="561">
        <v>0</v>
      </c>
      <c r="G16" s="561">
        <v>0</v>
      </c>
      <c r="H16" s="561">
        <v>0</v>
      </c>
    </row>
    <row r="17" spans="2:11">
      <c r="B17" s="581" t="s">
        <v>303</v>
      </c>
      <c r="C17" s="561">
        <v>137</v>
      </c>
      <c r="D17" s="561">
        <v>1</v>
      </c>
      <c r="E17" s="561">
        <v>138</v>
      </c>
      <c r="F17" s="561">
        <v>14</v>
      </c>
      <c r="G17" s="561">
        <v>0</v>
      </c>
      <c r="H17" s="561">
        <v>152</v>
      </c>
    </row>
    <row r="18" spans="2:11">
      <c r="B18" s="581" t="s">
        <v>304</v>
      </c>
      <c r="C18" s="561">
        <v>10</v>
      </c>
      <c r="D18" s="561">
        <v>0</v>
      </c>
      <c r="E18" s="561">
        <v>10</v>
      </c>
      <c r="F18" s="561">
        <v>0</v>
      </c>
      <c r="G18" s="561">
        <v>0</v>
      </c>
      <c r="H18" s="561">
        <v>10</v>
      </c>
    </row>
    <row r="19" spans="2:11">
      <c r="B19" s="581" t="s">
        <v>305</v>
      </c>
      <c r="C19" s="561">
        <v>1</v>
      </c>
      <c r="D19" s="561">
        <v>0</v>
      </c>
      <c r="E19" s="561">
        <v>1</v>
      </c>
      <c r="F19" s="561">
        <v>0</v>
      </c>
      <c r="G19" s="561">
        <v>0</v>
      </c>
      <c r="H19" s="561">
        <v>1</v>
      </c>
      <c r="J19" s="530"/>
      <c r="K19" s="530"/>
    </row>
    <row r="20" spans="2:11">
      <c r="B20" s="582" t="s">
        <v>306</v>
      </c>
      <c r="C20" s="561">
        <v>148</v>
      </c>
      <c r="D20" s="561">
        <v>1</v>
      </c>
      <c r="E20" s="561">
        <v>149</v>
      </c>
      <c r="F20" s="561">
        <v>14</v>
      </c>
      <c r="G20" s="561">
        <v>0</v>
      </c>
      <c r="H20" s="561">
        <v>163</v>
      </c>
    </row>
    <row r="21" spans="2:11">
      <c r="B21" s="1094" t="s">
        <v>307</v>
      </c>
      <c r="C21" s="1094"/>
      <c r="D21" s="1094"/>
      <c r="E21" s="1094"/>
      <c r="F21" s="1094"/>
      <c r="G21" s="1094"/>
      <c r="H21" s="1094"/>
      <c r="I21" s="577"/>
    </row>
    <row r="22" spans="2:11" ht="15.75" customHeight="1">
      <c r="B22" s="581" t="s">
        <v>308</v>
      </c>
      <c r="C22" s="561">
        <v>77</v>
      </c>
      <c r="D22" s="561">
        <v>0</v>
      </c>
      <c r="E22" s="561">
        <v>77</v>
      </c>
      <c r="F22" s="561">
        <v>0</v>
      </c>
      <c r="G22" s="561">
        <v>0</v>
      </c>
      <c r="H22" s="561">
        <v>77</v>
      </c>
    </row>
    <row r="23" spans="2:11" ht="15.75" customHeight="1">
      <c r="B23" s="581" t="s">
        <v>309</v>
      </c>
      <c r="C23" s="561">
        <v>667</v>
      </c>
      <c r="D23" s="561">
        <v>0</v>
      </c>
      <c r="E23" s="561">
        <v>667</v>
      </c>
      <c r="F23" s="561">
        <v>0</v>
      </c>
      <c r="G23" s="561">
        <v>17</v>
      </c>
      <c r="H23" s="561">
        <v>684</v>
      </c>
    </row>
    <row r="24" spans="2:11" ht="15.75" customHeight="1">
      <c r="B24" s="581" t="s">
        <v>310</v>
      </c>
      <c r="C24" s="561">
        <v>562</v>
      </c>
      <c r="D24" s="561">
        <v>0</v>
      </c>
      <c r="E24" s="561">
        <v>562</v>
      </c>
      <c r="F24" s="561">
        <v>0</v>
      </c>
      <c r="G24" s="561">
        <v>6</v>
      </c>
      <c r="H24" s="561">
        <v>568</v>
      </c>
    </row>
    <row r="25" spans="2:11" ht="15.75" customHeight="1">
      <c r="B25" s="581" t="s">
        <v>311</v>
      </c>
      <c r="C25" s="561">
        <v>228</v>
      </c>
      <c r="D25" s="561">
        <v>0</v>
      </c>
      <c r="E25" s="561">
        <v>228</v>
      </c>
      <c r="F25" s="561">
        <v>0</v>
      </c>
      <c r="G25" s="561">
        <v>5</v>
      </c>
      <c r="H25" s="561">
        <v>233</v>
      </c>
    </row>
    <row r="26" spans="2:11" ht="15.75" customHeight="1">
      <c r="B26" s="581" t="s">
        <v>312</v>
      </c>
      <c r="C26" s="561">
        <v>204</v>
      </c>
      <c r="D26" s="561">
        <v>0</v>
      </c>
      <c r="E26" s="561">
        <v>204</v>
      </c>
      <c r="F26" s="561">
        <v>0</v>
      </c>
      <c r="G26" s="561">
        <v>8</v>
      </c>
      <c r="H26" s="561">
        <v>212</v>
      </c>
    </row>
    <row r="27" spans="2:11" ht="15.75" customHeight="1">
      <c r="B27" s="581" t="s">
        <v>313</v>
      </c>
      <c r="C27" s="561">
        <v>33</v>
      </c>
      <c r="D27" s="561">
        <v>0</v>
      </c>
      <c r="E27" s="561">
        <v>33</v>
      </c>
      <c r="F27" s="561">
        <v>0</v>
      </c>
      <c r="G27" s="561">
        <v>1</v>
      </c>
      <c r="H27" s="561">
        <v>34</v>
      </c>
    </row>
    <row r="28" spans="2:11">
      <c r="B28" s="582" t="s">
        <v>314</v>
      </c>
      <c r="C28" s="561">
        <v>1771</v>
      </c>
      <c r="D28" s="561">
        <v>0</v>
      </c>
      <c r="E28" s="561">
        <v>1771</v>
      </c>
      <c r="F28" s="561">
        <v>0</v>
      </c>
      <c r="G28" s="561">
        <v>37</v>
      </c>
      <c r="H28" s="561">
        <v>1808</v>
      </c>
    </row>
    <row r="29" spans="2:11">
      <c r="B29" s="582" t="s">
        <v>9</v>
      </c>
      <c r="C29" s="561">
        <v>1919</v>
      </c>
      <c r="D29" s="561">
        <v>1</v>
      </c>
      <c r="E29" s="561">
        <v>1920</v>
      </c>
      <c r="F29" s="561">
        <v>14</v>
      </c>
      <c r="G29" s="561">
        <v>37</v>
      </c>
      <c r="H29" s="561">
        <v>1971</v>
      </c>
    </row>
    <row r="30" spans="2:11">
      <c r="B30" s="583"/>
      <c r="C30" s="583"/>
      <c r="D30" s="583"/>
      <c r="E30" s="583"/>
      <c r="F30" s="583"/>
      <c r="G30" s="583"/>
      <c r="H30" s="583"/>
      <c r="J30" s="577"/>
    </row>
    <row r="31" spans="2:11">
      <c r="B31" s="508"/>
      <c r="C31" s="583"/>
      <c r="D31" s="583"/>
      <c r="E31" s="583"/>
      <c r="F31" s="583"/>
      <c r="G31" s="583"/>
      <c r="H31" s="583"/>
      <c r="J31" s="577"/>
    </row>
    <row r="32" spans="2:11">
      <c r="B32" s="531"/>
      <c r="J32" s="577"/>
    </row>
    <row r="33" spans="2:10">
      <c r="B33" s="531"/>
      <c r="J33" s="577"/>
    </row>
    <row r="34" spans="2:10">
      <c r="B34" s="531"/>
      <c r="J34" s="577"/>
    </row>
    <row r="35" spans="2:10">
      <c r="B35" s="531"/>
      <c r="J35" s="577"/>
    </row>
    <row r="36" spans="2:10">
      <c r="B36" s="531"/>
      <c r="J36" s="577"/>
    </row>
    <row r="37" spans="2:10">
      <c r="B37" s="531"/>
      <c r="J37" s="577"/>
    </row>
    <row r="38" spans="2:10">
      <c r="B38" s="531"/>
      <c r="J38" s="577"/>
    </row>
    <row r="39" spans="2:10">
      <c r="C39" s="531"/>
    </row>
    <row r="40" spans="2:10">
      <c r="C40" s="531"/>
    </row>
    <row r="41" spans="2:10">
      <c r="C41" s="584"/>
      <c r="G41" s="577"/>
    </row>
    <row r="42" spans="2:10">
      <c r="C42" s="531"/>
    </row>
    <row r="43" spans="2:10">
      <c r="C43" s="531"/>
    </row>
  </sheetData>
  <mergeCells count="12">
    <mergeCell ref="B15:H15"/>
    <mergeCell ref="B21:H21"/>
    <mergeCell ref="B5:H5"/>
    <mergeCell ref="B6:H6"/>
    <mergeCell ref="B7:H7"/>
    <mergeCell ref="B10:B14"/>
    <mergeCell ref="C10:F10"/>
    <mergeCell ref="G10:G14"/>
    <mergeCell ref="H10:H14"/>
    <mergeCell ref="C11:E11"/>
    <mergeCell ref="F11:F14"/>
    <mergeCell ref="E12:E14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view="pageBreakPreview" zoomScale="115" zoomScaleNormal="100" zoomScaleSheetLayoutView="115" workbookViewId="0">
      <selection activeCell="C33" sqref="C33"/>
    </sheetView>
  </sheetViews>
  <sheetFormatPr defaultColWidth="9.140625" defaultRowHeight="12.75" outlineLevelRow="1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96" t="s">
        <v>0</v>
      </c>
      <c r="B1" s="896"/>
      <c r="C1" s="896"/>
      <c r="D1" s="896"/>
      <c r="E1" s="896"/>
      <c r="F1" s="896"/>
      <c r="G1" s="896"/>
      <c r="H1" s="896"/>
    </row>
    <row r="2" spans="1:8" ht="12.75" customHeight="1">
      <c r="A2" s="896" t="s">
        <v>19</v>
      </c>
      <c r="B2" s="896"/>
      <c r="C2" s="896"/>
      <c r="D2" s="896"/>
      <c r="E2" s="896"/>
      <c r="F2" s="896"/>
      <c r="G2" s="896"/>
      <c r="H2" s="896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97" t="str">
        <f>'ANEXO I - TAB 1'!A4:M4</f>
        <v>PODER/ÓRGÃO/UNIDADE: JUSTIÇA FEDERAL</v>
      </c>
      <c r="B4" s="897"/>
      <c r="C4" s="897"/>
      <c r="D4" s="897"/>
      <c r="E4" s="897"/>
      <c r="F4" s="897"/>
      <c r="G4" s="897"/>
      <c r="H4" s="897"/>
    </row>
    <row r="5" spans="1:8" s="1" customFormat="1" ht="12.75" customHeight="1">
      <c r="A5" s="219"/>
      <c r="B5" s="219"/>
      <c r="C5" s="219"/>
      <c r="D5" s="219"/>
      <c r="E5" s="220"/>
      <c r="F5" s="220"/>
      <c r="G5" s="898" t="str">
        <f>'ANEXO I - TAB 1'!L5</f>
        <v>POSIÇÃO: DEZEMBRO/2018</v>
      </c>
      <c r="H5" s="898"/>
    </row>
    <row r="6" spans="1:8" ht="12.75" customHeight="1">
      <c r="A6" s="908" t="s">
        <v>3</v>
      </c>
      <c r="B6" s="909" t="s">
        <v>4</v>
      </c>
      <c r="C6" s="910"/>
      <c r="D6" s="911"/>
      <c r="E6" s="912" t="s">
        <v>5</v>
      </c>
      <c r="F6" s="913"/>
      <c r="G6" s="914"/>
      <c r="H6" s="915" t="s">
        <v>20</v>
      </c>
    </row>
    <row r="7" spans="1:8" ht="12.75" customHeight="1">
      <c r="A7" s="908"/>
      <c r="B7" s="909" t="s">
        <v>7</v>
      </c>
      <c r="C7" s="910" t="s">
        <v>8</v>
      </c>
      <c r="D7" s="911" t="s">
        <v>9</v>
      </c>
      <c r="E7" s="916" t="s">
        <v>180</v>
      </c>
      <c r="F7" s="910" t="s">
        <v>11</v>
      </c>
      <c r="G7" s="917" t="s">
        <v>9</v>
      </c>
      <c r="H7" s="915"/>
    </row>
    <row r="8" spans="1:8">
      <c r="A8" s="908"/>
      <c r="B8" s="909"/>
      <c r="C8" s="910"/>
      <c r="D8" s="911"/>
      <c r="E8" s="916"/>
      <c r="F8" s="910"/>
      <c r="G8" s="917"/>
      <c r="H8" s="915"/>
    </row>
    <row r="9" spans="1:8" ht="12.75" customHeight="1">
      <c r="A9" s="168" t="s">
        <v>177</v>
      </c>
      <c r="B9" s="214">
        <f>'[7]ANEXO I - TAB 2'!$B9+'[8]ANEXO IV-e - TRF'!$C$14+'[9]ANEXO I - TAB 2  TRF'!$B$9+'[10]ANEXO I - TAB 2'!$B$9+'[11]ANEXO I - TAB 2'!$B$9</f>
        <v>138</v>
      </c>
      <c r="C9" s="215">
        <f>'[7]ANEXO I - TAB 2'!$C9+'[9]ANEXO I - TAB 2  TRF'!$C$9</f>
        <v>1</v>
      </c>
      <c r="D9" s="15">
        <f>B9+C9</f>
        <v>139</v>
      </c>
      <c r="E9" s="216">
        <f>'[7]ANEXO I - TAB 2'!$E9+'[8]ANEXO IV-e - TRF'!$F$14+'[9]ANEXO I - TAB 2  TRF'!$E$9+'[10]ANEXO I - TAB 2'!$E$9+'[11]ANEXO I - TAB 2'!$E$9</f>
        <v>110</v>
      </c>
      <c r="F9" s="215">
        <f>'[7]ANEXO I - TAB 2'!$F9+'[8]ANEXO IV-e - TRF'!$G$14+'[9]ANEXO I - TAB 2  TRF'!$F$9+'[10]ANEXO I - TAB 2'!$F$9+'[11]ANEXO I - TAB 2'!$F$9</f>
        <v>31</v>
      </c>
      <c r="G9" s="140">
        <f>E9+F9</f>
        <v>141</v>
      </c>
      <c r="H9" s="217">
        <f>'[7]ANEXO I - TAB 2'!$H9+'[8]ANEXO IV-e - TRF'!$I$14+'[9]ANEXO I - TAB 2  TRF'!$H$9+'[10]ANEXO I - TAB 2'!$H$9+'[11]ANEXO I - TAB 2'!$H$9</f>
        <v>40</v>
      </c>
    </row>
    <row r="10" spans="1:8" ht="12.75" customHeight="1">
      <c r="A10" s="168" t="s">
        <v>178</v>
      </c>
      <c r="B10" s="867">
        <f>'[7]ANEXO I - TAB 2'!$B10+'[8]ANEXO IV-e - SEÇÕES'!$C$15+'[9]ANEXO I - SEÇÕES '!$B$10+'[10]ANEXO I - TAB 2'!$B$10+'[12]ANEXO I - TAB 2'!$B$10</f>
        <v>1191</v>
      </c>
      <c r="C10" s="868">
        <f>'[7]ANEXO I - TAB 2'!$C10+'[8]ANEXO IV-e - SEÇÕES'!$D$15+'[9]ANEXO I - SEÇÕES '!$C$10+'[10]ANEXO I - TAB 2'!$C$10</f>
        <v>18</v>
      </c>
      <c r="D10" s="15">
        <f t="shared" ref="D10:D11" si="0">B10+C10</f>
        <v>1209</v>
      </c>
      <c r="E10" s="869">
        <f>'[7]ANEXO I - TAB 2'!$E10+'[8]ANEXO IV-e - SEÇÕES'!$F$15+'[9]ANEXO I - SEÇÕES '!$E$10+'[10]ANEXO I - TAB 2'!$E$10+'[12]ANEXO I - TAB 2'!$E$10</f>
        <v>114</v>
      </c>
      <c r="F10" s="868">
        <f>'[7]ANEXO I - TAB 2'!$F10+'[8]ANEXO IV-e - SEÇÕES'!$G$15+'[9]ANEXO I - SEÇÕES '!$F$10+'[10]ANEXO I - TAB 2'!$F$10+'[12]ANEXO I - TAB 2'!$F$10</f>
        <v>50</v>
      </c>
      <c r="G10" s="140">
        <f>E10+F10</f>
        <v>164</v>
      </c>
      <c r="H10" s="870">
        <f>'[7]ANEXO I - TAB 2'!$H10+'[8]ANEXO IV-e - SEÇÕES'!$I$15+'[9]ANEXO I - SEÇÕES '!$H$10+'[10]ANEXO I - TAB 2'!$H$10+'[12]ANEXO I - TAB 2'!$H$10</f>
        <v>65</v>
      </c>
    </row>
    <row r="11" spans="1:8" ht="12.75" customHeight="1">
      <c r="A11" s="168" t="s">
        <v>191</v>
      </c>
      <c r="B11" s="867">
        <f>'[7]ANEXO I - TAB 2'!$B11+'[8]ANEXO IV-e - SEÇÕES'!$C$19+'[9]ANEXO I - SEÇÕES '!$B$11+'[10]ANEXO I - TAB 2'!$B$11+'[12]ANEXO I - TAB 2'!$B$11</f>
        <v>614</v>
      </c>
      <c r="C11" s="868">
        <f>'[7]ANEXO I - TAB 2'!$C11+'[8]ANEXO IV-e - SEÇÕES'!$E$19+'[9]ANEXO I - SEÇÕES '!$C$11+'[10]ANEXO I - TAB 2'!$C$11+'[12]ANEXO I - TAB 2'!$C$11</f>
        <v>466</v>
      </c>
      <c r="D11" s="15">
        <f t="shared" si="0"/>
        <v>1080</v>
      </c>
      <c r="E11" s="869">
        <f>'[7]ANEXO I - TAB 2'!$E11+'[10]ANEXO I - TAB 2'!$E$11</f>
        <v>3</v>
      </c>
      <c r="F11" s="868">
        <f>'[7]ANEXO I - TAB 2'!$F11+'[10]ANEXO I - TAB 2'!$F$11</f>
        <v>4</v>
      </c>
      <c r="G11" s="140">
        <f>E11+F11</f>
        <v>7</v>
      </c>
      <c r="H11" s="870">
        <f>'[7]ANEXO I - TAB 2'!$H11+'[10]ANEXO I - TAB 2'!$H$11</f>
        <v>5</v>
      </c>
    </row>
    <row r="12" spans="1:8" s="16" customFormat="1">
      <c r="A12" s="109" t="s">
        <v>17</v>
      </c>
      <c r="B12" s="138">
        <f t="shared" ref="B12:H12" si="1">SUM(B9:B11)</f>
        <v>1943</v>
      </c>
      <c r="C12" s="122">
        <f t="shared" si="1"/>
        <v>485</v>
      </c>
      <c r="D12" s="139">
        <f t="shared" si="1"/>
        <v>2428</v>
      </c>
      <c r="E12" s="137">
        <f t="shared" si="1"/>
        <v>227</v>
      </c>
      <c r="F12" s="122">
        <f t="shared" si="1"/>
        <v>85</v>
      </c>
      <c r="G12" s="121">
        <f t="shared" si="1"/>
        <v>312</v>
      </c>
      <c r="H12" s="167">
        <f t="shared" si="1"/>
        <v>110</v>
      </c>
    </row>
    <row r="13" spans="1:8">
      <c r="A13" s="221" t="s">
        <v>202</v>
      </c>
    </row>
    <row r="14" spans="1:8" s="857" customFormat="1" outlineLevel="1">
      <c r="A14" s="856" t="s">
        <v>196</v>
      </c>
      <c r="B14" s="857">
        <v>585</v>
      </c>
      <c r="C14" s="857">
        <v>105</v>
      </c>
      <c r="D14" s="857">
        <v>690</v>
      </c>
      <c r="E14" s="857">
        <v>70</v>
      </c>
      <c r="F14" s="857">
        <v>27</v>
      </c>
      <c r="G14" s="857">
        <v>97</v>
      </c>
      <c r="H14" s="857">
        <v>33</v>
      </c>
    </row>
    <row r="15" spans="1:8" s="857" customFormat="1" outlineLevel="1">
      <c r="A15" s="856" t="s">
        <v>197</v>
      </c>
      <c r="B15" s="857">
        <v>274</v>
      </c>
      <c r="C15" s="857">
        <v>54</v>
      </c>
      <c r="D15" s="857">
        <v>328</v>
      </c>
      <c r="E15" s="857">
        <v>14</v>
      </c>
      <c r="F15" s="857">
        <v>11</v>
      </c>
      <c r="G15" s="857">
        <v>25</v>
      </c>
      <c r="H15" s="857">
        <v>16</v>
      </c>
    </row>
    <row r="16" spans="1:8" s="857" customFormat="1" outlineLevel="1">
      <c r="A16" s="856" t="s">
        <v>198</v>
      </c>
      <c r="B16" s="857">
        <v>412</v>
      </c>
      <c r="C16" s="857">
        <v>119</v>
      </c>
      <c r="D16" s="857">
        <v>531</v>
      </c>
      <c r="E16" s="857">
        <v>47</v>
      </c>
      <c r="F16" s="857">
        <v>18</v>
      </c>
      <c r="G16" s="857">
        <v>65</v>
      </c>
      <c r="H16" s="857">
        <v>24</v>
      </c>
    </row>
    <row r="17" spans="1:8" s="857" customFormat="1" outlineLevel="1">
      <c r="A17" s="856" t="s">
        <v>199</v>
      </c>
      <c r="B17" s="857">
        <v>401</v>
      </c>
      <c r="C17" s="857">
        <v>29</v>
      </c>
      <c r="D17" s="857">
        <v>430</v>
      </c>
      <c r="E17" s="857">
        <v>18</v>
      </c>
      <c r="F17" s="857">
        <v>5</v>
      </c>
      <c r="G17" s="857">
        <v>23</v>
      </c>
      <c r="H17" s="857">
        <v>7</v>
      </c>
    </row>
    <row r="18" spans="1:8" s="857" customFormat="1" outlineLevel="1">
      <c r="A18" s="856" t="s">
        <v>200</v>
      </c>
      <c r="B18" s="857">
        <v>227</v>
      </c>
      <c r="C18" s="857">
        <v>72</v>
      </c>
      <c r="D18" s="857">
        <v>299</v>
      </c>
      <c r="E18" s="857">
        <v>24</v>
      </c>
      <c r="F18" s="857">
        <v>8</v>
      </c>
      <c r="G18" s="857">
        <v>32</v>
      </c>
      <c r="H18" s="857">
        <v>8</v>
      </c>
    </row>
    <row r="19" spans="1:8" s="857" customFormat="1" outlineLevel="1">
      <c r="A19" s="856" t="s">
        <v>201</v>
      </c>
      <c r="B19" s="857">
        <v>0</v>
      </c>
      <c r="C19" s="857">
        <v>0</v>
      </c>
      <c r="D19" s="857">
        <v>0</v>
      </c>
      <c r="E19" s="857">
        <v>0</v>
      </c>
      <c r="F19" s="857">
        <v>0</v>
      </c>
      <c r="G19" s="857">
        <v>0</v>
      </c>
      <c r="H19" s="857">
        <v>0</v>
      </c>
    </row>
    <row r="20" spans="1:8" s="857" customFormat="1" outlineLevel="1">
      <c r="A20" s="858"/>
      <c r="B20" s="857">
        <f>SUM(B14:B19)</f>
        <v>1899</v>
      </c>
      <c r="C20" s="857">
        <f t="shared" ref="C20:H20" si="2">SUM(C14:C19)</f>
        <v>379</v>
      </c>
      <c r="D20" s="857">
        <f t="shared" si="2"/>
        <v>2278</v>
      </c>
      <c r="E20" s="857">
        <f t="shared" si="2"/>
        <v>173</v>
      </c>
      <c r="F20" s="857">
        <f t="shared" si="2"/>
        <v>69</v>
      </c>
      <c r="G20" s="857">
        <f t="shared" si="2"/>
        <v>242</v>
      </c>
      <c r="H20" s="857">
        <f t="shared" si="2"/>
        <v>88</v>
      </c>
    </row>
    <row r="21" spans="1:8" s="857" customFormat="1" outlineLevel="1">
      <c r="A21" s="858"/>
      <c r="B21" s="859">
        <f>+B20-B12</f>
        <v>-44</v>
      </c>
      <c r="C21" s="859">
        <f t="shared" ref="C21:H21" si="3">+C20-C12</f>
        <v>-106</v>
      </c>
      <c r="D21" s="859">
        <f t="shared" si="3"/>
        <v>-150</v>
      </c>
      <c r="E21" s="859">
        <f t="shared" si="3"/>
        <v>-54</v>
      </c>
      <c r="F21" s="859">
        <f t="shared" si="3"/>
        <v>-16</v>
      </c>
      <c r="G21" s="859">
        <f t="shared" si="3"/>
        <v>-70</v>
      </c>
      <c r="H21" s="859">
        <f t="shared" si="3"/>
        <v>-22</v>
      </c>
    </row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workbookViewId="0">
      <selection activeCell="K25" sqref="K25"/>
    </sheetView>
  </sheetViews>
  <sheetFormatPr defaultRowHeight="12.75"/>
  <cols>
    <col min="1" max="1" width="1.85546875" style="506" customWidth="1"/>
    <col min="2" max="2" width="30.5703125" style="506" customWidth="1"/>
    <col min="3" max="9" width="13.7109375" style="506" customWidth="1"/>
    <col min="10" max="16384" width="9.140625" style="506"/>
  </cols>
  <sheetData>
    <row r="1" spans="2:9">
      <c r="B1" s="507" t="s">
        <v>246</v>
      </c>
      <c r="C1" s="508"/>
      <c r="D1" s="508"/>
      <c r="E1" s="508"/>
      <c r="F1" s="508"/>
      <c r="G1" s="508"/>
      <c r="H1" s="508"/>
      <c r="I1" s="508"/>
    </row>
    <row r="2" spans="2:9">
      <c r="B2" s="507" t="s">
        <v>247</v>
      </c>
      <c r="C2" s="1095" t="s">
        <v>248</v>
      </c>
      <c r="D2" s="1095"/>
      <c r="E2" s="1095"/>
      <c r="F2" s="508"/>
      <c r="G2" s="508"/>
      <c r="H2" s="508"/>
      <c r="I2" s="508"/>
    </row>
    <row r="3" spans="2:9">
      <c r="B3" s="507" t="s">
        <v>249</v>
      </c>
      <c r="C3" s="510" t="s">
        <v>250</v>
      </c>
      <c r="D3" s="508"/>
      <c r="E3" s="508"/>
      <c r="F3" s="508"/>
      <c r="G3" s="508"/>
      <c r="H3" s="508"/>
      <c r="I3" s="508"/>
    </row>
    <row r="4" spans="2:9">
      <c r="B4" s="508" t="s">
        <v>251</v>
      </c>
      <c r="C4" s="511">
        <v>43343</v>
      </c>
      <c r="D4" s="508"/>
      <c r="E4" s="508"/>
      <c r="F4" s="576"/>
      <c r="G4" s="508"/>
      <c r="H4" s="508"/>
      <c r="I4" s="508"/>
    </row>
    <row r="5" spans="2:9">
      <c r="B5" s="1077" t="s">
        <v>290</v>
      </c>
      <c r="C5" s="1077"/>
      <c r="D5" s="1077"/>
      <c r="E5" s="1077"/>
      <c r="F5" s="1077"/>
      <c r="G5" s="1077"/>
      <c r="H5" s="1077"/>
      <c r="I5" s="1077"/>
    </row>
    <row r="6" spans="2:9">
      <c r="B6" s="1077" t="s">
        <v>253</v>
      </c>
      <c r="C6" s="1077"/>
      <c r="D6" s="1077"/>
      <c r="E6" s="1077"/>
      <c r="F6" s="1077"/>
      <c r="G6" s="1077"/>
      <c r="H6" s="1077"/>
      <c r="I6" s="1077"/>
    </row>
    <row r="7" spans="2:9">
      <c r="B7" s="1077" t="s">
        <v>315</v>
      </c>
      <c r="C7" s="1077"/>
      <c r="D7" s="1077"/>
      <c r="E7" s="1077"/>
      <c r="F7" s="1077"/>
      <c r="G7" s="1077"/>
      <c r="H7" s="1077"/>
      <c r="I7" s="1077"/>
    </row>
    <row r="8" spans="2:9">
      <c r="B8" s="512"/>
      <c r="C8" s="512"/>
      <c r="D8" s="512"/>
      <c r="E8" s="512"/>
      <c r="F8" s="512"/>
      <c r="G8" s="512"/>
      <c r="H8" s="512"/>
      <c r="I8" s="512"/>
    </row>
    <row r="9" spans="2:9">
      <c r="B9" s="513" t="s">
        <v>316</v>
      </c>
      <c r="C9" s="508"/>
      <c r="D9" s="508"/>
      <c r="E9" s="508"/>
      <c r="F9" s="508"/>
      <c r="G9" s="508"/>
      <c r="H9" s="508"/>
      <c r="I9" s="508"/>
    </row>
    <row r="10" spans="2:9" ht="23.25" customHeight="1">
      <c r="B10" s="1078" t="s">
        <v>317</v>
      </c>
      <c r="C10" s="1078" t="s">
        <v>318</v>
      </c>
      <c r="D10" s="1078"/>
      <c r="E10" s="1078"/>
      <c r="F10" s="1078" t="s">
        <v>258</v>
      </c>
      <c r="G10" s="1078"/>
      <c r="H10" s="1078"/>
      <c r="I10" s="1078"/>
    </row>
    <row r="11" spans="2:9" ht="30.75" customHeight="1">
      <c r="B11" s="1078"/>
      <c r="C11" s="514" t="s">
        <v>259</v>
      </c>
      <c r="D11" s="514" t="s">
        <v>260</v>
      </c>
      <c r="E11" s="514" t="s">
        <v>194</v>
      </c>
      <c r="F11" s="514" t="s">
        <v>262</v>
      </c>
      <c r="G11" s="514" t="s">
        <v>263</v>
      </c>
      <c r="H11" s="514" t="s">
        <v>194</v>
      </c>
      <c r="I11" s="514" t="s">
        <v>264</v>
      </c>
    </row>
    <row r="12" spans="2:9">
      <c r="B12" s="585" t="s">
        <v>319</v>
      </c>
      <c r="C12" s="520">
        <v>0</v>
      </c>
      <c r="D12" s="520">
        <v>0</v>
      </c>
      <c r="E12" s="520">
        <v>0</v>
      </c>
      <c r="F12" s="520">
        <v>0</v>
      </c>
      <c r="G12" s="520">
        <v>0</v>
      </c>
      <c r="H12" s="520">
        <v>0</v>
      </c>
      <c r="I12" s="520">
        <v>0</v>
      </c>
    </row>
    <row r="13" spans="2:9">
      <c r="B13" s="585" t="s">
        <v>320</v>
      </c>
      <c r="C13" s="520">
        <v>0</v>
      </c>
      <c r="D13" s="520">
        <v>0</v>
      </c>
      <c r="E13" s="520">
        <v>0</v>
      </c>
      <c r="F13" s="520">
        <v>0</v>
      </c>
      <c r="G13" s="520">
        <v>0</v>
      </c>
      <c r="H13" s="520">
        <v>0</v>
      </c>
      <c r="I13" s="520">
        <v>0</v>
      </c>
    </row>
    <row r="14" spans="2:9">
      <c r="B14" s="585" t="s">
        <v>321</v>
      </c>
      <c r="C14" s="520">
        <v>0</v>
      </c>
      <c r="D14" s="520">
        <v>0</v>
      </c>
      <c r="E14" s="520">
        <v>0</v>
      </c>
      <c r="F14" s="520">
        <v>0</v>
      </c>
      <c r="G14" s="520">
        <v>0</v>
      </c>
      <c r="H14" s="520">
        <v>0</v>
      </c>
      <c r="I14" s="520">
        <v>0</v>
      </c>
    </row>
    <row r="15" spans="2:9">
      <c r="B15" s="585" t="s">
        <v>322</v>
      </c>
      <c r="C15" s="520">
        <v>178</v>
      </c>
      <c r="D15" s="520">
        <v>1</v>
      </c>
      <c r="E15" s="520">
        <v>179</v>
      </c>
      <c r="F15" s="520">
        <v>14</v>
      </c>
      <c r="G15" s="520">
        <v>11</v>
      </c>
      <c r="H15" s="520">
        <v>25</v>
      </c>
      <c r="I15" s="520">
        <v>16</v>
      </c>
    </row>
    <row r="16" spans="2:9">
      <c r="B16" s="585" t="s">
        <v>323</v>
      </c>
      <c r="C16" s="520">
        <v>0</v>
      </c>
      <c r="D16" s="520">
        <v>0</v>
      </c>
      <c r="E16" s="520">
        <v>0</v>
      </c>
      <c r="F16" s="520">
        <v>0</v>
      </c>
      <c r="G16" s="520">
        <v>0</v>
      </c>
      <c r="H16" s="520">
        <v>0</v>
      </c>
      <c r="I16" s="520">
        <v>0</v>
      </c>
    </row>
    <row r="17" spans="2:9">
      <c r="B17" s="585" t="s">
        <v>324</v>
      </c>
      <c r="C17" s="520">
        <v>0</v>
      </c>
      <c r="D17" s="520">
        <v>0</v>
      </c>
      <c r="E17" s="520">
        <v>0</v>
      </c>
      <c r="F17" s="520">
        <v>0</v>
      </c>
      <c r="G17" s="520">
        <v>0</v>
      </c>
      <c r="H17" s="520">
        <v>0</v>
      </c>
      <c r="I17" s="520">
        <v>0</v>
      </c>
    </row>
    <row r="18" spans="2:9">
      <c r="B18" s="585" t="s">
        <v>325</v>
      </c>
      <c r="C18" s="520">
        <v>0</v>
      </c>
      <c r="D18" s="520">
        <v>0</v>
      </c>
      <c r="E18" s="520">
        <v>0</v>
      </c>
      <c r="F18" s="520">
        <v>0</v>
      </c>
      <c r="G18" s="520">
        <v>0</v>
      </c>
      <c r="H18" s="520">
        <v>0</v>
      </c>
      <c r="I18" s="520">
        <v>0</v>
      </c>
    </row>
    <row r="19" spans="2:9">
      <c r="B19" s="585" t="s">
        <v>326</v>
      </c>
      <c r="C19" s="520">
        <v>96</v>
      </c>
      <c r="D19" s="520">
        <v>53</v>
      </c>
      <c r="E19" s="520">
        <v>149</v>
      </c>
      <c r="F19" s="520">
        <v>0</v>
      </c>
      <c r="G19" s="520">
        <v>0</v>
      </c>
      <c r="H19" s="520">
        <v>0</v>
      </c>
      <c r="I19" s="520">
        <v>0</v>
      </c>
    </row>
    <row r="20" spans="2:9" ht="12.75" customHeight="1">
      <c r="B20" s="586" t="s">
        <v>327</v>
      </c>
      <c r="C20" s="520">
        <v>0</v>
      </c>
      <c r="D20" s="520">
        <v>0</v>
      </c>
      <c r="E20" s="520">
        <v>0</v>
      </c>
      <c r="F20" s="520">
        <v>0</v>
      </c>
      <c r="G20" s="520">
        <v>0</v>
      </c>
      <c r="H20" s="520">
        <v>0</v>
      </c>
      <c r="I20" s="520">
        <v>0</v>
      </c>
    </row>
    <row r="21" spans="2:9" ht="15.75" customHeight="1">
      <c r="B21" s="587" t="s">
        <v>115</v>
      </c>
      <c r="C21" s="520">
        <v>274</v>
      </c>
      <c r="D21" s="520">
        <v>54</v>
      </c>
      <c r="E21" s="520">
        <v>328</v>
      </c>
      <c r="F21" s="520">
        <v>14</v>
      </c>
      <c r="G21" s="520">
        <v>11</v>
      </c>
      <c r="H21" s="520">
        <v>25</v>
      </c>
      <c r="I21" s="520">
        <v>16</v>
      </c>
    </row>
    <row r="24" spans="2:9">
      <c r="B24" s="531"/>
    </row>
    <row r="25" spans="2:9">
      <c r="B25" s="531"/>
    </row>
  </sheetData>
  <mergeCells count="7">
    <mergeCell ref="C2:E2"/>
    <mergeCell ref="B5:I5"/>
    <mergeCell ref="B6:I6"/>
    <mergeCell ref="B7:I7"/>
    <mergeCell ref="B10:B11"/>
    <mergeCell ref="C10:E10"/>
    <mergeCell ref="F10:I1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opLeftCell="A10" zoomScaleNormal="100" workbookViewId="0">
      <selection activeCell="K25" sqref="K25"/>
    </sheetView>
  </sheetViews>
  <sheetFormatPr defaultRowHeight="12.75"/>
  <cols>
    <col min="1" max="1" width="2.5703125" style="506" customWidth="1"/>
    <col min="2" max="2" width="20.140625" style="506" customWidth="1"/>
    <col min="3" max="3" width="17.140625" style="506" customWidth="1"/>
    <col min="4" max="4" width="19" style="506" customWidth="1"/>
    <col min="5" max="9" width="13.7109375" style="506" customWidth="1"/>
    <col min="10" max="10" width="15.7109375" style="506" customWidth="1"/>
    <col min="11" max="16384" width="9.140625" style="506"/>
  </cols>
  <sheetData>
    <row r="1" spans="2:11">
      <c r="B1" s="507" t="s">
        <v>246</v>
      </c>
      <c r="C1" s="508"/>
      <c r="D1" s="508"/>
      <c r="E1" s="508"/>
      <c r="F1" s="508"/>
      <c r="G1" s="508"/>
      <c r="H1" s="508"/>
      <c r="I1" s="508"/>
      <c r="J1" s="508"/>
    </row>
    <row r="2" spans="2:11">
      <c r="B2" s="507" t="s">
        <v>328</v>
      </c>
      <c r="C2" s="1095" t="s">
        <v>248</v>
      </c>
      <c r="D2" s="1095"/>
      <c r="E2" s="1095"/>
      <c r="F2" s="508"/>
      <c r="G2" s="508"/>
      <c r="H2" s="508"/>
      <c r="I2" s="508"/>
      <c r="J2" s="508"/>
    </row>
    <row r="3" spans="2:11">
      <c r="B3" s="507" t="s">
        <v>249</v>
      </c>
      <c r="C3" s="510" t="s">
        <v>250</v>
      </c>
      <c r="D3" s="508"/>
      <c r="E3" s="508"/>
      <c r="F3" s="508"/>
      <c r="G3" s="508"/>
      <c r="H3" s="508"/>
      <c r="I3" s="508"/>
      <c r="J3" s="508"/>
    </row>
    <row r="4" spans="2:11">
      <c r="B4" s="508" t="s">
        <v>329</v>
      </c>
      <c r="C4" s="511">
        <v>43343</v>
      </c>
      <c r="D4" s="508"/>
      <c r="E4" s="508"/>
      <c r="F4" s="576"/>
      <c r="G4" s="508"/>
      <c r="H4" s="508"/>
      <c r="I4" s="508"/>
      <c r="J4" s="508"/>
    </row>
    <row r="5" spans="2:11" ht="16.5" customHeight="1">
      <c r="B5" s="1077" t="s">
        <v>330</v>
      </c>
      <c r="C5" s="1077"/>
      <c r="D5" s="1077"/>
      <c r="E5" s="1077"/>
      <c r="F5" s="1077"/>
      <c r="G5" s="1077"/>
      <c r="H5" s="1077"/>
      <c r="I5" s="1077"/>
      <c r="J5" s="1077"/>
    </row>
    <row r="6" spans="2:11" ht="16.5" customHeight="1">
      <c r="B6" s="1077" t="s">
        <v>253</v>
      </c>
      <c r="C6" s="1077"/>
      <c r="D6" s="1077"/>
      <c r="E6" s="1077"/>
      <c r="F6" s="1077"/>
      <c r="G6" s="1077"/>
      <c r="H6" s="1077"/>
      <c r="I6" s="1077"/>
      <c r="J6" s="1077"/>
    </row>
    <row r="7" spans="2:11" ht="16.5" customHeight="1">
      <c r="B7" s="1077" t="s">
        <v>331</v>
      </c>
      <c r="C7" s="1077"/>
      <c r="D7" s="1077"/>
      <c r="E7" s="1077"/>
      <c r="F7" s="1077"/>
      <c r="G7" s="1077"/>
      <c r="H7" s="1077"/>
      <c r="I7" s="1077"/>
      <c r="J7" s="1077"/>
    </row>
    <row r="8" spans="2:11" ht="17.25" customHeight="1">
      <c r="B8" s="513" t="s">
        <v>332</v>
      </c>
      <c r="C8" s="508"/>
      <c r="D8" s="508"/>
      <c r="E8" s="508"/>
      <c r="F8" s="508"/>
      <c r="G8" s="508"/>
      <c r="H8" s="508"/>
      <c r="I8" s="508"/>
      <c r="J8" s="508"/>
    </row>
    <row r="9" spans="2:11">
      <c r="B9" s="1096" t="s">
        <v>117</v>
      </c>
      <c r="C9" s="1097"/>
      <c r="D9" s="1097" t="s">
        <v>101</v>
      </c>
      <c r="E9" s="1097"/>
      <c r="F9" s="1097"/>
      <c r="G9" s="1097"/>
      <c r="H9" s="1097"/>
      <c r="I9" s="1097"/>
      <c r="J9" s="1098"/>
      <c r="K9" s="577"/>
    </row>
    <row r="10" spans="2:11">
      <c r="B10" s="1096"/>
      <c r="C10" s="1097"/>
      <c r="D10" s="1097" t="s">
        <v>118</v>
      </c>
      <c r="E10" s="1097" t="s">
        <v>119</v>
      </c>
      <c r="F10" s="1097" t="s">
        <v>120</v>
      </c>
      <c r="G10" s="1097" t="s">
        <v>121</v>
      </c>
      <c r="H10" s="1097" t="s">
        <v>122</v>
      </c>
      <c r="I10" s="1097"/>
      <c r="J10" s="1098"/>
      <c r="K10" s="577"/>
    </row>
    <row r="11" spans="2:11">
      <c r="B11" s="588" t="s">
        <v>123</v>
      </c>
      <c r="C11" s="589" t="s">
        <v>26</v>
      </c>
      <c r="D11" s="1097"/>
      <c r="E11" s="1097"/>
      <c r="F11" s="1097"/>
      <c r="G11" s="1097"/>
      <c r="H11" s="589" t="s">
        <v>124</v>
      </c>
      <c r="I11" s="589" t="s">
        <v>125</v>
      </c>
      <c r="J11" s="590" t="s">
        <v>9</v>
      </c>
      <c r="K11" s="577"/>
    </row>
    <row r="12" spans="2:11" ht="24">
      <c r="B12" s="591" t="s">
        <v>333</v>
      </c>
      <c r="C12" s="592" t="s">
        <v>250</v>
      </c>
      <c r="D12" s="593">
        <v>3644</v>
      </c>
      <c r="E12" s="593">
        <v>696</v>
      </c>
      <c r="F12" s="593">
        <v>978</v>
      </c>
      <c r="G12" s="593"/>
      <c r="H12" s="593">
        <v>3886</v>
      </c>
      <c r="I12" s="593">
        <v>4099</v>
      </c>
      <c r="J12" s="594">
        <v>7985</v>
      </c>
      <c r="K12" s="577"/>
    </row>
    <row r="13" spans="2:11">
      <c r="B13" s="595"/>
      <c r="C13" s="596"/>
      <c r="D13" s="596"/>
      <c r="E13" s="596"/>
      <c r="F13" s="596"/>
      <c r="G13" s="596"/>
      <c r="H13" s="597"/>
      <c r="I13" s="597"/>
      <c r="J13" s="594"/>
      <c r="K13" s="577"/>
    </row>
    <row r="14" spans="2:11">
      <c r="B14" s="595"/>
      <c r="C14" s="596"/>
      <c r="D14" s="596"/>
      <c r="E14" s="596"/>
      <c r="F14" s="596"/>
      <c r="G14" s="596"/>
      <c r="H14" s="597"/>
      <c r="I14" s="597"/>
      <c r="J14" s="594"/>
      <c r="K14" s="577"/>
    </row>
    <row r="15" spans="2:11">
      <c r="B15" s="595"/>
      <c r="C15" s="596"/>
      <c r="D15" s="596"/>
      <c r="E15" s="596"/>
      <c r="F15" s="596"/>
      <c r="G15" s="596"/>
      <c r="H15" s="597"/>
      <c r="I15" s="597"/>
      <c r="J15" s="594"/>
      <c r="K15" s="577"/>
    </row>
    <row r="16" spans="2:11">
      <c r="B16" s="595"/>
      <c r="C16" s="596"/>
      <c r="D16" s="596"/>
      <c r="E16" s="596"/>
      <c r="F16" s="596"/>
      <c r="G16" s="596"/>
      <c r="H16" s="597"/>
      <c r="I16" s="597"/>
      <c r="J16" s="594"/>
      <c r="K16" s="577"/>
    </row>
    <row r="17" spans="2:11">
      <c r="B17" s="595"/>
      <c r="C17" s="596"/>
      <c r="D17" s="596"/>
      <c r="E17" s="596"/>
      <c r="F17" s="596"/>
      <c r="G17" s="596"/>
      <c r="H17" s="597"/>
      <c r="I17" s="597"/>
      <c r="J17" s="594"/>
      <c r="K17" s="577"/>
    </row>
    <row r="18" spans="2:11">
      <c r="B18" s="595"/>
      <c r="C18" s="596"/>
      <c r="D18" s="596"/>
      <c r="E18" s="596"/>
      <c r="F18" s="596"/>
      <c r="G18" s="596"/>
      <c r="H18" s="597"/>
      <c r="I18" s="597"/>
      <c r="J18" s="594"/>
      <c r="K18" s="577"/>
    </row>
    <row r="19" spans="2:11">
      <c r="B19" s="595"/>
      <c r="C19" s="596"/>
      <c r="D19" s="596"/>
      <c r="E19" s="596"/>
      <c r="F19" s="596"/>
      <c r="G19" s="596"/>
      <c r="H19" s="597"/>
      <c r="I19" s="597"/>
      <c r="J19" s="594"/>
      <c r="K19" s="577"/>
    </row>
    <row r="20" spans="2:11">
      <c r="B20" s="598"/>
      <c r="C20" s="596"/>
      <c r="D20" s="596"/>
      <c r="E20" s="596"/>
      <c r="F20" s="596"/>
      <c r="G20" s="596"/>
      <c r="H20" s="597"/>
      <c r="I20" s="597"/>
      <c r="J20" s="594"/>
      <c r="K20" s="577"/>
    </row>
    <row r="21" spans="2:11">
      <c r="B21" s="598"/>
      <c r="C21" s="596"/>
      <c r="D21" s="596"/>
      <c r="E21" s="596"/>
      <c r="F21" s="596"/>
      <c r="G21" s="596"/>
      <c r="H21" s="597"/>
      <c r="I21" s="597"/>
      <c r="J21" s="594"/>
      <c r="K21" s="577"/>
    </row>
    <row r="22" spans="2:11">
      <c r="B22" s="1096" t="s">
        <v>9</v>
      </c>
      <c r="C22" s="1097"/>
      <c r="D22" s="593">
        <v>3644</v>
      </c>
      <c r="E22" s="593">
        <v>696</v>
      </c>
      <c r="F22" s="593">
        <v>978</v>
      </c>
      <c r="G22" s="593"/>
      <c r="H22" s="593">
        <v>3886</v>
      </c>
      <c r="I22" s="593">
        <v>4099</v>
      </c>
      <c r="J22" s="594">
        <v>7985</v>
      </c>
      <c r="K22" s="577"/>
    </row>
    <row r="23" spans="2:11">
      <c r="B23" s="1099"/>
      <c r="C23" s="1099"/>
      <c r="D23" s="1099"/>
      <c r="E23" s="1099"/>
      <c r="F23" s="1099"/>
      <c r="G23" s="1099"/>
      <c r="H23" s="1099"/>
      <c r="I23" s="1099"/>
      <c r="J23" s="1099"/>
    </row>
    <row r="24" spans="2:11">
      <c r="B24" s="1100" t="s">
        <v>334</v>
      </c>
      <c r="C24" s="1100"/>
      <c r="D24" s="1100"/>
      <c r="E24" s="1100"/>
      <c r="F24" s="1100"/>
      <c r="G24" s="1100"/>
      <c r="H24" s="1100"/>
      <c r="I24" s="1100"/>
      <c r="J24" s="1100"/>
    </row>
    <row r="25" spans="2:11" ht="24">
      <c r="B25" s="1096" t="s">
        <v>126</v>
      </c>
      <c r="C25" s="1097"/>
      <c r="D25" s="589" t="s">
        <v>127</v>
      </c>
      <c r="E25" s="1097" t="s">
        <v>128</v>
      </c>
      <c r="F25" s="1097"/>
      <c r="G25" s="1097"/>
      <c r="H25" s="1097"/>
      <c r="I25" s="1097"/>
      <c r="J25" s="1098"/>
    </row>
    <row r="26" spans="2:11" ht="34.5" customHeight="1">
      <c r="B26" s="1101" t="s">
        <v>129</v>
      </c>
      <c r="C26" s="1102"/>
      <c r="D26" s="599">
        <v>910</v>
      </c>
      <c r="E26" s="1103" t="s">
        <v>335</v>
      </c>
      <c r="F26" s="1104"/>
      <c r="G26" s="1104"/>
      <c r="H26" s="1104"/>
      <c r="I26" s="1104"/>
      <c r="J26" s="1104"/>
    </row>
    <row r="27" spans="2:11" ht="34.5" customHeight="1">
      <c r="B27" s="1101" t="s">
        <v>130</v>
      </c>
      <c r="C27" s="1102"/>
      <c r="D27" s="599">
        <v>720</v>
      </c>
      <c r="E27" s="1103" t="s">
        <v>335</v>
      </c>
      <c r="F27" s="1104"/>
      <c r="G27" s="1104"/>
      <c r="H27" s="1104"/>
      <c r="I27" s="1104"/>
      <c r="J27" s="1104"/>
    </row>
    <row r="28" spans="2:11" ht="58.5" customHeight="1">
      <c r="B28" s="1101" t="s">
        <v>131</v>
      </c>
      <c r="C28" s="1102"/>
      <c r="D28" s="599">
        <v>461.6</v>
      </c>
      <c r="E28" s="1105" t="s">
        <v>336</v>
      </c>
      <c r="F28" s="1106"/>
      <c r="G28" s="1106"/>
      <c r="H28" s="1106"/>
      <c r="I28" s="1106"/>
      <c r="J28" s="1106"/>
    </row>
    <row r="29" spans="2:11" ht="49.5" customHeight="1">
      <c r="B29" s="1107" t="s">
        <v>132</v>
      </c>
      <c r="C29" s="1108"/>
      <c r="D29" s="599">
        <v>0</v>
      </c>
      <c r="E29" s="1109" t="s">
        <v>337</v>
      </c>
      <c r="F29" s="1109"/>
      <c r="G29" s="1109"/>
      <c r="H29" s="1109"/>
      <c r="I29" s="1109"/>
      <c r="J29" s="1105"/>
      <c r="K29" s="531"/>
    </row>
    <row r="30" spans="2:11" ht="16.5" customHeight="1">
      <c r="B30" s="1110" t="s">
        <v>133</v>
      </c>
      <c r="C30" s="1111"/>
      <c r="D30" s="1112">
        <v>215</v>
      </c>
      <c r="E30" s="1115" t="s">
        <v>338</v>
      </c>
      <c r="F30" s="1116"/>
      <c r="G30" s="1116"/>
      <c r="H30" s="1116"/>
      <c r="I30" s="1116"/>
      <c r="J30" s="1116"/>
    </row>
    <row r="31" spans="2:11" ht="12.75" customHeight="1">
      <c r="B31" s="1110"/>
      <c r="C31" s="1111"/>
      <c r="D31" s="1113"/>
      <c r="E31" s="1117" t="s">
        <v>339</v>
      </c>
      <c r="F31" s="1118"/>
      <c r="G31" s="1118"/>
      <c r="H31" s="1118"/>
      <c r="I31" s="1118"/>
      <c r="J31" s="1118"/>
    </row>
    <row r="32" spans="2:11" ht="12.75" customHeight="1">
      <c r="B32" s="1110"/>
      <c r="C32" s="1111"/>
      <c r="D32" s="1113"/>
      <c r="E32" s="1117" t="s">
        <v>339</v>
      </c>
      <c r="F32" s="1118"/>
      <c r="G32" s="1118"/>
      <c r="H32" s="1118"/>
      <c r="I32" s="1118"/>
      <c r="J32" s="1118"/>
    </row>
    <row r="33" spans="2:10" ht="12.75" customHeight="1">
      <c r="B33" s="1110"/>
      <c r="C33" s="1111"/>
      <c r="D33" s="1113"/>
      <c r="E33" s="1117" t="s">
        <v>339</v>
      </c>
      <c r="F33" s="1118"/>
      <c r="G33" s="1118"/>
      <c r="H33" s="1118"/>
      <c r="I33" s="1118"/>
      <c r="J33" s="1118"/>
    </row>
    <row r="34" spans="2:10" ht="6" customHeight="1">
      <c r="B34" s="1110"/>
      <c r="C34" s="1111"/>
      <c r="D34" s="1114"/>
      <c r="E34" s="1119" t="s">
        <v>339</v>
      </c>
      <c r="F34" s="1120"/>
      <c r="G34" s="1120"/>
      <c r="H34" s="1120"/>
      <c r="I34" s="1120"/>
      <c r="J34" s="1120"/>
    </row>
    <row r="36" spans="2:10">
      <c r="B36" s="508"/>
    </row>
  </sheetData>
  <mergeCells count="27">
    <mergeCell ref="B29:C29"/>
    <mergeCell ref="E29:J29"/>
    <mergeCell ref="B30:C34"/>
    <mergeCell ref="D30:D34"/>
    <mergeCell ref="E30:J34"/>
    <mergeCell ref="B26:C26"/>
    <mergeCell ref="E26:J26"/>
    <mergeCell ref="B27:C27"/>
    <mergeCell ref="E27:J27"/>
    <mergeCell ref="B28:C28"/>
    <mergeCell ref="E28:J28"/>
    <mergeCell ref="B22:C22"/>
    <mergeCell ref="B23:J23"/>
    <mergeCell ref="B24:J24"/>
    <mergeCell ref="B25:C25"/>
    <mergeCell ref="E25:J25"/>
    <mergeCell ref="C2:E2"/>
    <mergeCell ref="B5:J5"/>
    <mergeCell ref="B6:J6"/>
    <mergeCell ref="B7:J7"/>
    <mergeCell ref="B9:C10"/>
    <mergeCell ref="D9:J9"/>
    <mergeCell ref="D10:D11"/>
    <mergeCell ref="E10:E11"/>
    <mergeCell ref="F10:F11"/>
    <mergeCell ref="G10:G11"/>
    <mergeCell ref="H10:J10"/>
  </mergeCells>
  <pageMargins left="0.511811024" right="0.511811024" top="0.78740157499999996" bottom="0.78740157499999996" header="0.31496062000000002" footer="0.31496062000000002"/>
  <pageSetup paperSize="9" scale="87" orientation="landscape" r:id="rId1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workbookViewId="0">
      <selection activeCell="K25" sqref="K25"/>
    </sheetView>
  </sheetViews>
  <sheetFormatPr defaultRowHeight="12.75"/>
  <cols>
    <col min="1" max="1" width="3.140625" style="532" customWidth="1"/>
    <col min="2" max="8" width="17.7109375" style="532" customWidth="1"/>
    <col min="9" max="16384" width="9.140625" style="532"/>
  </cols>
  <sheetData>
    <row r="1" spans="2:10">
      <c r="B1" s="533" t="s">
        <v>246</v>
      </c>
      <c r="C1" s="534"/>
      <c r="D1" s="534"/>
      <c r="E1" s="534"/>
      <c r="F1" s="534"/>
      <c r="G1" s="534"/>
      <c r="H1" s="534"/>
    </row>
    <row r="2" spans="2:10">
      <c r="B2" s="533" t="s">
        <v>247</v>
      </c>
      <c r="C2" s="535" t="s">
        <v>248</v>
      </c>
      <c r="D2" s="534"/>
      <c r="E2" s="534"/>
      <c r="F2" s="534"/>
      <c r="G2" s="534"/>
      <c r="H2" s="534"/>
    </row>
    <row r="3" spans="2:10">
      <c r="B3" s="533" t="s">
        <v>249</v>
      </c>
      <c r="C3" s="536" t="s">
        <v>287</v>
      </c>
      <c r="D3" s="534"/>
      <c r="E3" s="534"/>
      <c r="F3" s="534"/>
      <c r="G3" s="534"/>
      <c r="H3" s="534"/>
    </row>
    <row r="4" spans="2:10">
      <c r="B4" s="534" t="s">
        <v>251</v>
      </c>
      <c r="C4" s="537">
        <v>43343</v>
      </c>
      <c r="D4" s="534"/>
      <c r="E4" s="534"/>
      <c r="F4" s="600"/>
      <c r="G4" s="534"/>
      <c r="H4" s="534"/>
    </row>
    <row r="5" spans="2:10">
      <c r="B5" s="1084" t="s">
        <v>290</v>
      </c>
      <c r="C5" s="1084"/>
      <c r="D5" s="1084"/>
      <c r="E5" s="1084"/>
      <c r="F5" s="1084"/>
      <c r="G5" s="1084"/>
      <c r="H5" s="1084"/>
    </row>
    <row r="6" spans="2:10">
      <c r="B6" s="1084" t="s">
        <v>253</v>
      </c>
      <c r="C6" s="1084"/>
      <c r="D6" s="1084"/>
      <c r="E6" s="1084"/>
      <c r="F6" s="1084"/>
      <c r="G6" s="1084"/>
      <c r="H6" s="1084"/>
    </row>
    <row r="7" spans="2:10">
      <c r="B7" s="1084" t="s">
        <v>291</v>
      </c>
      <c r="C7" s="1084"/>
      <c r="D7" s="1084"/>
      <c r="E7" s="1084"/>
      <c r="F7" s="1084"/>
      <c r="G7" s="1084"/>
      <c r="H7" s="1084"/>
    </row>
    <row r="8" spans="2:10">
      <c r="B8" s="538"/>
      <c r="C8" s="538"/>
      <c r="D8" s="538"/>
      <c r="E8" s="538"/>
      <c r="F8" s="538"/>
      <c r="G8" s="538"/>
      <c r="H8" s="538"/>
    </row>
    <row r="9" spans="2:10">
      <c r="B9" s="539" t="s">
        <v>292</v>
      </c>
      <c r="C9" s="534"/>
      <c r="D9" s="534"/>
      <c r="E9" s="534"/>
      <c r="F9" s="534"/>
      <c r="G9" s="534"/>
      <c r="H9" s="534"/>
    </row>
    <row r="10" spans="2:10" ht="15.75" customHeight="1">
      <c r="B10" s="1085" t="s">
        <v>293</v>
      </c>
      <c r="C10" s="1085" t="s">
        <v>259</v>
      </c>
      <c r="D10" s="1085"/>
      <c r="E10" s="1085"/>
      <c r="F10" s="1085"/>
      <c r="G10" s="1085" t="s">
        <v>260</v>
      </c>
      <c r="H10" s="1085" t="s">
        <v>194</v>
      </c>
      <c r="I10" s="601"/>
    </row>
    <row r="11" spans="2:10" ht="30.75" customHeight="1">
      <c r="B11" s="1085"/>
      <c r="C11" s="1085" t="s">
        <v>294</v>
      </c>
      <c r="D11" s="1085"/>
      <c r="E11" s="1085"/>
      <c r="F11" s="1085" t="s">
        <v>295</v>
      </c>
      <c r="G11" s="1085"/>
      <c r="H11" s="1085"/>
      <c r="I11" s="601"/>
    </row>
    <row r="12" spans="2:10" ht="15" customHeight="1">
      <c r="B12" s="1085"/>
      <c r="C12" s="602" t="s">
        <v>296</v>
      </c>
      <c r="D12" s="602" t="s">
        <v>297</v>
      </c>
      <c r="E12" s="1085" t="s">
        <v>267</v>
      </c>
      <c r="F12" s="1085"/>
      <c r="G12" s="1085"/>
      <c r="H12" s="1085"/>
    </row>
    <row r="13" spans="2:10" ht="15" customHeight="1">
      <c r="B13" s="1085"/>
      <c r="C13" s="603" t="s">
        <v>297</v>
      </c>
      <c r="D13" s="603" t="s">
        <v>298</v>
      </c>
      <c r="E13" s="1085"/>
      <c r="F13" s="1085"/>
      <c r="G13" s="1085"/>
      <c r="H13" s="1085"/>
    </row>
    <row r="14" spans="2:10" ht="15.75" customHeight="1">
      <c r="B14" s="1085"/>
      <c r="C14" s="604" t="s">
        <v>299</v>
      </c>
      <c r="D14" s="604" t="s">
        <v>300</v>
      </c>
      <c r="E14" s="1085"/>
      <c r="F14" s="1085"/>
      <c r="G14" s="1085"/>
      <c r="H14" s="1085"/>
    </row>
    <row r="15" spans="2:10" ht="15.75" customHeight="1">
      <c r="B15" s="1121" t="s">
        <v>301</v>
      </c>
      <c r="C15" s="1121"/>
      <c r="D15" s="1121"/>
      <c r="E15" s="1121"/>
      <c r="F15" s="1121"/>
      <c r="G15" s="1121"/>
      <c r="H15" s="1121"/>
      <c r="I15" s="601"/>
      <c r="J15" s="575"/>
    </row>
    <row r="16" spans="2:10">
      <c r="B16" s="605" t="s">
        <v>302</v>
      </c>
      <c r="C16" s="606">
        <v>1</v>
      </c>
      <c r="D16" s="606">
        <v>0</v>
      </c>
      <c r="E16" s="561">
        <v>1</v>
      </c>
      <c r="F16" s="607">
        <v>0</v>
      </c>
      <c r="G16" s="607">
        <v>0</v>
      </c>
      <c r="H16" s="608">
        <f t="shared" ref="H16:H19" si="0">SUM(E16:G16)</f>
        <v>1</v>
      </c>
    </row>
    <row r="17" spans="2:11">
      <c r="B17" s="605" t="s">
        <v>303</v>
      </c>
      <c r="C17" s="606">
        <v>26</v>
      </c>
      <c r="D17" s="606">
        <v>0</v>
      </c>
      <c r="E17" s="561">
        <v>26</v>
      </c>
      <c r="F17" s="607">
        <v>12</v>
      </c>
      <c r="G17" s="607">
        <v>0</v>
      </c>
      <c r="H17" s="608">
        <f t="shared" si="0"/>
        <v>38</v>
      </c>
    </row>
    <row r="18" spans="2:11">
      <c r="B18" s="605" t="s">
        <v>304</v>
      </c>
      <c r="C18" s="606">
        <v>64</v>
      </c>
      <c r="D18" s="606">
        <v>0</v>
      </c>
      <c r="E18" s="561">
        <v>64</v>
      </c>
      <c r="F18" s="607">
        <v>18</v>
      </c>
      <c r="G18" s="607">
        <v>0</v>
      </c>
      <c r="H18" s="608">
        <f t="shared" si="0"/>
        <v>82</v>
      </c>
    </row>
    <row r="19" spans="2:11">
      <c r="B19" s="605" t="s">
        <v>305</v>
      </c>
      <c r="C19" s="606">
        <v>32</v>
      </c>
      <c r="D19" s="606">
        <v>0</v>
      </c>
      <c r="E19" s="561">
        <v>32</v>
      </c>
      <c r="F19" s="607">
        <v>16</v>
      </c>
      <c r="G19" s="607">
        <v>0</v>
      </c>
      <c r="H19" s="608">
        <f t="shared" si="0"/>
        <v>48</v>
      </c>
      <c r="J19" s="574"/>
      <c r="K19" s="574"/>
    </row>
    <row r="20" spans="2:11">
      <c r="B20" s="609" t="s">
        <v>306</v>
      </c>
      <c r="C20" s="610">
        <f>SUM(C16:C19)</f>
        <v>123</v>
      </c>
      <c r="D20" s="610">
        <f>SUM(D16:D19)</f>
        <v>0</v>
      </c>
      <c r="E20" s="608">
        <f>SUM(E16:E19)</f>
        <v>123</v>
      </c>
      <c r="F20" s="611">
        <f>SUM(F16:F19)</f>
        <v>46</v>
      </c>
      <c r="G20" s="611">
        <f>SUM(G16:G19)</f>
        <v>0</v>
      </c>
      <c r="H20" s="608">
        <f>SUM(E20:G20)</f>
        <v>169</v>
      </c>
    </row>
    <row r="21" spans="2:11">
      <c r="B21" s="612" t="s">
        <v>307</v>
      </c>
      <c r="C21" s="613"/>
      <c r="D21" s="613"/>
      <c r="E21" s="613"/>
      <c r="F21" s="613"/>
      <c r="G21" s="613"/>
      <c r="H21" s="614"/>
      <c r="I21" s="601"/>
    </row>
    <row r="22" spans="2:11" ht="15.75" customHeight="1">
      <c r="B22" s="605" t="s">
        <v>308</v>
      </c>
      <c r="C22" s="607">
        <v>93</v>
      </c>
      <c r="D22" s="607">
        <v>0</v>
      </c>
      <c r="E22" s="561">
        <v>93</v>
      </c>
      <c r="F22" s="615"/>
      <c r="G22" s="607">
        <v>6</v>
      </c>
      <c r="H22" s="561">
        <f>SUM(E22:G22)</f>
        <v>99</v>
      </c>
    </row>
    <row r="23" spans="2:11" ht="15.75" customHeight="1">
      <c r="B23" s="605" t="s">
        <v>309</v>
      </c>
      <c r="C23" s="607">
        <v>311</v>
      </c>
      <c r="D23" s="607">
        <v>0</v>
      </c>
      <c r="E23" s="561">
        <v>311</v>
      </c>
      <c r="F23" s="615"/>
      <c r="G23" s="607">
        <v>6</v>
      </c>
      <c r="H23" s="561">
        <f t="shared" ref="H23:H28" si="1">SUM(E23:G23)</f>
        <v>317</v>
      </c>
    </row>
    <row r="24" spans="2:11" ht="15.75" customHeight="1">
      <c r="B24" s="605" t="s">
        <v>310</v>
      </c>
      <c r="C24" s="607">
        <v>204</v>
      </c>
      <c r="D24" s="607">
        <v>0</v>
      </c>
      <c r="E24" s="561">
        <v>204</v>
      </c>
      <c r="F24" s="615"/>
      <c r="G24" s="607">
        <v>5</v>
      </c>
      <c r="H24" s="561">
        <f t="shared" si="1"/>
        <v>209</v>
      </c>
    </row>
    <row r="25" spans="2:11" ht="15.75" customHeight="1">
      <c r="B25" s="605" t="s">
        <v>311</v>
      </c>
      <c r="C25" s="607">
        <v>121</v>
      </c>
      <c r="D25" s="607">
        <v>0</v>
      </c>
      <c r="E25" s="561">
        <v>121</v>
      </c>
      <c r="F25" s="615"/>
      <c r="G25" s="607">
        <v>10</v>
      </c>
      <c r="H25" s="561">
        <f t="shared" si="1"/>
        <v>131</v>
      </c>
    </row>
    <row r="26" spans="2:11" ht="15.75" customHeight="1">
      <c r="B26" s="605" t="s">
        <v>312</v>
      </c>
      <c r="C26" s="607">
        <v>160</v>
      </c>
      <c r="D26" s="607">
        <v>0</v>
      </c>
      <c r="E26" s="561">
        <v>160</v>
      </c>
      <c r="F26" s="615"/>
      <c r="G26" s="607">
        <v>11</v>
      </c>
      <c r="H26" s="561">
        <f t="shared" si="1"/>
        <v>171</v>
      </c>
    </row>
    <row r="27" spans="2:11" ht="15.75" customHeight="1">
      <c r="B27" s="605" t="s">
        <v>313</v>
      </c>
      <c r="C27" s="607">
        <v>61</v>
      </c>
      <c r="D27" s="607">
        <v>0</v>
      </c>
      <c r="E27" s="561">
        <v>61</v>
      </c>
      <c r="F27" s="615"/>
      <c r="G27" s="607">
        <v>7</v>
      </c>
      <c r="H27" s="561">
        <f t="shared" si="1"/>
        <v>68</v>
      </c>
    </row>
    <row r="28" spans="2:11">
      <c r="B28" s="609" t="s">
        <v>314</v>
      </c>
      <c r="C28" s="611">
        <f>SUM(C22:C27)</f>
        <v>950</v>
      </c>
      <c r="D28" s="611">
        <f>SUM(D22:D27)</f>
        <v>0</v>
      </c>
      <c r="E28" s="608">
        <f>SUM(E22:E27)</f>
        <v>950</v>
      </c>
      <c r="F28" s="616"/>
      <c r="G28" s="611">
        <f>SUM(G22:G27)</f>
        <v>45</v>
      </c>
      <c r="H28" s="561">
        <f t="shared" si="1"/>
        <v>995</v>
      </c>
    </row>
    <row r="29" spans="2:11">
      <c r="B29" s="617" t="s">
        <v>9</v>
      </c>
      <c r="C29" s="618">
        <v>1073</v>
      </c>
      <c r="D29" s="618">
        <v>0</v>
      </c>
      <c r="E29" s="618">
        <v>1073</v>
      </c>
      <c r="F29" s="618">
        <v>46</v>
      </c>
      <c r="G29" s="618">
        <v>45</v>
      </c>
      <c r="H29" s="618">
        <v>1164</v>
      </c>
    </row>
    <row r="30" spans="2:11">
      <c r="B30" s="619"/>
      <c r="C30" s="619"/>
      <c r="D30" s="619"/>
      <c r="E30" s="619"/>
      <c r="F30" s="619"/>
      <c r="G30" s="619"/>
      <c r="H30" s="619"/>
      <c r="J30" s="601"/>
    </row>
    <row r="31" spans="2:11">
      <c r="B31" s="534"/>
      <c r="C31" s="619"/>
      <c r="D31" s="619"/>
      <c r="E31" s="619"/>
      <c r="F31" s="619"/>
      <c r="G31" s="619"/>
      <c r="H31" s="619"/>
      <c r="J31" s="601"/>
    </row>
    <row r="32" spans="2:11">
      <c r="B32" s="575"/>
      <c r="J32" s="601"/>
    </row>
    <row r="33" spans="2:10">
      <c r="B33" s="575"/>
      <c r="J33" s="601"/>
    </row>
    <row r="34" spans="2:10">
      <c r="B34" s="575"/>
      <c r="J34" s="601"/>
    </row>
    <row r="35" spans="2:10">
      <c r="B35" s="575"/>
      <c r="J35" s="601"/>
    </row>
    <row r="36" spans="2:10">
      <c r="B36" s="575"/>
      <c r="J36" s="601"/>
    </row>
    <row r="37" spans="2:10">
      <c r="B37" s="575"/>
      <c r="J37" s="601"/>
    </row>
    <row r="38" spans="2:10">
      <c r="B38" s="575"/>
      <c r="J38" s="601"/>
    </row>
    <row r="39" spans="2:10">
      <c r="C39" s="575"/>
    </row>
    <row r="40" spans="2:10">
      <c r="C40" s="575"/>
    </row>
    <row r="41" spans="2:10">
      <c r="C41" s="620"/>
      <c r="G41" s="601"/>
    </row>
    <row r="42" spans="2:10">
      <c r="C42" s="575"/>
    </row>
    <row r="43" spans="2:10">
      <c r="C43" s="575"/>
    </row>
  </sheetData>
  <mergeCells count="11">
    <mergeCell ref="B15:H15"/>
    <mergeCell ref="B5:H5"/>
    <mergeCell ref="B6:H6"/>
    <mergeCell ref="B7:H7"/>
    <mergeCell ref="B10:B14"/>
    <mergeCell ref="C10:F10"/>
    <mergeCell ref="G10:G14"/>
    <mergeCell ref="H10:H14"/>
    <mergeCell ref="C11:E11"/>
    <mergeCell ref="F11:F14"/>
    <mergeCell ref="E12:E14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zoomScaleNormal="100" workbookViewId="0">
      <selection activeCell="K25" sqref="K25"/>
    </sheetView>
  </sheetViews>
  <sheetFormatPr defaultRowHeight="12.75"/>
  <cols>
    <col min="1" max="1" width="2.5703125" style="532" customWidth="1"/>
    <col min="2" max="2" width="20.140625" style="532" customWidth="1"/>
    <col min="3" max="3" width="17.140625" style="532" customWidth="1"/>
    <col min="4" max="4" width="19" style="532" customWidth="1"/>
    <col min="5" max="9" width="13.7109375" style="532" customWidth="1"/>
    <col min="10" max="10" width="15.7109375" style="532" customWidth="1"/>
    <col min="11" max="16384" width="9.140625" style="532"/>
  </cols>
  <sheetData>
    <row r="1" spans="2:10">
      <c r="B1" s="533" t="s">
        <v>246</v>
      </c>
      <c r="C1" s="534"/>
      <c r="D1" s="534"/>
      <c r="E1" s="534"/>
      <c r="F1" s="534"/>
      <c r="G1" s="534"/>
      <c r="H1" s="534"/>
      <c r="I1" s="534"/>
      <c r="J1" s="534"/>
    </row>
    <row r="2" spans="2:10">
      <c r="B2" s="533" t="s">
        <v>328</v>
      </c>
      <c r="C2" s="1122" t="s">
        <v>248</v>
      </c>
      <c r="D2" s="1122"/>
      <c r="E2" s="1122"/>
      <c r="F2" s="534"/>
      <c r="G2" s="534"/>
      <c r="H2" s="534"/>
      <c r="I2" s="534"/>
      <c r="J2" s="534"/>
    </row>
    <row r="3" spans="2:10">
      <c r="B3" s="533" t="s">
        <v>249</v>
      </c>
      <c r="C3" s="536" t="s">
        <v>287</v>
      </c>
      <c r="D3" s="534"/>
      <c r="E3" s="534"/>
      <c r="F3" s="534"/>
      <c r="G3" s="534"/>
      <c r="H3" s="534"/>
      <c r="I3" s="534"/>
      <c r="J3" s="534"/>
    </row>
    <row r="4" spans="2:10">
      <c r="B4" s="534" t="s">
        <v>329</v>
      </c>
      <c r="C4" s="537">
        <v>43220</v>
      </c>
      <c r="D4" s="534"/>
      <c r="E4" s="534"/>
      <c r="F4" s="600"/>
      <c r="G4" s="534"/>
      <c r="H4" s="534"/>
      <c r="I4" s="534"/>
      <c r="J4" s="534"/>
    </row>
    <row r="5" spans="2:10" ht="16.5" customHeight="1">
      <c r="B5" s="1084" t="s">
        <v>330</v>
      </c>
      <c r="C5" s="1084"/>
      <c r="D5" s="1084"/>
      <c r="E5" s="1084"/>
      <c r="F5" s="1084"/>
      <c r="G5" s="1084"/>
      <c r="H5" s="1084"/>
      <c r="I5" s="1084"/>
      <c r="J5" s="1084"/>
    </row>
    <row r="6" spans="2:10" ht="16.5" customHeight="1">
      <c r="B6" s="1084" t="s">
        <v>253</v>
      </c>
      <c r="C6" s="1084"/>
      <c r="D6" s="1084"/>
      <c r="E6" s="1084"/>
      <c r="F6" s="1084"/>
      <c r="G6" s="1084"/>
      <c r="H6" s="1084"/>
      <c r="I6" s="1084"/>
      <c r="J6" s="1084"/>
    </row>
    <row r="7" spans="2:10" ht="16.5" customHeight="1">
      <c r="B7" s="1084" t="s">
        <v>331</v>
      </c>
      <c r="C7" s="1084"/>
      <c r="D7" s="1084"/>
      <c r="E7" s="1084"/>
      <c r="F7" s="1084"/>
      <c r="G7" s="1084"/>
      <c r="H7" s="1084"/>
      <c r="I7" s="1084"/>
      <c r="J7" s="1084"/>
    </row>
    <row r="8" spans="2:10" ht="17.25" customHeight="1">
      <c r="B8" s="539" t="s">
        <v>332</v>
      </c>
      <c r="C8" s="534"/>
      <c r="D8" s="534"/>
      <c r="E8" s="534"/>
      <c r="F8" s="534"/>
      <c r="G8" s="534"/>
      <c r="H8" s="534"/>
      <c r="I8" s="534"/>
      <c r="J8" s="534"/>
    </row>
    <row r="9" spans="2:10" ht="12.75" customHeight="1">
      <c r="B9" s="1123" t="s">
        <v>117</v>
      </c>
      <c r="C9" s="1124"/>
      <c r="D9" s="1098" t="s">
        <v>101</v>
      </c>
      <c r="E9" s="1127"/>
      <c r="F9" s="1127"/>
      <c r="G9" s="1127"/>
      <c r="H9" s="1127"/>
      <c r="I9" s="1127"/>
      <c r="J9" s="1127"/>
    </row>
    <row r="10" spans="2:10" ht="12.75" customHeight="1">
      <c r="B10" s="1125"/>
      <c r="C10" s="1126"/>
      <c r="D10" s="1128" t="s">
        <v>118</v>
      </c>
      <c r="E10" s="1128" t="s">
        <v>119</v>
      </c>
      <c r="F10" s="1128" t="s">
        <v>120</v>
      </c>
      <c r="G10" s="1128" t="s">
        <v>121</v>
      </c>
      <c r="H10" s="1098" t="s">
        <v>122</v>
      </c>
      <c r="I10" s="1127"/>
      <c r="J10" s="1127"/>
    </row>
    <row r="11" spans="2:10">
      <c r="B11" s="588" t="s">
        <v>123</v>
      </c>
      <c r="C11" s="589" t="s">
        <v>26</v>
      </c>
      <c r="D11" s="1129"/>
      <c r="E11" s="1129"/>
      <c r="F11" s="1129"/>
      <c r="G11" s="1129"/>
      <c r="H11" s="589" t="s">
        <v>124</v>
      </c>
      <c r="I11" s="589" t="s">
        <v>125</v>
      </c>
      <c r="J11" s="590" t="s">
        <v>9</v>
      </c>
    </row>
    <row r="12" spans="2:10">
      <c r="B12" s="595" t="s">
        <v>340</v>
      </c>
      <c r="C12" s="596" t="s">
        <v>341</v>
      </c>
      <c r="D12" s="596">
        <v>1193</v>
      </c>
      <c r="E12" s="596">
        <v>139</v>
      </c>
      <c r="F12" s="596">
        <v>490</v>
      </c>
      <c r="G12" s="596"/>
      <c r="H12" s="597">
        <v>1346</v>
      </c>
      <c r="I12" s="597">
        <v>1318</v>
      </c>
      <c r="J12" s="594">
        <f>H12+I12</f>
        <v>2664</v>
      </c>
    </row>
    <row r="13" spans="2:10">
      <c r="B13" s="595"/>
      <c r="C13" s="596"/>
      <c r="D13" s="596"/>
      <c r="E13" s="596"/>
      <c r="F13" s="596"/>
      <c r="G13" s="596"/>
      <c r="H13" s="597"/>
      <c r="I13" s="597"/>
      <c r="J13" s="594"/>
    </row>
    <row r="14" spans="2:10">
      <c r="B14" s="595"/>
      <c r="C14" s="596"/>
      <c r="D14" s="596"/>
      <c r="E14" s="596"/>
      <c r="F14" s="596"/>
      <c r="G14" s="596"/>
      <c r="H14" s="597"/>
      <c r="I14" s="597"/>
      <c r="J14" s="594"/>
    </row>
    <row r="15" spans="2:10">
      <c r="B15" s="595"/>
      <c r="C15" s="596"/>
      <c r="D15" s="596"/>
      <c r="E15" s="596"/>
      <c r="F15" s="596"/>
      <c r="G15" s="596"/>
      <c r="H15" s="597"/>
      <c r="I15" s="597"/>
      <c r="J15" s="594"/>
    </row>
    <row r="16" spans="2:10">
      <c r="B16" s="595"/>
      <c r="C16" s="596"/>
      <c r="D16" s="596"/>
      <c r="E16" s="596"/>
      <c r="F16" s="596"/>
      <c r="G16" s="596"/>
      <c r="H16" s="597"/>
      <c r="I16" s="597"/>
      <c r="J16" s="594"/>
    </row>
    <row r="17" spans="2:13">
      <c r="B17" s="595"/>
      <c r="C17" s="596"/>
      <c r="D17" s="596"/>
      <c r="E17" s="596"/>
      <c r="F17" s="596"/>
      <c r="G17" s="596"/>
      <c r="H17" s="597"/>
      <c r="I17" s="597"/>
      <c r="J17" s="594"/>
    </row>
    <row r="18" spans="2:13">
      <c r="B18" s="595"/>
      <c r="C18" s="596"/>
      <c r="D18" s="596"/>
      <c r="E18" s="596"/>
      <c r="F18" s="596"/>
      <c r="G18" s="596"/>
      <c r="H18" s="597"/>
      <c r="I18" s="597"/>
      <c r="J18" s="594"/>
    </row>
    <row r="19" spans="2:13">
      <c r="B19" s="595"/>
      <c r="C19" s="596"/>
      <c r="D19" s="596"/>
      <c r="E19" s="596"/>
      <c r="F19" s="596"/>
      <c r="G19" s="596"/>
      <c r="H19" s="597"/>
      <c r="I19" s="597"/>
      <c r="J19" s="594"/>
    </row>
    <row r="20" spans="2:13">
      <c r="B20" s="598"/>
      <c r="C20" s="596"/>
      <c r="D20" s="596"/>
      <c r="E20" s="596"/>
      <c r="F20" s="596"/>
      <c r="G20" s="596"/>
      <c r="H20" s="597"/>
      <c r="I20" s="597"/>
      <c r="J20" s="594"/>
    </row>
    <row r="21" spans="2:13">
      <c r="B21" s="598"/>
      <c r="C21" s="596"/>
      <c r="D21" s="596"/>
      <c r="E21" s="596"/>
      <c r="F21" s="596"/>
      <c r="G21" s="596"/>
      <c r="H21" s="597"/>
      <c r="I21" s="597"/>
      <c r="J21" s="594"/>
    </row>
    <row r="22" spans="2:13">
      <c r="B22" s="1096" t="s">
        <v>9</v>
      </c>
      <c r="C22" s="1097"/>
      <c r="D22" s="596">
        <v>1193</v>
      </c>
      <c r="E22" s="596">
        <v>139</v>
      </c>
      <c r="F22" s="596">
        <v>490</v>
      </c>
      <c r="G22" s="596"/>
      <c r="H22" s="597">
        <v>1346</v>
      </c>
      <c r="I22" s="597">
        <v>1318</v>
      </c>
      <c r="J22" s="594">
        <f>H22+I22</f>
        <v>2664</v>
      </c>
    </row>
    <row r="23" spans="2:13">
      <c r="B23" s="1099"/>
      <c r="C23" s="1099"/>
      <c r="D23" s="1099"/>
      <c r="E23" s="1099"/>
      <c r="F23" s="1099"/>
      <c r="G23" s="1099"/>
      <c r="H23" s="1099"/>
      <c r="I23" s="1099"/>
      <c r="J23" s="1099"/>
    </row>
    <row r="24" spans="2:13">
      <c r="B24" s="1100" t="s">
        <v>334</v>
      </c>
      <c r="C24" s="1100"/>
      <c r="D24" s="1100"/>
      <c r="E24" s="1100"/>
      <c r="F24" s="1100"/>
      <c r="G24" s="1100"/>
      <c r="H24" s="1100"/>
      <c r="I24" s="1100"/>
      <c r="J24" s="1100"/>
    </row>
    <row r="25" spans="2:13" ht="24">
      <c r="B25" s="1096" t="s">
        <v>126</v>
      </c>
      <c r="C25" s="1097"/>
      <c r="D25" s="589" t="s">
        <v>127</v>
      </c>
      <c r="E25" s="1097" t="s">
        <v>128</v>
      </c>
      <c r="F25" s="1097"/>
      <c r="G25" s="1097"/>
      <c r="H25" s="1097"/>
      <c r="I25" s="1097"/>
      <c r="J25" s="1098"/>
    </row>
    <row r="26" spans="2:13" ht="34.5" customHeight="1">
      <c r="B26" s="1101" t="s">
        <v>129</v>
      </c>
      <c r="C26" s="1102"/>
      <c r="D26" s="599">
        <v>910</v>
      </c>
      <c r="E26" s="1130" t="s">
        <v>335</v>
      </c>
      <c r="F26" s="1131"/>
      <c r="G26" s="1131"/>
      <c r="H26" s="1131"/>
      <c r="I26" s="1131"/>
      <c r="J26" s="1131"/>
    </row>
    <row r="27" spans="2:13" ht="34.5" customHeight="1">
      <c r="B27" s="1101" t="s">
        <v>130</v>
      </c>
      <c r="C27" s="1102"/>
      <c r="D27" s="599">
        <v>720</v>
      </c>
      <c r="E27" s="1130" t="s">
        <v>335</v>
      </c>
      <c r="F27" s="1131"/>
      <c r="G27" s="1131"/>
      <c r="H27" s="1131"/>
      <c r="I27" s="1131"/>
      <c r="J27" s="1131"/>
    </row>
    <row r="28" spans="2:13" ht="48" customHeight="1">
      <c r="B28" s="1101" t="s">
        <v>131</v>
      </c>
      <c r="C28" s="1102"/>
      <c r="D28" s="599">
        <v>296.89999999999998</v>
      </c>
      <c r="E28" s="1105" t="s">
        <v>336</v>
      </c>
      <c r="F28" s="1106"/>
      <c r="G28" s="1106"/>
      <c r="H28" s="1106"/>
      <c r="I28" s="1106"/>
      <c r="J28" s="1106"/>
      <c r="M28" s="532" t="s">
        <v>342</v>
      </c>
    </row>
    <row r="29" spans="2:13" ht="48" customHeight="1">
      <c r="B29" s="1107" t="s">
        <v>132</v>
      </c>
      <c r="C29" s="1108"/>
      <c r="D29" s="599">
        <v>0</v>
      </c>
      <c r="E29" s="1109" t="s">
        <v>337</v>
      </c>
      <c r="F29" s="1109"/>
      <c r="G29" s="1109"/>
      <c r="H29" s="1109"/>
      <c r="I29" s="1109"/>
      <c r="J29" s="1105"/>
      <c r="K29" s="575"/>
    </row>
    <row r="30" spans="2:13" ht="16.5" customHeight="1">
      <c r="B30" s="1110" t="s">
        <v>133</v>
      </c>
      <c r="C30" s="1111"/>
      <c r="D30" s="1132">
        <v>215</v>
      </c>
      <c r="E30" s="1135" t="s">
        <v>338</v>
      </c>
      <c r="F30" s="1136"/>
      <c r="G30" s="1136"/>
      <c r="H30" s="1136"/>
      <c r="I30" s="1136"/>
      <c r="J30" s="1136"/>
    </row>
    <row r="31" spans="2:13" ht="12.75" customHeight="1">
      <c r="B31" s="1110"/>
      <c r="C31" s="1111"/>
      <c r="D31" s="1133"/>
      <c r="E31" s="1137" t="s">
        <v>339</v>
      </c>
      <c r="F31" s="1138"/>
      <c r="G31" s="1138"/>
      <c r="H31" s="1138"/>
      <c r="I31" s="1138"/>
      <c r="J31" s="1138"/>
    </row>
    <row r="32" spans="2:13" ht="12.75" customHeight="1">
      <c r="B32" s="1110"/>
      <c r="C32" s="1111"/>
      <c r="D32" s="1133"/>
      <c r="E32" s="1137" t="s">
        <v>339</v>
      </c>
      <c r="F32" s="1138"/>
      <c r="G32" s="1138"/>
      <c r="H32" s="1138"/>
      <c r="I32" s="1138"/>
      <c r="J32" s="1138"/>
    </row>
    <row r="33" spans="2:10" ht="12.75" customHeight="1">
      <c r="B33" s="1110"/>
      <c r="C33" s="1111"/>
      <c r="D33" s="1133"/>
      <c r="E33" s="1137" t="s">
        <v>339</v>
      </c>
      <c r="F33" s="1138"/>
      <c r="G33" s="1138"/>
      <c r="H33" s="1138"/>
      <c r="I33" s="1138"/>
      <c r="J33" s="1138"/>
    </row>
    <row r="34" spans="2:10" ht="6.75" customHeight="1">
      <c r="B34" s="1110"/>
      <c r="C34" s="1111"/>
      <c r="D34" s="1134"/>
      <c r="E34" s="1139" t="s">
        <v>339</v>
      </c>
      <c r="F34" s="1140"/>
      <c r="G34" s="1140"/>
      <c r="H34" s="1140"/>
      <c r="I34" s="1140"/>
      <c r="J34" s="1140"/>
    </row>
    <row r="36" spans="2:10">
      <c r="B36" s="534"/>
    </row>
  </sheetData>
  <mergeCells count="27">
    <mergeCell ref="B29:C29"/>
    <mergeCell ref="E29:J29"/>
    <mergeCell ref="B30:C34"/>
    <mergeCell ref="D30:D34"/>
    <mergeCell ref="E30:J34"/>
    <mergeCell ref="B26:C26"/>
    <mergeCell ref="E26:J26"/>
    <mergeCell ref="B27:C27"/>
    <mergeCell ref="E27:J27"/>
    <mergeCell ref="B28:C28"/>
    <mergeCell ref="E28:J28"/>
    <mergeCell ref="B22:C22"/>
    <mergeCell ref="B23:J23"/>
    <mergeCell ref="B24:J24"/>
    <mergeCell ref="B25:C25"/>
    <mergeCell ref="E25:J25"/>
    <mergeCell ref="C2:E2"/>
    <mergeCell ref="B5:J5"/>
    <mergeCell ref="B6:J6"/>
    <mergeCell ref="B7:J7"/>
    <mergeCell ref="B9:C10"/>
    <mergeCell ref="D9:J9"/>
    <mergeCell ref="D10:D11"/>
    <mergeCell ref="E10:E11"/>
    <mergeCell ref="F10:F11"/>
    <mergeCell ref="G10:G11"/>
    <mergeCell ref="H10:J10"/>
  </mergeCells>
  <pageMargins left="0.511811024" right="0.511811024" top="0.78740157499999996" bottom="0.78740157499999996" header="0.31496062000000002" footer="0.31496062000000002"/>
  <pageSetup paperSize="9" scale="87" orientation="landscape" r:id="rId1"/>
  <colBreaks count="1" manualBreakCount="1">
    <brk id="1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workbookViewId="0">
      <selection activeCell="K25" sqref="K25"/>
    </sheetView>
  </sheetViews>
  <sheetFormatPr defaultRowHeight="12.75"/>
  <cols>
    <col min="1" max="1" width="1.85546875" style="532" customWidth="1"/>
    <col min="2" max="2" width="30.5703125" style="532" customWidth="1"/>
    <col min="3" max="9" width="13.7109375" style="532" customWidth="1"/>
    <col min="10" max="16384" width="9.140625" style="532"/>
  </cols>
  <sheetData>
    <row r="1" spans="2:9">
      <c r="B1" s="533" t="s">
        <v>246</v>
      </c>
      <c r="C1" s="534"/>
      <c r="D1" s="534"/>
      <c r="E1" s="534"/>
      <c r="F1" s="534"/>
      <c r="G1" s="534"/>
      <c r="H1" s="534"/>
      <c r="I1" s="534"/>
    </row>
    <row r="2" spans="2:9">
      <c r="B2" s="533" t="s">
        <v>247</v>
      </c>
      <c r="C2" s="1122" t="s">
        <v>248</v>
      </c>
      <c r="D2" s="1122"/>
      <c r="E2" s="1122"/>
      <c r="F2" s="534"/>
      <c r="G2" s="534"/>
      <c r="H2" s="534"/>
      <c r="I2" s="534"/>
    </row>
    <row r="3" spans="2:9">
      <c r="B3" s="533" t="s">
        <v>249</v>
      </c>
      <c r="C3" s="1122" t="s">
        <v>287</v>
      </c>
      <c r="D3" s="1122"/>
      <c r="E3" s="1122"/>
      <c r="F3" s="534"/>
      <c r="G3" s="534"/>
      <c r="H3" s="534"/>
      <c r="I3" s="534"/>
    </row>
    <row r="4" spans="2:9">
      <c r="B4" s="534" t="s">
        <v>251</v>
      </c>
      <c r="C4" s="537">
        <v>43220</v>
      </c>
      <c r="D4" s="534"/>
      <c r="E4" s="534"/>
      <c r="F4" s="600"/>
      <c r="G4" s="534"/>
      <c r="H4" s="534"/>
      <c r="I4" s="534"/>
    </row>
    <row r="5" spans="2:9">
      <c r="B5" s="1084" t="s">
        <v>290</v>
      </c>
      <c r="C5" s="1084"/>
      <c r="D5" s="1084"/>
      <c r="E5" s="1084"/>
      <c r="F5" s="1084"/>
      <c r="G5" s="1084"/>
      <c r="H5" s="1084"/>
      <c r="I5" s="1084"/>
    </row>
    <row r="6" spans="2:9">
      <c r="B6" s="1084" t="s">
        <v>253</v>
      </c>
      <c r="C6" s="1084"/>
      <c r="D6" s="1084"/>
      <c r="E6" s="1084"/>
      <c r="F6" s="1084"/>
      <c r="G6" s="1084"/>
      <c r="H6" s="1084"/>
      <c r="I6" s="1084"/>
    </row>
    <row r="7" spans="2:9">
      <c r="B7" s="1084" t="s">
        <v>315</v>
      </c>
      <c r="C7" s="1084"/>
      <c r="D7" s="1084"/>
      <c r="E7" s="1084"/>
      <c r="F7" s="1084"/>
      <c r="G7" s="1084"/>
      <c r="H7" s="1084"/>
      <c r="I7" s="1084"/>
    </row>
    <row r="8" spans="2:9">
      <c r="B8" s="538"/>
      <c r="C8" s="538"/>
      <c r="D8" s="538"/>
      <c r="E8" s="538"/>
      <c r="F8" s="538"/>
      <c r="G8" s="538"/>
      <c r="H8" s="538"/>
      <c r="I8" s="538"/>
    </row>
    <row r="9" spans="2:9">
      <c r="B9" s="539" t="s">
        <v>316</v>
      </c>
      <c r="C9" s="534"/>
      <c r="D9" s="534"/>
      <c r="E9" s="534"/>
      <c r="F9" s="534"/>
      <c r="G9" s="534"/>
      <c r="H9" s="534"/>
      <c r="I9" s="534"/>
    </row>
    <row r="10" spans="2:9" ht="23.25" customHeight="1">
      <c r="B10" s="1085" t="s">
        <v>317</v>
      </c>
      <c r="C10" s="1085" t="s">
        <v>318</v>
      </c>
      <c r="D10" s="1085"/>
      <c r="E10" s="1085"/>
      <c r="F10" s="1085" t="s">
        <v>258</v>
      </c>
      <c r="G10" s="1085"/>
      <c r="H10" s="1085"/>
      <c r="I10" s="1085"/>
    </row>
    <row r="11" spans="2:9" ht="30.75" customHeight="1">
      <c r="B11" s="1085"/>
      <c r="C11" s="540" t="s">
        <v>259</v>
      </c>
      <c r="D11" s="540" t="s">
        <v>260</v>
      </c>
      <c r="E11" s="540" t="s">
        <v>194</v>
      </c>
      <c r="F11" s="540" t="s">
        <v>262</v>
      </c>
      <c r="G11" s="540" t="s">
        <v>263</v>
      </c>
      <c r="H11" s="540" t="s">
        <v>194</v>
      </c>
      <c r="I11" s="540" t="s">
        <v>264</v>
      </c>
    </row>
    <row r="12" spans="2:9">
      <c r="B12" s="621" t="s">
        <v>319</v>
      </c>
      <c r="C12" s="622">
        <v>0</v>
      </c>
      <c r="D12" s="622">
        <v>0</v>
      </c>
      <c r="E12" s="622">
        <v>0</v>
      </c>
      <c r="F12" s="622">
        <v>0</v>
      </c>
      <c r="G12" s="622">
        <v>0</v>
      </c>
      <c r="H12" s="623">
        <v>0</v>
      </c>
      <c r="I12" s="622">
        <v>0</v>
      </c>
    </row>
    <row r="13" spans="2:9">
      <c r="B13" s="621" t="s">
        <v>320</v>
      </c>
      <c r="C13" s="624">
        <v>0</v>
      </c>
      <c r="D13" s="624">
        <v>0</v>
      </c>
      <c r="E13" s="624">
        <v>0</v>
      </c>
      <c r="F13" s="624">
        <v>0</v>
      </c>
      <c r="G13" s="624">
        <v>0</v>
      </c>
      <c r="H13" s="625">
        <v>0</v>
      </c>
      <c r="I13" s="624">
        <v>0</v>
      </c>
    </row>
    <row r="14" spans="2:9">
      <c r="B14" s="621" t="s">
        <v>321</v>
      </c>
      <c r="C14" s="626">
        <v>27</v>
      </c>
      <c r="D14" s="626">
        <v>0</v>
      </c>
      <c r="E14" s="627">
        <v>27</v>
      </c>
      <c r="F14" s="628">
        <v>24</v>
      </c>
      <c r="G14" s="628">
        <v>5</v>
      </c>
      <c r="H14" s="629">
        <v>29</v>
      </c>
      <c r="I14" s="628">
        <v>9</v>
      </c>
    </row>
    <row r="15" spans="2:9">
      <c r="B15" s="621" t="s">
        <v>322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1">
        <v>0</v>
      </c>
      <c r="I15" s="630">
        <v>0</v>
      </c>
    </row>
    <row r="16" spans="2:9">
      <c r="B16" s="621" t="s">
        <v>323</v>
      </c>
      <c r="C16" s="630">
        <v>0</v>
      </c>
      <c r="D16" s="630">
        <v>0</v>
      </c>
      <c r="E16" s="630">
        <v>0</v>
      </c>
      <c r="F16" s="630">
        <v>0</v>
      </c>
      <c r="G16" s="630">
        <v>0</v>
      </c>
      <c r="H16" s="631">
        <v>0</v>
      </c>
      <c r="I16" s="630">
        <v>0</v>
      </c>
    </row>
    <row r="17" spans="2:9">
      <c r="B17" s="621" t="s">
        <v>324</v>
      </c>
      <c r="C17" s="622">
        <v>0</v>
      </c>
      <c r="D17" s="622">
        <v>0</v>
      </c>
      <c r="E17" s="622">
        <v>0</v>
      </c>
      <c r="F17" s="622">
        <v>0</v>
      </c>
      <c r="G17" s="622">
        <v>0</v>
      </c>
      <c r="H17" s="623">
        <v>0</v>
      </c>
      <c r="I17" s="622">
        <v>0</v>
      </c>
    </row>
    <row r="18" spans="2:9">
      <c r="B18" s="621" t="s">
        <v>325</v>
      </c>
      <c r="C18" s="624">
        <v>0</v>
      </c>
      <c r="D18" s="624">
        <v>0</v>
      </c>
      <c r="E18" s="624">
        <v>0</v>
      </c>
      <c r="F18" s="624">
        <v>0</v>
      </c>
      <c r="G18" s="624">
        <v>0</v>
      </c>
      <c r="H18" s="625">
        <v>0</v>
      </c>
      <c r="I18" s="624">
        <v>0</v>
      </c>
    </row>
    <row r="19" spans="2:9">
      <c r="B19" s="621" t="s">
        <v>326</v>
      </c>
      <c r="C19" s="622">
        <v>0</v>
      </c>
      <c r="D19" s="622">
        <v>0</v>
      </c>
      <c r="E19" s="622">
        <v>0</v>
      </c>
      <c r="F19" s="622">
        <v>0</v>
      </c>
      <c r="G19" s="622">
        <v>0</v>
      </c>
      <c r="H19" s="623">
        <v>0</v>
      </c>
      <c r="I19" s="622">
        <v>0</v>
      </c>
    </row>
    <row r="20" spans="2:9" ht="12.75" customHeight="1">
      <c r="B20" s="632" t="s">
        <v>327</v>
      </c>
      <c r="C20" s="630">
        <v>0</v>
      </c>
      <c r="D20" s="630">
        <v>0</v>
      </c>
      <c r="E20" s="630">
        <v>0</v>
      </c>
      <c r="F20" s="631"/>
      <c r="G20" s="631"/>
      <c r="H20" s="631">
        <v>0</v>
      </c>
      <c r="I20" s="631"/>
    </row>
    <row r="21" spans="2:9" ht="15.75" customHeight="1">
      <c r="B21" s="545" t="s">
        <v>115</v>
      </c>
      <c r="C21" s="633">
        <v>27</v>
      </c>
      <c r="D21" s="633">
        <v>0</v>
      </c>
      <c r="E21" s="634">
        <v>27</v>
      </c>
      <c r="F21" s="633">
        <v>24</v>
      </c>
      <c r="G21" s="633">
        <v>5</v>
      </c>
      <c r="H21" s="634">
        <v>29</v>
      </c>
      <c r="I21" s="633">
        <v>9</v>
      </c>
    </row>
    <row r="24" spans="2:9">
      <c r="B24" s="575"/>
    </row>
    <row r="25" spans="2:9">
      <c r="B25" s="575"/>
    </row>
  </sheetData>
  <mergeCells count="8">
    <mergeCell ref="B10:B11"/>
    <mergeCell ref="C10:E10"/>
    <mergeCell ref="F10:I10"/>
    <mergeCell ref="C2:E2"/>
    <mergeCell ref="C3:E3"/>
    <mergeCell ref="B5:I5"/>
    <mergeCell ref="B6:I6"/>
    <mergeCell ref="B7:I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</row>
    <row r="2" spans="1:13" ht="12.75" customHeight="1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97" t="s">
        <v>343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98" t="s">
        <v>229</v>
      </c>
      <c r="M5" s="898"/>
    </row>
    <row r="6" spans="1:13" ht="12.75" customHeight="1" thickTop="1">
      <c r="A6" s="878" t="s">
        <v>3</v>
      </c>
      <c r="B6" s="879"/>
      <c r="C6" s="879"/>
      <c r="D6" s="880"/>
      <c r="E6" s="884" t="s">
        <v>4</v>
      </c>
      <c r="F6" s="885"/>
      <c r="G6" s="885"/>
      <c r="H6" s="885"/>
      <c r="I6" s="886"/>
      <c r="J6" s="899" t="s">
        <v>5</v>
      </c>
      <c r="K6" s="900"/>
      <c r="L6" s="901"/>
      <c r="M6" s="902" t="s">
        <v>6</v>
      </c>
    </row>
    <row r="7" spans="1:13" ht="21" customHeight="1">
      <c r="A7" s="881"/>
      <c r="B7" s="882"/>
      <c r="C7" s="882"/>
      <c r="D7" s="883"/>
      <c r="E7" s="904" t="s">
        <v>7</v>
      </c>
      <c r="F7" s="905"/>
      <c r="G7" s="905"/>
      <c r="H7" s="905" t="s">
        <v>8</v>
      </c>
      <c r="I7" s="906" t="s">
        <v>9</v>
      </c>
      <c r="J7" s="904" t="s">
        <v>10</v>
      </c>
      <c r="K7" s="905" t="s">
        <v>11</v>
      </c>
      <c r="L7" s="907" t="s">
        <v>9</v>
      </c>
      <c r="M7" s="903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905"/>
      <c r="I8" s="906"/>
      <c r="J8" s="904"/>
      <c r="K8" s="905"/>
      <c r="L8" s="907"/>
      <c r="M8" s="903"/>
    </row>
    <row r="9" spans="1:13" s="7" customFormat="1" ht="12.75" customHeight="1">
      <c r="A9" s="893" t="s">
        <v>151</v>
      </c>
      <c r="B9" s="891" t="s">
        <v>155</v>
      </c>
      <c r="C9" s="887" t="s">
        <v>152</v>
      </c>
      <c r="D9" s="178">
        <v>13</v>
      </c>
      <c r="E9" s="179">
        <v>1134</v>
      </c>
      <c r="F9" s="179">
        <v>0</v>
      </c>
      <c r="G9" s="261">
        <f>E9+F9</f>
        <v>1134</v>
      </c>
      <c r="H9" s="257"/>
      <c r="I9" s="261">
        <f>G9+H9</f>
        <v>1134</v>
      </c>
      <c r="J9" s="179">
        <v>406</v>
      </c>
      <c r="K9" s="179">
        <v>80</v>
      </c>
      <c r="L9" s="273">
        <f>J9+K9</f>
        <v>486</v>
      </c>
      <c r="M9" s="199">
        <v>87</v>
      </c>
    </row>
    <row r="10" spans="1:13" s="7" customFormat="1" ht="12.75" customHeight="1">
      <c r="A10" s="894"/>
      <c r="B10" s="892"/>
      <c r="C10" s="888"/>
      <c r="D10" s="181">
        <v>12</v>
      </c>
      <c r="E10" s="179">
        <v>7</v>
      </c>
      <c r="F10" s="179">
        <v>0</v>
      </c>
      <c r="G10" s="262">
        <f t="shared" ref="G10:G33" si="0">E10+F10</f>
        <v>7</v>
      </c>
      <c r="H10" s="258"/>
      <c r="I10" s="262">
        <f t="shared" ref="I10:I49" si="1">G10+H10</f>
        <v>7</v>
      </c>
      <c r="J10" s="179">
        <v>3</v>
      </c>
      <c r="K10" s="179">
        <v>0</v>
      </c>
      <c r="L10" s="274">
        <f t="shared" ref="L10:L49" si="2">J10+K10</f>
        <v>3</v>
      </c>
      <c r="M10" s="199">
        <v>0</v>
      </c>
    </row>
    <row r="11" spans="1:13" s="7" customFormat="1" ht="12.75" customHeight="1">
      <c r="A11" s="894"/>
      <c r="B11" s="892"/>
      <c r="C11" s="889"/>
      <c r="D11" s="184">
        <v>11</v>
      </c>
      <c r="E11" s="179">
        <v>42</v>
      </c>
      <c r="F11" s="179">
        <v>0</v>
      </c>
      <c r="G11" s="263">
        <f t="shared" si="0"/>
        <v>42</v>
      </c>
      <c r="H11" s="258"/>
      <c r="I11" s="263">
        <f t="shared" si="1"/>
        <v>42</v>
      </c>
      <c r="J11" s="179">
        <v>4</v>
      </c>
      <c r="K11" s="179">
        <v>0</v>
      </c>
      <c r="L11" s="275">
        <f t="shared" si="2"/>
        <v>4</v>
      </c>
      <c r="M11" s="199">
        <v>0</v>
      </c>
    </row>
    <row r="12" spans="1:13" s="7" customFormat="1" ht="12.75" customHeight="1">
      <c r="A12" s="894"/>
      <c r="B12" s="892"/>
      <c r="C12" s="890" t="s">
        <v>153</v>
      </c>
      <c r="D12" s="178">
        <v>10</v>
      </c>
      <c r="E12" s="179">
        <v>78</v>
      </c>
      <c r="F12" s="179">
        <v>0</v>
      </c>
      <c r="G12" s="261">
        <f t="shared" si="0"/>
        <v>78</v>
      </c>
      <c r="H12" s="258"/>
      <c r="I12" s="261">
        <f t="shared" si="1"/>
        <v>78</v>
      </c>
      <c r="J12" s="179">
        <v>3</v>
      </c>
      <c r="K12" s="179">
        <v>2</v>
      </c>
      <c r="L12" s="273">
        <f t="shared" si="2"/>
        <v>5</v>
      </c>
      <c r="M12" s="199">
        <v>3</v>
      </c>
    </row>
    <row r="13" spans="1:13" s="7" customFormat="1" ht="12.75" customHeight="1">
      <c r="A13" s="894"/>
      <c r="B13" s="892"/>
      <c r="C13" s="888"/>
      <c r="D13" s="181">
        <v>9</v>
      </c>
      <c r="E13" s="179">
        <v>32</v>
      </c>
      <c r="F13" s="179">
        <v>0</v>
      </c>
      <c r="G13" s="262">
        <f t="shared" si="0"/>
        <v>32</v>
      </c>
      <c r="H13" s="258"/>
      <c r="I13" s="262">
        <f t="shared" si="1"/>
        <v>32</v>
      </c>
      <c r="J13" s="179">
        <v>1</v>
      </c>
      <c r="K13" s="179">
        <v>0</v>
      </c>
      <c r="L13" s="274">
        <f t="shared" si="2"/>
        <v>1</v>
      </c>
      <c r="M13" s="199">
        <v>0</v>
      </c>
    </row>
    <row r="14" spans="1:13" s="7" customFormat="1" ht="12.75" customHeight="1">
      <c r="A14" s="894"/>
      <c r="B14" s="892"/>
      <c r="C14" s="888"/>
      <c r="D14" s="181">
        <v>8</v>
      </c>
      <c r="E14" s="179">
        <v>117</v>
      </c>
      <c r="F14" s="179">
        <v>0</v>
      </c>
      <c r="G14" s="262">
        <f t="shared" si="0"/>
        <v>117</v>
      </c>
      <c r="H14" s="258"/>
      <c r="I14" s="262">
        <f t="shared" si="1"/>
        <v>117</v>
      </c>
      <c r="J14" s="179">
        <v>1</v>
      </c>
      <c r="K14" s="179">
        <v>0</v>
      </c>
      <c r="L14" s="274">
        <f t="shared" si="2"/>
        <v>1</v>
      </c>
      <c r="M14" s="199">
        <v>0</v>
      </c>
    </row>
    <row r="15" spans="1:13" s="7" customFormat="1" ht="12.75" customHeight="1">
      <c r="A15" s="894"/>
      <c r="B15" s="892"/>
      <c r="C15" s="888"/>
      <c r="D15" s="187">
        <v>7</v>
      </c>
      <c r="E15" s="179">
        <v>112</v>
      </c>
      <c r="F15" s="179">
        <v>0</v>
      </c>
      <c r="G15" s="264">
        <f t="shared" si="0"/>
        <v>112</v>
      </c>
      <c r="H15" s="258"/>
      <c r="I15" s="264">
        <f t="shared" si="1"/>
        <v>112</v>
      </c>
      <c r="J15" s="179">
        <v>3</v>
      </c>
      <c r="K15" s="179">
        <v>0</v>
      </c>
      <c r="L15" s="276">
        <f t="shared" si="2"/>
        <v>3</v>
      </c>
      <c r="M15" s="199">
        <v>0</v>
      </c>
    </row>
    <row r="16" spans="1:13" s="7" customFormat="1" ht="12.75" customHeight="1">
      <c r="A16" s="894"/>
      <c r="B16" s="892"/>
      <c r="C16" s="889"/>
      <c r="D16" s="184">
        <v>6</v>
      </c>
      <c r="E16" s="179">
        <v>36</v>
      </c>
      <c r="F16" s="179">
        <v>0</v>
      </c>
      <c r="G16" s="263">
        <f t="shared" si="0"/>
        <v>36</v>
      </c>
      <c r="H16" s="258"/>
      <c r="I16" s="263">
        <f t="shared" si="1"/>
        <v>36</v>
      </c>
      <c r="J16" s="179">
        <v>0</v>
      </c>
      <c r="K16" s="179">
        <v>1</v>
      </c>
      <c r="L16" s="275">
        <f t="shared" si="2"/>
        <v>1</v>
      </c>
      <c r="M16" s="199">
        <v>2</v>
      </c>
    </row>
    <row r="17" spans="1:13" s="7" customFormat="1" ht="12.75" customHeight="1">
      <c r="A17" s="894"/>
      <c r="B17" s="892"/>
      <c r="C17" s="890" t="s">
        <v>154</v>
      </c>
      <c r="D17" s="178">
        <v>5</v>
      </c>
      <c r="E17" s="179">
        <v>36</v>
      </c>
      <c r="F17" s="179">
        <v>0</v>
      </c>
      <c r="G17" s="261">
        <f t="shared" si="0"/>
        <v>36</v>
      </c>
      <c r="H17" s="258"/>
      <c r="I17" s="261">
        <f t="shared" si="1"/>
        <v>36</v>
      </c>
      <c r="J17" s="179">
        <v>1</v>
      </c>
      <c r="K17" s="179">
        <v>0</v>
      </c>
      <c r="L17" s="273">
        <f t="shared" si="2"/>
        <v>1</v>
      </c>
      <c r="M17" s="199">
        <v>0</v>
      </c>
    </row>
    <row r="18" spans="1:13" s="7" customFormat="1" ht="12.75" customHeight="1">
      <c r="A18" s="894"/>
      <c r="B18" s="892"/>
      <c r="C18" s="888"/>
      <c r="D18" s="181">
        <v>4</v>
      </c>
      <c r="E18" s="179">
        <v>151</v>
      </c>
      <c r="F18" s="179">
        <v>0</v>
      </c>
      <c r="G18" s="262">
        <f t="shared" si="0"/>
        <v>151</v>
      </c>
      <c r="H18" s="258"/>
      <c r="I18" s="262">
        <f t="shared" si="1"/>
        <v>151</v>
      </c>
      <c r="J18" s="179">
        <v>0</v>
      </c>
      <c r="K18" s="179">
        <v>2</v>
      </c>
      <c r="L18" s="274">
        <f t="shared" si="2"/>
        <v>2</v>
      </c>
      <c r="M18" s="199">
        <v>3</v>
      </c>
    </row>
    <row r="19" spans="1:13" s="7" customFormat="1" ht="12.75" customHeight="1">
      <c r="A19" s="894"/>
      <c r="B19" s="892"/>
      <c r="C19" s="888"/>
      <c r="D19" s="181">
        <v>3</v>
      </c>
      <c r="E19" s="179">
        <v>0</v>
      </c>
      <c r="F19" s="179">
        <v>31</v>
      </c>
      <c r="G19" s="262">
        <f t="shared" si="0"/>
        <v>31</v>
      </c>
      <c r="H19" s="258"/>
      <c r="I19" s="262">
        <f t="shared" si="1"/>
        <v>31</v>
      </c>
      <c r="J19" s="179">
        <v>0</v>
      </c>
      <c r="K19" s="179">
        <v>0</v>
      </c>
      <c r="L19" s="274">
        <f t="shared" si="2"/>
        <v>0</v>
      </c>
      <c r="M19" s="199">
        <v>0</v>
      </c>
    </row>
    <row r="20" spans="1:13" s="7" customFormat="1" ht="12.75" customHeight="1">
      <c r="A20" s="894"/>
      <c r="B20" s="892"/>
      <c r="C20" s="888"/>
      <c r="D20" s="181">
        <v>2</v>
      </c>
      <c r="E20" s="179">
        <v>0</v>
      </c>
      <c r="F20" s="179">
        <v>47</v>
      </c>
      <c r="G20" s="264">
        <f t="shared" si="0"/>
        <v>47</v>
      </c>
      <c r="H20" s="258"/>
      <c r="I20" s="264">
        <f t="shared" si="1"/>
        <v>47</v>
      </c>
      <c r="J20" s="179">
        <v>0</v>
      </c>
      <c r="K20" s="179">
        <v>0</v>
      </c>
      <c r="L20" s="276">
        <f t="shared" si="2"/>
        <v>0</v>
      </c>
      <c r="M20" s="199">
        <v>0</v>
      </c>
    </row>
    <row r="21" spans="1:13" s="7" customFormat="1" ht="12.75" customHeight="1">
      <c r="A21" s="894"/>
      <c r="B21" s="892"/>
      <c r="C21" s="888"/>
      <c r="D21" s="187">
        <v>1</v>
      </c>
      <c r="E21" s="179">
        <v>0</v>
      </c>
      <c r="F21" s="179">
        <v>45</v>
      </c>
      <c r="G21" s="265">
        <f t="shared" si="0"/>
        <v>45</v>
      </c>
      <c r="H21" s="195">
        <v>110</v>
      </c>
      <c r="I21" s="265">
        <f t="shared" si="1"/>
        <v>155</v>
      </c>
      <c r="J21" s="179">
        <v>0</v>
      </c>
      <c r="K21" s="179">
        <v>0</v>
      </c>
      <c r="L21" s="277">
        <f t="shared" si="2"/>
        <v>0</v>
      </c>
      <c r="M21" s="199">
        <v>0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1745</v>
      </c>
      <c r="F22" s="266">
        <f t="shared" ref="F22:M22" si="3">SUM(F9:F21)</f>
        <v>123</v>
      </c>
      <c r="G22" s="266">
        <f t="shared" si="3"/>
        <v>1868</v>
      </c>
      <c r="H22" s="270">
        <f t="shared" si="3"/>
        <v>110</v>
      </c>
      <c r="I22" s="266">
        <f t="shared" si="3"/>
        <v>1978</v>
      </c>
      <c r="J22" s="287">
        <f t="shared" si="3"/>
        <v>422</v>
      </c>
      <c r="K22" s="266">
        <f t="shared" si="3"/>
        <v>85</v>
      </c>
      <c r="L22" s="278">
        <f t="shared" si="3"/>
        <v>507</v>
      </c>
      <c r="M22" s="288">
        <f t="shared" si="3"/>
        <v>95</v>
      </c>
    </row>
    <row r="23" spans="1:13" s="7" customFormat="1" ht="12.75" customHeight="1">
      <c r="A23" s="893" t="s">
        <v>168</v>
      </c>
      <c r="B23" s="891" t="s">
        <v>169</v>
      </c>
      <c r="C23" s="887" t="s">
        <v>152</v>
      </c>
      <c r="D23" s="196">
        <v>13</v>
      </c>
      <c r="E23" s="190">
        <v>1682</v>
      </c>
      <c r="F23" s="190">
        <v>0</v>
      </c>
      <c r="G23" s="267">
        <f t="shared" si="0"/>
        <v>1682</v>
      </c>
      <c r="H23" s="257"/>
      <c r="I23" s="267">
        <f t="shared" si="1"/>
        <v>1682</v>
      </c>
      <c r="J23" s="190">
        <v>434</v>
      </c>
      <c r="K23" s="190">
        <v>82</v>
      </c>
      <c r="L23" s="279">
        <f t="shared" si="2"/>
        <v>516</v>
      </c>
      <c r="M23" s="203">
        <v>109</v>
      </c>
    </row>
    <row r="24" spans="1:13" s="7" customFormat="1" ht="12.75" customHeight="1">
      <c r="A24" s="894"/>
      <c r="B24" s="892"/>
      <c r="C24" s="888"/>
      <c r="D24" s="197">
        <v>12</v>
      </c>
      <c r="E24" s="190">
        <v>15</v>
      </c>
      <c r="F24" s="190">
        <v>0</v>
      </c>
      <c r="G24" s="268">
        <f t="shared" si="0"/>
        <v>15</v>
      </c>
      <c r="H24" s="258"/>
      <c r="I24" s="268">
        <f t="shared" si="1"/>
        <v>15</v>
      </c>
      <c r="J24" s="190">
        <v>3</v>
      </c>
      <c r="K24" s="190">
        <v>1</v>
      </c>
      <c r="L24" s="280">
        <f t="shared" si="2"/>
        <v>4</v>
      </c>
      <c r="M24" s="203">
        <v>1</v>
      </c>
    </row>
    <row r="25" spans="1:13" s="7" customFormat="1" ht="12.75" customHeight="1">
      <c r="A25" s="894"/>
      <c r="B25" s="892"/>
      <c r="C25" s="889"/>
      <c r="D25" s="198">
        <v>11</v>
      </c>
      <c r="E25" s="190">
        <v>44</v>
      </c>
      <c r="F25" s="190">
        <v>0</v>
      </c>
      <c r="G25" s="265">
        <f t="shared" si="0"/>
        <v>44</v>
      </c>
      <c r="H25" s="258"/>
      <c r="I25" s="265">
        <f t="shared" si="1"/>
        <v>44</v>
      </c>
      <c r="J25" s="190">
        <v>4</v>
      </c>
      <c r="K25" s="190">
        <v>2</v>
      </c>
      <c r="L25" s="277">
        <f t="shared" si="2"/>
        <v>6</v>
      </c>
      <c r="M25" s="203">
        <v>2</v>
      </c>
    </row>
    <row r="26" spans="1:13" s="7" customFormat="1" ht="12.75" customHeight="1">
      <c r="A26" s="894"/>
      <c r="B26" s="892"/>
      <c r="C26" s="890" t="s">
        <v>153</v>
      </c>
      <c r="D26" s="196">
        <v>10</v>
      </c>
      <c r="E26" s="190">
        <v>102</v>
      </c>
      <c r="F26" s="190">
        <v>0</v>
      </c>
      <c r="G26" s="267">
        <f t="shared" si="0"/>
        <v>102</v>
      </c>
      <c r="H26" s="258"/>
      <c r="I26" s="267">
        <f t="shared" si="1"/>
        <v>102</v>
      </c>
      <c r="J26" s="190">
        <v>4</v>
      </c>
      <c r="K26" s="190">
        <v>0</v>
      </c>
      <c r="L26" s="279">
        <f t="shared" si="2"/>
        <v>4</v>
      </c>
      <c r="M26" s="203">
        <v>0</v>
      </c>
    </row>
    <row r="27" spans="1:13" s="7" customFormat="1" ht="12.75" customHeight="1">
      <c r="A27" s="894"/>
      <c r="B27" s="892"/>
      <c r="C27" s="888"/>
      <c r="D27" s="197">
        <v>9</v>
      </c>
      <c r="E27" s="190">
        <v>45</v>
      </c>
      <c r="F27" s="190">
        <v>0</v>
      </c>
      <c r="G27" s="268">
        <f t="shared" si="0"/>
        <v>45</v>
      </c>
      <c r="H27" s="258"/>
      <c r="I27" s="268">
        <f t="shared" si="1"/>
        <v>45</v>
      </c>
      <c r="J27" s="190">
        <v>3</v>
      </c>
      <c r="K27" s="190">
        <v>2</v>
      </c>
      <c r="L27" s="280">
        <f t="shared" si="2"/>
        <v>5</v>
      </c>
      <c r="M27" s="203">
        <v>2</v>
      </c>
    </row>
    <row r="28" spans="1:13" s="7" customFormat="1" ht="12.75" customHeight="1">
      <c r="A28" s="894"/>
      <c r="B28" s="892"/>
      <c r="C28" s="888"/>
      <c r="D28" s="197">
        <v>8</v>
      </c>
      <c r="E28" s="190">
        <v>173</v>
      </c>
      <c r="F28" s="190">
        <v>0</v>
      </c>
      <c r="G28" s="268">
        <f t="shared" si="0"/>
        <v>173</v>
      </c>
      <c r="H28" s="258"/>
      <c r="I28" s="268">
        <f t="shared" si="1"/>
        <v>173</v>
      </c>
      <c r="J28" s="190">
        <v>3</v>
      </c>
      <c r="K28" s="190">
        <v>1</v>
      </c>
      <c r="L28" s="280">
        <f t="shared" si="2"/>
        <v>4</v>
      </c>
      <c r="M28" s="203">
        <v>1</v>
      </c>
    </row>
    <row r="29" spans="1:13" s="7" customFormat="1" ht="12.75" customHeight="1">
      <c r="A29" s="894"/>
      <c r="B29" s="892"/>
      <c r="C29" s="888"/>
      <c r="D29" s="197">
        <v>7</v>
      </c>
      <c r="E29" s="190">
        <v>157</v>
      </c>
      <c r="F29" s="190">
        <v>0</v>
      </c>
      <c r="G29" s="268">
        <f t="shared" si="0"/>
        <v>157</v>
      </c>
      <c r="H29" s="258"/>
      <c r="I29" s="268">
        <f t="shared" si="1"/>
        <v>157</v>
      </c>
      <c r="J29" s="190">
        <v>0</v>
      </c>
      <c r="K29" s="190">
        <v>0</v>
      </c>
      <c r="L29" s="280">
        <f t="shared" si="2"/>
        <v>0</v>
      </c>
      <c r="M29" s="203">
        <v>0</v>
      </c>
    </row>
    <row r="30" spans="1:13" s="7" customFormat="1" ht="12.75" customHeight="1">
      <c r="A30" s="894"/>
      <c r="B30" s="892"/>
      <c r="C30" s="889"/>
      <c r="D30" s="198">
        <v>6</v>
      </c>
      <c r="E30" s="190">
        <v>55</v>
      </c>
      <c r="F30" s="190">
        <v>0</v>
      </c>
      <c r="G30" s="265">
        <f t="shared" si="0"/>
        <v>55</v>
      </c>
      <c r="H30" s="258"/>
      <c r="I30" s="265">
        <f t="shared" si="1"/>
        <v>55</v>
      </c>
      <c r="J30" s="190">
        <v>2</v>
      </c>
      <c r="K30" s="190">
        <v>0</v>
      </c>
      <c r="L30" s="277">
        <f t="shared" si="2"/>
        <v>2</v>
      </c>
      <c r="M30" s="203">
        <v>0</v>
      </c>
    </row>
    <row r="31" spans="1:13" s="7" customFormat="1" ht="12.75" customHeight="1">
      <c r="A31" s="894"/>
      <c r="B31" s="892"/>
      <c r="C31" s="890" t="s">
        <v>154</v>
      </c>
      <c r="D31" s="196">
        <v>5</v>
      </c>
      <c r="E31" s="190">
        <v>30</v>
      </c>
      <c r="F31" s="190">
        <v>0</v>
      </c>
      <c r="G31" s="267">
        <f t="shared" si="0"/>
        <v>30</v>
      </c>
      <c r="H31" s="258"/>
      <c r="I31" s="267">
        <f t="shared" si="1"/>
        <v>30</v>
      </c>
      <c r="J31" s="190">
        <v>2</v>
      </c>
      <c r="K31" s="190">
        <v>1</v>
      </c>
      <c r="L31" s="279">
        <f t="shared" si="2"/>
        <v>3</v>
      </c>
      <c r="M31" s="203">
        <v>1</v>
      </c>
    </row>
    <row r="32" spans="1:13" s="7" customFormat="1" ht="12.75" customHeight="1">
      <c r="A32" s="894"/>
      <c r="B32" s="892"/>
      <c r="C32" s="888"/>
      <c r="D32" s="197">
        <v>4</v>
      </c>
      <c r="E32" s="190">
        <v>185</v>
      </c>
      <c r="F32" s="190">
        <v>0</v>
      </c>
      <c r="G32" s="268">
        <f t="shared" si="0"/>
        <v>185</v>
      </c>
      <c r="H32" s="258"/>
      <c r="I32" s="268">
        <f t="shared" si="1"/>
        <v>185</v>
      </c>
      <c r="J32" s="190">
        <v>0</v>
      </c>
      <c r="K32" s="190">
        <v>0</v>
      </c>
      <c r="L32" s="280">
        <f t="shared" si="2"/>
        <v>0</v>
      </c>
      <c r="M32" s="203">
        <v>0</v>
      </c>
    </row>
    <row r="33" spans="1:13" s="7" customFormat="1" ht="12.75" customHeight="1">
      <c r="A33" s="894"/>
      <c r="B33" s="892"/>
      <c r="C33" s="888"/>
      <c r="D33" s="197">
        <v>3</v>
      </c>
      <c r="E33" s="190">
        <v>0</v>
      </c>
      <c r="F33" s="190">
        <v>26</v>
      </c>
      <c r="G33" s="268">
        <f t="shared" si="0"/>
        <v>26</v>
      </c>
      <c r="H33" s="258"/>
      <c r="I33" s="268">
        <f t="shared" si="1"/>
        <v>26</v>
      </c>
      <c r="J33" s="190">
        <v>0</v>
      </c>
      <c r="K33" s="190">
        <v>1</v>
      </c>
      <c r="L33" s="280">
        <f t="shared" si="2"/>
        <v>1</v>
      </c>
      <c r="M33" s="203">
        <v>2</v>
      </c>
    </row>
    <row r="34" spans="1:13" s="7" customFormat="1" ht="12.75" customHeight="1">
      <c r="A34" s="894"/>
      <c r="B34" s="892"/>
      <c r="C34" s="888"/>
      <c r="D34" s="197">
        <v>2</v>
      </c>
      <c r="E34" s="190">
        <v>0</v>
      </c>
      <c r="F34" s="190">
        <v>61</v>
      </c>
      <c r="G34" s="269">
        <f>E34+F34</f>
        <v>61</v>
      </c>
      <c r="H34" s="259"/>
      <c r="I34" s="269">
        <f t="shared" si="1"/>
        <v>61</v>
      </c>
      <c r="J34" s="190">
        <v>0</v>
      </c>
      <c r="K34" s="190">
        <v>1</v>
      </c>
      <c r="L34" s="281">
        <f t="shared" si="2"/>
        <v>1</v>
      </c>
      <c r="M34" s="203">
        <v>1</v>
      </c>
    </row>
    <row r="35" spans="1:13" s="7" customFormat="1" ht="12.75" customHeight="1">
      <c r="A35" s="894"/>
      <c r="B35" s="892"/>
      <c r="C35" s="895"/>
      <c r="D35" s="198">
        <v>1</v>
      </c>
      <c r="E35" s="190">
        <v>0</v>
      </c>
      <c r="F35" s="190">
        <v>65</v>
      </c>
      <c r="G35" s="265">
        <f t="shared" ref="G35:G49" si="4">E35+F35</f>
        <v>65</v>
      </c>
      <c r="H35" s="209">
        <v>181</v>
      </c>
      <c r="I35" s="265">
        <f t="shared" si="1"/>
        <v>246</v>
      </c>
      <c r="J35" s="190">
        <v>1</v>
      </c>
      <c r="K35" s="190">
        <v>0</v>
      </c>
      <c r="L35" s="277">
        <f t="shared" si="2"/>
        <v>1</v>
      </c>
      <c r="M35" s="203">
        <v>0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2488</v>
      </c>
      <c r="F36" s="266">
        <f t="shared" ref="F36:M36" si="5">SUM(F23:F35)</f>
        <v>152</v>
      </c>
      <c r="G36" s="266">
        <f t="shared" si="5"/>
        <v>2640</v>
      </c>
      <c r="H36" s="270">
        <f t="shared" si="5"/>
        <v>181</v>
      </c>
      <c r="I36" s="266">
        <f t="shared" si="5"/>
        <v>2821</v>
      </c>
      <c r="J36" s="287">
        <f t="shared" si="5"/>
        <v>456</v>
      </c>
      <c r="K36" s="266">
        <f t="shared" si="5"/>
        <v>91</v>
      </c>
      <c r="L36" s="278">
        <f t="shared" si="5"/>
        <v>547</v>
      </c>
      <c r="M36" s="288">
        <f t="shared" si="5"/>
        <v>119</v>
      </c>
    </row>
    <row r="37" spans="1:13" s="7" customFormat="1" ht="12.75" customHeight="1">
      <c r="A37" s="893" t="s">
        <v>170</v>
      </c>
      <c r="B37" s="891" t="s">
        <v>171</v>
      </c>
      <c r="C37" s="887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94"/>
      <c r="B38" s="892"/>
      <c r="C38" s="888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94"/>
      <c r="B39" s="892"/>
      <c r="C39" s="889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94"/>
      <c r="B40" s="892"/>
      <c r="C40" s="890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94"/>
      <c r="B41" s="892"/>
      <c r="C41" s="888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94"/>
      <c r="B42" s="892"/>
      <c r="C42" s="888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94"/>
      <c r="B43" s="892"/>
      <c r="C43" s="888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94"/>
      <c r="B44" s="892"/>
      <c r="C44" s="889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94"/>
      <c r="B45" s="892"/>
      <c r="C45" s="890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94"/>
      <c r="B46" s="892"/>
      <c r="C46" s="888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94"/>
      <c r="B47" s="892"/>
      <c r="C47" s="888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94"/>
      <c r="B48" s="892"/>
      <c r="C48" s="888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94"/>
      <c r="B49" s="892"/>
      <c r="C49" s="895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76" t="s">
        <v>17</v>
      </c>
      <c r="C51" s="876"/>
      <c r="D51" s="877"/>
      <c r="E51" s="293">
        <f>E22+E36+E50</f>
        <v>4233</v>
      </c>
      <c r="F51" s="271">
        <f t="shared" ref="F51:M51" si="7">F22+F36+F50</f>
        <v>275</v>
      </c>
      <c r="G51" s="271">
        <f t="shared" si="7"/>
        <v>4508</v>
      </c>
      <c r="H51" s="271">
        <f t="shared" si="7"/>
        <v>291</v>
      </c>
      <c r="I51" s="272">
        <f t="shared" si="7"/>
        <v>4799</v>
      </c>
      <c r="J51" s="293">
        <f t="shared" si="7"/>
        <v>878</v>
      </c>
      <c r="K51" s="271">
        <f t="shared" si="7"/>
        <v>176</v>
      </c>
      <c r="L51" s="283">
        <f t="shared" si="7"/>
        <v>1054</v>
      </c>
      <c r="M51" s="294">
        <f t="shared" si="7"/>
        <v>214</v>
      </c>
    </row>
    <row r="52" spans="1:13" ht="13.5" thickTop="1">
      <c r="A52" s="221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</row>
    <row r="2" spans="1:13" ht="12.75" customHeight="1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97" t="s">
        <v>344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98" t="s">
        <v>229</v>
      </c>
      <c r="M5" s="898"/>
    </row>
    <row r="6" spans="1:13" ht="12.75" customHeight="1" thickTop="1">
      <c r="A6" s="878" t="s">
        <v>3</v>
      </c>
      <c r="B6" s="879"/>
      <c r="C6" s="879"/>
      <c r="D6" s="880"/>
      <c r="E6" s="884" t="s">
        <v>4</v>
      </c>
      <c r="F6" s="885"/>
      <c r="G6" s="885"/>
      <c r="H6" s="885"/>
      <c r="I6" s="886"/>
      <c r="J6" s="899" t="s">
        <v>5</v>
      </c>
      <c r="K6" s="900"/>
      <c r="L6" s="901"/>
      <c r="M6" s="902" t="s">
        <v>6</v>
      </c>
    </row>
    <row r="7" spans="1:13" ht="21" customHeight="1">
      <c r="A7" s="881"/>
      <c r="B7" s="882"/>
      <c r="C7" s="882"/>
      <c r="D7" s="883"/>
      <c r="E7" s="904" t="s">
        <v>7</v>
      </c>
      <c r="F7" s="905"/>
      <c r="G7" s="905"/>
      <c r="H7" s="905" t="s">
        <v>8</v>
      </c>
      <c r="I7" s="906" t="s">
        <v>9</v>
      </c>
      <c r="J7" s="904" t="s">
        <v>10</v>
      </c>
      <c r="K7" s="905" t="s">
        <v>11</v>
      </c>
      <c r="L7" s="907" t="s">
        <v>9</v>
      </c>
      <c r="M7" s="903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905"/>
      <c r="I8" s="906"/>
      <c r="J8" s="904"/>
      <c r="K8" s="905"/>
      <c r="L8" s="907"/>
      <c r="M8" s="903"/>
    </row>
    <row r="9" spans="1:13" s="7" customFormat="1" ht="12.75" customHeight="1">
      <c r="A9" s="893" t="s">
        <v>151</v>
      </c>
      <c r="B9" s="891" t="s">
        <v>155</v>
      </c>
      <c r="C9" s="887" t="s">
        <v>152</v>
      </c>
      <c r="D9" s="178">
        <v>13</v>
      </c>
      <c r="E9" s="179">
        <v>431</v>
      </c>
      <c r="F9" s="180"/>
      <c r="G9" s="261">
        <f>E9+F9</f>
        <v>431</v>
      </c>
      <c r="H9" s="257"/>
      <c r="I9" s="261">
        <f>G9+H9</f>
        <v>431</v>
      </c>
      <c r="J9" s="179">
        <v>150</v>
      </c>
      <c r="K9" s="180">
        <v>9</v>
      </c>
      <c r="L9" s="273">
        <f>J9+K9</f>
        <v>159</v>
      </c>
      <c r="M9" s="199">
        <v>12</v>
      </c>
    </row>
    <row r="10" spans="1:13" s="7" customFormat="1" ht="12.75" customHeight="1">
      <c r="A10" s="894"/>
      <c r="B10" s="892"/>
      <c r="C10" s="888"/>
      <c r="D10" s="181">
        <v>12</v>
      </c>
      <c r="E10" s="182">
        <v>1</v>
      </c>
      <c r="F10" s="183"/>
      <c r="G10" s="262">
        <f t="shared" ref="G10:G33" si="0">E10+F10</f>
        <v>1</v>
      </c>
      <c r="H10" s="258"/>
      <c r="I10" s="262">
        <f t="shared" ref="I10:I49" si="1">G10+H10</f>
        <v>1</v>
      </c>
      <c r="J10" s="182">
        <v>1</v>
      </c>
      <c r="K10" s="183"/>
      <c r="L10" s="274">
        <f t="shared" ref="L10:L49" si="2">J10+K10</f>
        <v>1</v>
      </c>
      <c r="M10" s="200"/>
    </row>
    <row r="11" spans="1:13" s="7" customFormat="1" ht="12.75" customHeight="1">
      <c r="A11" s="894"/>
      <c r="B11" s="892"/>
      <c r="C11" s="889"/>
      <c r="D11" s="184">
        <v>11</v>
      </c>
      <c r="E11" s="185">
        <v>19</v>
      </c>
      <c r="F11" s="186"/>
      <c r="G11" s="263">
        <f t="shared" si="0"/>
        <v>19</v>
      </c>
      <c r="H11" s="258"/>
      <c r="I11" s="263">
        <f t="shared" si="1"/>
        <v>19</v>
      </c>
      <c r="J11" s="185">
        <v>1</v>
      </c>
      <c r="K11" s="186">
        <v>1</v>
      </c>
      <c r="L11" s="275">
        <f t="shared" si="2"/>
        <v>2</v>
      </c>
      <c r="M11" s="201">
        <v>1</v>
      </c>
    </row>
    <row r="12" spans="1:13" s="7" customFormat="1" ht="12.75" customHeight="1">
      <c r="A12" s="894"/>
      <c r="B12" s="892"/>
      <c r="C12" s="890" t="s">
        <v>153</v>
      </c>
      <c r="D12" s="178">
        <v>10</v>
      </c>
      <c r="E12" s="179">
        <v>12</v>
      </c>
      <c r="F12" s="180"/>
      <c r="G12" s="261">
        <f t="shared" si="0"/>
        <v>12</v>
      </c>
      <c r="H12" s="258"/>
      <c r="I12" s="261">
        <f t="shared" si="1"/>
        <v>12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894"/>
      <c r="B13" s="892"/>
      <c r="C13" s="888"/>
      <c r="D13" s="181">
        <v>9</v>
      </c>
      <c r="E13" s="182">
        <v>12</v>
      </c>
      <c r="F13" s="183"/>
      <c r="G13" s="262">
        <f t="shared" si="0"/>
        <v>12</v>
      </c>
      <c r="H13" s="258"/>
      <c r="I13" s="262">
        <f t="shared" si="1"/>
        <v>12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894"/>
      <c r="B14" s="892"/>
      <c r="C14" s="888"/>
      <c r="D14" s="181">
        <v>8</v>
      </c>
      <c r="E14" s="182">
        <v>14</v>
      </c>
      <c r="F14" s="183"/>
      <c r="G14" s="262">
        <f t="shared" si="0"/>
        <v>14</v>
      </c>
      <c r="H14" s="258"/>
      <c r="I14" s="262">
        <f t="shared" si="1"/>
        <v>14</v>
      </c>
      <c r="J14" s="182">
        <v>2</v>
      </c>
      <c r="K14" s="183"/>
      <c r="L14" s="274">
        <f t="shared" si="2"/>
        <v>2</v>
      </c>
      <c r="M14" s="200"/>
    </row>
    <row r="15" spans="1:13" s="7" customFormat="1" ht="12.75" customHeight="1">
      <c r="A15" s="894"/>
      <c r="B15" s="892"/>
      <c r="C15" s="888"/>
      <c r="D15" s="187">
        <v>7</v>
      </c>
      <c r="E15" s="188">
        <v>5</v>
      </c>
      <c r="F15" s="189"/>
      <c r="G15" s="264">
        <f t="shared" si="0"/>
        <v>5</v>
      </c>
      <c r="H15" s="258"/>
      <c r="I15" s="264">
        <f t="shared" si="1"/>
        <v>5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894"/>
      <c r="B16" s="892"/>
      <c r="C16" s="889"/>
      <c r="D16" s="184">
        <v>6</v>
      </c>
      <c r="E16" s="185">
        <v>1</v>
      </c>
      <c r="F16" s="186"/>
      <c r="G16" s="263">
        <f t="shared" si="0"/>
        <v>1</v>
      </c>
      <c r="H16" s="258"/>
      <c r="I16" s="263">
        <f t="shared" si="1"/>
        <v>1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894"/>
      <c r="B17" s="892"/>
      <c r="C17" s="890" t="s">
        <v>154</v>
      </c>
      <c r="D17" s="178">
        <v>5</v>
      </c>
      <c r="E17" s="179">
        <v>21</v>
      </c>
      <c r="F17" s="180"/>
      <c r="G17" s="261">
        <f t="shared" si="0"/>
        <v>21</v>
      </c>
      <c r="H17" s="258"/>
      <c r="I17" s="261">
        <f t="shared" si="1"/>
        <v>21</v>
      </c>
      <c r="J17" s="179"/>
      <c r="K17" s="180">
        <v>1</v>
      </c>
      <c r="L17" s="273">
        <f t="shared" si="2"/>
        <v>1</v>
      </c>
      <c r="M17" s="199">
        <v>1</v>
      </c>
    </row>
    <row r="18" spans="1:13" s="7" customFormat="1" ht="12.75" customHeight="1">
      <c r="A18" s="894"/>
      <c r="B18" s="892"/>
      <c r="C18" s="888"/>
      <c r="D18" s="181">
        <v>4</v>
      </c>
      <c r="E18" s="182">
        <v>23</v>
      </c>
      <c r="F18" s="183"/>
      <c r="G18" s="262">
        <f t="shared" si="0"/>
        <v>23</v>
      </c>
      <c r="H18" s="258"/>
      <c r="I18" s="262">
        <f t="shared" si="1"/>
        <v>23</v>
      </c>
      <c r="J18" s="182"/>
      <c r="K18" s="183"/>
      <c r="L18" s="274">
        <f t="shared" si="2"/>
        <v>0</v>
      </c>
      <c r="M18" s="200"/>
    </row>
    <row r="19" spans="1:13" s="7" customFormat="1" ht="12.75" customHeight="1">
      <c r="A19" s="894"/>
      <c r="B19" s="892"/>
      <c r="C19" s="888"/>
      <c r="D19" s="181">
        <v>3</v>
      </c>
      <c r="E19" s="182"/>
      <c r="F19" s="183">
        <v>2</v>
      </c>
      <c r="G19" s="262">
        <f t="shared" si="0"/>
        <v>2</v>
      </c>
      <c r="H19" s="258"/>
      <c r="I19" s="262">
        <f t="shared" si="1"/>
        <v>2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894"/>
      <c r="B20" s="892"/>
      <c r="C20" s="888"/>
      <c r="D20" s="181">
        <v>2</v>
      </c>
      <c r="E20" s="188"/>
      <c r="F20" s="189">
        <v>18</v>
      </c>
      <c r="G20" s="264">
        <f t="shared" si="0"/>
        <v>18</v>
      </c>
      <c r="H20" s="258"/>
      <c r="I20" s="264">
        <f t="shared" si="1"/>
        <v>18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894"/>
      <c r="B21" s="892"/>
      <c r="C21" s="888"/>
      <c r="D21" s="187">
        <v>1</v>
      </c>
      <c r="E21" s="194"/>
      <c r="F21" s="195">
        <v>17</v>
      </c>
      <c r="G21" s="265">
        <f t="shared" si="0"/>
        <v>17</v>
      </c>
      <c r="H21" s="195">
        <v>23</v>
      </c>
      <c r="I21" s="265">
        <f t="shared" si="1"/>
        <v>40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539</v>
      </c>
      <c r="F22" s="266">
        <f t="shared" ref="F22:M22" si="3">SUM(F9:F21)</f>
        <v>37</v>
      </c>
      <c r="G22" s="266">
        <f t="shared" si="3"/>
        <v>576</v>
      </c>
      <c r="H22" s="270">
        <f t="shared" si="3"/>
        <v>23</v>
      </c>
      <c r="I22" s="266">
        <f t="shared" si="3"/>
        <v>599</v>
      </c>
      <c r="J22" s="287">
        <f t="shared" si="3"/>
        <v>154</v>
      </c>
      <c r="K22" s="266">
        <f t="shared" si="3"/>
        <v>11</v>
      </c>
      <c r="L22" s="278">
        <f t="shared" si="3"/>
        <v>165</v>
      </c>
      <c r="M22" s="288">
        <f t="shared" si="3"/>
        <v>14</v>
      </c>
    </row>
    <row r="23" spans="1:13" s="7" customFormat="1" ht="12.75" customHeight="1">
      <c r="A23" s="893" t="s">
        <v>168</v>
      </c>
      <c r="B23" s="891" t="s">
        <v>169</v>
      </c>
      <c r="C23" s="887" t="s">
        <v>152</v>
      </c>
      <c r="D23" s="196">
        <v>13</v>
      </c>
      <c r="E23" s="190">
        <v>851</v>
      </c>
      <c r="F23" s="191"/>
      <c r="G23" s="267">
        <f t="shared" si="0"/>
        <v>851</v>
      </c>
      <c r="H23" s="257"/>
      <c r="I23" s="267">
        <f t="shared" si="1"/>
        <v>851</v>
      </c>
      <c r="J23" s="190">
        <v>327</v>
      </c>
      <c r="K23" s="191">
        <v>37</v>
      </c>
      <c r="L23" s="279">
        <f t="shared" si="2"/>
        <v>364</v>
      </c>
      <c r="M23" s="203">
        <v>55</v>
      </c>
    </row>
    <row r="24" spans="1:13" s="7" customFormat="1" ht="12.75" customHeight="1">
      <c r="A24" s="894"/>
      <c r="B24" s="892"/>
      <c r="C24" s="888"/>
      <c r="D24" s="197">
        <v>12</v>
      </c>
      <c r="E24" s="192">
        <v>0</v>
      </c>
      <c r="F24" s="193"/>
      <c r="G24" s="268">
        <f t="shared" si="0"/>
        <v>0</v>
      </c>
      <c r="H24" s="258"/>
      <c r="I24" s="268">
        <f t="shared" si="1"/>
        <v>0</v>
      </c>
      <c r="J24" s="192">
        <v>3</v>
      </c>
      <c r="K24" s="193"/>
      <c r="L24" s="280">
        <f t="shared" si="2"/>
        <v>3</v>
      </c>
      <c r="M24" s="204"/>
    </row>
    <row r="25" spans="1:13" s="7" customFormat="1" ht="12.75" customHeight="1">
      <c r="A25" s="894"/>
      <c r="B25" s="892"/>
      <c r="C25" s="889"/>
      <c r="D25" s="198">
        <v>11</v>
      </c>
      <c r="E25" s="194">
        <v>38</v>
      </c>
      <c r="F25" s="195"/>
      <c r="G25" s="265">
        <f t="shared" si="0"/>
        <v>38</v>
      </c>
      <c r="H25" s="258"/>
      <c r="I25" s="265">
        <f t="shared" si="1"/>
        <v>38</v>
      </c>
      <c r="J25" s="194">
        <v>2</v>
      </c>
      <c r="K25" s="195"/>
      <c r="L25" s="277">
        <f t="shared" si="2"/>
        <v>2</v>
      </c>
      <c r="M25" s="205"/>
    </row>
    <row r="26" spans="1:13" s="7" customFormat="1" ht="12.75" customHeight="1">
      <c r="A26" s="894"/>
      <c r="B26" s="892"/>
      <c r="C26" s="890" t="s">
        <v>153</v>
      </c>
      <c r="D26" s="196">
        <v>10</v>
      </c>
      <c r="E26" s="190">
        <v>22</v>
      </c>
      <c r="F26" s="191"/>
      <c r="G26" s="267">
        <f t="shared" si="0"/>
        <v>22</v>
      </c>
      <c r="H26" s="258"/>
      <c r="I26" s="267">
        <f t="shared" si="1"/>
        <v>22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894"/>
      <c r="B27" s="892"/>
      <c r="C27" s="888"/>
      <c r="D27" s="197">
        <v>9</v>
      </c>
      <c r="E27" s="192">
        <v>18</v>
      </c>
      <c r="F27" s="193"/>
      <c r="G27" s="268">
        <f t="shared" si="0"/>
        <v>18</v>
      </c>
      <c r="H27" s="258"/>
      <c r="I27" s="268">
        <f t="shared" si="1"/>
        <v>18</v>
      </c>
      <c r="J27" s="192"/>
      <c r="K27" s="193">
        <v>1</v>
      </c>
      <c r="L27" s="280">
        <f t="shared" si="2"/>
        <v>1</v>
      </c>
      <c r="M27" s="204">
        <v>1</v>
      </c>
    </row>
    <row r="28" spans="1:13" s="7" customFormat="1" ht="12.75" customHeight="1">
      <c r="A28" s="894"/>
      <c r="B28" s="892"/>
      <c r="C28" s="888"/>
      <c r="D28" s="197">
        <v>8</v>
      </c>
      <c r="E28" s="192">
        <v>24</v>
      </c>
      <c r="F28" s="193"/>
      <c r="G28" s="268">
        <f t="shared" si="0"/>
        <v>24</v>
      </c>
      <c r="H28" s="258"/>
      <c r="I28" s="268">
        <f t="shared" si="1"/>
        <v>24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894"/>
      <c r="B29" s="892"/>
      <c r="C29" s="888"/>
      <c r="D29" s="197">
        <v>7</v>
      </c>
      <c r="E29" s="192">
        <v>16</v>
      </c>
      <c r="F29" s="193"/>
      <c r="G29" s="268">
        <f t="shared" si="0"/>
        <v>16</v>
      </c>
      <c r="H29" s="258"/>
      <c r="I29" s="268">
        <f t="shared" si="1"/>
        <v>16</v>
      </c>
      <c r="J29" s="192"/>
      <c r="K29" s="193">
        <v>1</v>
      </c>
      <c r="L29" s="280">
        <f t="shared" si="2"/>
        <v>1</v>
      </c>
      <c r="M29" s="204">
        <v>1</v>
      </c>
    </row>
    <row r="30" spans="1:13" s="7" customFormat="1" ht="12.75" customHeight="1">
      <c r="A30" s="894"/>
      <c r="B30" s="892"/>
      <c r="C30" s="889"/>
      <c r="D30" s="198">
        <v>6</v>
      </c>
      <c r="E30" s="194">
        <v>6</v>
      </c>
      <c r="F30" s="195"/>
      <c r="G30" s="265">
        <f t="shared" si="0"/>
        <v>6</v>
      </c>
      <c r="H30" s="258"/>
      <c r="I30" s="265">
        <f t="shared" si="1"/>
        <v>6</v>
      </c>
      <c r="J30" s="194"/>
      <c r="K30" s="195"/>
      <c r="L30" s="277">
        <f t="shared" si="2"/>
        <v>0</v>
      </c>
      <c r="M30" s="205"/>
    </row>
    <row r="31" spans="1:13" s="7" customFormat="1" ht="12.75" customHeight="1">
      <c r="A31" s="894"/>
      <c r="B31" s="892"/>
      <c r="C31" s="890" t="s">
        <v>154</v>
      </c>
      <c r="D31" s="196">
        <v>5</v>
      </c>
      <c r="E31" s="190">
        <v>49</v>
      </c>
      <c r="F31" s="191"/>
      <c r="G31" s="267">
        <f t="shared" si="0"/>
        <v>49</v>
      </c>
      <c r="H31" s="258"/>
      <c r="I31" s="267">
        <f t="shared" si="1"/>
        <v>49</v>
      </c>
      <c r="J31" s="190">
        <v>1</v>
      </c>
      <c r="K31" s="191">
        <v>1</v>
      </c>
      <c r="L31" s="279">
        <f t="shared" si="2"/>
        <v>2</v>
      </c>
      <c r="M31" s="203">
        <v>1</v>
      </c>
    </row>
    <row r="32" spans="1:13" s="7" customFormat="1" ht="12.75" customHeight="1">
      <c r="A32" s="894"/>
      <c r="B32" s="892"/>
      <c r="C32" s="888"/>
      <c r="D32" s="197">
        <v>4</v>
      </c>
      <c r="E32" s="192">
        <v>53</v>
      </c>
      <c r="F32" s="193"/>
      <c r="G32" s="268">
        <f t="shared" si="0"/>
        <v>53</v>
      </c>
      <c r="H32" s="258"/>
      <c r="I32" s="268">
        <f t="shared" si="1"/>
        <v>53</v>
      </c>
      <c r="J32" s="192"/>
      <c r="K32" s="193"/>
      <c r="L32" s="280">
        <f t="shared" si="2"/>
        <v>0</v>
      </c>
      <c r="M32" s="204"/>
    </row>
    <row r="33" spans="1:13" s="7" customFormat="1" ht="12.75" customHeight="1">
      <c r="A33" s="894"/>
      <c r="B33" s="892"/>
      <c r="C33" s="888"/>
      <c r="D33" s="197">
        <v>3</v>
      </c>
      <c r="E33" s="192"/>
      <c r="F33" s="193">
        <v>19</v>
      </c>
      <c r="G33" s="268">
        <f t="shared" si="0"/>
        <v>19</v>
      </c>
      <c r="H33" s="258"/>
      <c r="I33" s="268">
        <f t="shared" si="1"/>
        <v>19</v>
      </c>
      <c r="J33" s="192"/>
      <c r="K33" s="193"/>
      <c r="L33" s="280">
        <f t="shared" si="2"/>
        <v>0</v>
      </c>
      <c r="M33" s="204"/>
    </row>
    <row r="34" spans="1:13" s="7" customFormat="1" ht="12.75" customHeight="1">
      <c r="A34" s="894"/>
      <c r="B34" s="892"/>
      <c r="C34" s="888"/>
      <c r="D34" s="197">
        <v>2</v>
      </c>
      <c r="E34" s="206"/>
      <c r="F34" s="207">
        <v>50</v>
      </c>
      <c r="G34" s="269">
        <f>E34+F34</f>
        <v>50</v>
      </c>
      <c r="H34" s="259"/>
      <c r="I34" s="269">
        <f t="shared" si="1"/>
        <v>50</v>
      </c>
      <c r="J34" s="206"/>
      <c r="K34" s="207"/>
      <c r="L34" s="281">
        <f t="shared" si="2"/>
        <v>0</v>
      </c>
      <c r="M34" s="208"/>
    </row>
    <row r="35" spans="1:13" s="7" customFormat="1" ht="12.75" customHeight="1">
      <c r="A35" s="894"/>
      <c r="B35" s="892"/>
      <c r="C35" s="895"/>
      <c r="D35" s="198">
        <v>1</v>
      </c>
      <c r="E35" s="194"/>
      <c r="F35" s="195">
        <v>27</v>
      </c>
      <c r="G35" s="265">
        <f t="shared" ref="G35:G49" si="4">E35+F35</f>
        <v>27</v>
      </c>
      <c r="H35" s="209">
        <v>93</v>
      </c>
      <c r="I35" s="265">
        <f t="shared" si="1"/>
        <v>120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1077</v>
      </c>
      <c r="F36" s="266">
        <f t="shared" ref="F36:M36" si="5">SUM(F23:F35)</f>
        <v>96</v>
      </c>
      <c r="G36" s="266">
        <f t="shared" si="5"/>
        <v>1173</v>
      </c>
      <c r="H36" s="270">
        <f t="shared" si="5"/>
        <v>93</v>
      </c>
      <c r="I36" s="266">
        <f t="shared" si="5"/>
        <v>1266</v>
      </c>
      <c r="J36" s="287">
        <f t="shared" si="5"/>
        <v>333</v>
      </c>
      <c r="K36" s="266">
        <f t="shared" si="5"/>
        <v>40</v>
      </c>
      <c r="L36" s="278">
        <f t="shared" si="5"/>
        <v>373</v>
      </c>
      <c r="M36" s="288">
        <f t="shared" si="5"/>
        <v>58</v>
      </c>
    </row>
    <row r="37" spans="1:13" s="7" customFormat="1" ht="12.75" customHeight="1">
      <c r="A37" s="893" t="s">
        <v>170</v>
      </c>
      <c r="B37" s="891" t="s">
        <v>171</v>
      </c>
      <c r="C37" s="887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94"/>
      <c r="B38" s="892"/>
      <c r="C38" s="888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94"/>
      <c r="B39" s="892"/>
      <c r="C39" s="889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94"/>
      <c r="B40" s="892"/>
      <c r="C40" s="890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94"/>
      <c r="B41" s="892"/>
      <c r="C41" s="888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94"/>
      <c r="B42" s="892"/>
      <c r="C42" s="888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94"/>
      <c r="B43" s="892"/>
      <c r="C43" s="888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94"/>
      <c r="B44" s="892"/>
      <c r="C44" s="889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94"/>
      <c r="B45" s="892"/>
      <c r="C45" s="890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94"/>
      <c r="B46" s="892"/>
      <c r="C46" s="888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94"/>
      <c r="B47" s="892"/>
      <c r="C47" s="888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94"/>
      <c r="B48" s="892"/>
      <c r="C48" s="888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94"/>
      <c r="B49" s="892"/>
      <c r="C49" s="895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76" t="s">
        <v>17</v>
      </c>
      <c r="C51" s="876"/>
      <c r="D51" s="877"/>
      <c r="E51" s="293">
        <f>E22+E36+E50</f>
        <v>1616</v>
      </c>
      <c r="F51" s="271">
        <f t="shared" ref="F51:M51" si="7">F22+F36+F50</f>
        <v>133</v>
      </c>
      <c r="G51" s="271">
        <f t="shared" si="7"/>
        <v>1749</v>
      </c>
      <c r="H51" s="271">
        <f t="shared" si="7"/>
        <v>116</v>
      </c>
      <c r="I51" s="272">
        <f t="shared" si="7"/>
        <v>1865</v>
      </c>
      <c r="J51" s="293">
        <f t="shared" si="7"/>
        <v>487</v>
      </c>
      <c r="K51" s="271">
        <f t="shared" si="7"/>
        <v>51</v>
      </c>
      <c r="L51" s="283">
        <f t="shared" si="7"/>
        <v>538</v>
      </c>
      <c r="M51" s="294">
        <f t="shared" si="7"/>
        <v>72</v>
      </c>
    </row>
    <row r="52" spans="1:13" ht="13.5" thickTop="1">
      <c r="A52" s="221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96" t="s">
        <v>0</v>
      </c>
      <c r="B1" s="896"/>
      <c r="C1" s="896"/>
      <c r="D1" s="896"/>
      <c r="E1" s="896"/>
      <c r="F1" s="896"/>
      <c r="G1" s="896"/>
      <c r="H1" s="896"/>
    </row>
    <row r="2" spans="1:8" ht="12.75" customHeight="1">
      <c r="A2" s="896" t="s">
        <v>19</v>
      </c>
      <c r="B2" s="896"/>
      <c r="C2" s="896"/>
      <c r="D2" s="896"/>
      <c r="E2" s="896"/>
      <c r="F2" s="896"/>
      <c r="G2" s="896"/>
      <c r="H2" s="896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97" t="s">
        <v>345</v>
      </c>
      <c r="B4" s="897"/>
      <c r="C4" s="897"/>
      <c r="D4" s="897"/>
      <c r="E4" s="897"/>
      <c r="F4" s="897"/>
      <c r="G4" s="897"/>
      <c r="H4" s="897"/>
    </row>
    <row r="5" spans="1:8" s="1" customFormat="1" ht="12.75" customHeight="1">
      <c r="A5" s="361"/>
      <c r="B5" s="361"/>
      <c r="C5" s="361"/>
      <c r="D5" s="361"/>
      <c r="E5" s="220"/>
      <c r="F5" s="220"/>
      <c r="G5" s="898" t="s">
        <v>229</v>
      </c>
      <c r="H5" s="898"/>
    </row>
    <row r="6" spans="1:8" ht="12.75" customHeight="1">
      <c r="A6" s="908" t="s">
        <v>3</v>
      </c>
      <c r="B6" s="909" t="s">
        <v>4</v>
      </c>
      <c r="C6" s="910"/>
      <c r="D6" s="911"/>
      <c r="E6" s="912" t="s">
        <v>5</v>
      </c>
      <c r="F6" s="913"/>
      <c r="G6" s="914"/>
      <c r="H6" s="915" t="s">
        <v>20</v>
      </c>
    </row>
    <row r="7" spans="1:8" ht="12.75" customHeight="1">
      <c r="A7" s="908"/>
      <c r="B7" s="909" t="s">
        <v>7</v>
      </c>
      <c r="C7" s="910" t="s">
        <v>8</v>
      </c>
      <c r="D7" s="911" t="s">
        <v>9</v>
      </c>
      <c r="E7" s="916" t="s">
        <v>180</v>
      </c>
      <c r="F7" s="910" t="s">
        <v>11</v>
      </c>
      <c r="G7" s="917" t="s">
        <v>9</v>
      </c>
      <c r="H7" s="915"/>
    </row>
    <row r="8" spans="1:8">
      <c r="A8" s="908"/>
      <c r="B8" s="909"/>
      <c r="C8" s="910"/>
      <c r="D8" s="911"/>
      <c r="E8" s="916"/>
      <c r="F8" s="910"/>
      <c r="G8" s="917"/>
      <c r="H8" s="915"/>
    </row>
    <row r="9" spans="1:8" ht="12.75" customHeight="1">
      <c r="A9" s="168" t="s">
        <v>177</v>
      </c>
      <c r="B9" s="214">
        <v>43</v>
      </c>
      <c r="C9" s="214">
        <v>0</v>
      </c>
      <c r="D9" s="15">
        <f>B9+C9</f>
        <v>43</v>
      </c>
      <c r="E9" s="216">
        <v>24</v>
      </c>
      <c r="F9" s="216">
        <v>7</v>
      </c>
      <c r="G9" s="140">
        <f>E9+F9</f>
        <v>31</v>
      </c>
      <c r="H9" s="217">
        <v>11</v>
      </c>
    </row>
    <row r="10" spans="1:8" ht="12.75" customHeight="1">
      <c r="A10" s="168" t="s">
        <v>178</v>
      </c>
      <c r="B10" s="214"/>
      <c r="C10" s="214"/>
      <c r="D10" s="15">
        <f t="shared" ref="D10:D38" si="0">B10+C10</f>
        <v>0</v>
      </c>
      <c r="E10" s="216"/>
      <c r="F10" s="216"/>
      <c r="G10" s="140">
        <f>E10+F10</f>
        <v>0</v>
      </c>
      <c r="H10" s="217"/>
    </row>
    <row r="11" spans="1:8" ht="12.75" customHeight="1">
      <c r="A11" s="168" t="s">
        <v>191</v>
      </c>
      <c r="B11" s="214"/>
      <c r="C11" s="214"/>
      <c r="D11" s="15">
        <f t="shared" si="0"/>
        <v>0</v>
      </c>
      <c r="E11" s="216"/>
      <c r="F11" s="216"/>
      <c r="G11" s="140">
        <f>E11+F11</f>
        <v>0</v>
      </c>
      <c r="H11" s="217"/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43</v>
      </c>
      <c r="C39" s="122">
        <f t="shared" ref="C39:H39" si="2">SUM(C9:C38)</f>
        <v>0</v>
      </c>
      <c r="D39" s="139">
        <f t="shared" si="2"/>
        <v>43</v>
      </c>
      <c r="E39" s="137">
        <f t="shared" si="2"/>
        <v>24</v>
      </c>
      <c r="F39" s="122">
        <f t="shared" si="2"/>
        <v>7</v>
      </c>
      <c r="G39" s="121">
        <f t="shared" si="2"/>
        <v>31</v>
      </c>
      <c r="H39" s="167">
        <f t="shared" si="2"/>
        <v>11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96" t="s">
        <v>0</v>
      </c>
      <c r="B1" s="896"/>
      <c r="C1" s="896"/>
      <c r="D1" s="896"/>
      <c r="E1" s="896"/>
      <c r="F1" s="896"/>
      <c r="G1" s="896"/>
      <c r="H1" s="896"/>
    </row>
    <row r="2" spans="1:8" ht="12.75" customHeight="1">
      <c r="A2" s="896" t="s">
        <v>19</v>
      </c>
      <c r="B2" s="896"/>
      <c r="C2" s="896"/>
      <c r="D2" s="896"/>
      <c r="E2" s="896"/>
      <c r="F2" s="896"/>
      <c r="G2" s="896"/>
      <c r="H2" s="896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97" t="s">
        <v>346</v>
      </c>
      <c r="B4" s="897"/>
      <c r="C4" s="897"/>
      <c r="D4" s="897"/>
      <c r="E4" s="897"/>
      <c r="F4" s="897"/>
      <c r="G4" s="897"/>
      <c r="H4" s="897"/>
    </row>
    <row r="5" spans="1:8" s="1" customFormat="1" ht="12.75" customHeight="1">
      <c r="A5" s="361" t="s">
        <v>347</v>
      </c>
      <c r="B5" s="361"/>
      <c r="C5" s="361"/>
      <c r="D5" s="361"/>
      <c r="E5" s="220"/>
      <c r="F5" s="220"/>
      <c r="G5" s="898" t="s">
        <v>229</v>
      </c>
      <c r="H5" s="898"/>
    </row>
    <row r="6" spans="1:8" ht="12.75" customHeight="1">
      <c r="A6" s="908" t="s">
        <v>3</v>
      </c>
      <c r="B6" s="909" t="s">
        <v>4</v>
      </c>
      <c r="C6" s="910"/>
      <c r="D6" s="911"/>
      <c r="E6" s="912" t="s">
        <v>5</v>
      </c>
      <c r="F6" s="913"/>
      <c r="G6" s="914"/>
      <c r="H6" s="915" t="s">
        <v>20</v>
      </c>
    </row>
    <row r="7" spans="1:8" ht="12.75" customHeight="1">
      <c r="A7" s="908"/>
      <c r="B7" s="909" t="s">
        <v>7</v>
      </c>
      <c r="C7" s="910" t="s">
        <v>8</v>
      </c>
      <c r="D7" s="911" t="s">
        <v>9</v>
      </c>
      <c r="E7" s="916" t="s">
        <v>180</v>
      </c>
      <c r="F7" s="910" t="s">
        <v>11</v>
      </c>
      <c r="G7" s="917" t="s">
        <v>9</v>
      </c>
      <c r="H7" s="915"/>
    </row>
    <row r="8" spans="1:8">
      <c r="A8" s="908"/>
      <c r="B8" s="909"/>
      <c r="C8" s="910"/>
      <c r="D8" s="911"/>
      <c r="E8" s="916"/>
      <c r="F8" s="910"/>
      <c r="G8" s="917"/>
      <c r="H8" s="915"/>
    </row>
    <row r="9" spans="1:8" ht="12.75" customHeight="1">
      <c r="A9" s="168" t="s">
        <v>177</v>
      </c>
      <c r="B9" s="214"/>
      <c r="C9" s="214"/>
      <c r="D9" s="15">
        <f>B9+C9</f>
        <v>0</v>
      </c>
      <c r="E9" s="216"/>
      <c r="F9" s="216"/>
      <c r="G9" s="140">
        <f>E9+F9</f>
        <v>0</v>
      </c>
      <c r="H9" s="217"/>
    </row>
    <row r="10" spans="1:8" ht="12.75" customHeight="1">
      <c r="A10" s="168" t="s">
        <v>178</v>
      </c>
      <c r="B10" s="214">
        <v>267</v>
      </c>
      <c r="C10" s="214">
        <v>4</v>
      </c>
      <c r="D10" s="15">
        <f t="shared" ref="D10:D38" si="0">B10+C10</f>
        <v>271</v>
      </c>
      <c r="E10" s="216">
        <v>23</v>
      </c>
      <c r="F10" s="216">
        <v>11</v>
      </c>
      <c r="G10" s="140">
        <f>E10+F10</f>
        <v>34</v>
      </c>
      <c r="H10" s="217">
        <v>13</v>
      </c>
    </row>
    <row r="11" spans="1:8" ht="12.75" customHeight="1">
      <c r="A11" s="168" t="s">
        <v>191</v>
      </c>
      <c r="B11" s="214">
        <v>102</v>
      </c>
      <c r="C11" s="214">
        <v>115</v>
      </c>
      <c r="D11" s="15">
        <f t="shared" si="0"/>
        <v>217</v>
      </c>
      <c r="E11" s="216">
        <v>0</v>
      </c>
      <c r="F11" s="216">
        <v>0</v>
      </c>
      <c r="G11" s="140">
        <f>E11+F11</f>
        <v>0</v>
      </c>
      <c r="H11" s="217">
        <v>0</v>
      </c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369</v>
      </c>
      <c r="C39" s="122">
        <f t="shared" ref="C39:H39" si="2">SUM(C9:C38)</f>
        <v>119</v>
      </c>
      <c r="D39" s="139">
        <f t="shared" si="2"/>
        <v>488</v>
      </c>
      <c r="E39" s="137">
        <f t="shared" si="2"/>
        <v>23</v>
      </c>
      <c r="F39" s="122">
        <f t="shared" si="2"/>
        <v>11</v>
      </c>
      <c r="G39" s="121">
        <f t="shared" si="2"/>
        <v>34</v>
      </c>
      <c r="H39" s="167">
        <f t="shared" si="2"/>
        <v>13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43" t="s">
        <v>99</v>
      </c>
      <c r="B1" s="943"/>
      <c r="C1" s="943"/>
      <c r="D1" s="943"/>
      <c r="E1" s="943"/>
      <c r="F1" s="943"/>
      <c r="G1" s="943"/>
    </row>
    <row r="2" spans="1:7" s="225" customFormat="1" ht="12.75" customHeight="1">
      <c r="A2" s="943" t="s">
        <v>1</v>
      </c>
      <c r="B2" s="943"/>
      <c r="C2" s="943"/>
      <c r="D2" s="943"/>
      <c r="E2" s="943"/>
      <c r="F2" s="943"/>
      <c r="G2" s="943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97" t="s">
        <v>348</v>
      </c>
      <c r="B4" s="897"/>
      <c r="C4" s="897"/>
      <c r="D4" s="897"/>
      <c r="E4" s="897"/>
      <c r="F4" s="897"/>
      <c r="G4" s="897"/>
    </row>
    <row r="5" spans="1:7" s="220" customFormat="1" ht="12.75" customHeight="1">
      <c r="A5" s="361"/>
      <c r="B5" s="361"/>
      <c r="F5" s="898" t="s">
        <v>229</v>
      </c>
      <c r="G5" s="898"/>
    </row>
    <row r="6" spans="1:7" s="20" customFormat="1" ht="12.75" customHeight="1">
      <c r="A6" s="916" t="s">
        <v>100</v>
      </c>
      <c r="B6" s="910" t="s">
        <v>101</v>
      </c>
      <c r="C6" s="910"/>
      <c r="D6" s="910"/>
      <c r="E6" s="910"/>
      <c r="F6" s="910"/>
      <c r="G6" s="910"/>
    </row>
    <row r="7" spans="1:7" s="20" customFormat="1" ht="12.75" customHeight="1">
      <c r="A7" s="916"/>
      <c r="B7" s="910" t="s">
        <v>102</v>
      </c>
      <c r="C7" s="910"/>
      <c r="D7" s="910"/>
      <c r="E7" s="910"/>
      <c r="F7" s="910" t="s">
        <v>103</v>
      </c>
      <c r="G7" s="910" t="s">
        <v>9</v>
      </c>
    </row>
    <row r="8" spans="1:7" s="20" customFormat="1" ht="13.5" customHeight="1">
      <c r="A8" s="916"/>
      <c r="B8" s="910" t="s">
        <v>104</v>
      </c>
      <c r="C8" s="910"/>
      <c r="D8" s="910" t="s">
        <v>105</v>
      </c>
      <c r="E8" s="910" t="s">
        <v>16</v>
      </c>
      <c r="F8" s="910"/>
      <c r="G8" s="910"/>
    </row>
    <row r="9" spans="1:7" s="7" customFormat="1" ht="12.75" customHeight="1">
      <c r="A9" s="916"/>
      <c r="B9" s="125" t="s">
        <v>106</v>
      </c>
      <c r="C9" s="125" t="s">
        <v>107</v>
      </c>
      <c r="D9" s="910"/>
      <c r="E9" s="910"/>
      <c r="F9" s="910"/>
      <c r="G9" s="910"/>
    </row>
    <row r="10" spans="1:7" s="7" customFormat="1" ht="12.75" customHeight="1">
      <c r="A10" s="322" t="s">
        <v>181</v>
      </c>
      <c r="B10" s="222"/>
      <c r="C10" s="222">
        <v>1</v>
      </c>
      <c r="D10" s="222"/>
      <c r="E10" s="10">
        <f>SUM(B10:D10)</f>
        <v>1</v>
      </c>
      <c r="F10" s="222"/>
      <c r="G10" s="10">
        <f t="shared" ref="G10:G38" si="0">E10+F10</f>
        <v>1</v>
      </c>
    </row>
    <row r="11" spans="1:7" s="7" customFormat="1" ht="12.75" customHeight="1">
      <c r="A11" s="322" t="s">
        <v>182</v>
      </c>
      <c r="B11" s="222"/>
      <c r="C11" s="222">
        <v>60</v>
      </c>
      <c r="D11" s="222">
        <v>7</v>
      </c>
      <c r="E11" s="10">
        <f t="shared" ref="E11:E38" si="1">SUM(B11:D11)</f>
        <v>67</v>
      </c>
      <c r="F11" s="222"/>
      <c r="G11" s="10">
        <f t="shared" si="0"/>
        <v>67</v>
      </c>
    </row>
    <row r="12" spans="1:7" s="7" customFormat="1" ht="12.75" customHeight="1">
      <c r="A12" s="322" t="s">
        <v>183</v>
      </c>
      <c r="B12" s="222"/>
      <c r="C12" s="222">
        <v>70</v>
      </c>
      <c r="D12" s="222">
        <v>6</v>
      </c>
      <c r="E12" s="10">
        <f t="shared" si="1"/>
        <v>76</v>
      </c>
      <c r="F12" s="222"/>
      <c r="G12" s="10">
        <f t="shared" si="0"/>
        <v>76</v>
      </c>
    </row>
    <row r="13" spans="1:7" s="7" customFormat="1" ht="12.75" customHeight="1">
      <c r="A13" s="322" t="s">
        <v>184</v>
      </c>
      <c r="B13" s="222"/>
      <c r="C13" s="222">
        <v>88</v>
      </c>
      <c r="D13" s="222">
        <v>2</v>
      </c>
      <c r="E13" s="10">
        <f t="shared" si="1"/>
        <v>90</v>
      </c>
      <c r="F13" s="222"/>
      <c r="G13" s="10">
        <f t="shared" si="0"/>
        <v>90</v>
      </c>
    </row>
    <row r="14" spans="1:7" s="7" customFormat="1" ht="12.75" customHeight="1">
      <c r="A14" s="322" t="s">
        <v>185</v>
      </c>
      <c r="B14" s="222"/>
      <c r="C14" s="222">
        <v>51</v>
      </c>
      <c r="D14" s="222"/>
      <c r="E14" s="10">
        <f t="shared" si="1"/>
        <v>51</v>
      </c>
      <c r="F14" s="222"/>
      <c r="G14" s="10">
        <f t="shared" si="0"/>
        <v>51</v>
      </c>
    </row>
    <row r="15" spans="1:7" s="7" customFormat="1" ht="12.75" customHeight="1">
      <c r="A15" s="322" t="s">
        <v>186</v>
      </c>
      <c r="B15" s="222"/>
      <c r="C15" s="222">
        <v>145</v>
      </c>
      <c r="D15" s="222"/>
      <c r="E15" s="10">
        <f t="shared" si="1"/>
        <v>145</v>
      </c>
      <c r="F15" s="222"/>
      <c r="G15" s="10">
        <f t="shared" si="0"/>
        <v>145</v>
      </c>
    </row>
    <row r="16" spans="1:7" s="7" customFormat="1" ht="12.75" customHeight="1">
      <c r="A16" s="322" t="s">
        <v>187</v>
      </c>
      <c r="B16" s="222"/>
      <c r="C16" s="222">
        <v>229</v>
      </c>
      <c r="D16" s="222"/>
      <c r="E16" s="10">
        <f t="shared" si="1"/>
        <v>229</v>
      </c>
      <c r="F16" s="222">
        <v>3</v>
      </c>
      <c r="G16" s="10">
        <f t="shared" si="0"/>
        <v>232</v>
      </c>
    </row>
    <row r="17" spans="1:7" s="7" customFormat="1" ht="12.75" customHeight="1">
      <c r="A17" s="322" t="s">
        <v>188</v>
      </c>
      <c r="B17" s="222"/>
      <c r="C17" s="222">
        <v>746</v>
      </c>
      <c r="D17" s="222"/>
      <c r="E17" s="10">
        <f t="shared" si="1"/>
        <v>746</v>
      </c>
      <c r="F17" s="222">
        <v>31</v>
      </c>
      <c r="G17" s="10">
        <f t="shared" si="0"/>
        <v>777</v>
      </c>
    </row>
    <row r="18" spans="1:7" s="7" customFormat="1" ht="12.75" customHeight="1">
      <c r="A18" s="322" t="s">
        <v>189</v>
      </c>
      <c r="B18" s="222"/>
      <c r="C18" s="222">
        <v>70</v>
      </c>
      <c r="D18" s="222"/>
      <c r="E18" s="10">
        <f t="shared" si="1"/>
        <v>70</v>
      </c>
      <c r="F18" s="222">
        <v>3</v>
      </c>
      <c r="G18" s="10">
        <f t="shared" si="0"/>
        <v>73</v>
      </c>
    </row>
    <row r="19" spans="1:7" s="7" customFormat="1" ht="12.75" customHeight="1">
      <c r="A19" s="322" t="s">
        <v>190</v>
      </c>
      <c r="B19" s="222"/>
      <c r="C19" s="222"/>
      <c r="D19" s="222"/>
      <c r="E19" s="10">
        <f t="shared" si="1"/>
        <v>0</v>
      </c>
      <c r="F19" s="222"/>
      <c r="G19" s="10">
        <f t="shared" si="0"/>
        <v>0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0</v>
      </c>
      <c r="C39" s="125">
        <f>SUM(C10:C19)</f>
        <v>1460</v>
      </c>
      <c r="D39" s="125">
        <f t="shared" ref="D39:G39" si="2">SUM(D10:D19)</f>
        <v>15</v>
      </c>
      <c r="E39" s="125">
        <f t="shared" si="2"/>
        <v>1475</v>
      </c>
      <c r="F39" s="125">
        <f t="shared" si="2"/>
        <v>37</v>
      </c>
      <c r="G39" s="125">
        <f t="shared" si="2"/>
        <v>1512</v>
      </c>
    </row>
    <row r="40" spans="1:7" s="223" customFormat="1">
      <c r="A40" s="221" t="s">
        <v>18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7" customWidth="1"/>
    <col min="2" max="2" width="73.28515625" style="7" customWidth="1"/>
    <col min="3" max="3" width="15.140625" style="18" customWidth="1"/>
    <col min="4" max="4" width="15.140625" style="7" customWidth="1"/>
    <col min="5" max="5" width="15.140625" style="19" customWidth="1"/>
    <col min="6" max="6" width="13.5703125" style="18" customWidth="1"/>
    <col min="7" max="7" width="15.42578125" style="7" customWidth="1"/>
    <col min="8" max="8" width="12.28515625" style="20" customWidth="1"/>
    <col min="9" max="9" width="15.140625" style="17" customWidth="1"/>
    <col min="10" max="16384" width="9.140625" style="7"/>
  </cols>
  <sheetData>
    <row r="1" spans="1:11" ht="12.75" customHeight="1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13"/>
      <c r="K1" s="13"/>
    </row>
    <row r="2" spans="1:11" ht="12.75" customHeight="1">
      <c r="A2" s="896" t="s">
        <v>21</v>
      </c>
      <c r="B2" s="896"/>
      <c r="C2" s="896"/>
      <c r="D2" s="896"/>
      <c r="E2" s="896"/>
      <c r="F2" s="896"/>
      <c r="G2" s="896"/>
      <c r="H2" s="896"/>
      <c r="I2" s="896"/>
      <c r="J2" s="13"/>
      <c r="K2" s="13"/>
    </row>
    <row r="3" spans="1:11" ht="12.75" customHeight="1">
      <c r="A3" s="4"/>
      <c r="B3" s="5"/>
      <c r="C3" s="5"/>
      <c r="D3" s="5"/>
      <c r="E3" s="21"/>
      <c r="F3" s="5"/>
      <c r="G3" s="5"/>
      <c r="H3" s="5"/>
      <c r="I3" s="5"/>
      <c r="J3" s="5"/>
      <c r="K3" s="5"/>
    </row>
    <row r="4" spans="1:11" ht="12.75" customHeight="1">
      <c r="A4" s="924" t="s">
        <v>144</v>
      </c>
      <c r="B4" s="924"/>
      <c r="C4" s="924"/>
      <c r="D4" s="924"/>
      <c r="E4" s="924"/>
      <c r="F4" s="924"/>
      <c r="G4" s="924"/>
      <c r="H4" s="924"/>
      <c r="I4" s="924"/>
      <c r="J4" s="23"/>
      <c r="K4" s="23"/>
    </row>
    <row r="5" spans="1:11" s="17" customFormat="1" ht="13.5" customHeight="1">
      <c r="A5" s="22"/>
      <c r="B5" s="22"/>
      <c r="C5" s="22"/>
      <c r="D5" s="22"/>
      <c r="E5" s="21"/>
      <c r="H5" s="925" t="s">
        <v>2</v>
      </c>
      <c r="I5" s="925"/>
    </row>
    <row r="6" spans="1:11" s="5" customFormat="1" ht="15.75" customHeight="1">
      <c r="A6" s="908" t="s">
        <v>22</v>
      </c>
      <c r="B6" s="917"/>
      <c r="C6" s="915" t="s">
        <v>23</v>
      </c>
      <c r="D6" s="915"/>
      <c r="E6" s="915"/>
      <c r="F6" s="923" t="s">
        <v>5</v>
      </c>
      <c r="G6" s="923"/>
      <c r="H6" s="923"/>
      <c r="I6" s="923" t="s">
        <v>24</v>
      </c>
    </row>
    <row r="7" spans="1:11" s="5" customFormat="1" ht="25.5">
      <c r="A7" s="114" t="s">
        <v>25</v>
      </c>
      <c r="B7" s="113" t="s">
        <v>26</v>
      </c>
      <c r="C7" s="130" t="s">
        <v>7</v>
      </c>
      <c r="D7" s="112" t="s">
        <v>8</v>
      </c>
      <c r="E7" s="131" t="s">
        <v>9</v>
      </c>
      <c r="F7" s="130" t="s">
        <v>27</v>
      </c>
      <c r="G7" s="112" t="s">
        <v>11</v>
      </c>
      <c r="H7" s="108" t="s">
        <v>9</v>
      </c>
      <c r="I7" s="923"/>
    </row>
    <row r="8" spans="1:11" ht="13.5" customHeight="1" thickBot="1">
      <c r="A8" s="920" t="s">
        <v>28</v>
      </c>
      <c r="B8" s="921"/>
      <c r="C8" s="24"/>
      <c r="D8" s="25"/>
      <c r="E8" s="26">
        <f>SUM(C8:D8)</f>
        <v>0</v>
      </c>
      <c r="F8" s="24"/>
      <c r="G8" s="27"/>
      <c r="H8" s="28">
        <f>F8+G8</f>
        <v>0</v>
      </c>
      <c r="I8" s="29"/>
    </row>
    <row r="9" spans="1:11" ht="15" customHeight="1">
      <c r="A9" s="922" t="s">
        <v>29</v>
      </c>
      <c r="B9" s="142" t="s">
        <v>30</v>
      </c>
      <c r="C9" s="30"/>
      <c r="D9" s="31"/>
      <c r="E9" s="32">
        <f t="shared" ref="E9:E34" si="0">SUM(C9:D9)</f>
        <v>0</v>
      </c>
      <c r="F9" s="30"/>
      <c r="G9" s="33"/>
      <c r="H9" s="34">
        <f t="shared" ref="H9:H34" si="1">F9+G9</f>
        <v>0</v>
      </c>
      <c r="I9" s="35"/>
      <c r="K9" s="36"/>
    </row>
    <row r="10" spans="1:11" ht="15">
      <c r="A10" s="922"/>
      <c r="B10" s="143" t="s">
        <v>31</v>
      </c>
      <c r="C10" s="37"/>
      <c r="D10" s="38"/>
      <c r="E10" s="39">
        <f t="shared" si="0"/>
        <v>0</v>
      </c>
      <c r="F10" s="37"/>
      <c r="G10" s="40"/>
      <c r="H10" s="41">
        <f t="shared" si="1"/>
        <v>0</v>
      </c>
      <c r="I10" s="42"/>
      <c r="K10" s="36"/>
    </row>
    <row r="11" spans="1:11" ht="15">
      <c r="A11" s="922"/>
      <c r="B11" s="144" t="s">
        <v>32</v>
      </c>
      <c r="C11" s="43"/>
      <c r="D11" s="44"/>
      <c r="E11" s="45">
        <f t="shared" si="0"/>
        <v>0</v>
      </c>
      <c r="F11" s="43"/>
      <c r="G11" s="46"/>
      <c r="H11" s="47">
        <f t="shared" si="1"/>
        <v>0</v>
      </c>
      <c r="I11" s="48"/>
      <c r="K11" s="36"/>
    </row>
    <row r="12" spans="1:11" ht="15" customHeight="1">
      <c r="A12" s="918" t="s">
        <v>33</v>
      </c>
      <c r="B12" s="145" t="s">
        <v>34</v>
      </c>
      <c r="C12" s="49"/>
      <c r="D12" s="50"/>
      <c r="E12" s="51">
        <f t="shared" si="0"/>
        <v>0</v>
      </c>
      <c r="F12" s="49"/>
      <c r="G12" s="52"/>
      <c r="H12" s="53">
        <f t="shared" si="1"/>
        <v>0</v>
      </c>
      <c r="I12" s="54"/>
      <c r="K12" s="36"/>
    </row>
    <row r="13" spans="1:11" ht="15">
      <c r="A13" s="918"/>
      <c r="B13" s="143" t="s">
        <v>35</v>
      </c>
      <c r="C13" s="37"/>
      <c r="D13" s="38"/>
      <c r="E13" s="39">
        <f t="shared" si="0"/>
        <v>0</v>
      </c>
      <c r="F13" s="37"/>
      <c r="G13" s="40"/>
      <c r="H13" s="41">
        <f t="shared" si="1"/>
        <v>0</v>
      </c>
      <c r="I13" s="42"/>
      <c r="K13" s="36"/>
    </row>
    <row r="14" spans="1:11" ht="15">
      <c r="A14" s="918"/>
      <c r="B14" s="144" t="s">
        <v>36</v>
      </c>
      <c r="C14" s="43"/>
      <c r="D14" s="44"/>
      <c r="E14" s="45">
        <f t="shared" si="0"/>
        <v>0</v>
      </c>
      <c r="F14" s="43"/>
      <c r="G14" s="46"/>
      <c r="H14" s="47">
        <f t="shared" si="1"/>
        <v>0</v>
      </c>
      <c r="I14" s="48"/>
      <c r="K14" s="36"/>
    </row>
    <row r="15" spans="1:11" ht="15">
      <c r="A15" s="141" t="s">
        <v>37</v>
      </c>
      <c r="B15" s="146" t="s">
        <v>38</v>
      </c>
      <c r="C15" s="55"/>
      <c r="D15" s="56"/>
      <c r="E15" s="57">
        <f t="shared" si="0"/>
        <v>0</v>
      </c>
      <c r="F15" s="55"/>
      <c r="G15" s="58"/>
      <c r="H15" s="59">
        <f t="shared" si="1"/>
        <v>0</v>
      </c>
      <c r="I15" s="60"/>
      <c r="K15" s="36"/>
    </row>
    <row r="16" spans="1:11" ht="22.5" customHeight="1">
      <c r="A16" s="918" t="s">
        <v>39</v>
      </c>
      <c r="B16" s="145" t="s">
        <v>40</v>
      </c>
      <c r="C16" s="49"/>
      <c r="D16" s="50"/>
      <c r="E16" s="51">
        <f t="shared" si="0"/>
        <v>0</v>
      </c>
      <c r="F16" s="49"/>
      <c r="G16" s="52"/>
      <c r="H16" s="53">
        <f t="shared" si="1"/>
        <v>0</v>
      </c>
      <c r="I16" s="54"/>
      <c r="K16" s="36"/>
    </row>
    <row r="17" spans="1:11" ht="15">
      <c r="A17" s="918"/>
      <c r="B17" s="144" t="s">
        <v>41</v>
      </c>
      <c r="C17" s="43"/>
      <c r="D17" s="44"/>
      <c r="E17" s="45">
        <f t="shared" si="0"/>
        <v>0</v>
      </c>
      <c r="F17" s="43"/>
      <c r="G17" s="46"/>
      <c r="H17" s="47">
        <f t="shared" si="1"/>
        <v>0</v>
      </c>
      <c r="I17" s="48"/>
      <c r="K17" s="36"/>
    </row>
    <row r="18" spans="1:11" ht="15" customHeight="1">
      <c r="A18" s="918" t="s">
        <v>42</v>
      </c>
      <c r="B18" s="145" t="s">
        <v>43</v>
      </c>
      <c r="C18" s="49"/>
      <c r="D18" s="50"/>
      <c r="E18" s="51">
        <f t="shared" si="0"/>
        <v>0</v>
      </c>
      <c r="F18" s="49"/>
      <c r="G18" s="52"/>
      <c r="H18" s="53">
        <f t="shared" si="1"/>
        <v>0</v>
      </c>
      <c r="I18" s="54"/>
      <c r="K18" s="36"/>
    </row>
    <row r="19" spans="1:11" ht="15">
      <c r="A19" s="918"/>
      <c r="B19" s="143" t="s">
        <v>44</v>
      </c>
      <c r="C19" s="61"/>
      <c r="D19" s="62"/>
      <c r="E19" s="63">
        <f t="shared" si="0"/>
        <v>0</v>
      </c>
      <c r="F19" s="61"/>
      <c r="G19" s="64"/>
      <c r="H19" s="65">
        <f t="shared" si="1"/>
        <v>0</v>
      </c>
      <c r="I19" s="66"/>
      <c r="K19" s="36"/>
    </row>
    <row r="20" spans="1:11" ht="25.5">
      <c r="A20" s="918"/>
      <c r="B20" s="143" t="s">
        <v>45</v>
      </c>
      <c r="C20" s="37"/>
      <c r="D20" s="38"/>
      <c r="E20" s="63">
        <f t="shared" si="0"/>
        <v>0</v>
      </c>
      <c r="F20" s="37"/>
      <c r="G20" s="40"/>
      <c r="H20" s="65">
        <f t="shared" si="1"/>
        <v>0</v>
      </c>
      <c r="I20" s="42"/>
      <c r="K20" s="36"/>
    </row>
    <row r="21" spans="1:11" ht="25.5">
      <c r="A21" s="918"/>
      <c r="B21" s="143" t="s">
        <v>46</v>
      </c>
      <c r="C21" s="37"/>
      <c r="D21" s="38"/>
      <c r="E21" s="63">
        <f t="shared" si="0"/>
        <v>0</v>
      </c>
      <c r="F21" s="37"/>
      <c r="G21" s="40"/>
      <c r="H21" s="65">
        <f t="shared" si="1"/>
        <v>0</v>
      </c>
      <c r="I21" s="42"/>
      <c r="K21" s="36"/>
    </row>
    <row r="22" spans="1:11" ht="15">
      <c r="A22" s="918"/>
      <c r="B22" s="143" t="s">
        <v>47</v>
      </c>
      <c r="C22" s="37"/>
      <c r="D22" s="38"/>
      <c r="E22" s="63">
        <f t="shared" si="0"/>
        <v>0</v>
      </c>
      <c r="F22" s="37"/>
      <c r="G22" s="40"/>
      <c r="H22" s="65">
        <f t="shared" si="1"/>
        <v>0</v>
      </c>
      <c r="I22" s="42"/>
      <c r="K22" s="36"/>
    </row>
    <row r="23" spans="1:11" ht="15">
      <c r="A23" s="918"/>
      <c r="B23" s="144" t="s">
        <v>48</v>
      </c>
      <c r="C23" s="43"/>
      <c r="D23" s="44"/>
      <c r="E23" s="67">
        <f t="shared" si="0"/>
        <v>0</v>
      </c>
      <c r="F23" s="43"/>
      <c r="G23" s="46"/>
      <c r="H23" s="65">
        <f t="shared" si="1"/>
        <v>0</v>
      </c>
      <c r="I23" s="48"/>
      <c r="K23" s="36"/>
    </row>
    <row r="24" spans="1:11" ht="15" customHeight="1">
      <c r="A24" s="918" t="s">
        <v>49</v>
      </c>
      <c r="B24" s="145" t="s">
        <v>50</v>
      </c>
      <c r="C24" s="49"/>
      <c r="D24" s="50"/>
      <c r="E24" s="68">
        <f t="shared" si="0"/>
        <v>0</v>
      </c>
      <c r="F24" s="49"/>
      <c r="G24" s="52"/>
      <c r="H24" s="53">
        <f t="shared" si="1"/>
        <v>0</v>
      </c>
      <c r="I24" s="54"/>
      <c r="K24" s="36"/>
    </row>
    <row r="25" spans="1:11" ht="15">
      <c r="A25" s="918"/>
      <c r="B25" s="143" t="s">
        <v>51</v>
      </c>
      <c r="C25" s="37"/>
      <c r="D25" s="38"/>
      <c r="E25" s="63">
        <f t="shared" si="0"/>
        <v>0</v>
      </c>
      <c r="F25" s="37"/>
      <c r="G25" s="40"/>
      <c r="H25" s="65">
        <f t="shared" si="1"/>
        <v>0</v>
      </c>
      <c r="I25" s="42"/>
      <c r="K25" s="36"/>
    </row>
    <row r="26" spans="1:11" ht="15">
      <c r="A26" s="918"/>
      <c r="B26" s="143" t="s">
        <v>52</v>
      </c>
      <c r="C26" s="37"/>
      <c r="D26" s="38"/>
      <c r="E26" s="63">
        <f t="shared" si="0"/>
        <v>0</v>
      </c>
      <c r="F26" s="37"/>
      <c r="G26" s="40"/>
      <c r="H26" s="65">
        <f t="shared" si="1"/>
        <v>0</v>
      </c>
      <c r="I26" s="42"/>
      <c r="K26" s="36"/>
    </row>
    <row r="27" spans="1:11" ht="15">
      <c r="A27" s="918"/>
      <c r="B27" s="143" t="s">
        <v>53</v>
      </c>
      <c r="C27" s="37"/>
      <c r="D27" s="38"/>
      <c r="E27" s="63">
        <f t="shared" si="0"/>
        <v>0</v>
      </c>
      <c r="F27" s="37"/>
      <c r="G27" s="40"/>
      <c r="H27" s="65">
        <f t="shared" si="1"/>
        <v>0</v>
      </c>
      <c r="I27" s="42"/>
      <c r="K27" s="36"/>
    </row>
    <row r="28" spans="1:11" ht="15">
      <c r="A28" s="918"/>
      <c r="B28" s="143" t="s">
        <v>54</v>
      </c>
      <c r="C28" s="37"/>
      <c r="D28" s="38"/>
      <c r="E28" s="63">
        <f t="shared" si="0"/>
        <v>0</v>
      </c>
      <c r="F28" s="37"/>
      <c r="G28" s="40"/>
      <c r="H28" s="65">
        <f t="shared" si="1"/>
        <v>0</v>
      </c>
      <c r="I28" s="42"/>
      <c r="K28" s="36"/>
    </row>
    <row r="29" spans="1:11" ht="15">
      <c r="A29" s="918"/>
      <c r="B29" s="144" t="s">
        <v>55</v>
      </c>
      <c r="C29" s="43"/>
      <c r="D29" s="44"/>
      <c r="E29" s="67">
        <f t="shared" si="0"/>
        <v>0</v>
      </c>
      <c r="F29" s="43"/>
      <c r="G29" s="46"/>
      <c r="H29" s="65">
        <f t="shared" si="1"/>
        <v>0</v>
      </c>
      <c r="I29" s="48"/>
      <c r="K29" s="36"/>
    </row>
    <row r="30" spans="1:11" ht="15" customHeight="1">
      <c r="A30" s="919" t="s">
        <v>56</v>
      </c>
      <c r="B30" s="145" t="s">
        <v>57</v>
      </c>
      <c r="C30" s="49"/>
      <c r="D30" s="50"/>
      <c r="E30" s="68">
        <f t="shared" si="0"/>
        <v>0</v>
      </c>
      <c r="F30" s="49"/>
      <c r="G30" s="52"/>
      <c r="H30" s="53">
        <f t="shared" si="1"/>
        <v>0</v>
      </c>
      <c r="I30" s="54"/>
      <c r="K30" s="36"/>
    </row>
    <row r="31" spans="1:11" ht="15">
      <c r="A31" s="919"/>
      <c r="B31" s="143" t="s">
        <v>58</v>
      </c>
      <c r="C31" s="37"/>
      <c r="D31" s="38"/>
      <c r="E31" s="63">
        <f t="shared" si="0"/>
        <v>0</v>
      </c>
      <c r="F31" s="37"/>
      <c r="G31" s="40"/>
      <c r="H31" s="65">
        <f t="shared" si="1"/>
        <v>0</v>
      </c>
      <c r="I31" s="42"/>
      <c r="K31" s="36"/>
    </row>
    <row r="32" spans="1:11" ht="25.5">
      <c r="A32" s="919"/>
      <c r="B32" s="143" t="s">
        <v>59</v>
      </c>
      <c r="C32" s="37"/>
      <c r="D32" s="38"/>
      <c r="E32" s="63">
        <f t="shared" si="0"/>
        <v>0</v>
      </c>
      <c r="F32" s="37"/>
      <c r="G32" s="40"/>
      <c r="H32" s="65">
        <f t="shared" si="1"/>
        <v>0</v>
      </c>
      <c r="I32" s="42"/>
      <c r="K32" s="36"/>
    </row>
    <row r="33" spans="1:11" ht="25.5">
      <c r="A33" s="919"/>
      <c r="B33" s="143" t="s">
        <v>60</v>
      </c>
      <c r="C33" s="37"/>
      <c r="D33" s="38"/>
      <c r="E33" s="63">
        <f t="shared" si="0"/>
        <v>0</v>
      </c>
      <c r="F33" s="37"/>
      <c r="G33" s="40"/>
      <c r="H33" s="65">
        <f t="shared" si="1"/>
        <v>0</v>
      </c>
      <c r="I33" s="42"/>
      <c r="K33" s="36"/>
    </row>
    <row r="34" spans="1:11" ht="25.5">
      <c r="A34" s="919"/>
      <c r="B34" s="147" t="s">
        <v>61</v>
      </c>
      <c r="C34" s="69"/>
      <c r="D34" s="70"/>
      <c r="E34" s="71">
        <f t="shared" si="0"/>
        <v>0</v>
      </c>
      <c r="F34" s="69"/>
      <c r="G34" s="72"/>
      <c r="H34" s="73">
        <f t="shared" si="1"/>
        <v>0</v>
      </c>
      <c r="I34" s="74"/>
      <c r="K34" s="36"/>
    </row>
    <row r="35" spans="1:11" ht="17.25" customHeight="1">
      <c r="A35" s="916" t="s">
        <v>17</v>
      </c>
      <c r="B35" s="911"/>
      <c r="C35" s="132">
        <f>SUM(C8:C34)</f>
        <v>0</v>
      </c>
      <c r="D35" s="133">
        <f t="shared" ref="D35:I35" si="2">SUM(D9:D34)</f>
        <v>0</v>
      </c>
      <c r="E35" s="134">
        <f t="shared" si="2"/>
        <v>0</v>
      </c>
      <c r="F35" s="132">
        <f t="shared" si="2"/>
        <v>0</v>
      </c>
      <c r="G35" s="135">
        <f t="shared" si="2"/>
        <v>0</v>
      </c>
      <c r="H35" s="135">
        <f t="shared" si="2"/>
        <v>0</v>
      </c>
      <c r="I35" s="136">
        <f t="shared" si="2"/>
        <v>0</v>
      </c>
    </row>
    <row r="36" spans="1:11">
      <c r="A36" s="75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43" t="s">
        <v>99</v>
      </c>
      <c r="B1" s="943"/>
      <c r="C1" s="943"/>
      <c r="D1" s="943"/>
      <c r="E1" s="943"/>
      <c r="F1" s="943"/>
      <c r="G1" s="943"/>
    </row>
    <row r="2" spans="1:7" s="225" customFormat="1" ht="12.75" customHeight="1">
      <c r="A2" s="943" t="s">
        <v>1</v>
      </c>
      <c r="B2" s="943"/>
      <c r="C2" s="943"/>
      <c r="D2" s="943"/>
      <c r="E2" s="943"/>
      <c r="F2" s="943"/>
      <c r="G2" s="943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97" t="s">
        <v>349</v>
      </c>
      <c r="B4" s="897"/>
      <c r="C4" s="897"/>
      <c r="D4" s="897"/>
      <c r="E4" s="897"/>
      <c r="F4" s="897"/>
      <c r="G4" s="897"/>
    </row>
    <row r="5" spans="1:7" s="220" customFormat="1" ht="12.75" customHeight="1">
      <c r="A5" s="361"/>
      <c r="B5" s="361"/>
      <c r="F5" s="898" t="s">
        <v>229</v>
      </c>
      <c r="G5" s="898"/>
    </row>
    <row r="6" spans="1:7" s="20" customFormat="1" ht="12.75" customHeight="1">
      <c r="A6" s="916" t="s">
        <v>100</v>
      </c>
      <c r="B6" s="910" t="s">
        <v>101</v>
      </c>
      <c r="C6" s="910"/>
      <c r="D6" s="910"/>
      <c r="E6" s="910"/>
      <c r="F6" s="910"/>
      <c r="G6" s="910"/>
    </row>
    <row r="7" spans="1:7" s="20" customFormat="1" ht="12.75" customHeight="1">
      <c r="A7" s="916"/>
      <c r="B7" s="910" t="s">
        <v>102</v>
      </c>
      <c r="C7" s="910"/>
      <c r="D7" s="910"/>
      <c r="E7" s="910"/>
      <c r="F7" s="910" t="s">
        <v>103</v>
      </c>
      <c r="G7" s="910" t="s">
        <v>9</v>
      </c>
    </row>
    <row r="8" spans="1:7" s="20" customFormat="1" ht="13.5" customHeight="1">
      <c r="A8" s="916"/>
      <c r="B8" s="910" t="s">
        <v>104</v>
      </c>
      <c r="C8" s="910"/>
      <c r="D8" s="910" t="s">
        <v>105</v>
      </c>
      <c r="E8" s="910" t="s">
        <v>16</v>
      </c>
      <c r="F8" s="910"/>
      <c r="G8" s="910"/>
    </row>
    <row r="9" spans="1:7" s="7" customFormat="1" ht="12.75" customHeight="1">
      <c r="A9" s="916"/>
      <c r="B9" s="125" t="s">
        <v>106</v>
      </c>
      <c r="C9" s="125" t="s">
        <v>107</v>
      </c>
      <c r="D9" s="910"/>
      <c r="E9" s="910"/>
      <c r="F9" s="910"/>
      <c r="G9" s="910"/>
    </row>
    <row r="10" spans="1:7" s="7" customFormat="1" ht="12.75" customHeight="1">
      <c r="A10" s="322" t="s">
        <v>181</v>
      </c>
      <c r="B10" s="222">
        <v>0</v>
      </c>
      <c r="C10" s="222">
        <v>0</v>
      </c>
      <c r="D10" s="222">
        <v>0</v>
      </c>
      <c r="E10" s="10">
        <f>SUM(B10:D10)</f>
        <v>0</v>
      </c>
      <c r="F10" s="222">
        <v>0</v>
      </c>
      <c r="G10" s="10">
        <f t="shared" ref="G10:G38" si="0">E10+F10</f>
        <v>0</v>
      </c>
    </row>
    <row r="11" spans="1:7" s="7" customFormat="1" ht="12.75" customHeight="1">
      <c r="A11" s="322" t="s">
        <v>182</v>
      </c>
      <c r="B11" s="222">
        <v>198</v>
      </c>
      <c r="C11" s="222">
        <v>0</v>
      </c>
      <c r="D11" s="222">
        <v>4</v>
      </c>
      <c r="E11" s="10">
        <f t="shared" ref="E11:E38" si="1">SUM(B11:D11)</f>
        <v>202</v>
      </c>
      <c r="F11" s="222">
        <v>1</v>
      </c>
      <c r="G11" s="10">
        <f t="shared" si="0"/>
        <v>203</v>
      </c>
    </row>
    <row r="12" spans="1:7" s="7" customFormat="1" ht="12.75" customHeight="1">
      <c r="A12" s="322" t="s">
        <v>183</v>
      </c>
      <c r="B12" s="222">
        <v>8</v>
      </c>
      <c r="C12" s="222">
        <v>0</v>
      </c>
      <c r="D12" s="222">
        <v>0</v>
      </c>
      <c r="E12" s="10">
        <f t="shared" si="1"/>
        <v>8</v>
      </c>
      <c r="F12" s="222">
        <v>0</v>
      </c>
      <c r="G12" s="10">
        <f t="shared" si="0"/>
        <v>8</v>
      </c>
    </row>
    <row r="13" spans="1:7" s="7" customFormat="1" ht="12.75" customHeight="1">
      <c r="A13" s="322" t="s">
        <v>184</v>
      </c>
      <c r="B13" s="222">
        <v>5</v>
      </c>
      <c r="C13" s="222">
        <v>0</v>
      </c>
      <c r="D13" s="222">
        <v>0</v>
      </c>
      <c r="E13" s="10">
        <f t="shared" si="1"/>
        <v>5</v>
      </c>
      <c r="F13" s="222">
        <v>0</v>
      </c>
      <c r="G13" s="10">
        <f t="shared" si="0"/>
        <v>5</v>
      </c>
    </row>
    <row r="14" spans="1:7" s="7" customFormat="1" ht="12.75" customHeight="1">
      <c r="A14" s="322" t="s">
        <v>185</v>
      </c>
      <c r="B14" s="222">
        <v>83</v>
      </c>
      <c r="C14" s="222">
        <v>0</v>
      </c>
      <c r="D14" s="222">
        <v>0</v>
      </c>
      <c r="E14" s="10">
        <f t="shared" si="1"/>
        <v>83</v>
      </c>
      <c r="F14" s="222">
        <v>0</v>
      </c>
      <c r="G14" s="10">
        <f t="shared" si="0"/>
        <v>83</v>
      </c>
    </row>
    <row r="15" spans="1:7" s="7" customFormat="1" ht="12.75" customHeight="1">
      <c r="A15" s="322" t="s">
        <v>186</v>
      </c>
      <c r="B15" s="222">
        <v>1279</v>
      </c>
      <c r="C15" s="222">
        <v>0</v>
      </c>
      <c r="D15" s="222">
        <v>0</v>
      </c>
      <c r="E15" s="10">
        <f t="shared" si="1"/>
        <v>1279</v>
      </c>
      <c r="F15" s="222">
        <v>24</v>
      </c>
      <c r="G15" s="10">
        <f t="shared" si="0"/>
        <v>1303</v>
      </c>
    </row>
    <row r="16" spans="1:7" s="7" customFormat="1" ht="12.75" customHeight="1">
      <c r="A16" s="322" t="s">
        <v>187</v>
      </c>
      <c r="B16" s="222">
        <v>566</v>
      </c>
      <c r="C16" s="222">
        <v>0</v>
      </c>
      <c r="D16" s="222">
        <v>0</v>
      </c>
      <c r="E16" s="10">
        <f t="shared" si="1"/>
        <v>566</v>
      </c>
      <c r="F16" s="222">
        <v>8</v>
      </c>
      <c r="G16" s="10">
        <f t="shared" si="0"/>
        <v>574</v>
      </c>
    </row>
    <row r="17" spans="1:7" s="7" customFormat="1" ht="12.75" customHeight="1">
      <c r="A17" s="322" t="s">
        <v>188</v>
      </c>
      <c r="B17" s="222">
        <v>669</v>
      </c>
      <c r="C17" s="222">
        <v>0</v>
      </c>
      <c r="D17" s="222">
        <v>0</v>
      </c>
      <c r="E17" s="10">
        <f t="shared" si="1"/>
        <v>669</v>
      </c>
      <c r="F17" s="222">
        <v>24</v>
      </c>
      <c r="G17" s="10">
        <f t="shared" si="0"/>
        <v>693</v>
      </c>
    </row>
    <row r="18" spans="1:7" s="7" customFormat="1" ht="12.75" customHeight="1">
      <c r="A18" s="322" t="s">
        <v>189</v>
      </c>
      <c r="B18" s="222">
        <v>291</v>
      </c>
      <c r="C18" s="222">
        <v>0</v>
      </c>
      <c r="D18" s="222">
        <v>0</v>
      </c>
      <c r="E18" s="10">
        <f t="shared" si="1"/>
        <v>291</v>
      </c>
      <c r="F18" s="222">
        <v>33</v>
      </c>
      <c r="G18" s="10">
        <f t="shared" si="0"/>
        <v>324</v>
      </c>
    </row>
    <row r="19" spans="1:7" s="7" customFormat="1" ht="12.75" customHeight="1">
      <c r="A19" s="322" t="s">
        <v>190</v>
      </c>
      <c r="B19" s="222">
        <v>16</v>
      </c>
      <c r="C19" s="222">
        <v>0</v>
      </c>
      <c r="D19" s="222">
        <v>0</v>
      </c>
      <c r="E19" s="10">
        <f t="shared" si="1"/>
        <v>16</v>
      </c>
      <c r="F19" s="222">
        <v>0</v>
      </c>
      <c r="G19" s="10">
        <f t="shared" si="0"/>
        <v>16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3115</v>
      </c>
      <c r="C39" s="125">
        <f>SUM(C10:C19)</f>
        <v>0</v>
      </c>
      <c r="D39" s="125">
        <f t="shared" ref="D39:G39" si="2">SUM(D10:D19)</f>
        <v>4</v>
      </c>
      <c r="E39" s="125">
        <f t="shared" si="2"/>
        <v>3119</v>
      </c>
      <c r="F39" s="125">
        <f t="shared" si="2"/>
        <v>90</v>
      </c>
      <c r="G39" s="125">
        <f t="shared" si="2"/>
        <v>3209</v>
      </c>
    </row>
    <row r="40" spans="1:7" s="223" customFormat="1">
      <c r="A40" s="221" t="s">
        <v>18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5" sqref="K25"/>
    </sheetView>
  </sheetViews>
  <sheetFormatPr defaultColWidth="9.140625" defaultRowHeight="12.75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6384" width="9.140625" style="7"/>
  </cols>
  <sheetData>
    <row r="1" spans="1:10" s="229" customFormat="1" ht="12.75" customHeight="1">
      <c r="A1" s="943" t="s">
        <v>148</v>
      </c>
      <c r="B1" s="943"/>
      <c r="C1" s="943"/>
      <c r="D1" s="943"/>
      <c r="E1" s="943"/>
      <c r="F1" s="943"/>
      <c r="G1" s="943"/>
      <c r="H1" s="943"/>
      <c r="I1" s="943"/>
      <c r="J1" s="228"/>
    </row>
    <row r="2" spans="1:10" s="229" customFormat="1">
      <c r="A2" s="943" t="s">
        <v>63</v>
      </c>
      <c r="B2" s="943"/>
      <c r="C2" s="943"/>
      <c r="D2" s="943"/>
      <c r="E2" s="943"/>
      <c r="F2" s="943"/>
      <c r="G2" s="943"/>
      <c r="H2" s="943"/>
      <c r="I2" s="943"/>
      <c r="J2" s="228"/>
    </row>
    <row r="3" spans="1:10" s="229" customFormat="1">
      <c r="A3" s="230"/>
      <c r="B3" s="230"/>
      <c r="C3" s="230"/>
      <c r="G3" s="231"/>
      <c r="H3" s="231"/>
      <c r="I3" s="231"/>
      <c r="J3" s="228"/>
    </row>
    <row r="4" spans="1:10" s="225" customFormat="1" ht="12.75" customHeight="1">
      <c r="A4" s="942" t="s">
        <v>350</v>
      </c>
      <c r="B4" s="942"/>
      <c r="C4" s="942"/>
      <c r="D4" s="942"/>
      <c r="E4" s="942"/>
      <c r="F4" s="942"/>
      <c r="G4" s="942"/>
      <c r="H4" s="942"/>
      <c r="I4" s="942"/>
    </row>
    <row r="5" spans="1:10" s="229" customFormat="1" ht="12.75" customHeight="1">
      <c r="A5" s="232"/>
      <c r="B5" s="232"/>
      <c r="C5" s="232"/>
      <c r="D5" s="232"/>
      <c r="E5" s="232"/>
      <c r="F5" s="898" t="s">
        <v>229</v>
      </c>
      <c r="G5" s="898"/>
      <c r="H5" s="898"/>
      <c r="I5" s="898"/>
      <c r="J5" s="228"/>
    </row>
    <row r="6" spans="1:10" s="229" customFormat="1">
      <c r="A6" s="1005" t="s">
        <v>117</v>
      </c>
      <c r="B6" s="1006"/>
      <c r="C6" s="1006" t="s">
        <v>101</v>
      </c>
      <c r="D6" s="1006"/>
      <c r="E6" s="1006"/>
      <c r="F6" s="1006"/>
      <c r="G6" s="1006"/>
      <c r="H6" s="1006"/>
      <c r="I6" s="1006"/>
      <c r="J6" s="228"/>
    </row>
    <row r="7" spans="1:10" s="229" customFormat="1">
      <c r="A7" s="1005"/>
      <c r="B7" s="1006"/>
      <c r="C7" s="1006" t="s">
        <v>118</v>
      </c>
      <c r="D7" s="1006" t="s">
        <v>119</v>
      </c>
      <c r="E7" s="1006" t="s">
        <v>120</v>
      </c>
      <c r="F7" s="1006" t="s">
        <v>121</v>
      </c>
      <c r="G7" s="1006" t="s">
        <v>122</v>
      </c>
      <c r="H7" s="1006"/>
      <c r="I7" s="1006"/>
      <c r="J7" s="228"/>
    </row>
    <row r="8" spans="1:10" s="229" customFormat="1">
      <c r="A8" s="362" t="s">
        <v>123</v>
      </c>
      <c r="B8" s="363" t="s">
        <v>26</v>
      </c>
      <c r="C8" s="1006"/>
      <c r="D8" s="1006"/>
      <c r="E8" s="1006"/>
      <c r="F8" s="1006"/>
      <c r="G8" s="363" t="s">
        <v>124</v>
      </c>
      <c r="H8" s="363" t="s">
        <v>125</v>
      </c>
      <c r="I8" s="363" t="s">
        <v>9</v>
      </c>
      <c r="J8" s="228"/>
    </row>
    <row r="9" spans="1:10" s="229" customFormat="1" ht="12.75" customHeight="1">
      <c r="A9" s="227" t="s">
        <v>208</v>
      </c>
      <c r="B9" s="238" t="s">
        <v>351</v>
      </c>
      <c r="C9" s="639">
        <v>1808</v>
      </c>
      <c r="D9" s="640">
        <v>243</v>
      </c>
      <c r="E9" s="639">
        <v>546</v>
      </c>
      <c r="F9" s="640">
        <v>0</v>
      </c>
      <c r="G9" s="641">
        <v>2496</v>
      </c>
      <c r="H9" s="641">
        <v>2246</v>
      </c>
      <c r="I9" s="170">
        <f>G9+H9</f>
        <v>4742</v>
      </c>
      <c r="J9" s="228"/>
    </row>
    <row r="10" spans="1:10" s="229" customFormat="1" ht="12.75" customHeight="1">
      <c r="A10" s="235" t="s">
        <v>193</v>
      </c>
      <c r="B10" s="238" t="s">
        <v>352</v>
      </c>
      <c r="C10" s="639">
        <v>4819</v>
      </c>
      <c r="D10" s="639">
        <v>906</v>
      </c>
      <c r="E10" s="639">
        <v>722</v>
      </c>
      <c r="F10" s="639">
        <v>0</v>
      </c>
      <c r="G10" s="641">
        <v>6177</v>
      </c>
      <c r="H10" s="641">
        <v>6640</v>
      </c>
      <c r="I10" s="170">
        <f t="shared" ref="I10:I20" si="0">G10+H10</f>
        <v>12817</v>
      </c>
      <c r="J10" s="228"/>
    </row>
    <row r="11" spans="1:10" s="229" customFormat="1" ht="12.75" hidden="1" customHeight="1">
      <c r="A11" s="235"/>
      <c r="B11" s="236"/>
      <c r="C11" s="236"/>
      <c r="D11" s="236"/>
      <c r="E11" s="236"/>
      <c r="F11" s="236"/>
      <c r="G11" s="9"/>
      <c r="H11" s="9"/>
      <c r="I11" s="170">
        <f t="shared" si="0"/>
        <v>0</v>
      </c>
      <c r="J11" s="228"/>
    </row>
    <row r="12" spans="1:10" s="229" customFormat="1" ht="12.75" hidden="1" customHeight="1">
      <c r="A12" s="235"/>
      <c r="B12" s="236"/>
      <c r="C12" s="236"/>
      <c r="D12" s="236"/>
      <c r="E12" s="236"/>
      <c r="F12" s="236"/>
      <c r="G12" s="9"/>
      <c r="H12" s="9"/>
      <c r="I12" s="170">
        <f t="shared" si="0"/>
        <v>0</v>
      </c>
      <c r="J12" s="228"/>
    </row>
    <row r="13" spans="1:10" s="229" customFormat="1" ht="12.75" hidden="1" customHeight="1">
      <c r="A13" s="235"/>
      <c r="B13" s="236"/>
      <c r="C13" s="236"/>
      <c r="D13" s="236"/>
      <c r="E13" s="236"/>
      <c r="F13" s="236"/>
      <c r="G13" s="9"/>
      <c r="H13" s="9"/>
      <c r="I13" s="170">
        <f t="shared" si="0"/>
        <v>0</v>
      </c>
      <c r="J13" s="228"/>
    </row>
    <row r="14" spans="1:10" s="229" customFormat="1" ht="12.75" hidden="1" customHeight="1">
      <c r="A14" s="235"/>
      <c r="B14" s="236"/>
      <c r="C14" s="236"/>
      <c r="D14" s="236"/>
      <c r="E14" s="236"/>
      <c r="F14" s="236"/>
      <c r="G14" s="9"/>
      <c r="H14" s="9"/>
      <c r="I14" s="170">
        <f t="shared" si="0"/>
        <v>0</v>
      </c>
      <c r="J14" s="228"/>
    </row>
    <row r="15" spans="1:10" s="229" customFormat="1" ht="12.75" hidden="1" customHeight="1">
      <c r="A15" s="235"/>
      <c r="B15" s="236"/>
      <c r="C15" s="236"/>
      <c r="D15" s="236"/>
      <c r="E15" s="236"/>
      <c r="F15" s="236"/>
      <c r="G15" s="9"/>
      <c r="H15" s="9"/>
      <c r="I15" s="170">
        <f t="shared" si="0"/>
        <v>0</v>
      </c>
      <c r="J15" s="228"/>
    </row>
    <row r="16" spans="1:10" s="229" customFormat="1" ht="12.75" hidden="1" customHeight="1">
      <c r="A16" s="235"/>
      <c r="B16" s="236"/>
      <c r="C16" s="236"/>
      <c r="D16" s="236"/>
      <c r="E16" s="236"/>
      <c r="F16" s="236"/>
      <c r="G16" s="9"/>
      <c r="H16" s="9"/>
      <c r="I16" s="170">
        <f t="shared" si="0"/>
        <v>0</v>
      </c>
      <c r="J16" s="228"/>
    </row>
    <row r="17" spans="1:14" s="229" customFormat="1" ht="12.75" hidden="1" customHeight="1">
      <c r="A17" s="235"/>
      <c r="B17" s="236"/>
      <c r="C17" s="236"/>
      <c r="D17" s="236"/>
      <c r="E17" s="236"/>
      <c r="F17" s="236"/>
      <c r="G17" s="9"/>
      <c r="H17" s="9"/>
      <c r="I17" s="170">
        <f t="shared" si="0"/>
        <v>0</v>
      </c>
      <c r="J17" s="228"/>
    </row>
    <row r="18" spans="1:14" s="229" customFormat="1" ht="12.75" hidden="1" customHeight="1">
      <c r="A18" s="235"/>
      <c r="B18" s="236"/>
      <c r="C18" s="236"/>
      <c r="D18" s="236"/>
      <c r="E18" s="236"/>
      <c r="F18" s="236"/>
      <c r="G18" s="9"/>
      <c r="H18" s="9"/>
      <c r="I18" s="170">
        <f t="shared" si="0"/>
        <v>0</v>
      </c>
      <c r="J18" s="228"/>
    </row>
    <row r="19" spans="1:14" s="229" customFormat="1" hidden="1">
      <c r="A19" s="642"/>
      <c r="B19" s="236"/>
      <c r="C19" s="236"/>
      <c r="D19" s="236"/>
      <c r="E19" s="236"/>
      <c r="F19" s="236"/>
      <c r="G19" s="9"/>
      <c r="H19" s="9"/>
      <c r="I19" s="170">
        <f t="shared" si="0"/>
        <v>0</v>
      </c>
      <c r="J19" s="228"/>
    </row>
    <row r="20" spans="1:14" s="229" customFormat="1" hidden="1">
      <c r="A20" s="642"/>
      <c r="B20" s="236"/>
      <c r="C20" s="236"/>
      <c r="D20" s="236"/>
      <c r="E20" s="236"/>
      <c r="F20" s="236"/>
      <c r="G20" s="9"/>
      <c r="H20" s="9"/>
      <c r="I20" s="170">
        <f t="shared" si="0"/>
        <v>0</v>
      </c>
      <c r="J20" s="228"/>
    </row>
    <row r="21" spans="1:14" s="229" customFormat="1" ht="21.75" customHeight="1">
      <c r="A21" s="1000" t="s">
        <v>9</v>
      </c>
      <c r="B21" s="1001"/>
      <c r="C21" s="125">
        <f t="shared" ref="C21:H21" si="1">SUM(C9:C20)</f>
        <v>6627</v>
      </c>
      <c r="D21" s="125">
        <f t="shared" si="1"/>
        <v>1149</v>
      </c>
      <c r="E21" s="125">
        <f t="shared" si="1"/>
        <v>1268</v>
      </c>
      <c r="F21" s="125">
        <f t="shared" si="1"/>
        <v>0</v>
      </c>
      <c r="G21" s="125">
        <f t="shared" si="1"/>
        <v>8673</v>
      </c>
      <c r="H21" s="125">
        <f t="shared" si="1"/>
        <v>8886</v>
      </c>
      <c r="I21" s="171">
        <f>SUM(I9:I20)</f>
        <v>17559</v>
      </c>
      <c r="J21" s="228"/>
    </row>
    <row r="22" spans="1:14" s="229" customFormat="1" ht="13.5" customHeight="1">
      <c r="A22" s="1002" t="s">
        <v>116</v>
      </c>
      <c r="B22" s="1002"/>
      <c r="C22" s="1002"/>
      <c r="D22" s="1002"/>
      <c r="E22" s="1002"/>
      <c r="F22" s="1002"/>
      <c r="G22" s="1002"/>
      <c r="H22" s="1002"/>
      <c r="I22" s="1002"/>
      <c r="J22" s="228"/>
    </row>
    <row r="23" spans="1:14" s="229" customFormat="1" ht="12.75" customHeight="1">
      <c r="A23" s="1003" t="s">
        <v>69</v>
      </c>
      <c r="B23" s="1003"/>
      <c r="C23" s="1003"/>
      <c r="D23" s="1003"/>
      <c r="E23" s="1003"/>
      <c r="F23" s="1003"/>
      <c r="G23" s="1003"/>
      <c r="H23" s="1003"/>
      <c r="I23" s="1003"/>
      <c r="J23" s="228"/>
    </row>
    <row r="24" spans="1:14" s="229" customFormat="1" ht="12.75" customHeight="1">
      <c r="A24" s="1004" t="s">
        <v>139</v>
      </c>
      <c r="B24" s="1004"/>
      <c r="C24" s="1004"/>
      <c r="D24" s="1004"/>
      <c r="E24" s="1004"/>
      <c r="F24" s="1004"/>
      <c r="G24" s="1004"/>
      <c r="H24" s="1004"/>
      <c r="I24" s="1004"/>
      <c r="K24" s="228"/>
      <c r="N24" s="228"/>
    </row>
    <row r="25" spans="1:14" s="229" customFormat="1" ht="31.5">
      <c r="A25" s="995" t="s">
        <v>126</v>
      </c>
      <c r="B25" s="996"/>
      <c r="C25" s="364" t="s">
        <v>127</v>
      </c>
      <c r="D25" s="996" t="s">
        <v>128</v>
      </c>
      <c r="E25" s="996"/>
      <c r="F25" s="996"/>
      <c r="G25" s="996"/>
      <c r="H25" s="996"/>
      <c r="I25" s="996"/>
      <c r="K25" s="228"/>
      <c r="N25" s="228"/>
    </row>
    <row r="26" spans="1:14" s="229" customFormat="1" ht="13.5" customHeight="1">
      <c r="A26" s="1141" t="s">
        <v>129</v>
      </c>
      <c r="B26" s="1142"/>
      <c r="C26" s="643">
        <v>910.08</v>
      </c>
      <c r="D26" s="1143" t="s">
        <v>353</v>
      </c>
      <c r="E26" s="1143"/>
      <c r="F26" s="1143"/>
      <c r="G26" s="1143"/>
      <c r="H26" s="1143"/>
      <c r="I26" s="1143"/>
      <c r="K26" s="228"/>
      <c r="N26" s="228"/>
    </row>
    <row r="27" spans="1:14" s="229" customFormat="1" ht="12.75" customHeight="1">
      <c r="A27" s="1141" t="s">
        <v>130</v>
      </c>
      <c r="B27" s="1142"/>
      <c r="C27" s="643">
        <v>719.62</v>
      </c>
      <c r="D27" s="1143" t="s">
        <v>353</v>
      </c>
      <c r="E27" s="1143"/>
      <c r="F27" s="1143"/>
      <c r="G27" s="1143"/>
      <c r="H27" s="1143"/>
      <c r="I27" s="1143"/>
      <c r="K27" s="228"/>
      <c r="N27" s="228"/>
    </row>
    <row r="28" spans="1:14" s="229" customFormat="1" ht="12.75" customHeight="1">
      <c r="A28" s="1141" t="s">
        <v>131</v>
      </c>
      <c r="B28" s="1142"/>
      <c r="C28" s="643" t="s">
        <v>354</v>
      </c>
      <c r="D28" s="1143" t="s">
        <v>355</v>
      </c>
      <c r="E28" s="1143"/>
      <c r="F28" s="1143"/>
      <c r="G28" s="1143"/>
      <c r="H28" s="1143"/>
      <c r="I28" s="1143"/>
      <c r="K28" s="228"/>
      <c r="N28" s="228"/>
    </row>
    <row r="29" spans="1:14" s="229" customFormat="1" ht="12.75" customHeight="1">
      <c r="A29" s="1141" t="s">
        <v>132</v>
      </c>
      <c r="B29" s="1142"/>
      <c r="C29" s="643"/>
      <c r="D29" s="1143"/>
      <c r="E29" s="1143"/>
      <c r="F29" s="1143"/>
      <c r="G29" s="1143"/>
      <c r="H29" s="1143"/>
      <c r="I29" s="1143"/>
      <c r="K29" s="228"/>
      <c r="N29" s="228"/>
    </row>
    <row r="30" spans="1:14" s="229" customFormat="1" ht="13.5" customHeight="1">
      <c r="A30" s="1141" t="s">
        <v>133</v>
      </c>
      <c r="B30" s="1142"/>
      <c r="C30" s="644">
        <v>215</v>
      </c>
      <c r="D30" s="1143" t="s">
        <v>356</v>
      </c>
      <c r="E30" s="1143"/>
      <c r="F30" s="1143"/>
      <c r="G30" s="1143"/>
      <c r="H30" s="1143"/>
      <c r="I30" s="1143"/>
      <c r="K30" s="228"/>
      <c r="N30" s="228"/>
    </row>
    <row r="31" spans="1:14" s="229" customFormat="1">
      <c r="A31" s="328"/>
      <c r="B31" s="328"/>
      <c r="C31" s="328"/>
      <c r="D31" s="328"/>
      <c r="E31" s="328"/>
      <c r="F31" s="328"/>
      <c r="G31" s="329"/>
      <c r="H31" s="329"/>
      <c r="I31" s="329"/>
      <c r="J31" s="228"/>
    </row>
    <row r="32" spans="1:14" s="229" customFormat="1">
      <c r="A32" s="228"/>
      <c r="B32" s="228"/>
      <c r="C32" s="228"/>
      <c r="D32" s="228"/>
      <c r="E32" s="228"/>
      <c r="F32" s="228"/>
      <c r="J32" s="228"/>
    </row>
    <row r="33" spans="1:10" s="229" customFormat="1">
      <c r="A33" s="228"/>
      <c r="B33" s="228"/>
      <c r="C33" s="228"/>
      <c r="D33" s="228"/>
      <c r="E33" s="228"/>
      <c r="F33" s="228"/>
      <c r="J33" s="228"/>
    </row>
    <row r="34" spans="1:10" s="229" customFormat="1">
      <c r="A34" s="228"/>
      <c r="B34" s="228"/>
      <c r="C34" s="228"/>
      <c r="D34" s="228"/>
      <c r="E34" s="228"/>
      <c r="F34" s="228"/>
      <c r="J34" s="228"/>
    </row>
    <row r="35" spans="1:10" s="229" customFormat="1">
      <c r="A35" s="228"/>
      <c r="B35" s="228"/>
      <c r="C35" s="228"/>
      <c r="D35" s="228"/>
      <c r="E35" s="228"/>
      <c r="F35" s="228"/>
      <c r="J35" s="228"/>
    </row>
    <row r="36" spans="1:10" s="229" customFormat="1">
      <c r="A36" s="228"/>
      <c r="B36" s="228"/>
      <c r="C36" s="228"/>
      <c r="D36" s="228"/>
      <c r="E36" s="228"/>
      <c r="F36" s="228"/>
      <c r="J36" s="228"/>
    </row>
  </sheetData>
  <sheetProtection password="C40C" sheet="1" objects="1" scenarios="1"/>
  <mergeCells count="27">
    <mergeCell ref="A24:I24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  <mergeCell ref="D28:I28"/>
    <mergeCell ref="A25:B25"/>
    <mergeCell ref="D25:I25"/>
    <mergeCell ref="A21:B21"/>
    <mergeCell ref="A22:I22"/>
    <mergeCell ref="A23:I23"/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</mergeCells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opLeftCell="A13" zoomScaleNormal="100" workbookViewId="0">
      <selection activeCell="K25" sqref="K25"/>
    </sheetView>
  </sheetViews>
  <sheetFormatPr defaultRowHeight="12.75"/>
  <cols>
    <col min="1" max="2" width="11.140625" style="732" customWidth="1"/>
    <col min="3" max="3" width="11.140625" style="645" customWidth="1"/>
    <col min="4" max="4" width="13.28515625" style="645" customWidth="1"/>
    <col min="5" max="6" width="14.28515625" style="645" customWidth="1"/>
    <col min="7" max="7" width="14.28515625" style="733" customWidth="1"/>
    <col min="8" max="13" width="14.28515625" style="645" customWidth="1"/>
    <col min="14" max="256" width="9.140625" style="645"/>
    <col min="257" max="259" width="11.140625" style="645" customWidth="1"/>
    <col min="260" max="260" width="13.28515625" style="645" customWidth="1"/>
    <col min="261" max="269" width="14.28515625" style="645" customWidth="1"/>
    <col min="270" max="512" width="9.140625" style="645"/>
    <col min="513" max="515" width="11.140625" style="645" customWidth="1"/>
    <col min="516" max="516" width="13.28515625" style="645" customWidth="1"/>
    <col min="517" max="525" width="14.28515625" style="645" customWidth="1"/>
    <col min="526" max="768" width="9.140625" style="645"/>
    <col min="769" max="771" width="11.140625" style="645" customWidth="1"/>
    <col min="772" max="772" width="13.28515625" style="645" customWidth="1"/>
    <col min="773" max="781" width="14.28515625" style="645" customWidth="1"/>
    <col min="782" max="1024" width="9.140625" style="645"/>
    <col min="1025" max="1027" width="11.140625" style="645" customWidth="1"/>
    <col min="1028" max="1028" width="13.28515625" style="645" customWidth="1"/>
    <col min="1029" max="1037" width="14.28515625" style="645" customWidth="1"/>
    <col min="1038" max="1280" width="9.140625" style="645"/>
    <col min="1281" max="1283" width="11.140625" style="645" customWidth="1"/>
    <col min="1284" max="1284" width="13.28515625" style="645" customWidth="1"/>
    <col min="1285" max="1293" width="14.28515625" style="645" customWidth="1"/>
    <col min="1294" max="1536" width="9.140625" style="645"/>
    <col min="1537" max="1539" width="11.140625" style="645" customWidth="1"/>
    <col min="1540" max="1540" width="13.28515625" style="645" customWidth="1"/>
    <col min="1541" max="1549" width="14.28515625" style="645" customWidth="1"/>
    <col min="1550" max="1792" width="9.140625" style="645"/>
    <col min="1793" max="1795" width="11.140625" style="645" customWidth="1"/>
    <col min="1796" max="1796" width="13.28515625" style="645" customWidth="1"/>
    <col min="1797" max="1805" width="14.28515625" style="645" customWidth="1"/>
    <col min="1806" max="2048" width="9.140625" style="645"/>
    <col min="2049" max="2051" width="11.140625" style="645" customWidth="1"/>
    <col min="2052" max="2052" width="13.28515625" style="645" customWidth="1"/>
    <col min="2053" max="2061" width="14.28515625" style="645" customWidth="1"/>
    <col min="2062" max="2304" width="9.140625" style="645"/>
    <col min="2305" max="2307" width="11.140625" style="645" customWidth="1"/>
    <col min="2308" max="2308" width="13.28515625" style="645" customWidth="1"/>
    <col min="2309" max="2317" width="14.28515625" style="645" customWidth="1"/>
    <col min="2318" max="2560" width="9.140625" style="645"/>
    <col min="2561" max="2563" width="11.140625" style="645" customWidth="1"/>
    <col min="2564" max="2564" width="13.28515625" style="645" customWidth="1"/>
    <col min="2565" max="2573" width="14.28515625" style="645" customWidth="1"/>
    <col min="2574" max="2816" width="9.140625" style="645"/>
    <col min="2817" max="2819" width="11.140625" style="645" customWidth="1"/>
    <col min="2820" max="2820" width="13.28515625" style="645" customWidth="1"/>
    <col min="2821" max="2829" width="14.28515625" style="645" customWidth="1"/>
    <col min="2830" max="3072" width="9.140625" style="645"/>
    <col min="3073" max="3075" width="11.140625" style="645" customWidth="1"/>
    <col min="3076" max="3076" width="13.28515625" style="645" customWidth="1"/>
    <col min="3077" max="3085" width="14.28515625" style="645" customWidth="1"/>
    <col min="3086" max="3328" width="9.140625" style="645"/>
    <col min="3329" max="3331" width="11.140625" style="645" customWidth="1"/>
    <col min="3332" max="3332" width="13.28515625" style="645" customWidth="1"/>
    <col min="3333" max="3341" width="14.28515625" style="645" customWidth="1"/>
    <col min="3342" max="3584" width="9.140625" style="645"/>
    <col min="3585" max="3587" width="11.140625" style="645" customWidth="1"/>
    <col min="3588" max="3588" width="13.28515625" style="645" customWidth="1"/>
    <col min="3589" max="3597" width="14.28515625" style="645" customWidth="1"/>
    <col min="3598" max="3840" width="9.140625" style="645"/>
    <col min="3841" max="3843" width="11.140625" style="645" customWidth="1"/>
    <col min="3844" max="3844" width="13.28515625" style="645" customWidth="1"/>
    <col min="3845" max="3853" width="14.28515625" style="645" customWidth="1"/>
    <col min="3854" max="4096" width="9.140625" style="645"/>
    <col min="4097" max="4099" width="11.140625" style="645" customWidth="1"/>
    <col min="4100" max="4100" width="13.28515625" style="645" customWidth="1"/>
    <col min="4101" max="4109" width="14.28515625" style="645" customWidth="1"/>
    <col min="4110" max="4352" width="9.140625" style="645"/>
    <col min="4353" max="4355" width="11.140625" style="645" customWidth="1"/>
    <col min="4356" max="4356" width="13.28515625" style="645" customWidth="1"/>
    <col min="4357" max="4365" width="14.28515625" style="645" customWidth="1"/>
    <col min="4366" max="4608" width="9.140625" style="645"/>
    <col min="4609" max="4611" width="11.140625" style="645" customWidth="1"/>
    <col min="4612" max="4612" width="13.28515625" style="645" customWidth="1"/>
    <col min="4613" max="4621" width="14.28515625" style="645" customWidth="1"/>
    <col min="4622" max="4864" width="9.140625" style="645"/>
    <col min="4865" max="4867" width="11.140625" style="645" customWidth="1"/>
    <col min="4868" max="4868" width="13.28515625" style="645" customWidth="1"/>
    <col min="4869" max="4877" width="14.28515625" style="645" customWidth="1"/>
    <col min="4878" max="5120" width="9.140625" style="645"/>
    <col min="5121" max="5123" width="11.140625" style="645" customWidth="1"/>
    <col min="5124" max="5124" width="13.28515625" style="645" customWidth="1"/>
    <col min="5125" max="5133" width="14.28515625" style="645" customWidth="1"/>
    <col min="5134" max="5376" width="9.140625" style="645"/>
    <col min="5377" max="5379" width="11.140625" style="645" customWidth="1"/>
    <col min="5380" max="5380" width="13.28515625" style="645" customWidth="1"/>
    <col min="5381" max="5389" width="14.28515625" style="645" customWidth="1"/>
    <col min="5390" max="5632" width="9.140625" style="645"/>
    <col min="5633" max="5635" width="11.140625" style="645" customWidth="1"/>
    <col min="5636" max="5636" width="13.28515625" style="645" customWidth="1"/>
    <col min="5637" max="5645" width="14.28515625" style="645" customWidth="1"/>
    <col min="5646" max="5888" width="9.140625" style="645"/>
    <col min="5889" max="5891" width="11.140625" style="645" customWidth="1"/>
    <col min="5892" max="5892" width="13.28515625" style="645" customWidth="1"/>
    <col min="5893" max="5901" width="14.28515625" style="645" customWidth="1"/>
    <col min="5902" max="6144" width="9.140625" style="645"/>
    <col min="6145" max="6147" width="11.140625" style="645" customWidth="1"/>
    <col min="6148" max="6148" width="13.28515625" style="645" customWidth="1"/>
    <col min="6149" max="6157" width="14.28515625" style="645" customWidth="1"/>
    <col min="6158" max="6400" width="9.140625" style="645"/>
    <col min="6401" max="6403" width="11.140625" style="645" customWidth="1"/>
    <col min="6404" max="6404" width="13.28515625" style="645" customWidth="1"/>
    <col min="6405" max="6413" width="14.28515625" style="645" customWidth="1"/>
    <col min="6414" max="6656" width="9.140625" style="645"/>
    <col min="6657" max="6659" width="11.140625" style="645" customWidth="1"/>
    <col min="6660" max="6660" width="13.28515625" style="645" customWidth="1"/>
    <col min="6661" max="6669" width="14.28515625" style="645" customWidth="1"/>
    <col min="6670" max="6912" width="9.140625" style="645"/>
    <col min="6913" max="6915" width="11.140625" style="645" customWidth="1"/>
    <col min="6916" max="6916" width="13.28515625" style="645" customWidth="1"/>
    <col min="6917" max="6925" width="14.28515625" style="645" customWidth="1"/>
    <col min="6926" max="7168" width="9.140625" style="645"/>
    <col min="7169" max="7171" width="11.140625" style="645" customWidth="1"/>
    <col min="7172" max="7172" width="13.28515625" style="645" customWidth="1"/>
    <col min="7173" max="7181" width="14.28515625" style="645" customWidth="1"/>
    <col min="7182" max="7424" width="9.140625" style="645"/>
    <col min="7425" max="7427" width="11.140625" style="645" customWidth="1"/>
    <col min="7428" max="7428" width="13.28515625" style="645" customWidth="1"/>
    <col min="7429" max="7437" width="14.28515625" style="645" customWidth="1"/>
    <col min="7438" max="7680" width="9.140625" style="645"/>
    <col min="7681" max="7683" width="11.140625" style="645" customWidth="1"/>
    <col min="7684" max="7684" width="13.28515625" style="645" customWidth="1"/>
    <col min="7685" max="7693" width="14.28515625" style="645" customWidth="1"/>
    <col min="7694" max="7936" width="9.140625" style="645"/>
    <col min="7937" max="7939" width="11.140625" style="645" customWidth="1"/>
    <col min="7940" max="7940" width="13.28515625" style="645" customWidth="1"/>
    <col min="7941" max="7949" width="14.28515625" style="645" customWidth="1"/>
    <col min="7950" max="8192" width="9.140625" style="645"/>
    <col min="8193" max="8195" width="11.140625" style="645" customWidth="1"/>
    <col min="8196" max="8196" width="13.28515625" style="645" customWidth="1"/>
    <col min="8197" max="8205" width="14.28515625" style="645" customWidth="1"/>
    <col min="8206" max="8448" width="9.140625" style="645"/>
    <col min="8449" max="8451" width="11.140625" style="645" customWidth="1"/>
    <col min="8452" max="8452" width="13.28515625" style="645" customWidth="1"/>
    <col min="8453" max="8461" width="14.28515625" style="645" customWidth="1"/>
    <col min="8462" max="8704" width="9.140625" style="645"/>
    <col min="8705" max="8707" width="11.140625" style="645" customWidth="1"/>
    <col min="8708" max="8708" width="13.28515625" style="645" customWidth="1"/>
    <col min="8709" max="8717" width="14.28515625" style="645" customWidth="1"/>
    <col min="8718" max="8960" width="9.140625" style="645"/>
    <col min="8961" max="8963" width="11.140625" style="645" customWidth="1"/>
    <col min="8964" max="8964" width="13.28515625" style="645" customWidth="1"/>
    <col min="8965" max="8973" width="14.28515625" style="645" customWidth="1"/>
    <col min="8974" max="9216" width="9.140625" style="645"/>
    <col min="9217" max="9219" width="11.140625" style="645" customWidth="1"/>
    <col min="9220" max="9220" width="13.28515625" style="645" customWidth="1"/>
    <col min="9221" max="9229" width="14.28515625" style="645" customWidth="1"/>
    <col min="9230" max="9472" width="9.140625" style="645"/>
    <col min="9473" max="9475" width="11.140625" style="645" customWidth="1"/>
    <col min="9476" max="9476" width="13.28515625" style="645" customWidth="1"/>
    <col min="9477" max="9485" width="14.28515625" style="645" customWidth="1"/>
    <col min="9486" max="9728" width="9.140625" style="645"/>
    <col min="9729" max="9731" width="11.140625" style="645" customWidth="1"/>
    <col min="9732" max="9732" width="13.28515625" style="645" customWidth="1"/>
    <col min="9733" max="9741" width="14.28515625" style="645" customWidth="1"/>
    <col min="9742" max="9984" width="9.140625" style="645"/>
    <col min="9985" max="9987" width="11.140625" style="645" customWidth="1"/>
    <col min="9988" max="9988" width="13.28515625" style="645" customWidth="1"/>
    <col min="9989" max="9997" width="14.28515625" style="645" customWidth="1"/>
    <col min="9998" max="10240" width="9.140625" style="645"/>
    <col min="10241" max="10243" width="11.140625" style="645" customWidth="1"/>
    <col min="10244" max="10244" width="13.28515625" style="645" customWidth="1"/>
    <col min="10245" max="10253" width="14.28515625" style="645" customWidth="1"/>
    <col min="10254" max="10496" width="9.140625" style="645"/>
    <col min="10497" max="10499" width="11.140625" style="645" customWidth="1"/>
    <col min="10500" max="10500" width="13.28515625" style="645" customWidth="1"/>
    <col min="10501" max="10509" width="14.28515625" style="645" customWidth="1"/>
    <col min="10510" max="10752" width="9.140625" style="645"/>
    <col min="10753" max="10755" width="11.140625" style="645" customWidth="1"/>
    <col min="10756" max="10756" width="13.28515625" style="645" customWidth="1"/>
    <col min="10757" max="10765" width="14.28515625" style="645" customWidth="1"/>
    <col min="10766" max="11008" width="9.140625" style="645"/>
    <col min="11009" max="11011" width="11.140625" style="645" customWidth="1"/>
    <col min="11012" max="11012" width="13.28515625" style="645" customWidth="1"/>
    <col min="11013" max="11021" width="14.28515625" style="645" customWidth="1"/>
    <col min="11022" max="11264" width="9.140625" style="645"/>
    <col min="11265" max="11267" width="11.140625" style="645" customWidth="1"/>
    <col min="11268" max="11268" width="13.28515625" style="645" customWidth="1"/>
    <col min="11269" max="11277" width="14.28515625" style="645" customWidth="1"/>
    <col min="11278" max="11520" width="9.140625" style="645"/>
    <col min="11521" max="11523" width="11.140625" style="645" customWidth="1"/>
    <col min="11524" max="11524" width="13.28515625" style="645" customWidth="1"/>
    <col min="11525" max="11533" width="14.28515625" style="645" customWidth="1"/>
    <col min="11534" max="11776" width="9.140625" style="645"/>
    <col min="11777" max="11779" width="11.140625" style="645" customWidth="1"/>
    <col min="11780" max="11780" width="13.28515625" style="645" customWidth="1"/>
    <col min="11781" max="11789" width="14.28515625" style="645" customWidth="1"/>
    <col min="11790" max="12032" width="9.140625" style="645"/>
    <col min="12033" max="12035" width="11.140625" style="645" customWidth="1"/>
    <col min="12036" max="12036" width="13.28515625" style="645" customWidth="1"/>
    <col min="12037" max="12045" width="14.28515625" style="645" customWidth="1"/>
    <col min="12046" max="12288" width="9.140625" style="645"/>
    <col min="12289" max="12291" width="11.140625" style="645" customWidth="1"/>
    <col min="12292" max="12292" width="13.28515625" style="645" customWidth="1"/>
    <col min="12293" max="12301" width="14.28515625" style="645" customWidth="1"/>
    <col min="12302" max="12544" width="9.140625" style="645"/>
    <col min="12545" max="12547" width="11.140625" style="645" customWidth="1"/>
    <col min="12548" max="12548" width="13.28515625" style="645" customWidth="1"/>
    <col min="12549" max="12557" width="14.28515625" style="645" customWidth="1"/>
    <col min="12558" max="12800" width="9.140625" style="645"/>
    <col min="12801" max="12803" width="11.140625" style="645" customWidth="1"/>
    <col min="12804" max="12804" width="13.28515625" style="645" customWidth="1"/>
    <col min="12805" max="12813" width="14.28515625" style="645" customWidth="1"/>
    <col min="12814" max="13056" width="9.140625" style="645"/>
    <col min="13057" max="13059" width="11.140625" style="645" customWidth="1"/>
    <col min="13060" max="13060" width="13.28515625" style="645" customWidth="1"/>
    <col min="13061" max="13069" width="14.28515625" style="645" customWidth="1"/>
    <col min="13070" max="13312" width="9.140625" style="645"/>
    <col min="13313" max="13315" width="11.140625" style="645" customWidth="1"/>
    <col min="13316" max="13316" width="13.28515625" style="645" customWidth="1"/>
    <col min="13317" max="13325" width="14.28515625" style="645" customWidth="1"/>
    <col min="13326" max="13568" width="9.140625" style="645"/>
    <col min="13569" max="13571" width="11.140625" style="645" customWidth="1"/>
    <col min="13572" max="13572" width="13.28515625" style="645" customWidth="1"/>
    <col min="13573" max="13581" width="14.28515625" style="645" customWidth="1"/>
    <col min="13582" max="13824" width="9.140625" style="645"/>
    <col min="13825" max="13827" width="11.140625" style="645" customWidth="1"/>
    <col min="13828" max="13828" width="13.28515625" style="645" customWidth="1"/>
    <col min="13829" max="13837" width="14.28515625" style="645" customWidth="1"/>
    <col min="13838" max="14080" width="9.140625" style="645"/>
    <col min="14081" max="14083" width="11.140625" style="645" customWidth="1"/>
    <col min="14084" max="14084" width="13.28515625" style="645" customWidth="1"/>
    <col min="14085" max="14093" width="14.28515625" style="645" customWidth="1"/>
    <col min="14094" max="14336" width="9.140625" style="645"/>
    <col min="14337" max="14339" width="11.140625" style="645" customWidth="1"/>
    <col min="14340" max="14340" width="13.28515625" style="645" customWidth="1"/>
    <col min="14341" max="14349" width="14.28515625" style="645" customWidth="1"/>
    <col min="14350" max="14592" width="9.140625" style="645"/>
    <col min="14593" max="14595" width="11.140625" style="645" customWidth="1"/>
    <col min="14596" max="14596" width="13.28515625" style="645" customWidth="1"/>
    <col min="14597" max="14605" width="14.28515625" style="645" customWidth="1"/>
    <col min="14606" max="14848" width="9.140625" style="645"/>
    <col min="14849" max="14851" width="11.140625" style="645" customWidth="1"/>
    <col min="14852" max="14852" width="13.28515625" style="645" customWidth="1"/>
    <col min="14853" max="14861" width="14.28515625" style="645" customWidth="1"/>
    <col min="14862" max="15104" width="9.140625" style="645"/>
    <col min="15105" max="15107" width="11.140625" style="645" customWidth="1"/>
    <col min="15108" max="15108" width="13.28515625" style="645" customWidth="1"/>
    <col min="15109" max="15117" width="14.28515625" style="645" customWidth="1"/>
    <col min="15118" max="15360" width="9.140625" style="645"/>
    <col min="15361" max="15363" width="11.140625" style="645" customWidth="1"/>
    <col min="15364" max="15364" width="13.28515625" style="645" customWidth="1"/>
    <col min="15365" max="15373" width="14.28515625" style="645" customWidth="1"/>
    <col min="15374" max="15616" width="9.140625" style="645"/>
    <col min="15617" max="15619" width="11.140625" style="645" customWidth="1"/>
    <col min="15620" max="15620" width="13.28515625" style="645" customWidth="1"/>
    <col min="15621" max="15629" width="14.28515625" style="645" customWidth="1"/>
    <col min="15630" max="15872" width="9.140625" style="645"/>
    <col min="15873" max="15875" width="11.140625" style="645" customWidth="1"/>
    <col min="15876" max="15876" width="13.28515625" style="645" customWidth="1"/>
    <col min="15877" max="15885" width="14.28515625" style="645" customWidth="1"/>
    <col min="15886" max="16128" width="9.140625" style="645"/>
    <col min="16129" max="16131" width="11.140625" style="645" customWidth="1"/>
    <col min="16132" max="16132" width="13.28515625" style="645" customWidth="1"/>
    <col min="16133" max="16141" width="14.28515625" style="645" customWidth="1"/>
    <col min="16142" max="16384" width="9.140625" style="645"/>
  </cols>
  <sheetData>
    <row r="1" spans="1:13" ht="12.75" customHeight="1">
      <c r="A1" s="1144" t="s">
        <v>0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</row>
    <row r="2" spans="1:13" ht="12.75" customHeight="1">
      <c r="A2" s="1144" t="s">
        <v>1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3" spans="1:13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spans="1:13" s="649" customFormat="1" ht="12.75" customHeight="1">
      <c r="A4" s="647" t="s">
        <v>357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</row>
    <row r="5" spans="1:13" s="651" customFormat="1" ht="13.5" customHeight="1" thickBot="1">
      <c r="A5" s="650"/>
      <c r="B5" s="650"/>
      <c r="C5" s="650"/>
      <c r="D5" s="650"/>
      <c r="E5" s="650"/>
      <c r="F5" s="650"/>
      <c r="G5" s="650"/>
      <c r="H5" s="650"/>
      <c r="I5" s="650"/>
      <c r="L5" s="652" t="s">
        <v>358</v>
      </c>
      <c r="M5" s="653" t="s">
        <v>394</v>
      </c>
    </row>
    <row r="6" spans="1:13" ht="13.5" customHeight="1" thickTop="1">
      <c r="A6" s="1145" t="s">
        <v>3</v>
      </c>
      <c r="B6" s="1146"/>
      <c r="C6" s="1146"/>
      <c r="D6" s="1147"/>
      <c r="E6" s="1151" t="s">
        <v>4</v>
      </c>
      <c r="F6" s="1152"/>
      <c r="G6" s="1152"/>
      <c r="H6" s="1152"/>
      <c r="I6" s="1153"/>
      <c r="J6" s="1154" t="s">
        <v>5</v>
      </c>
      <c r="K6" s="1152"/>
      <c r="L6" s="1155"/>
      <c r="M6" s="1156" t="s">
        <v>6</v>
      </c>
    </row>
    <row r="7" spans="1:13" ht="12.75" customHeight="1">
      <c r="A7" s="1148"/>
      <c r="B7" s="1149"/>
      <c r="C7" s="1149"/>
      <c r="D7" s="1150"/>
      <c r="E7" s="1159" t="s">
        <v>7</v>
      </c>
      <c r="F7" s="1160"/>
      <c r="G7" s="1161"/>
      <c r="H7" s="1162" t="s">
        <v>8</v>
      </c>
      <c r="I7" s="1164" t="s">
        <v>9</v>
      </c>
      <c r="J7" s="1166" t="s">
        <v>10</v>
      </c>
      <c r="K7" s="1162" t="s">
        <v>11</v>
      </c>
      <c r="L7" s="1162" t="s">
        <v>9</v>
      </c>
      <c r="M7" s="1157"/>
    </row>
    <row r="8" spans="1:13" ht="38.25">
      <c r="A8" s="654" t="s">
        <v>156</v>
      </c>
      <c r="B8" s="655" t="s">
        <v>157</v>
      </c>
      <c r="C8" s="655" t="s">
        <v>12</v>
      </c>
      <c r="D8" s="656" t="s">
        <v>13</v>
      </c>
      <c r="E8" s="654" t="s">
        <v>14</v>
      </c>
      <c r="F8" s="655" t="s">
        <v>15</v>
      </c>
      <c r="G8" s="657" t="s">
        <v>16</v>
      </c>
      <c r="H8" s="1163"/>
      <c r="I8" s="1165"/>
      <c r="J8" s="1167"/>
      <c r="K8" s="1163"/>
      <c r="L8" s="1163"/>
      <c r="M8" s="1158"/>
    </row>
    <row r="9" spans="1:13" s="665" customFormat="1" ht="12.75" customHeight="1">
      <c r="A9" s="1168" t="s">
        <v>151</v>
      </c>
      <c r="B9" s="1171" t="s">
        <v>155</v>
      </c>
      <c r="C9" s="1174" t="s">
        <v>152</v>
      </c>
      <c r="D9" s="658">
        <v>13</v>
      </c>
      <c r="E9" s="659">
        <f>'[1](TRF4) PortConjunta'!E9+'[1](SJRS) PortConjunta'!E9+'[1](SJSC) PortConjunta'!E9+'[1](SJPR) PortConjunta'!E9</f>
        <v>1421</v>
      </c>
      <c r="F9" s="660">
        <f>'[1](TRF4) PortConjunta'!F9+'[1](SJRS) PortConjunta'!F9+'[1](SJSC) PortConjunta'!F9+'[1](SJPR) PortConjunta'!F9</f>
        <v>0</v>
      </c>
      <c r="G9" s="661">
        <f t="shared" ref="G9:G33" si="0">E9+F9</f>
        <v>1421</v>
      </c>
      <c r="H9" s="662"/>
      <c r="I9" s="661">
        <f>G9+H9</f>
        <v>1421</v>
      </c>
      <c r="J9" s="659">
        <f>'[1](TRF4) PortConjunta'!J9+'[1](SJRS) PortConjunta'!J9+'[1](SJSC) PortConjunta'!J9+'[1](SJPR) PortConjunta'!J9</f>
        <v>382</v>
      </c>
      <c r="K9" s="660">
        <f>'[1](TRF4) PortConjunta'!K9+'[1](SJRS) PortConjunta'!K9+'[1](SJSC) PortConjunta'!K9+'[1](SJPR) PortConjunta'!K9</f>
        <v>89</v>
      </c>
      <c r="L9" s="663">
        <f>J9+K9</f>
        <v>471</v>
      </c>
      <c r="M9" s="664">
        <f>'[1](TRF4) PortConjunta'!M9+'[1](SJRS) PortConjunta'!M9+'[1](SJSC) PortConjunta'!M9+'[1](SJPR) PortConjunta'!M9</f>
        <v>91</v>
      </c>
    </row>
    <row r="10" spans="1:13" s="665" customFormat="1">
      <c r="A10" s="1169"/>
      <c r="B10" s="1172"/>
      <c r="C10" s="1175"/>
      <c r="D10" s="666">
        <v>12</v>
      </c>
      <c r="E10" s="667">
        <f>'[1](TRF4) PortConjunta'!E10+'[1](SJRS) PortConjunta'!E10+'[1](SJSC) PortConjunta'!E10+'[1](SJPR) PortConjunta'!E10</f>
        <v>44</v>
      </c>
      <c r="F10" s="667">
        <f>'[1](TRF4) PortConjunta'!F10+'[1](SJRS) PortConjunta'!F10+'[1](SJSC) PortConjunta'!F10+'[1](SJPR) PortConjunta'!F10</f>
        <v>0</v>
      </c>
      <c r="G10" s="668">
        <f t="shared" si="0"/>
        <v>44</v>
      </c>
      <c r="H10" s="669"/>
      <c r="I10" s="668">
        <f t="shared" ref="I10:I49" si="1">G10+H10</f>
        <v>44</v>
      </c>
      <c r="J10" s="670">
        <f>'[1](TRF4) PortConjunta'!J10+'[1](SJRS) PortConjunta'!J10+'[1](SJSC) PortConjunta'!J10+'[1](SJPR) PortConjunta'!J10</f>
        <v>4</v>
      </c>
      <c r="K10" s="667">
        <f>'[1](TRF4) PortConjunta'!K10+'[1](SJRS) PortConjunta'!K10+'[1](SJSC) PortConjunta'!K10+'[1](SJPR) PortConjunta'!K10</f>
        <v>1</v>
      </c>
      <c r="L10" s="671">
        <f t="shared" ref="L10:L49" si="2">J10+K10</f>
        <v>5</v>
      </c>
      <c r="M10" s="672">
        <f>'[1](TRF4) PortConjunta'!M10+'[1](SJRS) PortConjunta'!M10+'[1](SJSC) PortConjunta'!M10+'[1](SJPR) PortConjunta'!M10</f>
        <v>3</v>
      </c>
    </row>
    <row r="11" spans="1:13" s="665" customFormat="1">
      <c r="A11" s="1169"/>
      <c r="B11" s="1172"/>
      <c r="C11" s="1176"/>
      <c r="D11" s="673">
        <v>11</v>
      </c>
      <c r="E11" s="674">
        <f>'[1](TRF4) PortConjunta'!E11+'[1](SJRS) PortConjunta'!E11+'[1](SJSC) PortConjunta'!E11+'[1](SJPR) PortConjunta'!E11</f>
        <v>38</v>
      </c>
      <c r="F11" s="675">
        <f>'[1](TRF4) PortConjunta'!F11+'[1](SJRS) PortConjunta'!F11+'[1](SJSC) PortConjunta'!F11+'[1](SJPR) PortConjunta'!F11</f>
        <v>0</v>
      </c>
      <c r="G11" s="676">
        <f t="shared" si="0"/>
        <v>38</v>
      </c>
      <c r="H11" s="669"/>
      <c r="I11" s="676">
        <f t="shared" si="1"/>
        <v>38</v>
      </c>
      <c r="J11" s="674">
        <f>'[1](TRF4) PortConjunta'!J11+'[1](SJRS) PortConjunta'!J11+'[1](SJSC) PortConjunta'!J11+'[1](SJPR) PortConjunta'!J11</f>
        <v>0</v>
      </c>
      <c r="K11" s="675">
        <f>'[1](TRF4) PortConjunta'!K11+'[1](SJRS) PortConjunta'!K11+'[1](SJSC) PortConjunta'!K11+'[1](SJPR) PortConjunta'!K11</f>
        <v>0</v>
      </c>
      <c r="L11" s="677">
        <f t="shared" si="2"/>
        <v>0</v>
      </c>
      <c r="M11" s="678">
        <f>'[1](TRF4) PortConjunta'!M11+'[1](SJRS) PortConjunta'!M11+'[1](SJSC) PortConjunta'!M11+'[1](SJPR) PortConjunta'!M11</f>
        <v>0</v>
      </c>
    </row>
    <row r="12" spans="1:13" s="665" customFormat="1">
      <c r="A12" s="1169"/>
      <c r="B12" s="1172"/>
      <c r="C12" s="1177" t="s">
        <v>153</v>
      </c>
      <c r="D12" s="658">
        <v>10</v>
      </c>
      <c r="E12" s="659">
        <f>'[1](TRF4) PortConjunta'!E12+'[1](SJRS) PortConjunta'!E12+'[1](SJSC) PortConjunta'!E12+'[1](SJPR) PortConjunta'!E12</f>
        <v>33</v>
      </c>
      <c r="F12" s="660">
        <f>'[1](TRF4) PortConjunta'!F12+'[1](SJRS) PortConjunta'!F12+'[1](SJSC) PortConjunta'!F12+'[1](SJPR) PortConjunta'!F12</f>
        <v>0</v>
      </c>
      <c r="G12" s="661">
        <f t="shared" si="0"/>
        <v>33</v>
      </c>
      <c r="H12" s="669"/>
      <c r="I12" s="661">
        <f t="shared" si="1"/>
        <v>33</v>
      </c>
      <c r="J12" s="659">
        <f>'[1](TRF4) PortConjunta'!J12+'[1](SJRS) PortConjunta'!J12+'[1](SJSC) PortConjunta'!J12+'[1](SJPR) PortConjunta'!J12</f>
        <v>1</v>
      </c>
      <c r="K12" s="660">
        <f>'[1](TRF4) PortConjunta'!K12+'[1](SJRS) PortConjunta'!K12+'[1](SJSC) PortConjunta'!K12+'[1](SJPR) PortConjunta'!K12</f>
        <v>1</v>
      </c>
      <c r="L12" s="663">
        <f t="shared" si="2"/>
        <v>2</v>
      </c>
      <c r="M12" s="664">
        <f>'[1](TRF4) PortConjunta'!M12+'[1](SJRS) PortConjunta'!M12+'[1](SJSC) PortConjunta'!M12+'[1](SJPR) PortConjunta'!M12</f>
        <v>1</v>
      </c>
    </row>
    <row r="13" spans="1:13" s="665" customFormat="1">
      <c r="A13" s="1169"/>
      <c r="B13" s="1172"/>
      <c r="C13" s="1175"/>
      <c r="D13" s="666">
        <v>9</v>
      </c>
      <c r="E13" s="670">
        <f>'[1](TRF4) PortConjunta'!E13+'[1](SJRS) PortConjunta'!E13+'[1](SJSC) PortConjunta'!E13+'[1](SJPR) PortConjunta'!E13</f>
        <v>33</v>
      </c>
      <c r="F13" s="667">
        <f>'[1](TRF4) PortConjunta'!F13+'[1](SJRS) PortConjunta'!F13+'[1](SJSC) PortConjunta'!F13+'[1](SJPR) PortConjunta'!F13</f>
        <v>0</v>
      </c>
      <c r="G13" s="668">
        <f t="shared" si="0"/>
        <v>33</v>
      </c>
      <c r="H13" s="669"/>
      <c r="I13" s="668">
        <f t="shared" si="1"/>
        <v>33</v>
      </c>
      <c r="J13" s="670">
        <f>'[1](TRF4) PortConjunta'!J13+'[1](SJRS) PortConjunta'!J13+'[1](SJSC) PortConjunta'!J13+'[1](SJPR) PortConjunta'!J13</f>
        <v>1</v>
      </c>
      <c r="K13" s="667">
        <f>'[1](TRF4) PortConjunta'!K13+'[1](SJRS) PortConjunta'!K13+'[1](SJSC) PortConjunta'!K13+'[1](SJPR) PortConjunta'!K13</f>
        <v>0</v>
      </c>
      <c r="L13" s="671">
        <f t="shared" si="2"/>
        <v>1</v>
      </c>
      <c r="M13" s="672">
        <f>'[1](TRF4) PortConjunta'!M13+'[1](SJRS) PortConjunta'!M13+'[1](SJSC) PortConjunta'!M13+'[1](SJPR) PortConjunta'!M13</f>
        <v>0</v>
      </c>
    </row>
    <row r="14" spans="1:13" s="665" customFormat="1">
      <c r="A14" s="1169"/>
      <c r="B14" s="1172"/>
      <c r="C14" s="1175"/>
      <c r="D14" s="666">
        <v>8</v>
      </c>
      <c r="E14" s="670">
        <f>'[1](TRF4) PortConjunta'!E14+'[1](SJRS) PortConjunta'!E14+'[1](SJSC) PortConjunta'!E14+'[1](SJPR) PortConjunta'!E14</f>
        <v>77</v>
      </c>
      <c r="F14" s="667">
        <f>'[1](TRF4) PortConjunta'!F14+'[1](SJRS) PortConjunta'!F14+'[1](SJSC) PortConjunta'!F14+'[1](SJPR) PortConjunta'!F14</f>
        <v>0</v>
      </c>
      <c r="G14" s="668">
        <f t="shared" si="0"/>
        <v>77</v>
      </c>
      <c r="H14" s="669"/>
      <c r="I14" s="668">
        <f t="shared" si="1"/>
        <v>77</v>
      </c>
      <c r="J14" s="670">
        <f>'[1](TRF4) PortConjunta'!J14+'[1](SJRS) PortConjunta'!J14+'[1](SJSC) PortConjunta'!J14+'[1](SJPR) PortConjunta'!J14</f>
        <v>1</v>
      </c>
      <c r="K14" s="667">
        <f>'[1](TRF4) PortConjunta'!K14+'[1](SJRS) PortConjunta'!K14+'[1](SJSC) PortConjunta'!K14+'[1](SJPR) PortConjunta'!K14</f>
        <v>2</v>
      </c>
      <c r="L14" s="671">
        <f t="shared" si="2"/>
        <v>3</v>
      </c>
      <c r="M14" s="672">
        <f>'[1](TRF4) PortConjunta'!M14+'[1](SJRS) PortConjunta'!M14+'[1](SJSC) PortConjunta'!M14+'[1](SJPR) PortConjunta'!M14</f>
        <v>2</v>
      </c>
    </row>
    <row r="15" spans="1:13" s="665" customFormat="1">
      <c r="A15" s="1169"/>
      <c r="B15" s="1172"/>
      <c r="C15" s="1175"/>
      <c r="D15" s="679">
        <v>7</v>
      </c>
      <c r="E15" s="680">
        <f>'[1](TRF4) PortConjunta'!E15+'[1](SJRS) PortConjunta'!E15+'[1](SJSC) PortConjunta'!E15+'[1](SJPR) PortConjunta'!E15</f>
        <v>52</v>
      </c>
      <c r="F15" s="681">
        <f>'[1](TRF4) PortConjunta'!F15+'[1](SJRS) PortConjunta'!F15+'[1](SJSC) PortConjunta'!F15+'[1](SJPR) PortConjunta'!F15</f>
        <v>0</v>
      </c>
      <c r="G15" s="682">
        <f t="shared" si="0"/>
        <v>52</v>
      </c>
      <c r="H15" s="669"/>
      <c r="I15" s="682">
        <f t="shared" si="1"/>
        <v>52</v>
      </c>
      <c r="J15" s="680">
        <f>'[1](TRF4) PortConjunta'!J15+'[1](SJRS) PortConjunta'!J15+'[1](SJSC) PortConjunta'!J15+'[1](SJPR) PortConjunta'!J15</f>
        <v>0</v>
      </c>
      <c r="K15" s="681">
        <f>'[1](TRF4) PortConjunta'!K15+'[1](SJRS) PortConjunta'!K15+'[1](SJSC) PortConjunta'!K15+'[1](SJPR) PortConjunta'!K15</f>
        <v>1</v>
      </c>
      <c r="L15" s="683">
        <f t="shared" si="2"/>
        <v>1</v>
      </c>
      <c r="M15" s="672">
        <f>'[1](TRF4) PortConjunta'!M15+'[1](SJRS) PortConjunta'!M15+'[1](SJSC) PortConjunta'!M15+'[1](SJPR) PortConjunta'!M15</f>
        <v>3</v>
      </c>
    </row>
    <row r="16" spans="1:13" s="665" customFormat="1">
      <c r="A16" s="1169"/>
      <c r="B16" s="1172"/>
      <c r="C16" s="1176"/>
      <c r="D16" s="673">
        <v>6</v>
      </c>
      <c r="E16" s="674">
        <f>'[1](TRF4) PortConjunta'!E16+'[1](SJRS) PortConjunta'!E16+'[1](SJSC) PortConjunta'!E16+'[1](SJPR) PortConjunta'!E16</f>
        <v>75</v>
      </c>
      <c r="F16" s="675">
        <f>'[1](TRF4) PortConjunta'!F16+'[1](SJRS) PortConjunta'!F16+'[1](SJSC) PortConjunta'!F16+'[1](SJPR) PortConjunta'!F16</f>
        <v>0</v>
      </c>
      <c r="G16" s="676">
        <f t="shared" si="0"/>
        <v>75</v>
      </c>
      <c r="H16" s="669"/>
      <c r="I16" s="676">
        <f t="shared" si="1"/>
        <v>75</v>
      </c>
      <c r="J16" s="674">
        <f>'[1](TRF4) PortConjunta'!J16+'[1](SJRS) PortConjunta'!J16+'[1](SJSC) PortConjunta'!J16+'[1](SJPR) PortConjunta'!J16</f>
        <v>0</v>
      </c>
      <c r="K16" s="675">
        <f>'[1](TRF4) PortConjunta'!K16+'[1](SJRS) PortConjunta'!K16+'[1](SJSC) PortConjunta'!K16+'[1](SJPR) PortConjunta'!K16</f>
        <v>1</v>
      </c>
      <c r="L16" s="677">
        <f t="shared" si="2"/>
        <v>1</v>
      </c>
      <c r="M16" s="678">
        <f>'[1](TRF4) PortConjunta'!M16+'[1](SJRS) PortConjunta'!M16+'[1](SJSC) PortConjunta'!M16+'[1](SJPR) PortConjunta'!M16</f>
        <v>1</v>
      </c>
    </row>
    <row r="17" spans="1:13" s="665" customFormat="1">
      <c r="A17" s="1169"/>
      <c r="B17" s="1172"/>
      <c r="C17" s="1177" t="s">
        <v>154</v>
      </c>
      <c r="D17" s="658">
        <v>5</v>
      </c>
      <c r="E17" s="659">
        <f>'[1](TRF4) PortConjunta'!E17+'[1](SJRS) PortConjunta'!E17+'[1](SJSC) PortConjunta'!E17+'[1](SJPR) PortConjunta'!E17</f>
        <v>100</v>
      </c>
      <c r="F17" s="660">
        <f>'[1](TRF4) PortConjunta'!F17+'[1](SJRS) PortConjunta'!F17+'[1](SJSC) PortConjunta'!F17+'[1](SJPR) PortConjunta'!F17</f>
        <v>0</v>
      </c>
      <c r="G17" s="661">
        <f t="shared" si="0"/>
        <v>100</v>
      </c>
      <c r="H17" s="669"/>
      <c r="I17" s="661">
        <f t="shared" si="1"/>
        <v>100</v>
      </c>
      <c r="J17" s="659">
        <f>'[1](TRF4) PortConjunta'!J17+'[1](SJRS) PortConjunta'!J17+'[1](SJSC) PortConjunta'!J17+'[1](SJPR) PortConjunta'!J17</f>
        <v>2</v>
      </c>
      <c r="K17" s="660">
        <f>'[1](TRF4) PortConjunta'!K17+'[1](SJRS) PortConjunta'!K17+'[1](SJSC) PortConjunta'!K17+'[1](SJPR) PortConjunta'!K17</f>
        <v>1</v>
      </c>
      <c r="L17" s="663">
        <f t="shared" si="2"/>
        <v>3</v>
      </c>
      <c r="M17" s="664">
        <f>'[1](TRF4) PortConjunta'!M17+'[1](SJRS) PortConjunta'!M17+'[1](SJSC) PortConjunta'!M17+'[1](SJPR) PortConjunta'!M17</f>
        <v>1</v>
      </c>
    </row>
    <row r="18" spans="1:13" s="665" customFormat="1">
      <c r="A18" s="1169"/>
      <c r="B18" s="1172"/>
      <c r="C18" s="1175"/>
      <c r="D18" s="666">
        <v>4</v>
      </c>
      <c r="E18" s="670">
        <f>'[1](TRF4) PortConjunta'!E18+'[1](SJRS) PortConjunta'!E18+'[1](SJSC) PortConjunta'!E18+'[1](SJPR) PortConjunta'!E18</f>
        <v>47</v>
      </c>
      <c r="F18" s="667">
        <f>'[1](TRF4) PortConjunta'!F18+'[1](SJRS) PortConjunta'!F18+'[1](SJSC) PortConjunta'!F18+'[1](SJPR) PortConjunta'!F18</f>
        <v>0</v>
      </c>
      <c r="G18" s="668">
        <f t="shared" si="0"/>
        <v>47</v>
      </c>
      <c r="H18" s="669"/>
      <c r="I18" s="668">
        <f t="shared" si="1"/>
        <v>47</v>
      </c>
      <c r="J18" s="670">
        <f>'[1](TRF4) PortConjunta'!J18+'[1](SJRS) PortConjunta'!J18+'[1](SJSC) PortConjunta'!J18+'[1](SJPR) PortConjunta'!J18</f>
        <v>0</v>
      </c>
      <c r="K18" s="667">
        <f>'[1](TRF4) PortConjunta'!K18+'[1](SJRS) PortConjunta'!K18+'[1](SJSC) PortConjunta'!K18+'[1](SJPR) PortConjunta'!K18</f>
        <v>0</v>
      </c>
      <c r="L18" s="671">
        <f t="shared" si="2"/>
        <v>0</v>
      </c>
      <c r="M18" s="672">
        <f>'[1](TRF4) PortConjunta'!M18+'[1](SJRS) PortConjunta'!M18+'[1](SJSC) PortConjunta'!M18+'[1](SJPR) PortConjunta'!M18</f>
        <v>0</v>
      </c>
    </row>
    <row r="19" spans="1:13" s="665" customFormat="1">
      <c r="A19" s="1169"/>
      <c r="B19" s="1172"/>
      <c r="C19" s="1175"/>
      <c r="D19" s="666">
        <v>3</v>
      </c>
      <c r="E19" s="670">
        <f>'[1](TRF4) PortConjunta'!E19+'[1](SJRS) PortConjunta'!E19+'[1](SJSC) PortConjunta'!E19+'[1](SJPR) PortConjunta'!E19</f>
        <v>0</v>
      </c>
      <c r="F19" s="667">
        <f>'[1](TRF4) PortConjunta'!F19+'[1](SJRS) PortConjunta'!F19+'[1](SJSC) PortConjunta'!F19+'[1](SJPR) PortConjunta'!F19</f>
        <v>44</v>
      </c>
      <c r="G19" s="668">
        <f t="shared" si="0"/>
        <v>44</v>
      </c>
      <c r="H19" s="669"/>
      <c r="I19" s="668">
        <f t="shared" si="1"/>
        <v>44</v>
      </c>
      <c r="J19" s="670">
        <f>'[1](TRF4) PortConjunta'!J19+'[1](SJRS) PortConjunta'!J19+'[1](SJSC) PortConjunta'!J19+'[1](SJPR) PortConjunta'!J19</f>
        <v>1</v>
      </c>
      <c r="K19" s="667">
        <f>'[1](TRF4) PortConjunta'!K19+'[1](SJRS) PortConjunta'!K19+'[1](SJSC) PortConjunta'!K19+'[1](SJPR) PortConjunta'!K19</f>
        <v>0</v>
      </c>
      <c r="L19" s="671">
        <f t="shared" si="2"/>
        <v>1</v>
      </c>
      <c r="M19" s="672">
        <f>'[1](TRF4) PortConjunta'!M19+'[1](SJRS) PortConjunta'!M19+'[1](SJSC) PortConjunta'!M19+'[1](SJPR) PortConjunta'!M19</f>
        <v>0</v>
      </c>
    </row>
    <row r="20" spans="1:13" s="665" customFormat="1">
      <c r="A20" s="1169"/>
      <c r="B20" s="1172"/>
      <c r="C20" s="1175"/>
      <c r="D20" s="666">
        <v>2</v>
      </c>
      <c r="E20" s="680">
        <f>'[1](TRF4) PortConjunta'!E20+'[1](SJRS) PortConjunta'!E20+'[1](SJSC) PortConjunta'!E20+'[1](SJPR) PortConjunta'!E20</f>
        <v>0</v>
      </c>
      <c r="F20" s="681">
        <f>'[1](TRF4) PortConjunta'!F20+'[1](SJRS) PortConjunta'!F20+'[1](SJSC) PortConjunta'!F20+'[1](SJPR) PortConjunta'!F20</f>
        <v>54</v>
      </c>
      <c r="G20" s="682">
        <f t="shared" si="0"/>
        <v>54</v>
      </c>
      <c r="H20" s="669"/>
      <c r="I20" s="682">
        <f t="shared" si="1"/>
        <v>54</v>
      </c>
      <c r="J20" s="680">
        <f>'[1](TRF4) PortConjunta'!J20+'[1](SJRS) PortConjunta'!J20+'[1](SJSC) PortConjunta'!J20+'[1](SJPR) PortConjunta'!J20</f>
        <v>0</v>
      </c>
      <c r="K20" s="681">
        <f>'[1](TRF4) PortConjunta'!K20+'[1](SJRS) PortConjunta'!K20+'[1](SJSC) PortConjunta'!K20+'[1](SJPR) PortConjunta'!K20</f>
        <v>0</v>
      </c>
      <c r="L20" s="683">
        <f t="shared" si="2"/>
        <v>0</v>
      </c>
      <c r="M20" s="684">
        <f>'[1](TRF4) PortConjunta'!M20+'[1](SJRS) PortConjunta'!M20+'[1](SJSC) PortConjunta'!M20+'[1](SJPR) PortConjunta'!M20</f>
        <v>0</v>
      </c>
    </row>
    <row r="21" spans="1:13" s="665" customFormat="1">
      <c r="A21" s="1170"/>
      <c r="B21" s="1173"/>
      <c r="C21" s="1178"/>
      <c r="D21" s="679">
        <v>1</v>
      </c>
      <c r="E21" s="685">
        <f>'[1](TRF4) PortConjunta'!E21+'[1](SJRS) PortConjunta'!E21+'[1](SJSC) PortConjunta'!E21+'[1](SJPR) PortConjunta'!E21</f>
        <v>0</v>
      </c>
      <c r="F21" s="686">
        <f>'[1](TRF4) PortConjunta'!F21+'[1](SJRS) PortConjunta'!F21+'[1](SJSC) PortConjunta'!F21+'[1](SJPR) PortConjunta'!F21</f>
        <v>56</v>
      </c>
      <c r="G21" s="687">
        <f t="shared" si="0"/>
        <v>56</v>
      </c>
      <c r="H21" s="686">
        <f>'[1](TRF4) PortConjunta'!H21+'[1](SJRS) PortConjunta'!H21+'[1](SJSC) PortConjunta'!H21+'[1](SJPR) PortConjunta'!H21</f>
        <v>80</v>
      </c>
      <c r="I21" s="687">
        <f t="shared" si="1"/>
        <v>136</v>
      </c>
      <c r="J21" s="685">
        <f>'[1](TRF4) PortConjunta'!J21+'[1](SJRS) PortConjunta'!J21+'[1](SJSC) PortConjunta'!J21+'[1](SJPR) PortConjunta'!J21</f>
        <v>1</v>
      </c>
      <c r="K21" s="686">
        <f>'[1](TRF4) PortConjunta'!K21+'[1](SJRS) PortConjunta'!K21+'[1](SJSC) PortConjunta'!K21+'[1](SJPR) PortConjunta'!K21</f>
        <v>0</v>
      </c>
      <c r="L21" s="688">
        <f t="shared" si="2"/>
        <v>1</v>
      </c>
      <c r="M21" s="678">
        <f>'[1](TRF4) PortConjunta'!M21+'[1](SJRS) PortConjunta'!M21+'[1](SJSC) PortConjunta'!M21+'[1](SJPR) PortConjunta'!M21</f>
        <v>0</v>
      </c>
    </row>
    <row r="22" spans="1:13" s="698" customFormat="1">
      <c r="A22" s="689"/>
      <c r="B22" s="690"/>
      <c r="C22" s="691"/>
      <c r="D22" s="692" t="s">
        <v>194</v>
      </c>
      <c r="E22" s="693">
        <f>SUM(E9:E21)</f>
        <v>1920</v>
      </c>
      <c r="F22" s="694">
        <f t="shared" ref="F22:M22" si="3">SUM(F9:F21)</f>
        <v>154</v>
      </c>
      <c r="G22" s="694">
        <f t="shared" si="3"/>
        <v>2074</v>
      </c>
      <c r="H22" s="695">
        <f t="shared" si="3"/>
        <v>80</v>
      </c>
      <c r="I22" s="694">
        <f t="shared" si="3"/>
        <v>2154</v>
      </c>
      <c r="J22" s="693">
        <f t="shared" si="3"/>
        <v>393</v>
      </c>
      <c r="K22" s="694">
        <f t="shared" si="3"/>
        <v>96</v>
      </c>
      <c r="L22" s="696">
        <f t="shared" si="3"/>
        <v>489</v>
      </c>
      <c r="M22" s="697">
        <f t="shared" si="3"/>
        <v>102</v>
      </c>
    </row>
    <row r="23" spans="1:13" s="665" customFormat="1" ht="12.75" customHeight="1">
      <c r="A23" s="1168" t="s">
        <v>168</v>
      </c>
      <c r="B23" s="1171" t="s">
        <v>169</v>
      </c>
      <c r="C23" s="1174" t="s">
        <v>152</v>
      </c>
      <c r="D23" s="699">
        <v>13</v>
      </c>
      <c r="E23" s="700">
        <f>'[1](TRF4) PortConjunta'!E23+'[1](SJRS) PortConjunta'!E23+'[1](SJSC) PortConjunta'!E23+'[1](SJPR) PortConjunta'!E23</f>
        <v>2203</v>
      </c>
      <c r="F23" s="701">
        <f>'[1](TRF4) PortConjunta'!F23+'[1](SJRS) PortConjunta'!F23+'[1](SJSC) PortConjunta'!F23+'[1](SJPR) PortConjunta'!F23</f>
        <v>0</v>
      </c>
      <c r="G23" s="702">
        <f t="shared" si="0"/>
        <v>2203</v>
      </c>
      <c r="H23" s="662"/>
      <c r="I23" s="702">
        <f t="shared" si="1"/>
        <v>2203</v>
      </c>
      <c r="J23" s="700">
        <f>'[1](TRF4) PortConjunta'!J23+'[1](SJRS) PortConjunta'!J23+'[1](SJSC) PortConjunta'!J23+'[1](SJPR) PortConjunta'!J23</f>
        <v>461</v>
      </c>
      <c r="K23" s="701">
        <f>'[1](TRF4) PortConjunta'!K23+'[1](SJRS) PortConjunta'!K23+'[1](SJSC) PortConjunta'!K23+'[1](SJPR) PortConjunta'!K23</f>
        <v>77</v>
      </c>
      <c r="L23" s="703">
        <f t="shared" si="2"/>
        <v>538</v>
      </c>
      <c r="M23" s="664">
        <f>'[1](TRF4) PortConjunta'!M23+'[1](SJRS) PortConjunta'!M23+'[1](SJSC) PortConjunta'!M23+'[1](SJPR) PortConjunta'!M23</f>
        <v>106</v>
      </c>
    </row>
    <row r="24" spans="1:13" s="665" customFormat="1">
      <c r="A24" s="1169"/>
      <c r="B24" s="1172"/>
      <c r="C24" s="1175"/>
      <c r="D24" s="704">
        <v>12</v>
      </c>
      <c r="E24" s="705">
        <f>'[1](TRF4) PortConjunta'!E24+'[1](SJRS) PortConjunta'!E24+'[1](SJSC) PortConjunta'!E24+'[1](SJPR) PortConjunta'!E24</f>
        <v>65</v>
      </c>
      <c r="F24" s="706">
        <f>'[1](TRF4) PortConjunta'!F24+'[1](SJRS) PortConjunta'!F24+'[1](SJSC) PortConjunta'!F24+'[1](SJPR) PortConjunta'!F24</f>
        <v>0</v>
      </c>
      <c r="G24" s="707">
        <f t="shared" si="0"/>
        <v>65</v>
      </c>
      <c r="H24" s="669"/>
      <c r="I24" s="707">
        <f t="shared" si="1"/>
        <v>65</v>
      </c>
      <c r="J24" s="705">
        <f>'[1](TRF4) PortConjunta'!J24+'[1](SJRS) PortConjunta'!J24+'[1](SJSC) PortConjunta'!J24+'[1](SJPR) PortConjunta'!J24</f>
        <v>4</v>
      </c>
      <c r="K24" s="706">
        <f>'[1](TRF4) PortConjunta'!K24+'[1](SJRS) PortConjunta'!K24+'[1](SJSC) PortConjunta'!K24+'[1](SJPR) PortConjunta'!K24</f>
        <v>0</v>
      </c>
      <c r="L24" s="708">
        <f t="shared" si="2"/>
        <v>4</v>
      </c>
      <c r="M24" s="672">
        <f>'[1](TRF4) PortConjunta'!M24+'[1](SJRS) PortConjunta'!M24+'[1](SJSC) PortConjunta'!M24+'[1](SJPR) PortConjunta'!M24</f>
        <v>0</v>
      </c>
    </row>
    <row r="25" spans="1:13" s="665" customFormat="1">
      <c r="A25" s="1169"/>
      <c r="B25" s="1172"/>
      <c r="C25" s="1176"/>
      <c r="D25" s="709">
        <v>11</v>
      </c>
      <c r="E25" s="685">
        <f>'[1](TRF4) PortConjunta'!E25+'[1](SJRS) PortConjunta'!E25+'[1](SJSC) PortConjunta'!E25+'[1](SJPR) PortConjunta'!E25</f>
        <v>58</v>
      </c>
      <c r="F25" s="686">
        <f>'[1](TRF4) PortConjunta'!F25+'[1](SJRS) PortConjunta'!F25+'[1](SJSC) PortConjunta'!F25+'[1](SJPR) PortConjunta'!F25</f>
        <v>0</v>
      </c>
      <c r="G25" s="687">
        <f t="shared" si="0"/>
        <v>58</v>
      </c>
      <c r="H25" s="669"/>
      <c r="I25" s="687">
        <f t="shared" si="1"/>
        <v>58</v>
      </c>
      <c r="J25" s="685">
        <f>'[1](TRF4) PortConjunta'!J25+'[1](SJRS) PortConjunta'!J25+'[1](SJSC) PortConjunta'!J25+'[1](SJPR) PortConjunta'!J25</f>
        <v>3</v>
      </c>
      <c r="K25" s="686">
        <f>'[1](TRF4) PortConjunta'!K25+'[1](SJRS) PortConjunta'!K25+'[1](SJSC) PortConjunta'!K25+'[1](SJPR) PortConjunta'!K25</f>
        <v>2</v>
      </c>
      <c r="L25" s="688">
        <f t="shared" si="2"/>
        <v>5</v>
      </c>
      <c r="M25" s="678">
        <f>'[1](TRF4) PortConjunta'!M25+'[1](SJRS) PortConjunta'!M25+'[1](SJSC) PortConjunta'!M25+'[1](SJPR) PortConjunta'!M25</f>
        <v>2</v>
      </c>
    </row>
    <row r="26" spans="1:13" s="665" customFormat="1">
      <c r="A26" s="1169"/>
      <c r="B26" s="1172"/>
      <c r="C26" s="1177" t="s">
        <v>153</v>
      </c>
      <c r="D26" s="699">
        <v>10</v>
      </c>
      <c r="E26" s="700">
        <f>'[1](TRF4) PortConjunta'!E26+'[1](SJRS) PortConjunta'!E26+'[1](SJSC) PortConjunta'!E26+'[1](SJPR) PortConjunta'!E26</f>
        <v>49</v>
      </c>
      <c r="F26" s="701">
        <f>'[1](TRF4) PortConjunta'!F26+'[1](SJRS) PortConjunta'!F26+'[1](SJSC) PortConjunta'!F26+'[1](SJPR) PortConjunta'!F26</f>
        <v>0</v>
      </c>
      <c r="G26" s="702">
        <f t="shared" si="0"/>
        <v>49</v>
      </c>
      <c r="H26" s="669"/>
      <c r="I26" s="702">
        <f t="shared" si="1"/>
        <v>49</v>
      </c>
      <c r="J26" s="700">
        <f>'[1](TRF4) PortConjunta'!J26+'[1](SJRS) PortConjunta'!J26+'[1](SJSC) PortConjunta'!J26+'[1](SJPR) PortConjunta'!J26</f>
        <v>1</v>
      </c>
      <c r="K26" s="701">
        <f>'[1](TRF4) PortConjunta'!K26+'[1](SJRS) PortConjunta'!K26+'[1](SJSC) PortConjunta'!K26+'[1](SJPR) PortConjunta'!K26</f>
        <v>1</v>
      </c>
      <c r="L26" s="703">
        <f t="shared" si="2"/>
        <v>2</v>
      </c>
      <c r="M26" s="664">
        <f>'[1](TRF4) PortConjunta'!M26+'[1](SJRS) PortConjunta'!M26+'[1](SJSC) PortConjunta'!M26+'[1](SJPR) PortConjunta'!M26</f>
        <v>1</v>
      </c>
    </row>
    <row r="27" spans="1:13" s="665" customFormat="1">
      <c r="A27" s="1169"/>
      <c r="B27" s="1172"/>
      <c r="C27" s="1175"/>
      <c r="D27" s="704">
        <v>9</v>
      </c>
      <c r="E27" s="705">
        <f>'[1](TRF4) PortConjunta'!E27+'[1](SJRS) PortConjunta'!E27+'[1](SJSC) PortConjunta'!E27+'[1](SJPR) PortConjunta'!E27</f>
        <v>25</v>
      </c>
      <c r="F27" s="706">
        <f>'[1](TRF4) PortConjunta'!F27+'[1](SJRS) PortConjunta'!F27+'[1](SJSC) PortConjunta'!F27+'[1](SJPR) PortConjunta'!F27</f>
        <v>0</v>
      </c>
      <c r="G27" s="707">
        <f t="shared" si="0"/>
        <v>25</v>
      </c>
      <c r="H27" s="669"/>
      <c r="I27" s="707">
        <f t="shared" si="1"/>
        <v>25</v>
      </c>
      <c r="J27" s="705">
        <f>'[1](TRF4) PortConjunta'!J27+'[1](SJRS) PortConjunta'!J27+'[1](SJSC) PortConjunta'!J27+'[1](SJPR) PortConjunta'!J27</f>
        <v>1</v>
      </c>
      <c r="K27" s="706">
        <f>'[1](TRF4) PortConjunta'!K27+'[1](SJRS) PortConjunta'!K27+'[1](SJSC) PortConjunta'!K27+'[1](SJPR) PortConjunta'!K27</f>
        <v>0</v>
      </c>
      <c r="L27" s="708">
        <f t="shared" si="2"/>
        <v>1</v>
      </c>
      <c r="M27" s="672">
        <f>'[1](TRF4) PortConjunta'!M27+'[1](SJRS) PortConjunta'!M27+'[1](SJSC) PortConjunta'!M27+'[1](SJPR) PortConjunta'!M27</f>
        <v>0</v>
      </c>
    </row>
    <row r="28" spans="1:13" s="665" customFormat="1">
      <c r="A28" s="1169"/>
      <c r="B28" s="1172"/>
      <c r="C28" s="1175"/>
      <c r="D28" s="704">
        <v>8</v>
      </c>
      <c r="E28" s="705">
        <f>'[1](TRF4) PortConjunta'!E28+'[1](SJRS) PortConjunta'!E28+'[1](SJSC) PortConjunta'!E28+'[1](SJPR) PortConjunta'!E28</f>
        <v>103</v>
      </c>
      <c r="F28" s="706">
        <f>'[1](TRF4) PortConjunta'!F28+'[1](SJRS) PortConjunta'!F28+'[1](SJSC) PortConjunta'!F28+'[1](SJPR) PortConjunta'!F28</f>
        <v>0</v>
      </c>
      <c r="G28" s="707">
        <f t="shared" si="0"/>
        <v>103</v>
      </c>
      <c r="H28" s="669"/>
      <c r="I28" s="707">
        <f t="shared" si="1"/>
        <v>103</v>
      </c>
      <c r="J28" s="705">
        <f>'[1](TRF4) PortConjunta'!J28+'[1](SJRS) PortConjunta'!J28+'[1](SJSC) PortConjunta'!J28+'[1](SJPR) PortConjunta'!J28</f>
        <v>1</v>
      </c>
      <c r="K28" s="706">
        <f>'[1](TRF4) PortConjunta'!K28+'[1](SJRS) PortConjunta'!K28+'[1](SJSC) PortConjunta'!K28+'[1](SJPR) PortConjunta'!K28</f>
        <v>0</v>
      </c>
      <c r="L28" s="708">
        <f t="shared" si="2"/>
        <v>1</v>
      </c>
      <c r="M28" s="672">
        <f>'[1](TRF4) PortConjunta'!M28+'[1](SJRS) PortConjunta'!M28+'[1](SJSC) PortConjunta'!M28+'[1](SJPR) PortConjunta'!M28</f>
        <v>0</v>
      </c>
    </row>
    <row r="29" spans="1:13" s="665" customFormat="1">
      <c r="A29" s="1169"/>
      <c r="B29" s="1172"/>
      <c r="C29" s="1175"/>
      <c r="D29" s="704">
        <v>7</v>
      </c>
      <c r="E29" s="705">
        <f>'[1](TRF4) PortConjunta'!E29+'[1](SJRS) PortConjunta'!E29+'[1](SJSC) PortConjunta'!E29+'[1](SJPR) PortConjunta'!E29</f>
        <v>87</v>
      </c>
      <c r="F29" s="706">
        <f>'[1](TRF4) PortConjunta'!F29+'[1](SJRS) PortConjunta'!F29+'[1](SJSC) PortConjunta'!F29+'[1](SJPR) PortConjunta'!F29</f>
        <v>0</v>
      </c>
      <c r="G29" s="707">
        <f t="shared" si="0"/>
        <v>87</v>
      </c>
      <c r="H29" s="669"/>
      <c r="I29" s="707">
        <f t="shared" si="1"/>
        <v>87</v>
      </c>
      <c r="J29" s="705">
        <f>'[1](TRF4) PortConjunta'!J29+'[1](SJRS) PortConjunta'!J29+'[1](SJSC) PortConjunta'!J29+'[1](SJPR) PortConjunta'!J29</f>
        <v>1</v>
      </c>
      <c r="K29" s="706">
        <f>'[1](TRF4) PortConjunta'!K29+'[1](SJRS) PortConjunta'!K29+'[1](SJSC) PortConjunta'!K29+'[1](SJPR) PortConjunta'!K29</f>
        <v>1</v>
      </c>
      <c r="L29" s="708">
        <f t="shared" si="2"/>
        <v>2</v>
      </c>
      <c r="M29" s="672">
        <f>'[1](TRF4) PortConjunta'!M29+'[1](SJRS) PortConjunta'!M29+'[1](SJSC) PortConjunta'!M29+'[1](SJPR) PortConjunta'!M29</f>
        <v>2</v>
      </c>
    </row>
    <row r="30" spans="1:13" s="665" customFormat="1">
      <c r="A30" s="1169"/>
      <c r="B30" s="1172"/>
      <c r="C30" s="1176"/>
      <c r="D30" s="709">
        <v>6</v>
      </c>
      <c r="E30" s="685">
        <f>'[1](TRF4) PortConjunta'!E30+'[1](SJRS) PortConjunta'!E30+'[1](SJSC) PortConjunta'!E30+'[1](SJPR) PortConjunta'!E30</f>
        <v>122</v>
      </c>
      <c r="F30" s="686">
        <f>'[1](TRF4) PortConjunta'!F30+'[1](SJRS) PortConjunta'!F30+'[1](SJSC) PortConjunta'!F30+'[1](SJPR) PortConjunta'!F30</f>
        <v>0</v>
      </c>
      <c r="G30" s="687">
        <f t="shared" si="0"/>
        <v>122</v>
      </c>
      <c r="H30" s="669"/>
      <c r="I30" s="687">
        <f t="shared" si="1"/>
        <v>122</v>
      </c>
      <c r="J30" s="685">
        <f>'[1](TRF4) PortConjunta'!J30+'[1](SJRS) PortConjunta'!J30+'[1](SJSC) PortConjunta'!J30+'[1](SJPR) PortConjunta'!J30</f>
        <v>1</v>
      </c>
      <c r="K30" s="686">
        <f>'[1](TRF4) PortConjunta'!K30+'[1](SJRS) PortConjunta'!K30+'[1](SJSC) PortConjunta'!K30+'[1](SJPR) PortConjunta'!K30</f>
        <v>0</v>
      </c>
      <c r="L30" s="688">
        <f t="shared" si="2"/>
        <v>1</v>
      </c>
      <c r="M30" s="678">
        <f>'[1](TRF4) PortConjunta'!M30+'[1](SJRS) PortConjunta'!M30+'[1](SJSC) PortConjunta'!M30+'[1](SJPR) PortConjunta'!M30</f>
        <v>0</v>
      </c>
    </row>
    <row r="31" spans="1:13" s="665" customFormat="1">
      <c r="A31" s="1169"/>
      <c r="B31" s="1172"/>
      <c r="C31" s="1177" t="s">
        <v>154</v>
      </c>
      <c r="D31" s="699">
        <v>5</v>
      </c>
      <c r="E31" s="700">
        <f>'[1](TRF4) PortConjunta'!E31+'[1](SJRS) PortConjunta'!E31+'[1](SJSC) PortConjunta'!E31+'[1](SJPR) PortConjunta'!E31</f>
        <v>152</v>
      </c>
      <c r="F31" s="701">
        <f>'[1](TRF4) PortConjunta'!F31+'[1](SJRS) PortConjunta'!F31+'[1](SJSC) PortConjunta'!F31+'[1](SJPR) PortConjunta'!F31</f>
        <v>0</v>
      </c>
      <c r="G31" s="702">
        <f t="shared" si="0"/>
        <v>152</v>
      </c>
      <c r="H31" s="669"/>
      <c r="I31" s="702">
        <f t="shared" si="1"/>
        <v>152</v>
      </c>
      <c r="J31" s="700">
        <f>'[1](TRF4) PortConjunta'!J31+'[1](SJRS) PortConjunta'!J31+'[1](SJSC) PortConjunta'!J31+'[1](SJPR) PortConjunta'!J31</f>
        <v>1</v>
      </c>
      <c r="K31" s="701">
        <f>'[1](TRF4) PortConjunta'!K31+'[1](SJRS) PortConjunta'!K31+'[1](SJSC) PortConjunta'!K31+'[1](SJPR) PortConjunta'!K31</f>
        <v>0</v>
      </c>
      <c r="L31" s="703">
        <f t="shared" si="2"/>
        <v>1</v>
      </c>
      <c r="M31" s="664">
        <f>'[1](TRF4) PortConjunta'!M31+'[1](SJRS) PortConjunta'!M31+'[1](SJSC) PortConjunta'!M31+'[1](SJPR) PortConjunta'!M31</f>
        <v>3</v>
      </c>
    </row>
    <row r="32" spans="1:13" s="665" customFormat="1">
      <c r="A32" s="1169"/>
      <c r="B32" s="1172"/>
      <c r="C32" s="1175"/>
      <c r="D32" s="704">
        <v>4</v>
      </c>
      <c r="E32" s="705">
        <f>'[1](TRF4) PortConjunta'!E32+'[1](SJRS) PortConjunta'!E32+'[1](SJSC) PortConjunta'!E32+'[1](SJPR) PortConjunta'!E32</f>
        <v>137</v>
      </c>
      <c r="F32" s="706">
        <f>'[1](TRF4) PortConjunta'!F32+'[1](SJRS) PortConjunta'!F32+'[1](SJSC) PortConjunta'!F32+'[1](SJPR) PortConjunta'!F32</f>
        <v>0</v>
      </c>
      <c r="G32" s="707">
        <f t="shared" si="0"/>
        <v>137</v>
      </c>
      <c r="H32" s="669"/>
      <c r="I32" s="707">
        <f t="shared" si="1"/>
        <v>137</v>
      </c>
      <c r="J32" s="705">
        <f>'[1](TRF4) PortConjunta'!J32+'[1](SJRS) PortConjunta'!J32+'[1](SJSC) PortConjunta'!J32+'[1](SJPR) PortConjunta'!J32</f>
        <v>0</v>
      </c>
      <c r="K32" s="706">
        <f>'[1](TRF4) PortConjunta'!K32+'[1](SJRS) PortConjunta'!K32+'[1](SJSC) PortConjunta'!K32+'[1](SJPR) PortConjunta'!K32</f>
        <v>3</v>
      </c>
      <c r="L32" s="708">
        <f t="shared" si="2"/>
        <v>3</v>
      </c>
      <c r="M32" s="672">
        <f>'[1](TRF4) PortConjunta'!M32+'[1](SJRS) PortConjunta'!M32+'[1](SJSC) PortConjunta'!M32+'[1](SJPR) PortConjunta'!M32</f>
        <v>3</v>
      </c>
    </row>
    <row r="33" spans="1:13" s="665" customFormat="1">
      <c r="A33" s="1169"/>
      <c r="B33" s="1172"/>
      <c r="C33" s="1175"/>
      <c r="D33" s="704">
        <v>3</v>
      </c>
      <c r="E33" s="705">
        <f>'[1](TRF4) PortConjunta'!E33+'[1](SJRS) PortConjunta'!E33+'[1](SJSC) PortConjunta'!E33+'[1](SJPR) PortConjunta'!E33</f>
        <v>0</v>
      </c>
      <c r="F33" s="706">
        <f>'[1](TRF4) PortConjunta'!F33+'[1](SJRS) PortConjunta'!F33+'[1](SJSC) PortConjunta'!F33+'[1](SJPR) PortConjunta'!F33</f>
        <v>42</v>
      </c>
      <c r="G33" s="707">
        <f t="shared" si="0"/>
        <v>42</v>
      </c>
      <c r="H33" s="669"/>
      <c r="I33" s="707">
        <f t="shared" si="1"/>
        <v>42</v>
      </c>
      <c r="J33" s="705">
        <f>'[1](TRF4) PortConjunta'!J33+'[1](SJRS) PortConjunta'!J33+'[1](SJSC) PortConjunta'!J33+'[1](SJPR) PortConjunta'!J33</f>
        <v>1</v>
      </c>
      <c r="K33" s="706">
        <f>'[1](TRF4) PortConjunta'!K33+'[1](SJRS) PortConjunta'!K33+'[1](SJSC) PortConjunta'!K33+'[1](SJPR) PortConjunta'!K33</f>
        <v>0</v>
      </c>
      <c r="L33" s="708">
        <f t="shared" si="2"/>
        <v>1</v>
      </c>
      <c r="M33" s="672">
        <f>'[1](TRF4) PortConjunta'!M33+'[1](SJRS) PortConjunta'!M33+'[1](SJSC) PortConjunta'!M33+'[1](SJPR) PortConjunta'!M33</f>
        <v>0</v>
      </c>
    </row>
    <row r="34" spans="1:13" s="665" customFormat="1">
      <c r="A34" s="1169"/>
      <c r="B34" s="1172"/>
      <c r="C34" s="1175"/>
      <c r="D34" s="704">
        <v>2</v>
      </c>
      <c r="E34" s="710">
        <f>'[1](TRF4) PortConjunta'!E34+'[1](SJRS) PortConjunta'!E34+'[1](SJSC) PortConjunta'!E34+'[1](SJPR) PortConjunta'!E34</f>
        <v>0</v>
      </c>
      <c r="F34" s="711">
        <f>'[1](TRF4) PortConjunta'!F34+'[1](SJRS) PortConjunta'!F34+'[1](SJSC) PortConjunta'!F34+'[1](SJPR) PortConjunta'!F34</f>
        <v>59</v>
      </c>
      <c r="G34" s="712">
        <f>E34+F34</f>
        <v>59</v>
      </c>
      <c r="H34" s="713"/>
      <c r="I34" s="712">
        <f t="shared" si="1"/>
        <v>59</v>
      </c>
      <c r="J34" s="710">
        <f>'[1](TRF4) PortConjunta'!J34+'[1](SJRS) PortConjunta'!J34+'[1](SJSC) PortConjunta'!J34+'[1](SJPR) PortConjunta'!J34</f>
        <v>0</v>
      </c>
      <c r="K34" s="711">
        <f>'[1](TRF4) PortConjunta'!K34+'[1](SJRS) PortConjunta'!K34+'[1](SJSC) PortConjunta'!K34+'[1](SJPR) PortConjunta'!K34</f>
        <v>0</v>
      </c>
      <c r="L34" s="714">
        <f t="shared" si="2"/>
        <v>0</v>
      </c>
      <c r="M34" s="684">
        <f>'[1](TRF4) PortConjunta'!M34+'[1](SJRS) PortConjunta'!M34+'[1](SJSC) PortConjunta'!M34+'[1](SJPR) PortConjunta'!M34</f>
        <v>0</v>
      </c>
    </row>
    <row r="35" spans="1:13" s="665" customFormat="1">
      <c r="A35" s="1170"/>
      <c r="B35" s="1173"/>
      <c r="C35" s="1178"/>
      <c r="D35" s="709">
        <v>1</v>
      </c>
      <c r="E35" s="685">
        <f>'[1](TRF4) PortConjunta'!E35+'[1](SJRS) PortConjunta'!E35+'[1](SJSC) PortConjunta'!E35+'[1](SJPR) PortConjunta'!E35</f>
        <v>0</v>
      </c>
      <c r="F35" s="686">
        <f>'[1](TRF4) PortConjunta'!F35+'[1](SJRS) PortConjunta'!F35+'[1](SJSC) PortConjunta'!F35+'[1](SJPR) PortConjunta'!F35</f>
        <v>63</v>
      </c>
      <c r="G35" s="687">
        <f t="shared" ref="G35:G49" si="4">E35+F35</f>
        <v>63</v>
      </c>
      <c r="H35" s="686">
        <f>'[1](TRF4) PortConjunta'!H35+'[1](SJRS) PortConjunta'!H35+'[1](SJSC) PortConjunta'!H35+'[1](SJPR) PortConjunta'!H35</f>
        <v>108</v>
      </c>
      <c r="I35" s="687">
        <f t="shared" si="1"/>
        <v>171</v>
      </c>
      <c r="J35" s="685">
        <f>'[1](TRF4) PortConjunta'!J35+'[1](SJRS) PortConjunta'!J35+'[1](SJSC) PortConjunta'!J35+'[1](SJPR) PortConjunta'!J35</f>
        <v>0</v>
      </c>
      <c r="K35" s="686">
        <f>'[1](TRF4) PortConjunta'!K35+'[1](SJRS) PortConjunta'!K35+'[1](SJSC) PortConjunta'!K35+'[1](SJPR) PortConjunta'!K35</f>
        <v>0</v>
      </c>
      <c r="L35" s="688">
        <f t="shared" si="2"/>
        <v>0</v>
      </c>
      <c r="M35" s="678">
        <f>'[1](TRF4) PortConjunta'!M35+'[1](SJRS) PortConjunta'!M35+'[1](SJSC) PortConjunta'!M35+'[1](SJPR) PortConjunta'!M35</f>
        <v>0</v>
      </c>
    </row>
    <row r="36" spans="1:13" s="698" customFormat="1">
      <c r="A36" s="689"/>
      <c r="B36" s="690"/>
      <c r="C36" s="691"/>
      <c r="D36" s="692" t="s">
        <v>194</v>
      </c>
      <c r="E36" s="693">
        <f>SUM(E23:E35)</f>
        <v>3001</v>
      </c>
      <c r="F36" s="694">
        <f t="shared" ref="F36:M36" si="5">SUM(F23:F35)</f>
        <v>164</v>
      </c>
      <c r="G36" s="694">
        <f t="shared" si="5"/>
        <v>3165</v>
      </c>
      <c r="H36" s="695">
        <f t="shared" si="5"/>
        <v>108</v>
      </c>
      <c r="I36" s="694">
        <f t="shared" si="5"/>
        <v>3273</v>
      </c>
      <c r="J36" s="693">
        <f t="shared" si="5"/>
        <v>475</v>
      </c>
      <c r="K36" s="694">
        <f t="shared" si="5"/>
        <v>84</v>
      </c>
      <c r="L36" s="696">
        <f t="shared" si="5"/>
        <v>559</v>
      </c>
      <c r="M36" s="697">
        <f t="shared" si="5"/>
        <v>117</v>
      </c>
    </row>
    <row r="37" spans="1:13" s="665" customFormat="1" ht="12.75" customHeight="1">
      <c r="A37" s="1168" t="s">
        <v>170</v>
      </c>
      <c r="B37" s="1171" t="s">
        <v>171</v>
      </c>
      <c r="C37" s="1174" t="s">
        <v>152</v>
      </c>
      <c r="D37" s="658">
        <v>13</v>
      </c>
      <c r="E37" s="659">
        <f>'[1](TRF4) PortConjunta'!E37+'[1](SJRS) PortConjunta'!E37+'[1](SJSC) PortConjunta'!E37+'[1](SJPR) PortConjunta'!E37</f>
        <v>0</v>
      </c>
      <c r="F37" s="660">
        <f>'[1](TRF4) PortConjunta'!F37+'[1](SJRS) PortConjunta'!F37+'[1](SJSC) PortConjunta'!F37+'[1](SJPR) PortConjunta'!F37</f>
        <v>0</v>
      </c>
      <c r="G37" s="661">
        <f t="shared" si="4"/>
        <v>0</v>
      </c>
      <c r="H37" s="715"/>
      <c r="I37" s="661">
        <f t="shared" si="1"/>
        <v>0</v>
      </c>
      <c r="J37" s="659">
        <f>'[1](TRF4) PortConjunta'!J37+'[1](SJRS) PortConjunta'!J37+'[1](SJSC) PortConjunta'!J37+'[1](SJPR) PortConjunta'!J37</f>
        <v>1</v>
      </c>
      <c r="K37" s="660">
        <f>'[1](TRF4) PortConjunta'!K37+'[1](SJRS) PortConjunta'!K37+'[1](SJSC) PortConjunta'!K37+'[1](SJPR) PortConjunta'!K37</f>
        <v>2</v>
      </c>
      <c r="L37" s="663">
        <f t="shared" si="2"/>
        <v>3</v>
      </c>
      <c r="M37" s="716">
        <f>'[1](TRF4) PortConjunta'!M37+'[1](SJRS) PortConjunta'!M37+'[1](SJSC) PortConjunta'!M37+'[1](SJPR) PortConjunta'!M37</f>
        <v>2</v>
      </c>
    </row>
    <row r="38" spans="1:13" s="665" customFormat="1">
      <c r="A38" s="1169"/>
      <c r="B38" s="1172"/>
      <c r="C38" s="1175"/>
      <c r="D38" s="666">
        <v>12</v>
      </c>
      <c r="E38" s="670">
        <f>'[1](TRF4) PortConjunta'!E38+'[1](SJRS) PortConjunta'!E38+'[1](SJSC) PortConjunta'!E38+'[1](SJPR) PortConjunta'!E38</f>
        <v>0</v>
      </c>
      <c r="F38" s="667">
        <f>'[1](TRF4) PortConjunta'!F38+'[1](SJRS) PortConjunta'!F38+'[1](SJSC) PortConjunta'!F38+'[1](SJPR) PortConjunta'!F38</f>
        <v>0</v>
      </c>
      <c r="G38" s="668">
        <f t="shared" si="4"/>
        <v>0</v>
      </c>
      <c r="H38" s="713"/>
      <c r="I38" s="668">
        <f t="shared" si="1"/>
        <v>0</v>
      </c>
      <c r="J38" s="670">
        <f>'[1](TRF4) PortConjunta'!J38+'[1](SJRS) PortConjunta'!J38+'[1](SJSC) PortConjunta'!J38+'[1](SJPR) PortConjunta'!J38</f>
        <v>0</v>
      </c>
      <c r="K38" s="667">
        <f>'[1](TRF4) PortConjunta'!K38+'[1](SJRS) PortConjunta'!K38+'[1](SJSC) PortConjunta'!K38+'[1](SJPR) PortConjunta'!K38</f>
        <v>0</v>
      </c>
      <c r="L38" s="671">
        <f t="shared" si="2"/>
        <v>0</v>
      </c>
      <c r="M38" s="717">
        <f>'[1](TRF4) PortConjunta'!M38+'[1](SJRS) PortConjunta'!M38+'[1](SJSC) PortConjunta'!M38+'[1](SJPR) PortConjunta'!M38</f>
        <v>0</v>
      </c>
    </row>
    <row r="39" spans="1:13" s="665" customFormat="1">
      <c r="A39" s="1169"/>
      <c r="B39" s="1172"/>
      <c r="C39" s="1176"/>
      <c r="D39" s="673">
        <v>11</v>
      </c>
      <c r="E39" s="674">
        <f>'[1](TRF4) PortConjunta'!E39+'[1](SJRS) PortConjunta'!E39+'[1](SJSC) PortConjunta'!E39+'[1](SJPR) PortConjunta'!E39</f>
        <v>0</v>
      </c>
      <c r="F39" s="675">
        <f>'[1](TRF4) PortConjunta'!F39+'[1](SJRS) PortConjunta'!F39+'[1](SJSC) PortConjunta'!F39+'[1](SJPR) PortConjunta'!F39</f>
        <v>0</v>
      </c>
      <c r="G39" s="676">
        <f t="shared" si="4"/>
        <v>0</v>
      </c>
      <c r="H39" s="713"/>
      <c r="I39" s="676">
        <f t="shared" si="1"/>
        <v>0</v>
      </c>
      <c r="J39" s="674">
        <f>'[1](TRF4) PortConjunta'!J39+'[1](SJRS) PortConjunta'!J39+'[1](SJSC) PortConjunta'!J39+'[1](SJPR) PortConjunta'!J39</f>
        <v>0</v>
      </c>
      <c r="K39" s="675">
        <f>'[1](TRF4) PortConjunta'!K39+'[1](SJRS) PortConjunta'!K39+'[1](SJSC) PortConjunta'!K39+'[1](SJPR) PortConjunta'!K39</f>
        <v>0</v>
      </c>
      <c r="L39" s="677">
        <f t="shared" si="2"/>
        <v>0</v>
      </c>
      <c r="M39" s="718">
        <f>'[1](TRF4) PortConjunta'!M39+'[1](SJRS) PortConjunta'!M39+'[1](SJSC) PortConjunta'!M39+'[1](SJPR) PortConjunta'!M39</f>
        <v>0</v>
      </c>
    </row>
    <row r="40" spans="1:13" s="665" customFormat="1">
      <c r="A40" s="1169"/>
      <c r="B40" s="1172"/>
      <c r="C40" s="1177" t="s">
        <v>153</v>
      </c>
      <c r="D40" s="658">
        <v>10</v>
      </c>
      <c r="E40" s="659">
        <f>'[1](TRF4) PortConjunta'!E40+'[1](SJRS) PortConjunta'!E40+'[1](SJSC) PortConjunta'!E40+'[1](SJPR) PortConjunta'!E40</f>
        <v>0</v>
      </c>
      <c r="F40" s="660">
        <f>'[1](TRF4) PortConjunta'!F40+'[1](SJRS) PortConjunta'!F40+'[1](SJSC) PortConjunta'!F40+'[1](SJPR) PortConjunta'!F40</f>
        <v>0</v>
      </c>
      <c r="G40" s="661">
        <f t="shared" si="4"/>
        <v>0</v>
      </c>
      <c r="H40" s="713"/>
      <c r="I40" s="661">
        <f t="shared" si="1"/>
        <v>0</v>
      </c>
      <c r="J40" s="659">
        <f>'[1](TRF4) PortConjunta'!J40+'[1](SJRS) PortConjunta'!J40+'[1](SJSC) PortConjunta'!J40+'[1](SJPR) PortConjunta'!J40</f>
        <v>0</v>
      </c>
      <c r="K40" s="660">
        <f>'[1](TRF4) PortConjunta'!K40+'[1](SJRS) PortConjunta'!K40+'[1](SJSC) PortConjunta'!K40+'[1](SJPR) PortConjunta'!K40</f>
        <v>0</v>
      </c>
      <c r="L40" s="663">
        <f t="shared" si="2"/>
        <v>0</v>
      </c>
      <c r="M40" s="716">
        <f>'[1](TRF4) PortConjunta'!M40+'[1](SJRS) PortConjunta'!M40+'[1](SJSC) PortConjunta'!M40+'[1](SJPR) PortConjunta'!M40</f>
        <v>0</v>
      </c>
    </row>
    <row r="41" spans="1:13" s="665" customFormat="1">
      <c r="A41" s="1169"/>
      <c r="B41" s="1172"/>
      <c r="C41" s="1175"/>
      <c r="D41" s="666">
        <v>9</v>
      </c>
      <c r="E41" s="670">
        <f>'[1](TRF4) PortConjunta'!E41+'[1](SJRS) PortConjunta'!E41+'[1](SJSC) PortConjunta'!E41+'[1](SJPR) PortConjunta'!E41</f>
        <v>0</v>
      </c>
      <c r="F41" s="667">
        <f>'[1](TRF4) PortConjunta'!F41+'[1](SJRS) PortConjunta'!F41+'[1](SJSC) PortConjunta'!F41+'[1](SJPR) PortConjunta'!F41</f>
        <v>0</v>
      </c>
      <c r="G41" s="668">
        <f t="shared" si="4"/>
        <v>0</v>
      </c>
      <c r="H41" s="713"/>
      <c r="I41" s="668">
        <f t="shared" si="1"/>
        <v>0</v>
      </c>
      <c r="J41" s="670">
        <f>'[1](TRF4) PortConjunta'!J41+'[1](SJRS) PortConjunta'!J41+'[1](SJSC) PortConjunta'!J41+'[1](SJPR) PortConjunta'!J41</f>
        <v>0</v>
      </c>
      <c r="K41" s="667">
        <f>'[1](TRF4) PortConjunta'!K41+'[1](SJRS) PortConjunta'!K41+'[1](SJSC) PortConjunta'!K41+'[1](SJPR) PortConjunta'!K41</f>
        <v>0</v>
      </c>
      <c r="L41" s="671">
        <f t="shared" si="2"/>
        <v>0</v>
      </c>
      <c r="M41" s="717">
        <f>'[1](TRF4) PortConjunta'!M41+'[1](SJRS) PortConjunta'!M41+'[1](SJSC) PortConjunta'!M41+'[1](SJPR) PortConjunta'!M41</f>
        <v>0</v>
      </c>
    </row>
    <row r="42" spans="1:13" s="665" customFormat="1">
      <c r="A42" s="1169"/>
      <c r="B42" s="1172"/>
      <c r="C42" s="1175"/>
      <c r="D42" s="666">
        <v>8</v>
      </c>
      <c r="E42" s="670">
        <f>'[1](TRF4) PortConjunta'!E42+'[1](SJRS) PortConjunta'!E42+'[1](SJSC) PortConjunta'!E42+'[1](SJPR) PortConjunta'!E42</f>
        <v>0</v>
      </c>
      <c r="F42" s="667">
        <f>'[1](TRF4) PortConjunta'!F42+'[1](SJRS) PortConjunta'!F42+'[1](SJSC) PortConjunta'!F42+'[1](SJPR) PortConjunta'!F42</f>
        <v>0</v>
      </c>
      <c r="G42" s="668">
        <f t="shared" si="4"/>
        <v>0</v>
      </c>
      <c r="H42" s="713"/>
      <c r="I42" s="668">
        <f t="shared" si="1"/>
        <v>0</v>
      </c>
      <c r="J42" s="670">
        <f>'[1](TRF4) PortConjunta'!J42+'[1](SJRS) PortConjunta'!J42+'[1](SJSC) PortConjunta'!J42+'[1](SJPR) PortConjunta'!J42</f>
        <v>0</v>
      </c>
      <c r="K42" s="667">
        <f>'[1](TRF4) PortConjunta'!K42+'[1](SJRS) PortConjunta'!K42+'[1](SJSC) PortConjunta'!K42+'[1](SJPR) PortConjunta'!K42</f>
        <v>0</v>
      </c>
      <c r="L42" s="671">
        <f t="shared" si="2"/>
        <v>0</v>
      </c>
      <c r="M42" s="717">
        <f>'[1](TRF4) PortConjunta'!M42+'[1](SJRS) PortConjunta'!M42+'[1](SJSC) PortConjunta'!M42+'[1](SJPR) PortConjunta'!M42</f>
        <v>0</v>
      </c>
    </row>
    <row r="43" spans="1:13" s="665" customFormat="1">
      <c r="A43" s="1169"/>
      <c r="B43" s="1172"/>
      <c r="C43" s="1175"/>
      <c r="D43" s="666">
        <v>7</v>
      </c>
      <c r="E43" s="670">
        <f>'[1](TRF4) PortConjunta'!E43+'[1](SJRS) PortConjunta'!E43+'[1](SJSC) PortConjunta'!E43+'[1](SJPR) PortConjunta'!E43</f>
        <v>0</v>
      </c>
      <c r="F43" s="667">
        <f>'[1](TRF4) PortConjunta'!F43+'[1](SJRS) PortConjunta'!F43+'[1](SJSC) PortConjunta'!F43+'[1](SJPR) PortConjunta'!F43</f>
        <v>0</v>
      </c>
      <c r="G43" s="668">
        <f t="shared" si="4"/>
        <v>0</v>
      </c>
      <c r="H43" s="713"/>
      <c r="I43" s="668">
        <f t="shared" si="1"/>
        <v>0</v>
      </c>
      <c r="J43" s="670">
        <f>'[1](TRF4) PortConjunta'!J43+'[1](SJRS) PortConjunta'!J43+'[1](SJSC) PortConjunta'!J43+'[1](SJPR) PortConjunta'!J43</f>
        <v>0</v>
      </c>
      <c r="K43" s="667">
        <f>'[1](TRF4) PortConjunta'!K43+'[1](SJRS) PortConjunta'!K43+'[1](SJSC) PortConjunta'!K43+'[1](SJPR) PortConjunta'!K43</f>
        <v>0</v>
      </c>
      <c r="L43" s="671">
        <f t="shared" si="2"/>
        <v>0</v>
      </c>
      <c r="M43" s="717">
        <f>'[1](TRF4) PortConjunta'!M43+'[1](SJRS) PortConjunta'!M43+'[1](SJSC) PortConjunta'!M43+'[1](SJPR) PortConjunta'!M43</f>
        <v>0</v>
      </c>
    </row>
    <row r="44" spans="1:13" s="665" customFormat="1">
      <c r="A44" s="1169"/>
      <c r="B44" s="1172"/>
      <c r="C44" s="1176"/>
      <c r="D44" s="673">
        <v>6</v>
      </c>
      <c r="E44" s="674">
        <f>'[1](TRF4) PortConjunta'!E44+'[1](SJRS) PortConjunta'!E44+'[1](SJSC) PortConjunta'!E44+'[1](SJPR) PortConjunta'!E44</f>
        <v>0</v>
      </c>
      <c r="F44" s="675">
        <f>'[1](TRF4) PortConjunta'!F44+'[1](SJRS) PortConjunta'!F44+'[1](SJSC) PortConjunta'!F44+'[1](SJPR) PortConjunta'!F44</f>
        <v>0</v>
      </c>
      <c r="G44" s="676">
        <f t="shared" si="4"/>
        <v>0</v>
      </c>
      <c r="H44" s="713"/>
      <c r="I44" s="676">
        <f t="shared" si="1"/>
        <v>0</v>
      </c>
      <c r="J44" s="674">
        <f>'[1](TRF4) PortConjunta'!J44+'[1](SJRS) PortConjunta'!J44+'[1](SJSC) PortConjunta'!J44+'[1](SJPR) PortConjunta'!J44</f>
        <v>0</v>
      </c>
      <c r="K44" s="675">
        <f>'[1](TRF4) PortConjunta'!K44+'[1](SJRS) PortConjunta'!K44+'[1](SJSC) PortConjunta'!K44+'[1](SJPR) PortConjunta'!K44</f>
        <v>0</v>
      </c>
      <c r="L44" s="677">
        <f t="shared" si="2"/>
        <v>0</v>
      </c>
      <c r="M44" s="718">
        <f>'[1](TRF4) PortConjunta'!M44+'[1](SJRS) PortConjunta'!M44+'[1](SJSC) PortConjunta'!M44+'[1](SJPR) PortConjunta'!M44</f>
        <v>0</v>
      </c>
    </row>
    <row r="45" spans="1:13" s="665" customFormat="1">
      <c r="A45" s="1169"/>
      <c r="B45" s="1172"/>
      <c r="C45" s="1177" t="s">
        <v>154</v>
      </c>
      <c r="D45" s="658">
        <v>5</v>
      </c>
      <c r="E45" s="659">
        <f>'[1](TRF4) PortConjunta'!E45+'[1](SJRS) PortConjunta'!E45+'[1](SJSC) PortConjunta'!E45+'[1](SJPR) PortConjunta'!E45</f>
        <v>0</v>
      </c>
      <c r="F45" s="660">
        <f>'[1](TRF4) PortConjunta'!F45+'[1](SJRS) PortConjunta'!F45+'[1](SJSC) PortConjunta'!F45+'[1](SJPR) PortConjunta'!F45</f>
        <v>0</v>
      </c>
      <c r="G45" s="661">
        <f t="shared" si="4"/>
        <v>0</v>
      </c>
      <c r="H45" s="713"/>
      <c r="I45" s="661">
        <f t="shared" si="1"/>
        <v>0</v>
      </c>
      <c r="J45" s="659">
        <f>'[1](TRF4) PortConjunta'!J45+'[1](SJRS) PortConjunta'!J45+'[1](SJSC) PortConjunta'!J45+'[1](SJPR) PortConjunta'!J45</f>
        <v>0</v>
      </c>
      <c r="K45" s="660">
        <f>'[1](TRF4) PortConjunta'!K45+'[1](SJRS) PortConjunta'!K45+'[1](SJSC) PortConjunta'!K45+'[1](SJPR) PortConjunta'!K45</f>
        <v>0</v>
      </c>
      <c r="L45" s="663">
        <f t="shared" si="2"/>
        <v>0</v>
      </c>
      <c r="M45" s="716">
        <f>'[1](TRF4) PortConjunta'!M45+'[1](SJRS) PortConjunta'!M45+'[1](SJSC) PortConjunta'!M45+'[1](SJPR) PortConjunta'!M45</f>
        <v>0</v>
      </c>
    </row>
    <row r="46" spans="1:13" s="665" customFormat="1">
      <c r="A46" s="1169"/>
      <c r="B46" s="1172"/>
      <c r="C46" s="1175"/>
      <c r="D46" s="666">
        <v>4</v>
      </c>
      <c r="E46" s="670">
        <f>'[1](TRF4) PortConjunta'!E46+'[1](SJRS) PortConjunta'!E46+'[1](SJSC) PortConjunta'!E46+'[1](SJPR) PortConjunta'!E46</f>
        <v>0</v>
      </c>
      <c r="F46" s="667">
        <f>'[1](TRF4) PortConjunta'!F46+'[1](SJRS) PortConjunta'!F46+'[1](SJSC) PortConjunta'!F46+'[1](SJPR) PortConjunta'!F46</f>
        <v>0</v>
      </c>
      <c r="G46" s="668">
        <f t="shared" si="4"/>
        <v>0</v>
      </c>
      <c r="H46" s="713"/>
      <c r="I46" s="668">
        <f t="shared" si="1"/>
        <v>0</v>
      </c>
      <c r="J46" s="670">
        <f>'[1](TRF4) PortConjunta'!J46+'[1](SJRS) PortConjunta'!J46+'[1](SJSC) PortConjunta'!J46+'[1](SJPR) PortConjunta'!J46</f>
        <v>0</v>
      </c>
      <c r="K46" s="667">
        <f>'[1](TRF4) PortConjunta'!K46+'[1](SJRS) PortConjunta'!K46+'[1](SJSC) PortConjunta'!K46+'[1](SJPR) PortConjunta'!K46</f>
        <v>0</v>
      </c>
      <c r="L46" s="671">
        <f t="shared" si="2"/>
        <v>0</v>
      </c>
      <c r="M46" s="717">
        <f>'[1](TRF4) PortConjunta'!M46+'[1](SJRS) PortConjunta'!M46+'[1](SJSC) PortConjunta'!M46+'[1](SJPR) PortConjunta'!M46</f>
        <v>0</v>
      </c>
    </row>
    <row r="47" spans="1:13" s="665" customFormat="1">
      <c r="A47" s="1169"/>
      <c r="B47" s="1172"/>
      <c r="C47" s="1175"/>
      <c r="D47" s="666">
        <v>3</v>
      </c>
      <c r="E47" s="670">
        <f>'[1](TRF4) PortConjunta'!E47+'[1](SJRS) PortConjunta'!E47+'[1](SJSC) PortConjunta'!E47+'[1](SJPR) PortConjunta'!E47</f>
        <v>0</v>
      </c>
      <c r="F47" s="667">
        <f>'[1](TRF4) PortConjunta'!F47+'[1](SJRS) PortConjunta'!F47+'[1](SJSC) PortConjunta'!F47+'[1](SJPR) PortConjunta'!F47</f>
        <v>0</v>
      </c>
      <c r="G47" s="668">
        <f t="shared" si="4"/>
        <v>0</v>
      </c>
      <c r="H47" s="713"/>
      <c r="I47" s="668">
        <f t="shared" si="1"/>
        <v>0</v>
      </c>
      <c r="J47" s="670">
        <f>'[1](TRF4) PortConjunta'!J47+'[1](SJRS) PortConjunta'!J47+'[1](SJSC) PortConjunta'!J47+'[1](SJPR) PortConjunta'!J47</f>
        <v>0</v>
      </c>
      <c r="K47" s="667">
        <f>'[1](TRF4) PortConjunta'!K47+'[1](SJRS) PortConjunta'!K47+'[1](SJSC) PortConjunta'!K47+'[1](SJPR) PortConjunta'!K47</f>
        <v>0</v>
      </c>
      <c r="L47" s="671">
        <f t="shared" si="2"/>
        <v>0</v>
      </c>
      <c r="M47" s="717">
        <f>'[1](TRF4) PortConjunta'!M47+'[1](SJRS) PortConjunta'!M47+'[1](SJSC) PortConjunta'!M47+'[1](SJPR) PortConjunta'!M47</f>
        <v>0</v>
      </c>
    </row>
    <row r="48" spans="1:13" s="665" customFormat="1">
      <c r="A48" s="1169"/>
      <c r="B48" s="1172"/>
      <c r="C48" s="1175"/>
      <c r="D48" s="666">
        <v>2</v>
      </c>
      <c r="E48" s="680">
        <f>'[1](TRF4) PortConjunta'!E48+'[1](SJRS) PortConjunta'!E48+'[1](SJSC) PortConjunta'!E48+'[1](SJPR) PortConjunta'!E48</f>
        <v>0</v>
      </c>
      <c r="F48" s="681">
        <f>'[1](TRF4) PortConjunta'!F48+'[1](SJRS) PortConjunta'!F48+'[1](SJSC) PortConjunta'!F48+'[1](SJPR) PortConjunta'!F48</f>
        <v>0</v>
      </c>
      <c r="G48" s="682">
        <f t="shared" si="4"/>
        <v>0</v>
      </c>
      <c r="H48" s="713"/>
      <c r="I48" s="682">
        <f t="shared" si="1"/>
        <v>0</v>
      </c>
      <c r="J48" s="680">
        <f>'[1](TRF4) PortConjunta'!J48+'[1](SJRS) PortConjunta'!J48+'[1](SJSC) PortConjunta'!J48+'[1](SJPR) PortConjunta'!J48</f>
        <v>0</v>
      </c>
      <c r="K48" s="681">
        <f>'[1](TRF4) PortConjunta'!K48+'[1](SJRS) PortConjunta'!K48+'[1](SJSC) PortConjunta'!K48+'[1](SJPR) PortConjunta'!K48</f>
        <v>0</v>
      </c>
      <c r="L48" s="683">
        <f t="shared" si="2"/>
        <v>0</v>
      </c>
      <c r="M48" s="719">
        <f>'[1](TRF4) PortConjunta'!M48+'[1](SJRS) PortConjunta'!M48+'[1](SJSC) PortConjunta'!M48+'[1](SJPR) PortConjunta'!M48</f>
        <v>0</v>
      </c>
    </row>
    <row r="49" spans="1:13" s="665" customFormat="1">
      <c r="A49" s="1170"/>
      <c r="B49" s="1173"/>
      <c r="C49" s="1178"/>
      <c r="D49" s="673">
        <v>1</v>
      </c>
      <c r="E49" s="685">
        <f>'[1](TRF4) PortConjunta'!E49+'[1](SJRS) PortConjunta'!E49+'[1](SJSC) PortConjunta'!E49+'[1](SJPR) PortConjunta'!E49</f>
        <v>0</v>
      </c>
      <c r="F49" s="686">
        <f>'[1](TRF4) PortConjunta'!F49+'[1](SJRS) PortConjunta'!F49+'[1](SJSC) PortConjunta'!F49+'[1](SJPR) PortConjunta'!F49</f>
        <v>0</v>
      </c>
      <c r="G49" s="687">
        <f t="shared" si="4"/>
        <v>0</v>
      </c>
      <c r="H49" s="686">
        <f>'[1](TRF4) PortConjunta'!H49+'[1](SJRS) PortConjunta'!H49+'[1](SJSC) PortConjunta'!H49+'[1](SJPR) PortConjunta'!H49</f>
        <v>0</v>
      </c>
      <c r="I49" s="687">
        <f t="shared" si="1"/>
        <v>0</v>
      </c>
      <c r="J49" s="685">
        <f>'[1](TRF4) PortConjunta'!J49+'[1](SJRS) PortConjunta'!J49+'[1](SJSC) PortConjunta'!J49+'[1](SJPR) PortConjunta'!J49</f>
        <v>0</v>
      </c>
      <c r="K49" s="686">
        <f>'[1](TRF4) PortConjunta'!K49+'[1](SJRS) PortConjunta'!K49+'[1](SJSC) PortConjunta'!K49+'[1](SJPR) PortConjunta'!K49</f>
        <v>0</v>
      </c>
      <c r="L49" s="688">
        <f t="shared" si="2"/>
        <v>0</v>
      </c>
      <c r="M49" s="678">
        <f>'[1](TRF4) PortConjunta'!M49+'[1](SJRS) PortConjunta'!M49+'[1](SJSC) PortConjunta'!M49+'[1](SJPR) PortConjunta'!M49</f>
        <v>0</v>
      </c>
    </row>
    <row r="50" spans="1:13" s="698" customFormat="1">
      <c r="A50" s="720"/>
      <c r="B50" s="690"/>
      <c r="C50" s="691"/>
      <c r="D50" s="721" t="s">
        <v>194</v>
      </c>
      <c r="E50" s="722">
        <f>SUM(E37:E49)</f>
        <v>0</v>
      </c>
      <c r="F50" s="695">
        <f>SUM(F37:F49)</f>
        <v>0</v>
      </c>
      <c r="G50" s="695">
        <f>SUM(G37:G49)</f>
        <v>0</v>
      </c>
      <c r="H50" s="695">
        <f t="shared" ref="H50:M50" si="6">SUM(H37:H49)</f>
        <v>0</v>
      </c>
      <c r="I50" s="695">
        <f t="shared" si="6"/>
        <v>0</v>
      </c>
      <c r="J50" s="722">
        <f t="shared" si="6"/>
        <v>1</v>
      </c>
      <c r="K50" s="695">
        <f t="shared" si="6"/>
        <v>2</v>
      </c>
      <c r="L50" s="723">
        <f t="shared" si="6"/>
        <v>3</v>
      </c>
      <c r="M50" s="724">
        <f t="shared" si="6"/>
        <v>2</v>
      </c>
    </row>
    <row r="51" spans="1:13" s="698" customFormat="1" ht="13.5" customHeight="1" thickBot="1">
      <c r="A51" s="725"/>
      <c r="B51" s="1179" t="s">
        <v>17</v>
      </c>
      <c r="C51" s="1180"/>
      <c r="D51" s="1181"/>
      <c r="E51" s="726">
        <f>E22+E36+E50</f>
        <v>4921</v>
      </c>
      <c r="F51" s="727">
        <f t="shared" ref="F51:M51" si="7">F22+F36+F50</f>
        <v>318</v>
      </c>
      <c r="G51" s="727">
        <f t="shared" si="7"/>
        <v>5239</v>
      </c>
      <c r="H51" s="727">
        <f t="shared" si="7"/>
        <v>188</v>
      </c>
      <c r="I51" s="728">
        <f t="shared" si="7"/>
        <v>5427</v>
      </c>
      <c r="J51" s="726">
        <f t="shared" si="7"/>
        <v>869</v>
      </c>
      <c r="K51" s="727">
        <f t="shared" si="7"/>
        <v>182</v>
      </c>
      <c r="L51" s="729">
        <f t="shared" si="7"/>
        <v>1051</v>
      </c>
      <c r="M51" s="730">
        <f t="shared" si="7"/>
        <v>221</v>
      </c>
    </row>
    <row r="52" spans="1:13" ht="13.5" thickTop="1">
      <c r="A52" s="731" t="s">
        <v>359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H13"/>
  <sheetViews>
    <sheetView showGridLines="0" workbookViewId="0">
      <selection activeCell="K25" sqref="K25"/>
    </sheetView>
  </sheetViews>
  <sheetFormatPr defaultRowHeight="12.75"/>
  <cols>
    <col min="1" max="1" width="32" style="742" customWidth="1"/>
    <col min="2" max="7" width="15.140625" style="734" customWidth="1"/>
    <col min="8" max="8" width="16" style="734" customWidth="1"/>
    <col min="9" max="256" width="9.140625" style="734"/>
    <col min="257" max="257" width="32" style="734" customWidth="1"/>
    <col min="258" max="263" width="15.140625" style="734" customWidth="1"/>
    <col min="264" max="264" width="16" style="734" customWidth="1"/>
    <col min="265" max="512" width="9.140625" style="734"/>
    <col min="513" max="513" width="32" style="734" customWidth="1"/>
    <col min="514" max="519" width="15.140625" style="734" customWidth="1"/>
    <col min="520" max="520" width="16" style="734" customWidth="1"/>
    <col min="521" max="768" width="9.140625" style="734"/>
    <col min="769" max="769" width="32" style="734" customWidth="1"/>
    <col min="770" max="775" width="15.140625" style="734" customWidth="1"/>
    <col min="776" max="776" width="16" style="734" customWidth="1"/>
    <col min="777" max="1024" width="9.140625" style="734"/>
    <col min="1025" max="1025" width="32" style="734" customWidth="1"/>
    <col min="1026" max="1031" width="15.140625" style="734" customWidth="1"/>
    <col min="1032" max="1032" width="16" style="734" customWidth="1"/>
    <col min="1033" max="1280" width="9.140625" style="734"/>
    <col min="1281" max="1281" width="32" style="734" customWidth="1"/>
    <col min="1282" max="1287" width="15.140625" style="734" customWidth="1"/>
    <col min="1288" max="1288" width="16" style="734" customWidth="1"/>
    <col min="1289" max="1536" width="9.140625" style="734"/>
    <col min="1537" max="1537" width="32" style="734" customWidth="1"/>
    <col min="1538" max="1543" width="15.140625" style="734" customWidth="1"/>
    <col min="1544" max="1544" width="16" style="734" customWidth="1"/>
    <col min="1545" max="1792" width="9.140625" style="734"/>
    <col min="1793" max="1793" width="32" style="734" customWidth="1"/>
    <col min="1794" max="1799" width="15.140625" style="734" customWidth="1"/>
    <col min="1800" max="1800" width="16" style="734" customWidth="1"/>
    <col min="1801" max="2048" width="9.140625" style="734"/>
    <col min="2049" max="2049" width="32" style="734" customWidth="1"/>
    <col min="2050" max="2055" width="15.140625" style="734" customWidth="1"/>
    <col min="2056" max="2056" width="16" style="734" customWidth="1"/>
    <col min="2057" max="2304" width="9.140625" style="734"/>
    <col min="2305" max="2305" width="32" style="734" customWidth="1"/>
    <col min="2306" max="2311" width="15.140625" style="734" customWidth="1"/>
    <col min="2312" max="2312" width="16" style="734" customWidth="1"/>
    <col min="2313" max="2560" width="9.140625" style="734"/>
    <col min="2561" max="2561" width="32" style="734" customWidth="1"/>
    <col min="2562" max="2567" width="15.140625" style="734" customWidth="1"/>
    <col min="2568" max="2568" width="16" style="734" customWidth="1"/>
    <col min="2569" max="2816" width="9.140625" style="734"/>
    <col min="2817" max="2817" width="32" style="734" customWidth="1"/>
    <col min="2818" max="2823" width="15.140625" style="734" customWidth="1"/>
    <col min="2824" max="2824" width="16" style="734" customWidth="1"/>
    <col min="2825" max="3072" width="9.140625" style="734"/>
    <col min="3073" max="3073" width="32" style="734" customWidth="1"/>
    <col min="3074" max="3079" width="15.140625" style="734" customWidth="1"/>
    <col min="3080" max="3080" width="16" style="734" customWidth="1"/>
    <col min="3081" max="3328" width="9.140625" style="734"/>
    <col min="3329" max="3329" width="32" style="734" customWidth="1"/>
    <col min="3330" max="3335" width="15.140625" style="734" customWidth="1"/>
    <col min="3336" max="3336" width="16" style="734" customWidth="1"/>
    <col min="3337" max="3584" width="9.140625" style="734"/>
    <col min="3585" max="3585" width="32" style="734" customWidth="1"/>
    <col min="3586" max="3591" width="15.140625" style="734" customWidth="1"/>
    <col min="3592" max="3592" width="16" style="734" customWidth="1"/>
    <col min="3593" max="3840" width="9.140625" style="734"/>
    <col min="3841" max="3841" width="32" style="734" customWidth="1"/>
    <col min="3842" max="3847" width="15.140625" style="734" customWidth="1"/>
    <col min="3848" max="3848" width="16" style="734" customWidth="1"/>
    <col min="3849" max="4096" width="9.140625" style="734"/>
    <col min="4097" max="4097" width="32" style="734" customWidth="1"/>
    <col min="4098" max="4103" width="15.140625" style="734" customWidth="1"/>
    <col min="4104" max="4104" width="16" style="734" customWidth="1"/>
    <col min="4105" max="4352" width="9.140625" style="734"/>
    <col min="4353" max="4353" width="32" style="734" customWidth="1"/>
    <col min="4354" max="4359" width="15.140625" style="734" customWidth="1"/>
    <col min="4360" max="4360" width="16" style="734" customWidth="1"/>
    <col min="4361" max="4608" width="9.140625" style="734"/>
    <col min="4609" max="4609" width="32" style="734" customWidth="1"/>
    <col min="4610" max="4615" width="15.140625" style="734" customWidth="1"/>
    <col min="4616" max="4616" width="16" style="734" customWidth="1"/>
    <col min="4617" max="4864" width="9.140625" style="734"/>
    <col min="4865" max="4865" width="32" style="734" customWidth="1"/>
    <col min="4866" max="4871" width="15.140625" style="734" customWidth="1"/>
    <col min="4872" max="4872" width="16" style="734" customWidth="1"/>
    <col min="4873" max="5120" width="9.140625" style="734"/>
    <col min="5121" max="5121" width="32" style="734" customWidth="1"/>
    <col min="5122" max="5127" width="15.140625" style="734" customWidth="1"/>
    <col min="5128" max="5128" width="16" style="734" customWidth="1"/>
    <col min="5129" max="5376" width="9.140625" style="734"/>
    <col min="5377" max="5377" width="32" style="734" customWidth="1"/>
    <col min="5378" max="5383" width="15.140625" style="734" customWidth="1"/>
    <col min="5384" max="5384" width="16" style="734" customWidth="1"/>
    <col min="5385" max="5632" width="9.140625" style="734"/>
    <col min="5633" max="5633" width="32" style="734" customWidth="1"/>
    <col min="5634" max="5639" width="15.140625" style="734" customWidth="1"/>
    <col min="5640" max="5640" width="16" style="734" customWidth="1"/>
    <col min="5641" max="5888" width="9.140625" style="734"/>
    <col min="5889" max="5889" width="32" style="734" customWidth="1"/>
    <col min="5890" max="5895" width="15.140625" style="734" customWidth="1"/>
    <col min="5896" max="5896" width="16" style="734" customWidth="1"/>
    <col min="5897" max="6144" width="9.140625" style="734"/>
    <col min="6145" max="6145" width="32" style="734" customWidth="1"/>
    <col min="6146" max="6151" width="15.140625" style="734" customWidth="1"/>
    <col min="6152" max="6152" width="16" style="734" customWidth="1"/>
    <col min="6153" max="6400" width="9.140625" style="734"/>
    <col min="6401" max="6401" width="32" style="734" customWidth="1"/>
    <col min="6402" max="6407" width="15.140625" style="734" customWidth="1"/>
    <col min="6408" max="6408" width="16" style="734" customWidth="1"/>
    <col min="6409" max="6656" width="9.140625" style="734"/>
    <col min="6657" max="6657" width="32" style="734" customWidth="1"/>
    <col min="6658" max="6663" width="15.140625" style="734" customWidth="1"/>
    <col min="6664" max="6664" width="16" style="734" customWidth="1"/>
    <col min="6665" max="6912" width="9.140625" style="734"/>
    <col min="6913" max="6913" width="32" style="734" customWidth="1"/>
    <col min="6914" max="6919" width="15.140625" style="734" customWidth="1"/>
    <col min="6920" max="6920" width="16" style="734" customWidth="1"/>
    <col min="6921" max="7168" width="9.140625" style="734"/>
    <col min="7169" max="7169" width="32" style="734" customWidth="1"/>
    <col min="7170" max="7175" width="15.140625" style="734" customWidth="1"/>
    <col min="7176" max="7176" width="16" style="734" customWidth="1"/>
    <col min="7177" max="7424" width="9.140625" style="734"/>
    <col min="7425" max="7425" width="32" style="734" customWidth="1"/>
    <col min="7426" max="7431" width="15.140625" style="734" customWidth="1"/>
    <col min="7432" max="7432" width="16" style="734" customWidth="1"/>
    <col min="7433" max="7680" width="9.140625" style="734"/>
    <col min="7681" max="7681" width="32" style="734" customWidth="1"/>
    <col min="7682" max="7687" width="15.140625" style="734" customWidth="1"/>
    <col min="7688" max="7688" width="16" style="734" customWidth="1"/>
    <col min="7689" max="7936" width="9.140625" style="734"/>
    <col min="7937" max="7937" width="32" style="734" customWidth="1"/>
    <col min="7938" max="7943" width="15.140625" style="734" customWidth="1"/>
    <col min="7944" max="7944" width="16" style="734" customWidth="1"/>
    <col min="7945" max="8192" width="9.140625" style="734"/>
    <col min="8193" max="8193" width="32" style="734" customWidth="1"/>
    <col min="8194" max="8199" width="15.140625" style="734" customWidth="1"/>
    <col min="8200" max="8200" width="16" style="734" customWidth="1"/>
    <col min="8201" max="8448" width="9.140625" style="734"/>
    <col min="8449" max="8449" width="32" style="734" customWidth="1"/>
    <col min="8450" max="8455" width="15.140625" style="734" customWidth="1"/>
    <col min="8456" max="8456" width="16" style="734" customWidth="1"/>
    <col min="8457" max="8704" width="9.140625" style="734"/>
    <col min="8705" max="8705" width="32" style="734" customWidth="1"/>
    <col min="8706" max="8711" width="15.140625" style="734" customWidth="1"/>
    <col min="8712" max="8712" width="16" style="734" customWidth="1"/>
    <col min="8713" max="8960" width="9.140625" style="734"/>
    <col min="8961" max="8961" width="32" style="734" customWidth="1"/>
    <col min="8962" max="8967" width="15.140625" style="734" customWidth="1"/>
    <col min="8968" max="8968" width="16" style="734" customWidth="1"/>
    <col min="8969" max="9216" width="9.140625" style="734"/>
    <col min="9217" max="9217" width="32" style="734" customWidth="1"/>
    <col min="9218" max="9223" width="15.140625" style="734" customWidth="1"/>
    <col min="9224" max="9224" width="16" style="734" customWidth="1"/>
    <col min="9225" max="9472" width="9.140625" style="734"/>
    <col min="9473" max="9473" width="32" style="734" customWidth="1"/>
    <col min="9474" max="9479" width="15.140625" style="734" customWidth="1"/>
    <col min="9480" max="9480" width="16" style="734" customWidth="1"/>
    <col min="9481" max="9728" width="9.140625" style="734"/>
    <col min="9729" max="9729" width="32" style="734" customWidth="1"/>
    <col min="9730" max="9735" width="15.140625" style="734" customWidth="1"/>
    <col min="9736" max="9736" width="16" style="734" customWidth="1"/>
    <col min="9737" max="9984" width="9.140625" style="734"/>
    <col min="9985" max="9985" width="32" style="734" customWidth="1"/>
    <col min="9986" max="9991" width="15.140625" style="734" customWidth="1"/>
    <col min="9992" max="9992" width="16" style="734" customWidth="1"/>
    <col min="9993" max="10240" width="9.140625" style="734"/>
    <col min="10241" max="10241" width="32" style="734" customWidth="1"/>
    <col min="10242" max="10247" width="15.140625" style="734" customWidth="1"/>
    <col min="10248" max="10248" width="16" style="734" customWidth="1"/>
    <col min="10249" max="10496" width="9.140625" style="734"/>
    <col min="10497" max="10497" width="32" style="734" customWidth="1"/>
    <col min="10498" max="10503" width="15.140625" style="734" customWidth="1"/>
    <col min="10504" max="10504" width="16" style="734" customWidth="1"/>
    <col min="10505" max="10752" width="9.140625" style="734"/>
    <col min="10753" max="10753" width="32" style="734" customWidth="1"/>
    <col min="10754" max="10759" width="15.140625" style="734" customWidth="1"/>
    <col min="10760" max="10760" width="16" style="734" customWidth="1"/>
    <col min="10761" max="11008" width="9.140625" style="734"/>
    <col min="11009" max="11009" width="32" style="734" customWidth="1"/>
    <col min="11010" max="11015" width="15.140625" style="734" customWidth="1"/>
    <col min="11016" max="11016" width="16" style="734" customWidth="1"/>
    <col min="11017" max="11264" width="9.140625" style="734"/>
    <col min="11265" max="11265" width="32" style="734" customWidth="1"/>
    <col min="11266" max="11271" width="15.140625" style="734" customWidth="1"/>
    <col min="11272" max="11272" width="16" style="734" customWidth="1"/>
    <col min="11273" max="11520" width="9.140625" style="734"/>
    <col min="11521" max="11521" width="32" style="734" customWidth="1"/>
    <col min="11522" max="11527" width="15.140625" style="734" customWidth="1"/>
    <col min="11528" max="11528" width="16" style="734" customWidth="1"/>
    <col min="11529" max="11776" width="9.140625" style="734"/>
    <col min="11777" max="11777" width="32" style="734" customWidth="1"/>
    <col min="11778" max="11783" width="15.140625" style="734" customWidth="1"/>
    <col min="11784" max="11784" width="16" style="734" customWidth="1"/>
    <col min="11785" max="12032" width="9.140625" style="734"/>
    <col min="12033" max="12033" width="32" style="734" customWidth="1"/>
    <col min="12034" max="12039" width="15.140625" style="734" customWidth="1"/>
    <col min="12040" max="12040" width="16" style="734" customWidth="1"/>
    <col min="12041" max="12288" width="9.140625" style="734"/>
    <col min="12289" max="12289" width="32" style="734" customWidth="1"/>
    <col min="12290" max="12295" width="15.140625" style="734" customWidth="1"/>
    <col min="12296" max="12296" width="16" style="734" customWidth="1"/>
    <col min="12297" max="12544" width="9.140625" style="734"/>
    <col min="12545" max="12545" width="32" style="734" customWidth="1"/>
    <col min="12546" max="12551" width="15.140625" style="734" customWidth="1"/>
    <col min="12552" max="12552" width="16" style="734" customWidth="1"/>
    <col min="12553" max="12800" width="9.140625" style="734"/>
    <col min="12801" max="12801" width="32" style="734" customWidth="1"/>
    <col min="12802" max="12807" width="15.140625" style="734" customWidth="1"/>
    <col min="12808" max="12808" width="16" style="734" customWidth="1"/>
    <col min="12809" max="13056" width="9.140625" style="734"/>
    <col min="13057" max="13057" width="32" style="734" customWidth="1"/>
    <col min="13058" max="13063" width="15.140625" style="734" customWidth="1"/>
    <col min="13064" max="13064" width="16" style="734" customWidth="1"/>
    <col min="13065" max="13312" width="9.140625" style="734"/>
    <col min="13313" max="13313" width="32" style="734" customWidth="1"/>
    <col min="13314" max="13319" width="15.140625" style="734" customWidth="1"/>
    <col min="13320" max="13320" width="16" style="734" customWidth="1"/>
    <col min="13321" max="13568" width="9.140625" style="734"/>
    <col min="13569" max="13569" width="32" style="734" customWidth="1"/>
    <col min="13570" max="13575" width="15.140625" style="734" customWidth="1"/>
    <col min="13576" max="13576" width="16" style="734" customWidth="1"/>
    <col min="13577" max="13824" width="9.140625" style="734"/>
    <col min="13825" max="13825" width="32" style="734" customWidth="1"/>
    <col min="13826" max="13831" width="15.140625" style="734" customWidth="1"/>
    <col min="13832" max="13832" width="16" style="734" customWidth="1"/>
    <col min="13833" max="14080" width="9.140625" style="734"/>
    <col min="14081" max="14081" width="32" style="734" customWidth="1"/>
    <col min="14082" max="14087" width="15.140625" style="734" customWidth="1"/>
    <col min="14088" max="14088" width="16" style="734" customWidth="1"/>
    <col min="14089" max="14336" width="9.140625" style="734"/>
    <col min="14337" max="14337" width="32" style="734" customWidth="1"/>
    <col min="14338" max="14343" width="15.140625" style="734" customWidth="1"/>
    <col min="14344" max="14344" width="16" style="734" customWidth="1"/>
    <col min="14345" max="14592" width="9.140625" style="734"/>
    <col min="14593" max="14593" width="32" style="734" customWidth="1"/>
    <col min="14594" max="14599" width="15.140625" style="734" customWidth="1"/>
    <col min="14600" max="14600" width="16" style="734" customWidth="1"/>
    <col min="14601" max="14848" width="9.140625" style="734"/>
    <col min="14849" max="14849" width="32" style="734" customWidth="1"/>
    <col min="14850" max="14855" width="15.140625" style="734" customWidth="1"/>
    <col min="14856" max="14856" width="16" style="734" customWidth="1"/>
    <col min="14857" max="15104" width="9.140625" style="734"/>
    <col min="15105" max="15105" width="32" style="734" customWidth="1"/>
    <col min="15106" max="15111" width="15.140625" style="734" customWidth="1"/>
    <col min="15112" max="15112" width="16" style="734" customWidth="1"/>
    <col min="15113" max="15360" width="9.140625" style="734"/>
    <col min="15361" max="15361" width="32" style="734" customWidth="1"/>
    <col min="15362" max="15367" width="15.140625" style="734" customWidth="1"/>
    <col min="15368" max="15368" width="16" style="734" customWidth="1"/>
    <col min="15369" max="15616" width="9.140625" style="734"/>
    <col min="15617" max="15617" width="32" style="734" customWidth="1"/>
    <col min="15618" max="15623" width="15.140625" style="734" customWidth="1"/>
    <col min="15624" max="15624" width="16" style="734" customWidth="1"/>
    <col min="15625" max="15872" width="9.140625" style="734"/>
    <col min="15873" max="15873" width="32" style="734" customWidth="1"/>
    <col min="15874" max="15879" width="15.140625" style="734" customWidth="1"/>
    <col min="15880" max="15880" width="16" style="734" customWidth="1"/>
    <col min="15881" max="16128" width="9.140625" style="734"/>
    <col min="16129" max="16129" width="32" style="734" customWidth="1"/>
    <col min="16130" max="16135" width="15.140625" style="734" customWidth="1"/>
    <col min="16136" max="16136" width="16" style="734" customWidth="1"/>
    <col min="16137" max="16384" width="9.140625" style="734"/>
  </cols>
  <sheetData>
    <row r="1" spans="1:8" ht="12.75" customHeight="1">
      <c r="A1" s="1184" t="s">
        <v>0</v>
      </c>
      <c r="B1" s="1184"/>
      <c r="C1" s="1184"/>
      <c r="D1" s="1184"/>
      <c r="E1" s="1184"/>
      <c r="F1" s="1184"/>
      <c r="G1" s="1184"/>
      <c r="H1" s="1184"/>
    </row>
    <row r="2" spans="1:8" ht="12.75" customHeight="1">
      <c r="A2" s="1184" t="s">
        <v>19</v>
      </c>
      <c r="B2" s="1184"/>
      <c r="C2" s="1184"/>
      <c r="D2" s="1184"/>
      <c r="E2" s="1184"/>
      <c r="F2" s="1184"/>
      <c r="G2" s="1184"/>
      <c r="H2" s="1184"/>
    </row>
    <row r="3" spans="1:8">
      <c r="A3" s="735"/>
      <c r="B3" s="735"/>
      <c r="C3" s="735"/>
      <c r="D3" s="735"/>
      <c r="E3" s="735"/>
      <c r="F3" s="735"/>
      <c r="G3" s="735"/>
      <c r="H3" s="735"/>
    </row>
    <row r="4" spans="1:8" ht="12.75" customHeight="1">
      <c r="A4" s="736" t="s">
        <v>357</v>
      </c>
      <c r="B4" s="737"/>
      <c r="C4" s="737"/>
      <c r="D4" s="737"/>
      <c r="E4" s="737"/>
      <c r="F4" s="737"/>
      <c r="G4" s="737"/>
      <c r="H4" s="737"/>
    </row>
    <row r="5" spans="1:8" s="742" customFormat="1" ht="12.75" customHeight="1">
      <c r="A5" s="738"/>
      <c r="B5" s="738"/>
      <c r="C5" s="738"/>
      <c r="D5" s="738"/>
      <c r="E5" s="739"/>
      <c r="F5" s="739"/>
      <c r="G5" s="740" t="s">
        <v>358</v>
      </c>
      <c r="H5" s="741" t="s">
        <v>394</v>
      </c>
    </row>
    <row r="6" spans="1:8" ht="12.75" customHeight="1">
      <c r="A6" s="1182" t="s">
        <v>3</v>
      </c>
      <c r="B6" s="1186" t="s">
        <v>4</v>
      </c>
      <c r="C6" s="1186"/>
      <c r="D6" s="1186"/>
      <c r="E6" s="1187" t="s">
        <v>5</v>
      </c>
      <c r="F6" s="1188"/>
      <c r="G6" s="1189"/>
      <c r="H6" s="1182" t="s">
        <v>20</v>
      </c>
    </row>
    <row r="7" spans="1:8" ht="12.75" customHeight="1">
      <c r="A7" s="1185"/>
      <c r="B7" s="1190" t="s">
        <v>7</v>
      </c>
      <c r="C7" s="1182" t="s">
        <v>8</v>
      </c>
      <c r="D7" s="1192" t="s">
        <v>9</v>
      </c>
      <c r="E7" s="1192" t="s">
        <v>180</v>
      </c>
      <c r="F7" s="1182" t="s">
        <v>11</v>
      </c>
      <c r="G7" s="1182" t="s">
        <v>9</v>
      </c>
      <c r="H7" s="1185"/>
    </row>
    <row r="8" spans="1:8">
      <c r="A8" s="1183"/>
      <c r="B8" s="1191"/>
      <c r="C8" s="1183"/>
      <c r="D8" s="1193"/>
      <c r="E8" s="1193"/>
      <c r="F8" s="1183"/>
      <c r="G8" s="1183"/>
      <c r="H8" s="1183"/>
    </row>
    <row r="9" spans="1:8">
      <c r="A9" s="743" t="s">
        <v>177</v>
      </c>
      <c r="B9" s="744">
        <f>'[2](TRF4) PortConjunta'!B9+'[2](SJRS) PortConjunta'!B9+'[2](SJSC) PortConjunta'!B9+'[2](SJPR) PortConjunta'!B9</f>
        <v>0</v>
      </c>
      <c r="C9" s="745">
        <f>'[2](TRF4) PortConjunta'!C9+'[2](SJRS) PortConjunta'!C9+'[2](SJSC) PortConjunta'!C9+'[2](SJPR) PortConjunta'!C9</f>
        <v>0</v>
      </c>
      <c r="D9" s="746">
        <f>SUM(B9:C9)</f>
        <v>0</v>
      </c>
      <c r="E9" s="747">
        <f>'[2](TRF4) PortConjunta'!E9+'[2](SJRS) PortConjunta'!E9+'[2](SJSC) PortConjunta'!E9+'[2](SJPR) PortConjunta'!E9</f>
        <v>0</v>
      </c>
      <c r="F9" s="745">
        <f>'[2](TRF4) PortConjunta'!F9+'[2](SJRS) PortConjunta'!F9+'[2](SJSC) PortConjunta'!F9+'[2](SJPR) PortConjunta'!F9</f>
        <v>0</v>
      </c>
      <c r="G9" s="748">
        <f>SUM(E9:F9)</f>
        <v>0</v>
      </c>
      <c r="H9" s="745">
        <f>'[2](TRF4) PortConjunta'!H9+'[2](SJRS) PortConjunta'!H9+'[2](SJSC) PortConjunta'!H9+'[2](SJPR) PortConjunta'!H9</f>
        <v>0</v>
      </c>
    </row>
    <row r="10" spans="1:8">
      <c r="A10" s="743" t="s">
        <v>178</v>
      </c>
      <c r="B10" s="744">
        <f>'[2](TRF4) PortConjunta'!B10+'[2](SJRS) PortConjunta'!B10+'[2](SJSC) PortConjunta'!B10+'[2](SJPR) PortConjunta'!B10</f>
        <v>232</v>
      </c>
      <c r="C10" s="745">
        <f>'[2](TRF4) PortConjunta'!C10+'[2](SJRS) PortConjunta'!C10+'[2](SJSC) PortConjunta'!C10+'[2](SJPR) PortConjunta'!C10</f>
        <v>1</v>
      </c>
      <c r="D10" s="746">
        <f>SUM(B10:C10)</f>
        <v>233</v>
      </c>
      <c r="E10" s="747">
        <f>'[2](TRF4) PortConjunta'!E10+'[2](SJRS) PortConjunta'!E10+'[2](SJSC) PortConjunta'!E10+'[2](SJPR) PortConjunta'!E10</f>
        <v>17</v>
      </c>
      <c r="F10" s="745">
        <f>'[2](TRF4) PortConjunta'!F10+'[2](SJRS) PortConjunta'!F10+'[2](SJSC) PortConjunta'!F10+'[2](SJPR) PortConjunta'!F10</f>
        <v>5</v>
      </c>
      <c r="G10" s="748">
        <f>SUM(E10:F10)</f>
        <v>22</v>
      </c>
      <c r="H10" s="745">
        <f>'[2](TRF4) PortConjunta'!H10+'[2](SJRS) PortConjunta'!H10+'[2](SJSC) PortConjunta'!H10+'[2](SJPR) PortConjunta'!H10</f>
        <v>7</v>
      </c>
    </row>
    <row r="11" spans="1:8">
      <c r="A11" s="743" t="s">
        <v>191</v>
      </c>
      <c r="B11" s="744">
        <f>'[2](TRF4) PortConjunta'!B11+'[2](SJRS) PortConjunta'!B11+'[2](SJSC) PortConjunta'!B11+'[2](SJPR) PortConjunta'!B11</f>
        <v>169</v>
      </c>
      <c r="C11" s="745">
        <f>'[2](TRF4) PortConjunta'!C11+'[2](SJRS) PortConjunta'!C11+'[2](SJSC) PortConjunta'!C11+'[2](SJPR) PortConjunta'!C11</f>
        <v>28</v>
      </c>
      <c r="D11" s="746">
        <f>SUM(B11:C11)</f>
        <v>197</v>
      </c>
      <c r="E11" s="747">
        <f>'[2](TRF4) PortConjunta'!E11+'[2](SJRS) PortConjunta'!E11+'[2](SJSC) PortConjunta'!E11+'[2](SJPR) PortConjunta'!E11</f>
        <v>1</v>
      </c>
      <c r="F11" s="745">
        <f>'[2](TRF4) PortConjunta'!F11+'[2](SJRS) PortConjunta'!F11+'[2](SJSC) PortConjunta'!F11+'[2](SJPR) PortConjunta'!F11</f>
        <v>0</v>
      </c>
      <c r="G11" s="748">
        <f>SUM(E11:F11)</f>
        <v>1</v>
      </c>
      <c r="H11" s="745">
        <f>'[2](TRF4) PortConjunta'!H11+'[2](SJRS) PortConjunta'!H11+'[2](SJSC) PortConjunta'!H11+'[2](SJPR) PortConjunta'!H11</f>
        <v>0</v>
      </c>
    </row>
    <row r="12" spans="1:8" s="753" customFormat="1">
      <c r="A12" s="749" t="s">
        <v>17</v>
      </c>
      <c r="B12" s="750">
        <f t="shared" ref="B12:H12" si="0">SUM(B9:B11)</f>
        <v>401</v>
      </c>
      <c r="C12" s="751">
        <f t="shared" si="0"/>
        <v>29</v>
      </c>
      <c r="D12" s="752">
        <f t="shared" si="0"/>
        <v>430</v>
      </c>
      <c r="E12" s="752">
        <f t="shared" si="0"/>
        <v>18</v>
      </c>
      <c r="F12" s="751">
        <f t="shared" si="0"/>
        <v>5</v>
      </c>
      <c r="G12" s="751">
        <f t="shared" si="0"/>
        <v>23</v>
      </c>
      <c r="H12" s="751">
        <f t="shared" si="0"/>
        <v>7</v>
      </c>
    </row>
    <row r="13" spans="1:8">
      <c r="A13" s="754" t="s">
        <v>360</v>
      </c>
    </row>
  </sheetData>
  <mergeCells count="12">
    <mergeCell ref="F7:F8"/>
    <mergeCell ref="G7:G8"/>
    <mergeCell ref="A1:H1"/>
    <mergeCell ref="A2:H2"/>
    <mergeCell ref="A6:A8"/>
    <mergeCell ref="B6:D6"/>
    <mergeCell ref="E6:G6"/>
    <mergeCell ref="H6:H8"/>
    <mergeCell ref="B7:B8"/>
    <mergeCell ref="C7:C8"/>
    <mergeCell ref="D7:D8"/>
    <mergeCell ref="E7:E8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G21"/>
  <sheetViews>
    <sheetView showGridLines="0" workbookViewId="0">
      <selection activeCell="K25" sqref="K25"/>
    </sheetView>
  </sheetViews>
  <sheetFormatPr defaultRowHeight="12.75"/>
  <cols>
    <col min="1" max="1" width="27.140625" style="742" customWidth="1"/>
    <col min="2" max="2" width="14.140625" style="742" customWidth="1"/>
    <col min="3" max="7" width="14.140625" style="734" customWidth="1"/>
    <col min="8" max="256" width="9.140625" style="734"/>
    <col min="257" max="257" width="27.140625" style="734" customWidth="1"/>
    <col min="258" max="263" width="14.140625" style="734" customWidth="1"/>
    <col min="264" max="512" width="9.140625" style="734"/>
    <col min="513" max="513" width="27.140625" style="734" customWidth="1"/>
    <col min="514" max="519" width="14.140625" style="734" customWidth="1"/>
    <col min="520" max="768" width="9.140625" style="734"/>
    <col min="769" max="769" width="27.140625" style="734" customWidth="1"/>
    <col min="770" max="775" width="14.140625" style="734" customWidth="1"/>
    <col min="776" max="1024" width="9.140625" style="734"/>
    <col min="1025" max="1025" width="27.140625" style="734" customWidth="1"/>
    <col min="1026" max="1031" width="14.140625" style="734" customWidth="1"/>
    <col min="1032" max="1280" width="9.140625" style="734"/>
    <col min="1281" max="1281" width="27.140625" style="734" customWidth="1"/>
    <col min="1282" max="1287" width="14.140625" style="734" customWidth="1"/>
    <col min="1288" max="1536" width="9.140625" style="734"/>
    <col min="1537" max="1537" width="27.140625" style="734" customWidth="1"/>
    <col min="1538" max="1543" width="14.140625" style="734" customWidth="1"/>
    <col min="1544" max="1792" width="9.140625" style="734"/>
    <col min="1793" max="1793" width="27.140625" style="734" customWidth="1"/>
    <col min="1794" max="1799" width="14.140625" style="734" customWidth="1"/>
    <col min="1800" max="2048" width="9.140625" style="734"/>
    <col min="2049" max="2049" width="27.140625" style="734" customWidth="1"/>
    <col min="2050" max="2055" width="14.140625" style="734" customWidth="1"/>
    <col min="2056" max="2304" width="9.140625" style="734"/>
    <col min="2305" max="2305" width="27.140625" style="734" customWidth="1"/>
    <col min="2306" max="2311" width="14.140625" style="734" customWidth="1"/>
    <col min="2312" max="2560" width="9.140625" style="734"/>
    <col min="2561" max="2561" width="27.140625" style="734" customWidth="1"/>
    <col min="2562" max="2567" width="14.140625" style="734" customWidth="1"/>
    <col min="2568" max="2816" width="9.140625" style="734"/>
    <col min="2817" max="2817" width="27.140625" style="734" customWidth="1"/>
    <col min="2818" max="2823" width="14.140625" style="734" customWidth="1"/>
    <col min="2824" max="3072" width="9.140625" style="734"/>
    <col min="3073" max="3073" width="27.140625" style="734" customWidth="1"/>
    <col min="3074" max="3079" width="14.140625" style="734" customWidth="1"/>
    <col min="3080" max="3328" width="9.140625" style="734"/>
    <col min="3329" max="3329" width="27.140625" style="734" customWidth="1"/>
    <col min="3330" max="3335" width="14.140625" style="734" customWidth="1"/>
    <col min="3336" max="3584" width="9.140625" style="734"/>
    <col min="3585" max="3585" width="27.140625" style="734" customWidth="1"/>
    <col min="3586" max="3591" width="14.140625" style="734" customWidth="1"/>
    <col min="3592" max="3840" width="9.140625" style="734"/>
    <col min="3841" max="3841" width="27.140625" style="734" customWidth="1"/>
    <col min="3842" max="3847" width="14.140625" style="734" customWidth="1"/>
    <col min="3848" max="4096" width="9.140625" style="734"/>
    <col min="4097" max="4097" width="27.140625" style="734" customWidth="1"/>
    <col min="4098" max="4103" width="14.140625" style="734" customWidth="1"/>
    <col min="4104" max="4352" width="9.140625" style="734"/>
    <col min="4353" max="4353" width="27.140625" style="734" customWidth="1"/>
    <col min="4354" max="4359" width="14.140625" style="734" customWidth="1"/>
    <col min="4360" max="4608" width="9.140625" style="734"/>
    <col min="4609" max="4609" width="27.140625" style="734" customWidth="1"/>
    <col min="4610" max="4615" width="14.140625" style="734" customWidth="1"/>
    <col min="4616" max="4864" width="9.140625" style="734"/>
    <col min="4865" max="4865" width="27.140625" style="734" customWidth="1"/>
    <col min="4866" max="4871" width="14.140625" style="734" customWidth="1"/>
    <col min="4872" max="5120" width="9.140625" style="734"/>
    <col min="5121" max="5121" width="27.140625" style="734" customWidth="1"/>
    <col min="5122" max="5127" width="14.140625" style="734" customWidth="1"/>
    <col min="5128" max="5376" width="9.140625" style="734"/>
    <col min="5377" max="5377" width="27.140625" style="734" customWidth="1"/>
    <col min="5378" max="5383" width="14.140625" style="734" customWidth="1"/>
    <col min="5384" max="5632" width="9.140625" style="734"/>
    <col min="5633" max="5633" width="27.140625" style="734" customWidth="1"/>
    <col min="5634" max="5639" width="14.140625" style="734" customWidth="1"/>
    <col min="5640" max="5888" width="9.140625" style="734"/>
    <col min="5889" max="5889" width="27.140625" style="734" customWidth="1"/>
    <col min="5890" max="5895" width="14.140625" style="734" customWidth="1"/>
    <col min="5896" max="6144" width="9.140625" style="734"/>
    <col min="6145" max="6145" width="27.140625" style="734" customWidth="1"/>
    <col min="6146" max="6151" width="14.140625" style="734" customWidth="1"/>
    <col min="6152" max="6400" width="9.140625" style="734"/>
    <col min="6401" max="6401" width="27.140625" style="734" customWidth="1"/>
    <col min="6402" max="6407" width="14.140625" style="734" customWidth="1"/>
    <col min="6408" max="6656" width="9.140625" style="734"/>
    <col min="6657" max="6657" width="27.140625" style="734" customWidth="1"/>
    <col min="6658" max="6663" width="14.140625" style="734" customWidth="1"/>
    <col min="6664" max="6912" width="9.140625" style="734"/>
    <col min="6913" max="6913" width="27.140625" style="734" customWidth="1"/>
    <col min="6914" max="6919" width="14.140625" style="734" customWidth="1"/>
    <col min="6920" max="7168" width="9.140625" style="734"/>
    <col min="7169" max="7169" width="27.140625" style="734" customWidth="1"/>
    <col min="7170" max="7175" width="14.140625" style="734" customWidth="1"/>
    <col min="7176" max="7424" width="9.140625" style="734"/>
    <col min="7425" max="7425" width="27.140625" style="734" customWidth="1"/>
    <col min="7426" max="7431" width="14.140625" style="734" customWidth="1"/>
    <col min="7432" max="7680" width="9.140625" style="734"/>
    <col min="7681" max="7681" width="27.140625" style="734" customWidth="1"/>
    <col min="7682" max="7687" width="14.140625" style="734" customWidth="1"/>
    <col min="7688" max="7936" width="9.140625" style="734"/>
    <col min="7937" max="7937" width="27.140625" style="734" customWidth="1"/>
    <col min="7938" max="7943" width="14.140625" style="734" customWidth="1"/>
    <col min="7944" max="8192" width="9.140625" style="734"/>
    <col min="8193" max="8193" width="27.140625" style="734" customWidth="1"/>
    <col min="8194" max="8199" width="14.140625" style="734" customWidth="1"/>
    <col min="8200" max="8448" width="9.140625" style="734"/>
    <col min="8449" max="8449" width="27.140625" style="734" customWidth="1"/>
    <col min="8450" max="8455" width="14.140625" style="734" customWidth="1"/>
    <col min="8456" max="8704" width="9.140625" style="734"/>
    <col min="8705" max="8705" width="27.140625" style="734" customWidth="1"/>
    <col min="8706" max="8711" width="14.140625" style="734" customWidth="1"/>
    <col min="8712" max="8960" width="9.140625" style="734"/>
    <col min="8961" max="8961" width="27.140625" style="734" customWidth="1"/>
    <col min="8962" max="8967" width="14.140625" style="734" customWidth="1"/>
    <col min="8968" max="9216" width="9.140625" style="734"/>
    <col min="9217" max="9217" width="27.140625" style="734" customWidth="1"/>
    <col min="9218" max="9223" width="14.140625" style="734" customWidth="1"/>
    <col min="9224" max="9472" width="9.140625" style="734"/>
    <col min="9473" max="9473" width="27.140625" style="734" customWidth="1"/>
    <col min="9474" max="9479" width="14.140625" style="734" customWidth="1"/>
    <col min="9480" max="9728" width="9.140625" style="734"/>
    <col min="9729" max="9729" width="27.140625" style="734" customWidth="1"/>
    <col min="9730" max="9735" width="14.140625" style="734" customWidth="1"/>
    <col min="9736" max="9984" width="9.140625" style="734"/>
    <col min="9985" max="9985" width="27.140625" style="734" customWidth="1"/>
    <col min="9986" max="9991" width="14.140625" style="734" customWidth="1"/>
    <col min="9992" max="10240" width="9.140625" style="734"/>
    <col min="10241" max="10241" width="27.140625" style="734" customWidth="1"/>
    <col min="10242" max="10247" width="14.140625" style="734" customWidth="1"/>
    <col min="10248" max="10496" width="9.140625" style="734"/>
    <col min="10497" max="10497" width="27.140625" style="734" customWidth="1"/>
    <col min="10498" max="10503" width="14.140625" style="734" customWidth="1"/>
    <col min="10504" max="10752" width="9.140625" style="734"/>
    <col min="10753" max="10753" width="27.140625" style="734" customWidth="1"/>
    <col min="10754" max="10759" width="14.140625" style="734" customWidth="1"/>
    <col min="10760" max="11008" width="9.140625" style="734"/>
    <col min="11009" max="11009" width="27.140625" style="734" customWidth="1"/>
    <col min="11010" max="11015" width="14.140625" style="734" customWidth="1"/>
    <col min="11016" max="11264" width="9.140625" style="734"/>
    <col min="11265" max="11265" width="27.140625" style="734" customWidth="1"/>
    <col min="11266" max="11271" width="14.140625" style="734" customWidth="1"/>
    <col min="11272" max="11520" width="9.140625" style="734"/>
    <col min="11521" max="11521" width="27.140625" style="734" customWidth="1"/>
    <col min="11522" max="11527" width="14.140625" style="734" customWidth="1"/>
    <col min="11528" max="11776" width="9.140625" style="734"/>
    <col min="11777" max="11777" width="27.140625" style="734" customWidth="1"/>
    <col min="11778" max="11783" width="14.140625" style="734" customWidth="1"/>
    <col min="11784" max="12032" width="9.140625" style="734"/>
    <col min="12033" max="12033" width="27.140625" style="734" customWidth="1"/>
    <col min="12034" max="12039" width="14.140625" style="734" customWidth="1"/>
    <col min="12040" max="12288" width="9.140625" style="734"/>
    <col min="12289" max="12289" width="27.140625" style="734" customWidth="1"/>
    <col min="12290" max="12295" width="14.140625" style="734" customWidth="1"/>
    <col min="12296" max="12544" width="9.140625" style="734"/>
    <col min="12545" max="12545" width="27.140625" style="734" customWidth="1"/>
    <col min="12546" max="12551" width="14.140625" style="734" customWidth="1"/>
    <col min="12552" max="12800" width="9.140625" style="734"/>
    <col min="12801" max="12801" width="27.140625" style="734" customWidth="1"/>
    <col min="12802" max="12807" width="14.140625" style="734" customWidth="1"/>
    <col min="12808" max="13056" width="9.140625" style="734"/>
    <col min="13057" max="13057" width="27.140625" style="734" customWidth="1"/>
    <col min="13058" max="13063" width="14.140625" style="734" customWidth="1"/>
    <col min="13064" max="13312" width="9.140625" style="734"/>
    <col min="13313" max="13313" width="27.140625" style="734" customWidth="1"/>
    <col min="13314" max="13319" width="14.140625" style="734" customWidth="1"/>
    <col min="13320" max="13568" width="9.140625" style="734"/>
    <col min="13569" max="13569" width="27.140625" style="734" customWidth="1"/>
    <col min="13570" max="13575" width="14.140625" style="734" customWidth="1"/>
    <col min="13576" max="13824" width="9.140625" style="734"/>
    <col min="13825" max="13825" width="27.140625" style="734" customWidth="1"/>
    <col min="13826" max="13831" width="14.140625" style="734" customWidth="1"/>
    <col min="13832" max="14080" width="9.140625" style="734"/>
    <col min="14081" max="14081" width="27.140625" style="734" customWidth="1"/>
    <col min="14082" max="14087" width="14.140625" style="734" customWidth="1"/>
    <col min="14088" max="14336" width="9.140625" style="734"/>
    <col min="14337" max="14337" width="27.140625" style="734" customWidth="1"/>
    <col min="14338" max="14343" width="14.140625" style="734" customWidth="1"/>
    <col min="14344" max="14592" width="9.140625" style="734"/>
    <col min="14593" max="14593" width="27.140625" style="734" customWidth="1"/>
    <col min="14594" max="14599" width="14.140625" style="734" customWidth="1"/>
    <col min="14600" max="14848" width="9.140625" style="734"/>
    <col min="14849" max="14849" width="27.140625" style="734" customWidth="1"/>
    <col min="14850" max="14855" width="14.140625" style="734" customWidth="1"/>
    <col min="14856" max="15104" width="9.140625" style="734"/>
    <col min="15105" max="15105" width="27.140625" style="734" customWidth="1"/>
    <col min="15106" max="15111" width="14.140625" style="734" customWidth="1"/>
    <col min="15112" max="15360" width="9.140625" style="734"/>
    <col min="15361" max="15361" width="27.140625" style="734" customWidth="1"/>
    <col min="15362" max="15367" width="14.140625" style="734" customWidth="1"/>
    <col min="15368" max="15616" width="9.140625" style="734"/>
    <col min="15617" max="15617" width="27.140625" style="734" customWidth="1"/>
    <col min="15618" max="15623" width="14.140625" style="734" customWidth="1"/>
    <col min="15624" max="15872" width="9.140625" style="734"/>
    <col min="15873" max="15873" width="27.140625" style="734" customWidth="1"/>
    <col min="15874" max="15879" width="14.140625" style="734" customWidth="1"/>
    <col min="15880" max="16128" width="9.140625" style="734"/>
    <col min="16129" max="16129" width="27.140625" style="734" customWidth="1"/>
    <col min="16130" max="16135" width="14.140625" style="734" customWidth="1"/>
    <col min="16136" max="16384" width="9.140625" style="734"/>
  </cols>
  <sheetData>
    <row r="1" spans="1:7" s="755" customFormat="1">
      <c r="A1" s="1194" t="s">
        <v>99</v>
      </c>
      <c r="B1" s="1194"/>
      <c r="C1" s="1194"/>
      <c r="D1" s="1194"/>
      <c r="E1" s="1194"/>
      <c r="F1" s="1194"/>
      <c r="G1" s="1194"/>
    </row>
    <row r="2" spans="1:7" s="755" customFormat="1">
      <c r="A2" s="1194" t="s">
        <v>1</v>
      </c>
      <c r="B2" s="1194"/>
      <c r="C2" s="1194"/>
      <c r="D2" s="1194"/>
      <c r="E2" s="1194"/>
      <c r="F2" s="1194"/>
      <c r="G2" s="1194"/>
    </row>
    <row r="3" spans="1:7" s="757" customFormat="1">
      <c r="A3" s="756"/>
      <c r="B3" s="756"/>
      <c r="C3" s="756"/>
      <c r="D3" s="756"/>
      <c r="E3" s="756"/>
    </row>
    <row r="4" spans="1:7" s="757" customFormat="1" ht="12.75" customHeight="1">
      <c r="A4" s="736" t="s">
        <v>361</v>
      </c>
      <c r="B4" s="737"/>
      <c r="C4" s="737"/>
      <c r="D4" s="737"/>
      <c r="E4" s="737"/>
      <c r="F4" s="737"/>
      <c r="G4" s="737"/>
    </row>
    <row r="5" spans="1:7" s="739" customFormat="1" ht="12.75" customHeight="1">
      <c r="A5" s="738"/>
      <c r="B5" s="738"/>
      <c r="F5" s="740" t="s">
        <v>358</v>
      </c>
      <c r="G5" s="758" t="s">
        <v>394</v>
      </c>
    </row>
    <row r="6" spans="1:7" s="759" customFormat="1">
      <c r="A6" s="1195" t="s">
        <v>100</v>
      </c>
      <c r="B6" s="1195" t="s">
        <v>101</v>
      </c>
      <c r="C6" s="1195"/>
      <c r="D6" s="1195"/>
      <c r="E6" s="1195"/>
      <c r="F6" s="1195"/>
      <c r="G6" s="1195"/>
    </row>
    <row r="7" spans="1:7" s="759" customFormat="1">
      <c r="A7" s="1195"/>
      <c r="B7" s="1195" t="s">
        <v>102</v>
      </c>
      <c r="C7" s="1195"/>
      <c r="D7" s="1195"/>
      <c r="E7" s="1195"/>
      <c r="F7" s="1195" t="s">
        <v>103</v>
      </c>
      <c r="G7" s="1195" t="s">
        <v>9</v>
      </c>
    </row>
    <row r="8" spans="1:7" s="759" customFormat="1">
      <c r="A8" s="1195"/>
      <c r="B8" s="1195" t="s">
        <v>104</v>
      </c>
      <c r="C8" s="1195"/>
      <c r="D8" s="1195" t="s">
        <v>105</v>
      </c>
      <c r="E8" s="1195" t="s">
        <v>16</v>
      </c>
      <c r="F8" s="1195"/>
      <c r="G8" s="1195"/>
    </row>
    <row r="9" spans="1:7" s="761" customFormat="1">
      <c r="A9" s="1195"/>
      <c r="B9" s="760" t="s">
        <v>106</v>
      </c>
      <c r="C9" s="760" t="s">
        <v>107</v>
      </c>
      <c r="D9" s="1195"/>
      <c r="E9" s="1195"/>
      <c r="F9" s="1195"/>
      <c r="G9" s="1195"/>
    </row>
    <row r="10" spans="1:7" s="761" customFormat="1">
      <c r="A10" s="762" t="s">
        <v>181</v>
      </c>
      <c r="B10" s="762">
        <f>'[3](TRF4) PortConjunta'!B10+'[3](SJRS) PortConjunta'!B10+'[3](SJSC) PortConjunta'!B10+'[3](SJPR) PortConjunta'!B10</f>
        <v>0</v>
      </c>
      <c r="C10" s="762">
        <f>'[3](TRF4) PortConjunta'!C10+'[3](SJRS) PortConjunta'!C10+'[3](SJSC) PortConjunta'!C10+'[3](SJPR) PortConjunta'!C10</f>
        <v>0</v>
      </c>
      <c r="D10" s="762">
        <f>'[3](TRF4) PortConjunta'!D10+'[3](SJRS) PortConjunta'!D10+'[3](SJSC) PortConjunta'!D10+'[3](SJPR) PortConjunta'!D10</f>
        <v>1</v>
      </c>
      <c r="E10" s="763">
        <f>SUM(B10:D10)</f>
        <v>1</v>
      </c>
      <c r="F10" s="762">
        <f>'[3](TRF4) PortConjunta'!F10+'[3](SJRS) PortConjunta'!F10+'[3](SJSC) PortConjunta'!F10+'[3](SJPR) PortConjunta'!F10</f>
        <v>0</v>
      </c>
      <c r="G10" s="763">
        <f t="shared" ref="G10:G19" si="0">E10+F10</f>
        <v>1</v>
      </c>
    </row>
    <row r="11" spans="1:7" s="761" customFormat="1">
      <c r="A11" s="762" t="s">
        <v>182</v>
      </c>
      <c r="B11" s="762">
        <f>'[3](TRF4) PortConjunta'!B11+'[3](SJRS) PortConjunta'!B11+'[3](SJSC) PortConjunta'!B11+'[3](SJPR) PortConjunta'!B11</f>
        <v>236</v>
      </c>
      <c r="C11" s="762">
        <f>'[3](TRF4) PortConjunta'!C11+'[3](SJRS) PortConjunta'!C11+'[3](SJSC) PortConjunta'!C11+'[3](SJPR) PortConjunta'!C11</f>
        <v>0</v>
      </c>
      <c r="D11" s="762">
        <f>'[3](TRF4) PortConjunta'!D11+'[3](SJRS) PortConjunta'!D11+'[3](SJSC) PortConjunta'!D11+'[3](SJPR) PortConjunta'!D11</f>
        <v>2</v>
      </c>
      <c r="E11" s="763">
        <f t="shared" ref="E11:E19" si="1">SUM(B11:D11)</f>
        <v>238</v>
      </c>
      <c r="F11" s="762">
        <f>'[3](TRF4) PortConjunta'!F11+'[3](SJRS) PortConjunta'!F11+'[3](SJSC) PortConjunta'!F11+'[3](SJPR) PortConjunta'!F11</f>
        <v>1</v>
      </c>
      <c r="G11" s="763">
        <f t="shared" si="0"/>
        <v>239</v>
      </c>
    </row>
    <row r="12" spans="1:7" s="761" customFormat="1">
      <c r="A12" s="762" t="s">
        <v>183</v>
      </c>
      <c r="B12" s="762">
        <f>'[3](TRF4) PortConjunta'!B12+'[3](SJRS) PortConjunta'!B12+'[3](SJSC) PortConjunta'!B12+'[3](SJPR) PortConjunta'!B12</f>
        <v>49</v>
      </c>
      <c r="C12" s="762">
        <f>'[3](TRF4) PortConjunta'!C12+'[3](SJRS) PortConjunta'!C12+'[3](SJSC) PortConjunta'!C12+'[3](SJPR) PortConjunta'!C12</f>
        <v>0</v>
      </c>
      <c r="D12" s="762">
        <f>'[3](TRF4) PortConjunta'!D12+'[3](SJRS) PortConjunta'!D12+'[3](SJSC) PortConjunta'!D12+'[3](SJPR) PortConjunta'!D12</f>
        <v>1</v>
      </c>
      <c r="E12" s="763">
        <f t="shared" si="1"/>
        <v>50</v>
      </c>
      <c r="F12" s="762">
        <f>'[3](TRF4) PortConjunta'!F12+'[3](SJRS) PortConjunta'!F12+'[3](SJSC) PortConjunta'!F12+'[3](SJPR) PortConjunta'!F12</f>
        <v>0</v>
      </c>
      <c r="G12" s="763">
        <f t="shared" si="0"/>
        <v>50</v>
      </c>
    </row>
    <row r="13" spans="1:7" s="761" customFormat="1">
      <c r="A13" s="762" t="s">
        <v>184</v>
      </c>
      <c r="B13" s="762">
        <f>'[3](TRF4) PortConjunta'!B13+'[3](SJRS) PortConjunta'!B13+'[3](SJSC) PortConjunta'!B13+'[3](SJPR) PortConjunta'!B13</f>
        <v>73</v>
      </c>
      <c r="C13" s="762">
        <f>'[3](TRF4) PortConjunta'!C13+'[3](SJRS) PortConjunta'!C13+'[3](SJSC) PortConjunta'!C13+'[3](SJPR) PortConjunta'!C13</f>
        <v>0</v>
      </c>
      <c r="D13" s="762">
        <f>'[3](TRF4) PortConjunta'!D13+'[3](SJRS) PortConjunta'!D13+'[3](SJSC) PortConjunta'!D13+'[3](SJPR) PortConjunta'!D13</f>
        <v>1</v>
      </c>
      <c r="E13" s="763">
        <f t="shared" si="1"/>
        <v>74</v>
      </c>
      <c r="F13" s="762">
        <f>'[3](TRF4) PortConjunta'!F13+'[3](SJRS) PortConjunta'!F13+'[3](SJSC) PortConjunta'!F13+'[3](SJPR) PortConjunta'!F13</f>
        <v>0</v>
      </c>
      <c r="G13" s="763">
        <f t="shared" si="0"/>
        <v>74</v>
      </c>
    </row>
    <row r="14" spans="1:7" s="761" customFormat="1">
      <c r="A14" s="762" t="s">
        <v>185</v>
      </c>
      <c r="B14" s="762">
        <f>'[3](TRF4) PortConjunta'!B14+'[3](SJRS) PortConjunta'!B14+'[3](SJSC) PortConjunta'!B14+'[3](SJPR) PortConjunta'!B14</f>
        <v>101</v>
      </c>
      <c r="C14" s="762">
        <f>'[3](TRF4) PortConjunta'!C14+'[3](SJRS) PortConjunta'!C14+'[3](SJSC) PortConjunta'!C14+'[3](SJPR) PortConjunta'!C14</f>
        <v>0</v>
      </c>
      <c r="D14" s="762">
        <f>'[3](TRF4) PortConjunta'!D14+'[3](SJRS) PortConjunta'!D14+'[3](SJSC) PortConjunta'!D14+'[3](SJPR) PortConjunta'!D14</f>
        <v>0</v>
      </c>
      <c r="E14" s="763">
        <f t="shared" si="1"/>
        <v>101</v>
      </c>
      <c r="F14" s="762">
        <f>'[3](TRF4) PortConjunta'!F14+'[3](SJRS) PortConjunta'!F14+'[3](SJSC) PortConjunta'!F14+'[3](SJPR) PortConjunta'!F14</f>
        <v>0</v>
      </c>
      <c r="G14" s="763">
        <f t="shared" si="0"/>
        <v>101</v>
      </c>
    </row>
    <row r="15" spans="1:7" s="761" customFormat="1">
      <c r="A15" s="762" t="s">
        <v>186</v>
      </c>
      <c r="B15" s="762">
        <f>'[3](TRF4) PortConjunta'!B15+'[3](SJRS) PortConjunta'!B15+'[3](SJSC) PortConjunta'!B15+'[3](SJPR) PortConjunta'!B15</f>
        <v>1747</v>
      </c>
      <c r="C15" s="762">
        <f>'[3](TRF4) PortConjunta'!C15+'[3](SJRS) PortConjunta'!C15+'[3](SJSC) PortConjunta'!C15+'[3](SJPR) PortConjunta'!C15</f>
        <v>0</v>
      </c>
      <c r="D15" s="762">
        <f>'[3](TRF4) PortConjunta'!D15+'[3](SJRS) PortConjunta'!D15+'[3](SJSC) PortConjunta'!D15+'[3](SJPR) PortConjunta'!D15</f>
        <v>0</v>
      </c>
      <c r="E15" s="763">
        <f t="shared" si="1"/>
        <v>1747</v>
      </c>
      <c r="F15" s="762">
        <f>'[3](TRF4) PortConjunta'!F15+'[3](SJRS) PortConjunta'!F15+'[3](SJSC) PortConjunta'!F15+'[3](SJPR) PortConjunta'!F15</f>
        <v>3</v>
      </c>
      <c r="G15" s="763">
        <f t="shared" si="0"/>
        <v>1750</v>
      </c>
    </row>
    <row r="16" spans="1:7" s="761" customFormat="1">
      <c r="A16" s="762" t="s">
        <v>187</v>
      </c>
      <c r="B16" s="762">
        <f>'[3](TRF4) PortConjunta'!B16+'[3](SJRS) PortConjunta'!B16+'[3](SJSC) PortConjunta'!B16+'[3](SJPR) PortConjunta'!B16</f>
        <v>1181</v>
      </c>
      <c r="C16" s="762">
        <f>'[3](TRF4) PortConjunta'!C16+'[3](SJRS) PortConjunta'!C16+'[3](SJSC) PortConjunta'!C16+'[3](SJPR) PortConjunta'!C16</f>
        <v>0</v>
      </c>
      <c r="D16" s="762">
        <f>'[3](TRF4) PortConjunta'!D16+'[3](SJRS) PortConjunta'!D16+'[3](SJSC) PortConjunta'!D16+'[3](SJPR) PortConjunta'!D16</f>
        <v>0</v>
      </c>
      <c r="E16" s="763">
        <f t="shared" si="1"/>
        <v>1181</v>
      </c>
      <c r="F16" s="762">
        <f>'[3](TRF4) PortConjunta'!F16+'[3](SJRS) PortConjunta'!F16+'[3](SJSC) PortConjunta'!F16+'[3](SJPR) PortConjunta'!F16</f>
        <v>16</v>
      </c>
      <c r="G16" s="763">
        <f t="shared" si="0"/>
        <v>1197</v>
      </c>
    </row>
    <row r="17" spans="1:7" s="761" customFormat="1">
      <c r="A17" s="762" t="s">
        <v>188</v>
      </c>
      <c r="B17" s="762">
        <f>'[3](TRF4) PortConjunta'!B17+'[3](SJRS) PortConjunta'!B17+'[3](SJSC) PortConjunta'!B17+'[3](SJPR) PortConjunta'!B17</f>
        <v>415</v>
      </c>
      <c r="C17" s="762">
        <f>'[3](TRF4) PortConjunta'!C17+'[3](SJRS) PortConjunta'!C17+'[3](SJSC) PortConjunta'!C17+'[3](SJPR) PortConjunta'!C17</f>
        <v>0</v>
      </c>
      <c r="D17" s="762">
        <f>'[3](TRF4) PortConjunta'!D17+'[3](SJRS) PortConjunta'!D17+'[3](SJSC) PortConjunta'!D17+'[3](SJPR) PortConjunta'!D17</f>
        <v>0</v>
      </c>
      <c r="E17" s="763">
        <f t="shared" si="1"/>
        <v>415</v>
      </c>
      <c r="F17" s="762">
        <f>'[3](TRF4) PortConjunta'!F17+'[3](SJRS) PortConjunta'!F17+'[3](SJSC) PortConjunta'!F17+'[3](SJPR) PortConjunta'!F17</f>
        <v>27</v>
      </c>
      <c r="G17" s="763">
        <f t="shared" si="0"/>
        <v>442</v>
      </c>
    </row>
    <row r="18" spans="1:7" s="761" customFormat="1">
      <c r="A18" s="762" t="s">
        <v>189</v>
      </c>
      <c r="B18" s="762">
        <f>'[3](TRF4) PortConjunta'!B18+'[3](SJRS) PortConjunta'!B18+'[3](SJSC) PortConjunta'!B18+'[3](SJPR) PortConjunta'!B18</f>
        <v>225</v>
      </c>
      <c r="C18" s="762">
        <f>'[3](TRF4) PortConjunta'!C18+'[3](SJRS) PortConjunta'!C18+'[3](SJSC) PortConjunta'!C18+'[3](SJPR) PortConjunta'!C18</f>
        <v>0</v>
      </c>
      <c r="D18" s="762">
        <f>'[3](TRF4) PortConjunta'!D18+'[3](SJRS) PortConjunta'!D18+'[3](SJSC) PortConjunta'!D18+'[3](SJPR) PortConjunta'!D18</f>
        <v>0</v>
      </c>
      <c r="E18" s="763">
        <f t="shared" si="1"/>
        <v>225</v>
      </c>
      <c r="F18" s="762">
        <f>'[3](TRF4) PortConjunta'!F18+'[3](SJRS) PortConjunta'!F18+'[3](SJSC) PortConjunta'!F18+'[3](SJPR) PortConjunta'!F18</f>
        <v>36</v>
      </c>
      <c r="G18" s="763">
        <f t="shared" si="0"/>
        <v>261</v>
      </c>
    </row>
    <row r="19" spans="1:7" s="761" customFormat="1">
      <c r="A19" s="762" t="s">
        <v>190</v>
      </c>
      <c r="B19" s="762">
        <f>'[3](TRF4) PortConjunta'!B19+'[3](SJRS) PortConjunta'!B19+'[3](SJSC) PortConjunta'!B19+'[3](SJPR) PortConjunta'!B19</f>
        <v>17</v>
      </c>
      <c r="C19" s="762">
        <f>'[3](TRF4) PortConjunta'!C19+'[3](SJRS) PortConjunta'!C19+'[3](SJSC) PortConjunta'!C19+'[3](SJPR) PortConjunta'!C19</f>
        <v>0</v>
      </c>
      <c r="D19" s="762">
        <f>'[3](TRF4) PortConjunta'!D19+'[3](SJRS) PortConjunta'!D19+'[3](SJSC) PortConjunta'!D19+'[3](SJPR) PortConjunta'!D19</f>
        <v>0</v>
      </c>
      <c r="E19" s="763">
        <f t="shared" si="1"/>
        <v>17</v>
      </c>
      <c r="F19" s="762">
        <f>'[3](TRF4) PortConjunta'!F19+'[3](SJRS) PortConjunta'!F19+'[3](SJSC) PortConjunta'!F19+'[3](SJPR) PortConjunta'!F19</f>
        <v>0</v>
      </c>
      <c r="G19" s="763">
        <f t="shared" si="0"/>
        <v>17</v>
      </c>
    </row>
    <row r="20" spans="1:7" s="761" customFormat="1">
      <c r="A20" s="749" t="s">
        <v>9</v>
      </c>
      <c r="B20" s="760">
        <f t="shared" ref="B20:G20" si="2">SUM(B10:B19)</f>
        <v>4044</v>
      </c>
      <c r="C20" s="760">
        <f t="shared" si="2"/>
        <v>0</v>
      </c>
      <c r="D20" s="760">
        <f t="shared" si="2"/>
        <v>5</v>
      </c>
      <c r="E20" s="760">
        <f t="shared" si="2"/>
        <v>4049</v>
      </c>
      <c r="F20" s="760">
        <f t="shared" si="2"/>
        <v>83</v>
      </c>
      <c r="G20" s="760">
        <f t="shared" si="2"/>
        <v>4132</v>
      </c>
    </row>
    <row r="21" spans="1:7" s="757" customFormat="1">
      <c r="A21" s="764" t="s">
        <v>359</v>
      </c>
      <c r="B21" s="739"/>
    </row>
  </sheetData>
  <mergeCells count="10">
    <mergeCell ref="A1:G1"/>
    <mergeCell ref="A2:G2"/>
    <mergeCell ref="A6:A9"/>
    <mergeCell ref="B6:G6"/>
    <mergeCell ref="B7:E7"/>
    <mergeCell ref="F7:F9"/>
    <mergeCell ref="G7:G9"/>
    <mergeCell ref="B8:C8"/>
    <mergeCell ref="D8:D9"/>
    <mergeCell ref="E8:E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N27"/>
  <sheetViews>
    <sheetView showGridLines="0" workbookViewId="0">
      <selection activeCell="K25" sqref="K25"/>
    </sheetView>
  </sheetViews>
  <sheetFormatPr defaultRowHeight="12.75"/>
  <cols>
    <col min="1" max="1" width="9.5703125" style="797" customWidth="1"/>
    <col min="2" max="2" width="46.42578125" style="797" customWidth="1"/>
    <col min="3" max="6" width="14.85546875" style="797" customWidth="1"/>
    <col min="7" max="9" width="14.85546875" style="798" customWidth="1"/>
    <col min="10" max="10" width="9.140625" style="797"/>
    <col min="11" max="256" width="9.140625" style="798"/>
    <col min="257" max="257" width="9.5703125" style="798" customWidth="1"/>
    <col min="258" max="258" width="46.42578125" style="798" customWidth="1"/>
    <col min="259" max="265" width="14.85546875" style="798" customWidth="1"/>
    <col min="266" max="512" width="9.140625" style="798"/>
    <col min="513" max="513" width="9.5703125" style="798" customWidth="1"/>
    <col min="514" max="514" width="46.42578125" style="798" customWidth="1"/>
    <col min="515" max="521" width="14.85546875" style="798" customWidth="1"/>
    <col min="522" max="768" width="9.140625" style="798"/>
    <col min="769" max="769" width="9.5703125" style="798" customWidth="1"/>
    <col min="770" max="770" width="46.42578125" style="798" customWidth="1"/>
    <col min="771" max="777" width="14.85546875" style="798" customWidth="1"/>
    <col min="778" max="1024" width="9.140625" style="798"/>
    <col min="1025" max="1025" width="9.5703125" style="798" customWidth="1"/>
    <col min="1026" max="1026" width="46.42578125" style="798" customWidth="1"/>
    <col min="1027" max="1033" width="14.85546875" style="798" customWidth="1"/>
    <col min="1034" max="1280" width="9.140625" style="798"/>
    <col min="1281" max="1281" width="9.5703125" style="798" customWidth="1"/>
    <col min="1282" max="1282" width="46.42578125" style="798" customWidth="1"/>
    <col min="1283" max="1289" width="14.85546875" style="798" customWidth="1"/>
    <col min="1290" max="1536" width="9.140625" style="798"/>
    <col min="1537" max="1537" width="9.5703125" style="798" customWidth="1"/>
    <col min="1538" max="1538" width="46.42578125" style="798" customWidth="1"/>
    <col min="1539" max="1545" width="14.85546875" style="798" customWidth="1"/>
    <col min="1546" max="1792" width="9.140625" style="798"/>
    <col min="1793" max="1793" width="9.5703125" style="798" customWidth="1"/>
    <col min="1794" max="1794" width="46.42578125" style="798" customWidth="1"/>
    <col min="1795" max="1801" width="14.85546875" style="798" customWidth="1"/>
    <col min="1802" max="2048" width="9.140625" style="798"/>
    <col min="2049" max="2049" width="9.5703125" style="798" customWidth="1"/>
    <col min="2050" max="2050" width="46.42578125" style="798" customWidth="1"/>
    <col min="2051" max="2057" width="14.85546875" style="798" customWidth="1"/>
    <col min="2058" max="2304" width="9.140625" style="798"/>
    <col min="2305" max="2305" width="9.5703125" style="798" customWidth="1"/>
    <col min="2306" max="2306" width="46.42578125" style="798" customWidth="1"/>
    <col min="2307" max="2313" width="14.85546875" style="798" customWidth="1"/>
    <col min="2314" max="2560" width="9.140625" style="798"/>
    <col min="2561" max="2561" width="9.5703125" style="798" customWidth="1"/>
    <col min="2562" max="2562" width="46.42578125" style="798" customWidth="1"/>
    <col min="2563" max="2569" width="14.85546875" style="798" customWidth="1"/>
    <col min="2570" max="2816" width="9.140625" style="798"/>
    <col min="2817" max="2817" width="9.5703125" style="798" customWidth="1"/>
    <col min="2818" max="2818" width="46.42578125" style="798" customWidth="1"/>
    <col min="2819" max="2825" width="14.85546875" style="798" customWidth="1"/>
    <col min="2826" max="3072" width="9.140625" style="798"/>
    <col min="3073" max="3073" width="9.5703125" style="798" customWidth="1"/>
    <col min="3074" max="3074" width="46.42578125" style="798" customWidth="1"/>
    <col min="3075" max="3081" width="14.85546875" style="798" customWidth="1"/>
    <col min="3082" max="3328" width="9.140625" style="798"/>
    <col min="3329" max="3329" width="9.5703125" style="798" customWidth="1"/>
    <col min="3330" max="3330" width="46.42578125" style="798" customWidth="1"/>
    <col min="3331" max="3337" width="14.85546875" style="798" customWidth="1"/>
    <col min="3338" max="3584" width="9.140625" style="798"/>
    <col min="3585" max="3585" width="9.5703125" style="798" customWidth="1"/>
    <col min="3586" max="3586" width="46.42578125" style="798" customWidth="1"/>
    <col min="3587" max="3593" width="14.85546875" style="798" customWidth="1"/>
    <col min="3594" max="3840" width="9.140625" style="798"/>
    <col min="3841" max="3841" width="9.5703125" style="798" customWidth="1"/>
    <col min="3842" max="3842" width="46.42578125" style="798" customWidth="1"/>
    <col min="3843" max="3849" width="14.85546875" style="798" customWidth="1"/>
    <col min="3850" max="4096" width="9.140625" style="798"/>
    <col min="4097" max="4097" width="9.5703125" style="798" customWidth="1"/>
    <col min="4098" max="4098" width="46.42578125" style="798" customWidth="1"/>
    <col min="4099" max="4105" width="14.85546875" style="798" customWidth="1"/>
    <col min="4106" max="4352" width="9.140625" style="798"/>
    <col min="4353" max="4353" width="9.5703125" style="798" customWidth="1"/>
    <col min="4354" max="4354" width="46.42578125" style="798" customWidth="1"/>
    <col min="4355" max="4361" width="14.85546875" style="798" customWidth="1"/>
    <col min="4362" max="4608" width="9.140625" style="798"/>
    <col min="4609" max="4609" width="9.5703125" style="798" customWidth="1"/>
    <col min="4610" max="4610" width="46.42578125" style="798" customWidth="1"/>
    <col min="4611" max="4617" width="14.85546875" style="798" customWidth="1"/>
    <col min="4618" max="4864" width="9.140625" style="798"/>
    <col min="4865" max="4865" width="9.5703125" style="798" customWidth="1"/>
    <col min="4866" max="4866" width="46.42578125" style="798" customWidth="1"/>
    <col min="4867" max="4873" width="14.85546875" style="798" customWidth="1"/>
    <col min="4874" max="5120" width="9.140625" style="798"/>
    <col min="5121" max="5121" width="9.5703125" style="798" customWidth="1"/>
    <col min="5122" max="5122" width="46.42578125" style="798" customWidth="1"/>
    <col min="5123" max="5129" width="14.85546875" style="798" customWidth="1"/>
    <col min="5130" max="5376" width="9.140625" style="798"/>
    <col min="5377" max="5377" width="9.5703125" style="798" customWidth="1"/>
    <col min="5378" max="5378" width="46.42578125" style="798" customWidth="1"/>
    <col min="5379" max="5385" width="14.85546875" style="798" customWidth="1"/>
    <col min="5386" max="5632" width="9.140625" style="798"/>
    <col min="5633" max="5633" width="9.5703125" style="798" customWidth="1"/>
    <col min="5634" max="5634" width="46.42578125" style="798" customWidth="1"/>
    <col min="5635" max="5641" width="14.85546875" style="798" customWidth="1"/>
    <col min="5642" max="5888" width="9.140625" style="798"/>
    <col min="5889" max="5889" width="9.5703125" style="798" customWidth="1"/>
    <col min="5890" max="5890" width="46.42578125" style="798" customWidth="1"/>
    <col min="5891" max="5897" width="14.85546875" style="798" customWidth="1"/>
    <col min="5898" max="6144" width="9.140625" style="798"/>
    <col min="6145" max="6145" width="9.5703125" style="798" customWidth="1"/>
    <col min="6146" max="6146" width="46.42578125" style="798" customWidth="1"/>
    <col min="6147" max="6153" width="14.85546875" style="798" customWidth="1"/>
    <col min="6154" max="6400" width="9.140625" style="798"/>
    <col min="6401" max="6401" width="9.5703125" style="798" customWidth="1"/>
    <col min="6402" max="6402" width="46.42578125" style="798" customWidth="1"/>
    <col min="6403" max="6409" width="14.85546875" style="798" customWidth="1"/>
    <col min="6410" max="6656" width="9.140625" style="798"/>
    <col min="6657" max="6657" width="9.5703125" style="798" customWidth="1"/>
    <col min="6658" max="6658" width="46.42578125" style="798" customWidth="1"/>
    <col min="6659" max="6665" width="14.85546875" style="798" customWidth="1"/>
    <col min="6666" max="6912" width="9.140625" style="798"/>
    <col min="6913" max="6913" width="9.5703125" style="798" customWidth="1"/>
    <col min="6914" max="6914" width="46.42578125" style="798" customWidth="1"/>
    <col min="6915" max="6921" width="14.85546875" style="798" customWidth="1"/>
    <col min="6922" max="7168" width="9.140625" style="798"/>
    <col min="7169" max="7169" width="9.5703125" style="798" customWidth="1"/>
    <col min="7170" max="7170" width="46.42578125" style="798" customWidth="1"/>
    <col min="7171" max="7177" width="14.85546875" style="798" customWidth="1"/>
    <col min="7178" max="7424" width="9.140625" style="798"/>
    <col min="7425" max="7425" width="9.5703125" style="798" customWidth="1"/>
    <col min="7426" max="7426" width="46.42578125" style="798" customWidth="1"/>
    <col min="7427" max="7433" width="14.85546875" style="798" customWidth="1"/>
    <col min="7434" max="7680" width="9.140625" style="798"/>
    <col min="7681" max="7681" width="9.5703125" style="798" customWidth="1"/>
    <col min="7682" max="7682" width="46.42578125" style="798" customWidth="1"/>
    <col min="7683" max="7689" width="14.85546875" style="798" customWidth="1"/>
    <col min="7690" max="7936" width="9.140625" style="798"/>
    <col min="7937" max="7937" width="9.5703125" style="798" customWidth="1"/>
    <col min="7938" max="7938" width="46.42578125" style="798" customWidth="1"/>
    <col min="7939" max="7945" width="14.85546875" style="798" customWidth="1"/>
    <col min="7946" max="8192" width="9.140625" style="798"/>
    <col min="8193" max="8193" width="9.5703125" style="798" customWidth="1"/>
    <col min="8194" max="8194" width="46.42578125" style="798" customWidth="1"/>
    <col min="8195" max="8201" width="14.85546875" style="798" customWidth="1"/>
    <col min="8202" max="8448" width="9.140625" style="798"/>
    <col min="8449" max="8449" width="9.5703125" style="798" customWidth="1"/>
    <col min="8450" max="8450" width="46.42578125" style="798" customWidth="1"/>
    <col min="8451" max="8457" width="14.85546875" style="798" customWidth="1"/>
    <col min="8458" max="8704" width="9.140625" style="798"/>
    <col min="8705" max="8705" width="9.5703125" style="798" customWidth="1"/>
    <col min="8706" max="8706" width="46.42578125" style="798" customWidth="1"/>
    <col min="8707" max="8713" width="14.85546875" style="798" customWidth="1"/>
    <col min="8714" max="8960" width="9.140625" style="798"/>
    <col min="8961" max="8961" width="9.5703125" style="798" customWidth="1"/>
    <col min="8962" max="8962" width="46.42578125" style="798" customWidth="1"/>
    <col min="8963" max="8969" width="14.85546875" style="798" customWidth="1"/>
    <col min="8970" max="9216" width="9.140625" style="798"/>
    <col min="9217" max="9217" width="9.5703125" style="798" customWidth="1"/>
    <col min="9218" max="9218" width="46.42578125" style="798" customWidth="1"/>
    <col min="9219" max="9225" width="14.85546875" style="798" customWidth="1"/>
    <col min="9226" max="9472" width="9.140625" style="798"/>
    <col min="9473" max="9473" width="9.5703125" style="798" customWidth="1"/>
    <col min="9474" max="9474" width="46.42578125" style="798" customWidth="1"/>
    <col min="9475" max="9481" width="14.85546875" style="798" customWidth="1"/>
    <col min="9482" max="9728" width="9.140625" style="798"/>
    <col min="9729" max="9729" width="9.5703125" style="798" customWidth="1"/>
    <col min="9730" max="9730" width="46.42578125" style="798" customWidth="1"/>
    <col min="9731" max="9737" width="14.85546875" style="798" customWidth="1"/>
    <col min="9738" max="9984" width="9.140625" style="798"/>
    <col min="9985" max="9985" width="9.5703125" style="798" customWidth="1"/>
    <col min="9986" max="9986" width="46.42578125" style="798" customWidth="1"/>
    <col min="9987" max="9993" width="14.85546875" style="798" customWidth="1"/>
    <col min="9994" max="10240" width="9.140625" style="798"/>
    <col min="10241" max="10241" width="9.5703125" style="798" customWidth="1"/>
    <col min="10242" max="10242" width="46.42578125" style="798" customWidth="1"/>
    <col min="10243" max="10249" width="14.85546875" style="798" customWidth="1"/>
    <col min="10250" max="10496" width="9.140625" style="798"/>
    <col min="10497" max="10497" width="9.5703125" style="798" customWidth="1"/>
    <col min="10498" max="10498" width="46.42578125" style="798" customWidth="1"/>
    <col min="10499" max="10505" width="14.85546875" style="798" customWidth="1"/>
    <col min="10506" max="10752" width="9.140625" style="798"/>
    <col min="10753" max="10753" width="9.5703125" style="798" customWidth="1"/>
    <col min="10754" max="10754" width="46.42578125" style="798" customWidth="1"/>
    <col min="10755" max="10761" width="14.85546875" style="798" customWidth="1"/>
    <col min="10762" max="11008" width="9.140625" style="798"/>
    <col min="11009" max="11009" width="9.5703125" style="798" customWidth="1"/>
    <col min="11010" max="11010" width="46.42578125" style="798" customWidth="1"/>
    <col min="11011" max="11017" width="14.85546875" style="798" customWidth="1"/>
    <col min="11018" max="11264" width="9.140625" style="798"/>
    <col min="11265" max="11265" width="9.5703125" style="798" customWidth="1"/>
    <col min="11266" max="11266" width="46.42578125" style="798" customWidth="1"/>
    <col min="11267" max="11273" width="14.85546875" style="798" customWidth="1"/>
    <col min="11274" max="11520" width="9.140625" style="798"/>
    <col min="11521" max="11521" width="9.5703125" style="798" customWidth="1"/>
    <col min="11522" max="11522" width="46.42578125" style="798" customWidth="1"/>
    <col min="11523" max="11529" width="14.85546875" style="798" customWidth="1"/>
    <col min="11530" max="11776" width="9.140625" style="798"/>
    <col min="11777" max="11777" width="9.5703125" style="798" customWidth="1"/>
    <col min="11778" max="11778" width="46.42578125" style="798" customWidth="1"/>
    <col min="11779" max="11785" width="14.85546875" style="798" customWidth="1"/>
    <col min="11786" max="12032" width="9.140625" style="798"/>
    <col min="12033" max="12033" width="9.5703125" style="798" customWidth="1"/>
    <col min="12034" max="12034" width="46.42578125" style="798" customWidth="1"/>
    <col min="12035" max="12041" width="14.85546875" style="798" customWidth="1"/>
    <col min="12042" max="12288" width="9.140625" style="798"/>
    <col min="12289" max="12289" width="9.5703125" style="798" customWidth="1"/>
    <col min="12290" max="12290" width="46.42578125" style="798" customWidth="1"/>
    <col min="12291" max="12297" width="14.85546875" style="798" customWidth="1"/>
    <col min="12298" max="12544" width="9.140625" style="798"/>
    <col min="12545" max="12545" width="9.5703125" style="798" customWidth="1"/>
    <col min="12546" max="12546" width="46.42578125" style="798" customWidth="1"/>
    <col min="12547" max="12553" width="14.85546875" style="798" customWidth="1"/>
    <col min="12554" max="12800" width="9.140625" style="798"/>
    <col min="12801" max="12801" width="9.5703125" style="798" customWidth="1"/>
    <col min="12802" max="12802" width="46.42578125" style="798" customWidth="1"/>
    <col min="12803" max="12809" width="14.85546875" style="798" customWidth="1"/>
    <col min="12810" max="13056" width="9.140625" style="798"/>
    <col min="13057" max="13057" width="9.5703125" style="798" customWidth="1"/>
    <col min="13058" max="13058" width="46.42578125" style="798" customWidth="1"/>
    <col min="13059" max="13065" width="14.85546875" style="798" customWidth="1"/>
    <col min="13066" max="13312" width="9.140625" style="798"/>
    <col min="13313" max="13313" width="9.5703125" style="798" customWidth="1"/>
    <col min="13314" max="13314" width="46.42578125" style="798" customWidth="1"/>
    <col min="13315" max="13321" width="14.85546875" style="798" customWidth="1"/>
    <col min="13322" max="13568" width="9.140625" style="798"/>
    <col min="13569" max="13569" width="9.5703125" style="798" customWidth="1"/>
    <col min="13570" max="13570" width="46.42578125" style="798" customWidth="1"/>
    <col min="13571" max="13577" width="14.85546875" style="798" customWidth="1"/>
    <col min="13578" max="13824" width="9.140625" style="798"/>
    <col min="13825" max="13825" width="9.5703125" style="798" customWidth="1"/>
    <col min="13826" max="13826" width="46.42578125" style="798" customWidth="1"/>
    <col min="13827" max="13833" width="14.85546875" style="798" customWidth="1"/>
    <col min="13834" max="14080" width="9.140625" style="798"/>
    <col min="14081" max="14081" width="9.5703125" style="798" customWidth="1"/>
    <col min="14082" max="14082" width="46.42578125" style="798" customWidth="1"/>
    <col min="14083" max="14089" width="14.85546875" style="798" customWidth="1"/>
    <col min="14090" max="14336" width="9.140625" style="798"/>
    <col min="14337" max="14337" width="9.5703125" style="798" customWidth="1"/>
    <col min="14338" max="14338" width="46.42578125" style="798" customWidth="1"/>
    <col min="14339" max="14345" width="14.85546875" style="798" customWidth="1"/>
    <col min="14346" max="14592" width="9.140625" style="798"/>
    <col min="14593" max="14593" width="9.5703125" style="798" customWidth="1"/>
    <col min="14594" max="14594" width="46.42578125" style="798" customWidth="1"/>
    <col min="14595" max="14601" width="14.85546875" style="798" customWidth="1"/>
    <col min="14602" max="14848" width="9.140625" style="798"/>
    <col min="14849" max="14849" width="9.5703125" style="798" customWidth="1"/>
    <col min="14850" max="14850" width="46.42578125" style="798" customWidth="1"/>
    <col min="14851" max="14857" width="14.85546875" style="798" customWidth="1"/>
    <col min="14858" max="15104" width="9.140625" style="798"/>
    <col min="15105" max="15105" width="9.5703125" style="798" customWidth="1"/>
    <col min="15106" max="15106" width="46.42578125" style="798" customWidth="1"/>
    <col min="15107" max="15113" width="14.85546875" style="798" customWidth="1"/>
    <col min="15114" max="15360" width="9.140625" style="798"/>
    <col min="15361" max="15361" width="9.5703125" style="798" customWidth="1"/>
    <col min="15362" max="15362" width="46.42578125" style="798" customWidth="1"/>
    <col min="15363" max="15369" width="14.85546875" style="798" customWidth="1"/>
    <col min="15370" max="15616" width="9.140625" style="798"/>
    <col min="15617" max="15617" width="9.5703125" style="798" customWidth="1"/>
    <col min="15618" max="15618" width="46.42578125" style="798" customWidth="1"/>
    <col min="15619" max="15625" width="14.85546875" style="798" customWidth="1"/>
    <col min="15626" max="15872" width="9.140625" style="798"/>
    <col min="15873" max="15873" width="9.5703125" style="798" customWidth="1"/>
    <col min="15874" max="15874" width="46.42578125" style="798" customWidth="1"/>
    <col min="15875" max="15881" width="14.85546875" style="798" customWidth="1"/>
    <col min="15882" max="16128" width="9.140625" style="798"/>
    <col min="16129" max="16129" width="9.5703125" style="798" customWidth="1"/>
    <col min="16130" max="16130" width="46.42578125" style="798" customWidth="1"/>
    <col min="16131" max="16137" width="14.85546875" style="798" customWidth="1"/>
    <col min="16138" max="16384" width="9.140625" style="798"/>
  </cols>
  <sheetData>
    <row r="1" spans="1:14" s="766" customFormat="1">
      <c r="A1" s="1201" t="s">
        <v>362</v>
      </c>
      <c r="B1" s="1201"/>
      <c r="C1" s="1201"/>
      <c r="D1" s="1201"/>
      <c r="E1" s="1201"/>
      <c r="F1" s="1201"/>
      <c r="G1" s="1201"/>
      <c r="H1" s="1201"/>
      <c r="I1" s="1201"/>
      <c r="J1" s="765"/>
    </row>
    <row r="2" spans="1:14" s="766" customFormat="1">
      <c r="A2" s="1201" t="s">
        <v>63</v>
      </c>
      <c r="B2" s="1201"/>
      <c r="C2" s="1201"/>
      <c r="D2" s="1201"/>
      <c r="E2" s="1201"/>
      <c r="F2" s="1201"/>
      <c r="G2" s="1201"/>
      <c r="H2" s="1201"/>
      <c r="I2" s="1201"/>
      <c r="J2" s="765"/>
    </row>
    <row r="3" spans="1:14" s="766" customFormat="1">
      <c r="A3" s="767"/>
      <c r="B3" s="767"/>
      <c r="C3" s="767"/>
      <c r="G3" s="768"/>
      <c r="H3" s="768"/>
      <c r="I3" s="768"/>
      <c r="J3" s="765"/>
    </row>
    <row r="4" spans="1:14" s="770" customFormat="1">
      <c r="A4" s="769" t="s">
        <v>363</v>
      </c>
      <c r="B4" s="769"/>
      <c r="C4" s="769"/>
      <c r="D4" s="769"/>
      <c r="E4" s="769"/>
      <c r="F4" s="769"/>
      <c r="G4" s="769"/>
      <c r="H4" s="769"/>
      <c r="I4" s="769"/>
    </row>
    <row r="5" spans="1:14" s="766" customFormat="1" ht="12.75" customHeight="1">
      <c r="A5" s="771"/>
      <c r="B5" s="771"/>
      <c r="C5" s="771"/>
      <c r="D5" s="771"/>
      <c r="E5" s="771"/>
      <c r="F5" s="772"/>
      <c r="G5" s="772"/>
      <c r="H5" s="773" t="s">
        <v>358</v>
      </c>
      <c r="I5" s="772" t="s">
        <v>394</v>
      </c>
      <c r="J5" s="765"/>
    </row>
    <row r="6" spans="1:14" s="766" customFormat="1">
      <c r="A6" s="1202" t="s">
        <v>117</v>
      </c>
      <c r="B6" s="1203"/>
      <c r="C6" s="1203" t="s">
        <v>101</v>
      </c>
      <c r="D6" s="1203"/>
      <c r="E6" s="1203"/>
      <c r="F6" s="1203"/>
      <c r="G6" s="1203"/>
      <c r="H6" s="1203"/>
      <c r="I6" s="1206"/>
      <c r="J6" s="765"/>
    </row>
    <row r="7" spans="1:14" s="766" customFormat="1">
      <c r="A7" s="1204"/>
      <c r="B7" s="1205"/>
      <c r="C7" s="1205" t="s">
        <v>118</v>
      </c>
      <c r="D7" s="1205" t="s">
        <v>119</v>
      </c>
      <c r="E7" s="1205" t="s">
        <v>120</v>
      </c>
      <c r="F7" s="1205" t="s">
        <v>121</v>
      </c>
      <c r="G7" s="1205" t="s">
        <v>122</v>
      </c>
      <c r="H7" s="1205"/>
      <c r="I7" s="1207"/>
      <c r="J7" s="765"/>
    </row>
    <row r="8" spans="1:14" s="766" customFormat="1">
      <c r="A8" s="774" t="s">
        <v>123</v>
      </c>
      <c r="B8" s="775" t="s">
        <v>26</v>
      </c>
      <c r="C8" s="1205"/>
      <c r="D8" s="1205"/>
      <c r="E8" s="1205"/>
      <c r="F8" s="1205"/>
      <c r="G8" s="775" t="s">
        <v>124</v>
      </c>
      <c r="H8" s="775" t="s">
        <v>125</v>
      </c>
      <c r="I8" s="776" t="s">
        <v>9</v>
      </c>
      <c r="J8" s="765"/>
    </row>
    <row r="9" spans="1:14" s="766" customFormat="1">
      <c r="A9" s="777" t="s">
        <v>210</v>
      </c>
      <c r="B9" s="778" t="s">
        <v>364</v>
      </c>
      <c r="C9" s="779">
        <f>'[4](TRF4) PortConjunta'!C9</f>
        <v>972</v>
      </c>
      <c r="D9" s="780">
        <f>'[4](TRF4) PortConjunta'!D9</f>
        <v>141</v>
      </c>
      <c r="E9" s="779">
        <f>'[4](TRF4) PortConjunta'!E9</f>
        <v>44</v>
      </c>
      <c r="F9" s="780">
        <f>'[4](TRF4) PortConjunta'!F9</f>
        <v>97</v>
      </c>
      <c r="G9" s="781">
        <f>'[4](TRF4) PortConjunta'!G9</f>
        <v>1274</v>
      </c>
      <c r="H9" s="781">
        <f>'[4](TRF4) PortConjunta'!H9</f>
        <v>1473</v>
      </c>
      <c r="I9" s="782">
        <f>SUM(G9:H9)</f>
        <v>2747</v>
      </c>
      <c r="J9" s="765"/>
    </row>
    <row r="10" spans="1:14" s="766" customFormat="1">
      <c r="A10" s="777" t="s">
        <v>193</v>
      </c>
      <c r="B10" s="778" t="s">
        <v>365</v>
      </c>
      <c r="C10" s="779">
        <f>'[4](SJRS) PortConjunta'!C9+'[4](SJSC) PortConjunta'!C9+'[4](SJPR) PortConjunta'!C9</f>
        <v>4677</v>
      </c>
      <c r="D10" s="780">
        <f>'[4](SJRS) PortConjunta'!D9+'[4](SJSC) PortConjunta'!D9+'[4](SJPR) PortConjunta'!D9</f>
        <v>1120</v>
      </c>
      <c r="E10" s="779">
        <f>'[4](SJRS) PortConjunta'!E9+'[4](SJSC) PortConjunta'!E9+'[4](SJPR) PortConjunta'!E9</f>
        <v>79</v>
      </c>
      <c r="F10" s="780">
        <f>'[4](SJRS) PortConjunta'!F9+'[4](SJSC) PortConjunta'!F9+'[4](SJPR) PortConjunta'!F9</f>
        <v>0</v>
      </c>
      <c r="G10" s="781">
        <f>'[4](SJRS) PortConjunta'!G9+'[4](SJSC) PortConjunta'!G9+'[4](SJPR) PortConjunta'!G9</f>
        <v>5134</v>
      </c>
      <c r="H10" s="781">
        <f>'[4](SJRS) PortConjunta'!H9+'[4](SJSC) PortConjunta'!H9+'[4](SJPR) PortConjunta'!H9</f>
        <v>7120</v>
      </c>
      <c r="I10" s="782">
        <f>SUM(G10:H10)</f>
        <v>12254</v>
      </c>
      <c r="J10" s="765"/>
    </row>
    <row r="11" spans="1:14" s="766" customFormat="1">
      <c r="A11" s="1208" t="s">
        <v>9</v>
      </c>
      <c r="B11" s="1209"/>
      <c r="C11" s="783">
        <f t="shared" ref="C11:I11" si="0">SUM(C9:C10)</f>
        <v>5649</v>
      </c>
      <c r="D11" s="783">
        <f t="shared" si="0"/>
        <v>1261</v>
      </c>
      <c r="E11" s="783">
        <f t="shared" si="0"/>
        <v>123</v>
      </c>
      <c r="F11" s="783">
        <f t="shared" si="0"/>
        <v>97</v>
      </c>
      <c r="G11" s="783">
        <f t="shared" si="0"/>
        <v>6408</v>
      </c>
      <c r="H11" s="783">
        <f t="shared" si="0"/>
        <v>8593</v>
      </c>
      <c r="I11" s="784">
        <f t="shared" si="0"/>
        <v>15001</v>
      </c>
      <c r="J11" s="765"/>
    </row>
    <row r="12" spans="1:14" s="766" customFormat="1" ht="12.75" customHeight="1">
      <c r="A12" s="785" t="s">
        <v>366</v>
      </c>
      <c r="B12" s="786"/>
      <c r="C12" s="786"/>
      <c r="D12" s="786"/>
      <c r="E12" s="786"/>
      <c r="F12" s="786"/>
      <c r="G12" s="786"/>
      <c r="H12" s="786"/>
      <c r="I12" s="786"/>
      <c r="J12" s="765"/>
    </row>
    <row r="13" spans="1:14" s="766" customFormat="1" ht="12.75" customHeight="1">
      <c r="A13" s="787" t="s">
        <v>69</v>
      </c>
      <c r="B13" s="788"/>
      <c r="C13" s="788"/>
      <c r="D13" s="788"/>
      <c r="E13" s="788"/>
      <c r="F13" s="788"/>
      <c r="G13" s="788"/>
      <c r="H13" s="788"/>
      <c r="I13" s="788"/>
      <c r="J13" s="765"/>
    </row>
    <row r="14" spans="1:14" s="766" customFormat="1">
      <c r="A14" s="789"/>
      <c r="B14" s="790"/>
      <c r="C14" s="790"/>
      <c r="D14" s="790"/>
      <c r="E14" s="790"/>
      <c r="F14" s="790"/>
      <c r="G14" s="790"/>
      <c r="H14" s="790"/>
      <c r="I14" s="790"/>
      <c r="J14" s="765"/>
    </row>
    <row r="15" spans="1:14" s="766" customFormat="1" ht="12.75" customHeight="1">
      <c r="A15" s="791" t="s">
        <v>367</v>
      </c>
      <c r="B15" s="792"/>
      <c r="C15" s="792"/>
      <c r="D15" s="792"/>
      <c r="E15" s="792"/>
      <c r="F15" s="792"/>
      <c r="G15" s="792"/>
      <c r="H15" s="792"/>
      <c r="I15" s="792"/>
      <c r="K15" s="765"/>
      <c r="N15" s="765"/>
    </row>
    <row r="16" spans="1:14" s="766" customFormat="1" ht="31.5">
      <c r="A16" s="1210" t="s">
        <v>126</v>
      </c>
      <c r="B16" s="1211"/>
      <c r="C16" s="793" t="s">
        <v>127</v>
      </c>
      <c r="D16" s="1211" t="s">
        <v>128</v>
      </c>
      <c r="E16" s="1211"/>
      <c r="F16" s="1211"/>
      <c r="G16" s="1211"/>
      <c r="H16" s="1211"/>
      <c r="I16" s="1212"/>
      <c r="K16" s="765"/>
      <c r="N16" s="765"/>
    </row>
    <row r="17" spans="1:14" s="766" customFormat="1">
      <c r="A17" s="1196" t="s">
        <v>129</v>
      </c>
      <c r="B17" s="1197"/>
      <c r="C17" s="794">
        <v>910</v>
      </c>
      <c r="D17" s="1198" t="s">
        <v>368</v>
      </c>
      <c r="E17" s="1199"/>
      <c r="F17" s="1199"/>
      <c r="G17" s="1199"/>
      <c r="H17" s="1199"/>
      <c r="I17" s="1200"/>
      <c r="K17" s="765"/>
      <c r="N17" s="765"/>
    </row>
    <row r="18" spans="1:14" s="766" customFormat="1">
      <c r="A18" s="1196" t="s">
        <v>130</v>
      </c>
      <c r="B18" s="1197"/>
      <c r="C18" s="794">
        <v>719</v>
      </c>
      <c r="D18" s="1198" t="s">
        <v>368</v>
      </c>
      <c r="E18" s="1199"/>
      <c r="F18" s="1199"/>
      <c r="G18" s="1199"/>
      <c r="H18" s="1199"/>
      <c r="I18" s="1200"/>
      <c r="K18" s="765"/>
      <c r="N18" s="765"/>
    </row>
    <row r="19" spans="1:14" s="766" customFormat="1">
      <c r="A19" s="1196" t="s">
        <v>131</v>
      </c>
      <c r="B19" s="1197"/>
      <c r="C19" s="794">
        <v>376</v>
      </c>
      <c r="D19" s="1198" t="s">
        <v>369</v>
      </c>
      <c r="E19" s="1199"/>
      <c r="F19" s="1199"/>
      <c r="G19" s="1199"/>
      <c r="H19" s="1199"/>
      <c r="I19" s="1200"/>
      <c r="K19" s="765"/>
      <c r="N19" s="765"/>
    </row>
    <row r="20" spans="1:14" s="766" customFormat="1">
      <c r="A20" s="1196" t="s">
        <v>132</v>
      </c>
      <c r="B20" s="1197"/>
      <c r="C20" s="795">
        <v>225</v>
      </c>
      <c r="D20" s="1213"/>
      <c r="E20" s="1213"/>
      <c r="F20" s="1213"/>
      <c r="G20" s="1213"/>
      <c r="H20" s="1213"/>
      <c r="I20" s="1214"/>
      <c r="K20" s="765"/>
      <c r="N20" s="765"/>
    </row>
    <row r="21" spans="1:14" s="766" customFormat="1">
      <c r="A21" s="1215" t="s">
        <v>133</v>
      </c>
      <c r="B21" s="1216"/>
      <c r="C21" s="796">
        <v>215</v>
      </c>
      <c r="D21" s="1217" t="s">
        <v>370</v>
      </c>
      <c r="E21" s="1217"/>
      <c r="F21" s="1217"/>
      <c r="G21" s="1217"/>
      <c r="H21" s="1217"/>
      <c r="I21" s="1218"/>
      <c r="K21" s="765"/>
      <c r="N21" s="765"/>
    </row>
    <row r="22" spans="1:14" s="766" customFormat="1">
      <c r="A22" s="765"/>
      <c r="B22" s="765"/>
      <c r="C22" s="765"/>
      <c r="D22" s="765"/>
      <c r="E22" s="765"/>
      <c r="F22" s="765"/>
      <c r="J22" s="765"/>
    </row>
    <row r="23" spans="1:14" s="766" customFormat="1">
      <c r="A23" s="765"/>
      <c r="B23" s="765"/>
      <c r="C23" s="765"/>
      <c r="D23" s="765"/>
      <c r="E23" s="765"/>
      <c r="F23" s="765"/>
      <c r="J23" s="765"/>
    </row>
    <row r="24" spans="1:14" s="766" customFormat="1">
      <c r="A24" s="765"/>
      <c r="B24" s="765"/>
      <c r="C24" s="765"/>
      <c r="D24" s="765"/>
      <c r="E24" s="765"/>
      <c r="F24" s="765"/>
      <c r="J24" s="765"/>
    </row>
    <row r="25" spans="1:14" s="766" customFormat="1">
      <c r="A25" s="765"/>
      <c r="B25" s="765"/>
      <c r="C25" s="765"/>
      <c r="D25" s="765"/>
      <c r="E25" s="765"/>
      <c r="F25" s="765"/>
      <c r="J25" s="765"/>
    </row>
    <row r="26" spans="1:14" s="766" customFormat="1">
      <c r="A26" s="765"/>
      <c r="B26" s="765"/>
      <c r="C26" s="765"/>
      <c r="D26" s="765"/>
      <c r="E26" s="765"/>
      <c r="F26" s="765"/>
      <c r="J26" s="765"/>
    </row>
    <row r="27" spans="1:14" s="766" customFormat="1">
      <c r="A27" s="765"/>
      <c r="B27" s="765"/>
      <c r="C27" s="765"/>
      <c r="D27" s="765"/>
      <c r="E27" s="765"/>
      <c r="F27" s="765"/>
      <c r="J27" s="765"/>
    </row>
  </sheetData>
  <mergeCells count="22">
    <mergeCell ref="A19:B19"/>
    <mergeCell ref="D19:I19"/>
    <mergeCell ref="A20:B20"/>
    <mergeCell ref="D20:I20"/>
    <mergeCell ref="A21:B21"/>
    <mergeCell ref="D21:I21"/>
    <mergeCell ref="A18:B18"/>
    <mergeCell ref="D18:I18"/>
    <mergeCell ref="A1:I1"/>
    <mergeCell ref="A2:I2"/>
    <mergeCell ref="A6:B7"/>
    <mergeCell ref="C6:I6"/>
    <mergeCell ref="C7:C8"/>
    <mergeCell ref="D7:D8"/>
    <mergeCell ref="E7:E8"/>
    <mergeCell ref="F7:F8"/>
    <mergeCell ref="G7:I7"/>
    <mergeCell ref="A11:B11"/>
    <mergeCell ref="A16:B16"/>
    <mergeCell ref="D16:I16"/>
    <mergeCell ref="A17:B17"/>
    <mergeCell ref="D17:I17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opLeftCell="A34" workbookViewId="0">
      <selection activeCell="K25" sqref="K25"/>
    </sheetView>
  </sheetViews>
  <sheetFormatPr defaultRowHeight="12.75"/>
  <cols>
    <col min="1" max="1" width="1.7109375" style="799" customWidth="1"/>
    <col min="2" max="2" width="4.42578125" style="799" customWidth="1"/>
    <col min="3" max="4" width="4.140625" style="799" customWidth="1"/>
    <col min="5" max="5" width="6.28515625" style="799" customWidth="1"/>
    <col min="6" max="10" width="10.7109375" style="799" customWidth="1"/>
    <col min="11" max="11" width="11.42578125" style="799" bestFit="1" customWidth="1"/>
    <col min="12" max="13" width="10.7109375" style="799" customWidth="1"/>
    <col min="14" max="14" width="11.42578125" style="799" customWidth="1"/>
    <col min="15" max="16384" width="9.140625" style="799"/>
  </cols>
  <sheetData>
    <row r="1" spans="1:18">
      <c r="B1" s="800" t="s">
        <v>246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</row>
    <row r="2" spans="1:18">
      <c r="B2" s="800" t="s">
        <v>371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</row>
    <row r="3" spans="1:18">
      <c r="B3" s="800" t="s">
        <v>372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</row>
    <row r="4" spans="1:18">
      <c r="B4" s="801" t="s">
        <v>373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</row>
    <row r="5" spans="1:18">
      <c r="B5" s="802" t="s">
        <v>374</v>
      </c>
      <c r="C5" s="801"/>
      <c r="D5" s="801"/>
      <c r="E5" s="801"/>
      <c r="F5" s="801"/>
      <c r="G5" s="801"/>
      <c r="H5" s="801"/>
      <c r="K5" s="801"/>
      <c r="L5" s="801"/>
      <c r="M5" s="801"/>
      <c r="N5" s="801"/>
    </row>
    <row r="6" spans="1:18"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</row>
    <row r="7" spans="1:18">
      <c r="B7" s="1220" t="s">
        <v>330</v>
      </c>
      <c r="C7" s="1220"/>
      <c r="D7" s="1220"/>
      <c r="E7" s="1220"/>
      <c r="F7" s="1220"/>
      <c r="G7" s="1220"/>
      <c r="H7" s="1220"/>
      <c r="I7" s="1220"/>
      <c r="J7" s="1220"/>
      <c r="K7" s="1220"/>
      <c r="L7" s="1220"/>
      <c r="M7" s="1220"/>
      <c r="N7" s="1220"/>
    </row>
    <row r="8" spans="1:18">
      <c r="B8" s="802" t="s">
        <v>255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</row>
    <row r="9" spans="1:18" ht="21" customHeight="1">
      <c r="B9" s="1221" t="s">
        <v>256</v>
      </c>
      <c r="C9" s="1221"/>
      <c r="D9" s="1221"/>
      <c r="E9" s="1221"/>
      <c r="F9" s="1221" t="s">
        <v>257</v>
      </c>
      <c r="G9" s="1221"/>
      <c r="H9" s="1221"/>
      <c r="I9" s="1221"/>
      <c r="J9" s="1221"/>
      <c r="K9" s="1221" t="s">
        <v>258</v>
      </c>
      <c r="L9" s="1221"/>
      <c r="M9" s="1221"/>
      <c r="N9" s="1221"/>
      <c r="R9" s="803"/>
    </row>
    <row r="10" spans="1:18" ht="15.75" customHeight="1">
      <c r="B10" s="1221"/>
      <c r="C10" s="1221"/>
      <c r="D10" s="1221"/>
      <c r="E10" s="1221"/>
      <c r="F10" s="1221" t="s">
        <v>259</v>
      </c>
      <c r="G10" s="1221"/>
      <c r="H10" s="1221"/>
      <c r="I10" s="1221" t="s">
        <v>260</v>
      </c>
      <c r="J10" s="1221" t="s">
        <v>194</v>
      </c>
      <c r="K10" s="1221" t="s">
        <v>262</v>
      </c>
      <c r="L10" s="1221" t="s">
        <v>263</v>
      </c>
      <c r="M10" s="1221" t="s">
        <v>194</v>
      </c>
      <c r="N10" s="1221" t="s">
        <v>264</v>
      </c>
    </row>
    <row r="11" spans="1:18" ht="26.25" customHeight="1">
      <c r="B11" s="1221"/>
      <c r="C11" s="1221"/>
      <c r="D11" s="1221"/>
      <c r="E11" s="1221"/>
      <c r="F11" s="804" t="s">
        <v>265</v>
      </c>
      <c r="G11" s="804" t="s">
        <v>266</v>
      </c>
      <c r="H11" s="804" t="s">
        <v>267</v>
      </c>
      <c r="I11" s="1221"/>
      <c r="J11" s="1221"/>
      <c r="K11" s="1221"/>
      <c r="L11" s="1221"/>
      <c r="M11" s="1221"/>
      <c r="N11" s="1221"/>
    </row>
    <row r="12" spans="1:18">
      <c r="A12" s="805"/>
      <c r="B12" s="806"/>
      <c r="C12" s="807"/>
      <c r="D12" s="808"/>
      <c r="E12" s="809">
        <v>13</v>
      </c>
      <c r="F12" s="810">
        <v>19</v>
      </c>
      <c r="G12" s="810">
        <v>0</v>
      </c>
      <c r="H12" s="810">
        <f>F12+G12</f>
        <v>19</v>
      </c>
      <c r="I12" s="810">
        <v>0</v>
      </c>
      <c r="J12" s="810">
        <f>H12+I12</f>
        <v>19</v>
      </c>
      <c r="K12" s="811">
        <v>15</v>
      </c>
      <c r="L12" s="811">
        <v>0</v>
      </c>
      <c r="M12" s="812">
        <f>K12+L12</f>
        <v>15</v>
      </c>
      <c r="N12" s="811">
        <v>0</v>
      </c>
    </row>
    <row r="13" spans="1:18">
      <c r="A13" s="805"/>
      <c r="B13" s="813" t="s">
        <v>154</v>
      </c>
      <c r="C13" s="814" t="s">
        <v>152</v>
      </c>
      <c r="D13" s="808"/>
      <c r="E13" s="809">
        <v>12</v>
      </c>
      <c r="F13" s="810">
        <v>0</v>
      </c>
      <c r="G13" s="810">
        <v>0</v>
      </c>
      <c r="H13" s="810">
        <f t="shared" ref="H13:H24" si="0">F13+G13</f>
        <v>0</v>
      </c>
      <c r="I13" s="810">
        <v>0</v>
      </c>
      <c r="J13" s="810">
        <f t="shared" ref="H13:J52" si="1">H13+I13</f>
        <v>0</v>
      </c>
      <c r="K13" s="811">
        <v>0</v>
      </c>
      <c r="L13" s="811">
        <v>0</v>
      </c>
      <c r="M13" s="812">
        <f t="shared" ref="M13:M24" si="2">K13+L13</f>
        <v>0</v>
      </c>
      <c r="N13" s="811">
        <v>0</v>
      </c>
    </row>
    <row r="14" spans="1:18">
      <c r="A14" s="805"/>
      <c r="B14" s="813" t="s">
        <v>268</v>
      </c>
      <c r="C14" s="815"/>
      <c r="D14" s="816" t="s">
        <v>269</v>
      </c>
      <c r="E14" s="809">
        <v>11</v>
      </c>
      <c r="F14" s="810">
        <v>1</v>
      </c>
      <c r="G14" s="810">
        <v>0</v>
      </c>
      <c r="H14" s="810">
        <f t="shared" si="0"/>
        <v>1</v>
      </c>
      <c r="I14" s="810">
        <v>0</v>
      </c>
      <c r="J14" s="810">
        <f t="shared" si="1"/>
        <v>1</v>
      </c>
      <c r="K14" s="811">
        <v>0</v>
      </c>
      <c r="L14" s="811">
        <v>0</v>
      </c>
      <c r="M14" s="812">
        <f t="shared" si="2"/>
        <v>0</v>
      </c>
      <c r="N14" s="811">
        <v>0</v>
      </c>
    </row>
    <row r="15" spans="1:18">
      <c r="A15" s="805"/>
      <c r="B15" s="813" t="s">
        <v>154</v>
      </c>
      <c r="C15" s="814"/>
      <c r="D15" s="816" t="s">
        <v>270</v>
      </c>
      <c r="E15" s="809">
        <v>10</v>
      </c>
      <c r="F15" s="810">
        <v>0</v>
      </c>
      <c r="G15" s="810">
        <v>0</v>
      </c>
      <c r="H15" s="810">
        <f t="shared" si="0"/>
        <v>0</v>
      </c>
      <c r="I15" s="810">
        <v>0</v>
      </c>
      <c r="J15" s="810">
        <f t="shared" si="1"/>
        <v>0</v>
      </c>
      <c r="K15" s="811">
        <v>0</v>
      </c>
      <c r="L15" s="811">
        <v>0</v>
      </c>
      <c r="M15" s="812">
        <f t="shared" si="2"/>
        <v>0</v>
      </c>
      <c r="N15" s="811">
        <v>0</v>
      </c>
    </row>
    <row r="16" spans="1:18">
      <c r="A16" s="805"/>
      <c r="B16" s="813" t="s">
        <v>271</v>
      </c>
      <c r="C16" s="814"/>
      <c r="D16" s="816" t="s">
        <v>272</v>
      </c>
      <c r="E16" s="809">
        <v>9</v>
      </c>
      <c r="F16" s="810">
        <v>0</v>
      </c>
      <c r="G16" s="810">
        <v>0</v>
      </c>
      <c r="H16" s="810">
        <f t="shared" si="0"/>
        <v>0</v>
      </c>
      <c r="I16" s="810">
        <v>0</v>
      </c>
      <c r="J16" s="810">
        <f t="shared" si="1"/>
        <v>0</v>
      </c>
      <c r="K16" s="811">
        <v>0</v>
      </c>
      <c r="L16" s="811">
        <v>0</v>
      </c>
      <c r="M16" s="812">
        <f t="shared" si="2"/>
        <v>0</v>
      </c>
      <c r="N16" s="811">
        <v>0</v>
      </c>
    </row>
    <row r="17" spans="1:14">
      <c r="A17" s="805"/>
      <c r="B17" s="813" t="s">
        <v>273</v>
      </c>
      <c r="C17" s="814" t="s">
        <v>153</v>
      </c>
      <c r="D17" s="816" t="s">
        <v>253</v>
      </c>
      <c r="E17" s="809">
        <v>8</v>
      </c>
      <c r="F17" s="810">
        <v>1</v>
      </c>
      <c r="G17" s="810">
        <v>0</v>
      </c>
      <c r="H17" s="810">
        <f t="shared" si="0"/>
        <v>1</v>
      </c>
      <c r="I17" s="810">
        <v>0</v>
      </c>
      <c r="J17" s="810">
        <f t="shared" si="1"/>
        <v>1</v>
      </c>
      <c r="K17" s="811">
        <v>0</v>
      </c>
      <c r="L17" s="811">
        <v>0</v>
      </c>
      <c r="M17" s="812">
        <f t="shared" si="2"/>
        <v>0</v>
      </c>
      <c r="N17" s="811">
        <v>0</v>
      </c>
    </row>
    <row r="18" spans="1:14">
      <c r="A18" s="805"/>
      <c r="B18" s="813" t="s">
        <v>269</v>
      </c>
      <c r="C18" s="814"/>
      <c r="D18" s="816" t="s">
        <v>274</v>
      </c>
      <c r="E18" s="809">
        <v>7</v>
      </c>
      <c r="F18" s="810">
        <v>0</v>
      </c>
      <c r="G18" s="810">
        <v>0</v>
      </c>
      <c r="H18" s="810">
        <f t="shared" si="0"/>
        <v>0</v>
      </c>
      <c r="I18" s="810">
        <v>0</v>
      </c>
      <c r="J18" s="810">
        <f t="shared" si="1"/>
        <v>0</v>
      </c>
      <c r="K18" s="811">
        <v>0</v>
      </c>
      <c r="L18" s="811">
        <v>0</v>
      </c>
      <c r="M18" s="812">
        <f t="shared" si="2"/>
        <v>0</v>
      </c>
      <c r="N18" s="811">
        <v>0</v>
      </c>
    </row>
    <row r="19" spans="1:14">
      <c r="A19" s="805"/>
      <c r="B19" s="813" t="s">
        <v>275</v>
      </c>
      <c r="C19" s="815"/>
      <c r="D19" s="816" t="s">
        <v>273</v>
      </c>
      <c r="E19" s="809">
        <v>6</v>
      </c>
      <c r="F19" s="810">
        <v>4</v>
      </c>
      <c r="G19" s="810">
        <v>0</v>
      </c>
      <c r="H19" s="810">
        <f t="shared" si="0"/>
        <v>4</v>
      </c>
      <c r="I19" s="810">
        <v>0</v>
      </c>
      <c r="J19" s="810">
        <f t="shared" si="1"/>
        <v>4</v>
      </c>
      <c r="K19" s="811">
        <v>0</v>
      </c>
      <c r="L19" s="811">
        <v>0</v>
      </c>
      <c r="M19" s="812">
        <f t="shared" si="2"/>
        <v>0</v>
      </c>
      <c r="N19" s="811">
        <v>0</v>
      </c>
    </row>
    <row r="20" spans="1:14">
      <c r="A20" s="805"/>
      <c r="B20" s="813" t="s">
        <v>154</v>
      </c>
      <c r="C20" s="814"/>
      <c r="D20" s="816" t="s">
        <v>276</v>
      </c>
      <c r="E20" s="809">
        <v>5</v>
      </c>
      <c r="F20" s="810">
        <v>4</v>
      </c>
      <c r="G20" s="810">
        <v>0</v>
      </c>
      <c r="H20" s="810">
        <f t="shared" si="0"/>
        <v>4</v>
      </c>
      <c r="I20" s="810">
        <v>0</v>
      </c>
      <c r="J20" s="810">
        <f t="shared" si="1"/>
        <v>4</v>
      </c>
      <c r="K20" s="811">
        <v>0</v>
      </c>
      <c r="L20" s="811">
        <v>0</v>
      </c>
      <c r="M20" s="812">
        <f t="shared" si="2"/>
        <v>0</v>
      </c>
      <c r="N20" s="811">
        <v>0</v>
      </c>
    </row>
    <row r="21" spans="1:14">
      <c r="A21" s="805"/>
      <c r="B21" s="813"/>
      <c r="C21" s="814"/>
      <c r="D21" s="816" t="s">
        <v>274</v>
      </c>
      <c r="E21" s="809">
        <v>4</v>
      </c>
      <c r="F21" s="810">
        <v>0</v>
      </c>
      <c r="G21" s="810">
        <v>0</v>
      </c>
      <c r="H21" s="810">
        <f t="shared" si="0"/>
        <v>0</v>
      </c>
      <c r="I21" s="810">
        <v>0</v>
      </c>
      <c r="J21" s="810">
        <f t="shared" si="1"/>
        <v>0</v>
      </c>
      <c r="K21" s="811">
        <v>0</v>
      </c>
      <c r="L21" s="811">
        <v>0</v>
      </c>
      <c r="M21" s="812">
        <f t="shared" si="2"/>
        <v>0</v>
      </c>
      <c r="N21" s="811">
        <v>0</v>
      </c>
    </row>
    <row r="22" spans="1:14">
      <c r="A22" s="805"/>
      <c r="B22" s="813"/>
      <c r="C22" s="814" t="s">
        <v>154</v>
      </c>
      <c r="D22" s="808"/>
      <c r="E22" s="809">
        <v>3</v>
      </c>
      <c r="F22" s="810">
        <v>0</v>
      </c>
      <c r="G22" s="810">
        <v>2</v>
      </c>
      <c r="H22" s="810">
        <f t="shared" si="0"/>
        <v>2</v>
      </c>
      <c r="I22" s="810">
        <v>0</v>
      </c>
      <c r="J22" s="810">
        <f t="shared" si="1"/>
        <v>2</v>
      </c>
      <c r="K22" s="811">
        <v>0</v>
      </c>
      <c r="L22" s="811">
        <v>0</v>
      </c>
      <c r="M22" s="812">
        <f t="shared" si="2"/>
        <v>0</v>
      </c>
      <c r="N22" s="811">
        <v>0</v>
      </c>
    </row>
    <row r="23" spans="1:14">
      <c r="A23" s="805"/>
      <c r="B23" s="813"/>
      <c r="C23" s="814"/>
      <c r="D23" s="808"/>
      <c r="E23" s="809">
        <v>2</v>
      </c>
      <c r="F23" s="810">
        <v>0</v>
      </c>
      <c r="G23" s="810">
        <v>1</v>
      </c>
      <c r="H23" s="810">
        <f t="shared" si="0"/>
        <v>1</v>
      </c>
      <c r="I23" s="810">
        <v>0</v>
      </c>
      <c r="J23" s="810">
        <f t="shared" si="1"/>
        <v>1</v>
      </c>
      <c r="K23" s="811">
        <v>0</v>
      </c>
      <c r="L23" s="811">
        <v>0</v>
      </c>
      <c r="M23" s="812">
        <f t="shared" si="2"/>
        <v>0</v>
      </c>
      <c r="N23" s="811">
        <v>0</v>
      </c>
    </row>
    <row r="24" spans="1:14">
      <c r="A24" s="805"/>
      <c r="B24" s="817"/>
      <c r="C24" s="815"/>
      <c r="D24" s="808"/>
      <c r="E24" s="806">
        <v>1</v>
      </c>
      <c r="F24" s="810">
        <v>0</v>
      </c>
      <c r="G24" s="810">
        <v>1</v>
      </c>
      <c r="H24" s="810">
        <f t="shared" si="0"/>
        <v>1</v>
      </c>
      <c r="I24" s="810">
        <v>5</v>
      </c>
      <c r="J24" s="810">
        <f t="shared" si="1"/>
        <v>6</v>
      </c>
      <c r="K24" s="811">
        <v>0</v>
      </c>
      <c r="L24" s="811">
        <v>0</v>
      </c>
      <c r="M24" s="812">
        <f t="shared" si="2"/>
        <v>0</v>
      </c>
      <c r="N24" s="811">
        <v>0</v>
      </c>
    </row>
    <row r="25" spans="1:14">
      <c r="A25" s="805"/>
      <c r="B25" s="1222" t="s">
        <v>289</v>
      </c>
      <c r="C25" s="1223"/>
      <c r="D25" s="1223"/>
      <c r="E25" s="1224"/>
      <c r="F25" s="810">
        <f t="shared" ref="F25:N25" si="3">SUM(F12:F24)</f>
        <v>29</v>
      </c>
      <c r="G25" s="810">
        <f t="shared" si="3"/>
        <v>4</v>
      </c>
      <c r="H25" s="818">
        <f t="shared" si="3"/>
        <v>33</v>
      </c>
      <c r="I25" s="810">
        <f t="shared" si="3"/>
        <v>5</v>
      </c>
      <c r="J25" s="818">
        <f t="shared" si="3"/>
        <v>38</v>
      </c>
      <c r="K25" s="819">
        <f t="shared" si="3"/>
        <v>15</v>
      </c>
      <c r="L25" s="819">
        <f t="shared" si="3"/>
        <v>0</v>
      </c>
      <c r="M25" s="810">
        <f t="shared" si="3"/>
        <v>15</v>
      </c>
      <c r="N25" s="810">
        <f t="shared" si="3"/>
        <v>0</v>
      </c>
    </row>
    <row r="26" spans="1:14">
      <c r="A26" s="805"/>
      <c r="B26" s="813"/>
      <c r="C26" s="813"/>
      <c r="D26" s="820"/>
      <c r="E26" s="817">
        <v>13</v>
      </c>
      <c r="F26" s="810">
        <v>113</v>
      </c>
      <c r="G26" s="810">
        <v>0</v>
      </c>
      <c r="H26" s="810">
        <f>F26+G26</f>
        <v>113</v>
      </c>
      <c r="I26" s="810">
        <v>0</v>
      </c>
      <c r="J26" s="810">
        <f t="shared" si="1"/>
        <v>113</v>
      </c>
      <c r="K26" s="811">
        <v>37</v>
      </c>
      <c r="L26" s="811">
        <v>4</v>
      </c>
      <c r="M26" s="811">
        <f>K26+L26</f>
        <v>41</v>
      </c>
      <c r="N26" s="811">
        <v>5</v>
      </c>
    </row>
    <row r="27" spans="1:14">
      <c r="A27" s="805"/>
      <c r="B27" s="813"/>
      <c r="C27" s="813" t="s">
        <v>152</v>
      </c>
      <c r="D27" s="820"/>
      <c r="E27" s="809">
        <v>12</v>
      </c>
      <c r="F27" s="810">
        <v>1</v>
      </c>
      <c r="G27" s="810">
        <v>0</v>
      </c>
      <c r="H27" s="810">
        <f t="shared" ref="H27:H52" si="4">F27+G27</f>
        <v>1</v>
      </c>
      <c r="I27" s="810">
        <v>0</v>
      </c>
      <c r="J27" s="810">
        <f t="shared" si="1"/>
        <v>1</v>
      </c>
      <c r="K27" s="811">
        <v>0</v>
      </c>
      <c r="L27" s="811">
        <v>0</v>
      </c>
      <c r="M27" s="811">
        <f t="shared" ref="M27:M38" si="5">K27+L27</f>
        <v>0</v>
      </c>
      <c r="N27" s="811">
        <v>0</v>
      </c>
    </row>
    <row r="28" spans="1:14">
      <c r="A28" s="805"/>
      <c r="B28" s="813" t="s">
        <v>275</v>
      </c>
      <c r="C28" s="817"/>
      <c r="D28" s="820"/>
      <c r="E28" s="809">
        <v>11</v>
      </c>
      <c r="F28" s="810">
        <v>2</v>
      </c>
      <c r="G28" s="810">
        <v>0</v>
      </c>
      <c r="H28" s="810">
        <f t="shared" si="4"/>
        <v>2</v>
      </c>
      <c r="I28" s="810">
        <v>0</v>
      </c>
      <c r="J28" s="810">
        <f t="shared" si="1"/>
        <v>2</v>
      </c>
      <c r="K28" s="811">
        <v>0</v>
      </c>
      <c r="L28" s="811">
        <v>0</v>
      </c>
      <c r="M28" s="811">
        <f t="shared" si="5"/>
        <v>0</v>
      </c>
      <c r="N28" s="811">
        <v>0</v>
      </c>
    </row>
    <row r="29" spans="1:14">
      <c r="A29" s="805"/>
      <c r="B29" s="813" t="s">
        <v>278</v>
      </c>
      <c r="C29" s="813"/>
      <c r="D29" s="820" t="s">
        <v>279</v>
      </c>
      <c r="E29" s="809">
        <v>10</v>
      </c>
      <c r="F29" s="810">
        <v>1</v>
      </c>
      <c r="G29" s="810">
        <v>0</v>
      </c>
      <c r="H29" s="810">
        <f t="shared" si="4"/>
        <v>1</v>
      </c>
      <c r="I29" s="810">
        <v>0</v>
      </c>
      <c r="J29" s="810">
        <f t="shared" si="1"/>
        <v>1</v>
      </c>
      <c r="K29" s="811">
        <v>0</v>
      </c>
      <c r="L29" s="811">
        <v>0</v>
      </c>
      <c r="M29" s="811">
        <f t="shared" si="5"/>
        <v>0</v>
      </c>
      <c r="N29" s="811">
        <v>0</v>
      </c>
    </row>
    <row r="30" spans="1:14">
      <c r="A30" s="805"/>
      <c r="B30" s="813" t="s">
        <v>152</v>
      </c>
      <c r="C30" s="813"/>
      <c r="D30" s="820" t="s">
        <v>278</v>
      </c>
      <c r="E30" s="809">
        <v>9</v>
      </c>
      <c r="F30" s="810">
        <v>3</v>
      </c>
      <c r="G30" s="810">
        <v>0</v>
      </c>
      <c r="H30" s="810">
        <f t="shared" si="4"/>
        <v>3</v>
      </c>
      <c r="I30" s="810">
        <v>0</v>
      </c>
      <c r="J30" s="810">
        <f t="shared" si="1"/>
        <v>3</v>
      </c>
      <c r="K30" s="811">
        <v>0</v>
      </c>
      <c r="L30" s="811">
        <v>0</v>
      </c>
      <c r="M30" s="811">
        <f t="shared" si="5"/>
        <v>0</v>
      </c>
      <c r="N30" s="811">
        <v>0</v>
      </c>
    </row>
    <row r="31" spans="1:14">
      <c r="A31" s="805"/>
      <c r="B31" s="813" t="s">
        <v>268</v>
      </c>
      <c r="C31" s="813" t="s">
        <v>153</v>
      </c>
      <c r="D31" s="820" t="s">
        <v>280</v>
      </c>
      <c r="E31" s="809">
        <v>8</v>
      </c>
      <c r="F31" s="810">
        <v>2</v>
      </c>
      <c r="G31" s="810">
        <v>0</v>
      </c>
      <c r="H31" s="810">
        <f t="shared" si="4"/>
        <v>2</v>
      </c>
      <c r="I31" s="810">
        <v>0</v>
      </c>
      <c r="J31" s="810">
        <f t="shared" si="1"/>
        <v>2</v>
      </c>
      <c r="K31" s="811">
        <v>0</v>
      </c>
      <c r="L31" s="811">
        <v>0</v>
      </c>
      <c r="M31" s="811">
        <f t="shared" si="5"/>
        <v>0</v>
      </c>
      <c r="N31" s="811">
        <v>0</v>
      </c>
    </row>
    <row r="32" spans="1:14">
      <c r="A32" s="805"/>
      <c r="B32" s="813" t="s">
        <v>273</v>
      </c>
      <c r="C32" s="813"/>
      <c r="D32" s="820" t="s">
        <v>273</v>
      </c>
      <c r="E32" s="809">
        <v>7</v>
      </c>
      <c r="F32" s="810">
        <v>0</v>
      </c>
      <c r="G32" s="810">
        <v>0</v>
      </c>
      <c r="H32" s="810">
        <f t="shared" si="4"/>
        <v>0</v>
      </c>
      <c r="I32" s="810">
        <v>0</v>
      </c>
      <c r="J32" s="810">
        <f t="shared" si="1"/>
        <v>0</v>
      </c>
      <c r="K32" s="811">
        <v>0</v>
      </c>
      <c r="L32" s="811">
        <v>0</v>
      </c>
      <c r="M32" s="811">
        <f t="shared" si="5"/>
        <v>0</v>
      </c>
      <c r="N32" s="811">
        <v>0</v>
      </c>
    </row>
    <row r="33" spans="1:15">
      <c r="A33" s="805"/>
      <c r="B33" s="813" t="s">
        <v>152</v>
      </c>
      <c r="C33" s="813"/>
      <c r="D33" s="820" t="s">
        <v>276</v>
      </c>
      <c r="E33" s="809">
        <v>6</v>
      </c>
      <c r="F33" s="810">
        <v>5</v>
      </c>
      <c r="G33" s="810">
        <v>0</v>
      </c>
      <c r="H33" s="810">
        <f t="shared" si="4"/>
        <v>5</v>
      </c>
      <c r="I33" s="810">
        <v>0</v>
      </c>
      <c r="J33" s="810">
        <f t="shared" si="1"/>
        <v>5</v>
      </c>
      <c r="K33" s="811">
        <v>0</v>
      </c>
      <c r="L33" s="811">
        <v>0</v>
      </c>
      <c r="M33" s="811">
        <f t="shared" si="5"/>
        <v>0</v>
      </c>
      <c r="N33" s="811">
        <v>0</v>
      </c>
    </row>
    <row r="34" spans="1:15">
      <c r="A34" s="805"/>
      <c r="B34" s="813" t="s">
        <v>276</v>
      </c>
      <c r="C34" s="806"/>
      <c r="D34" s="820"/>
      <c r="E34" s="809">
        <v>5</v>
      </c>
      <c r="F34" s="810">
        <v>2</v>
      </c>
      <c r="G34" s="810">
        <v>0</v>
      </c>
      <c r="H34" s="810">
        <f t="shared" si="4"/>
        <v>2</v>
      </c>
      <c r="I34" s="810">
        <v>0</v>
      </c>
      <c r="J34" s="810">
        <f t="shared" si="1"/>
        <v>2</v>
      </c>
      <c r="K34" s="811">
        <v>0</v>
      </c>
      <c r="L34" s="811">
        <v>0</v>
      </c>
      <c r="M34" s="811">
        <f t="shared" si="5"/>
        <v>0</v>
      </c>
      <c r="N34" s="811">
        <v>0</v>
      </c>
    </row>
    <row r="35" spans="1:15">
      <c r="A35" s="805"/>
      <c r="B35" s="813"/>
      <c r="C35" s="813"/>
      <c r="D35" s="820"/>
      <c r="E35" s="809">
        <v>4</v>
      </c>
      <c r="F35" s="810">
        <v>3</v>
      </c>
      <c r="G35" s="810">
        <v>0</v>
      </c>
      <c r="H35" s="810">
        <f t="shared" si="4"/>
        <v>3</v>
      </c>
      <c r="I35" s="810">
        <v>0</v>
      </c>
      <c r="J35" s="810">
        <f t="shared" si="1"/>
        <v>3</v>
      </c>
      <c r="K35" s="811">
        <v>0</v>
      </c>
      <c r="L35" s="811">
        <v>0</v>
      </c>
      <c r="M35" s="811">
        <f t="shared" si="5"/>
        <v>0</v>
      </c>
      <c r="N35" s="811">
        <v>0</v>
      </c>
    </row>
    <row r="36" spans="1:15">
      <c r="A36" s="805"/>
      <c r="B36" s="813"/>
      <c r="C36" s="813" t="s">
        <v>154</v>
      </c>
      <c r="D36" s="820"/>
      <c r="E36" s="809">
        <v>3</v>
      </c>
      <c r="F36" s="810">
        <v>0</v>
      </c>
      <c r="G36" s="810">
        <v>4</v>
      </c>
      <c r="H36" s="810">
        <f t="shared" si="4"/>
        <v>4</v>
      </c>
      <c r="I36" s="810">
        <v>0</v>
      </c>
      <c r="J36" s="810">
        <f t="shared" si="1"/>
        <v>4</v>
      </c>
      <c r="K36" s="811">
        <v>0</v>
      </c>
      <c r="L36" s="811">
        <v>0</v>
      </c>
      <c r="M36" s="811">
        <f t="shared" si="5"/>
        <v>0</v>
      </c>
      <c r="N36" s="811">
        <v>0</v>
      </c>
    </row>
    <row r="37" spans="1:15">
      <c r="A37" s="805"/>
      <c r="B37" s="813"/>
      <c r="C37" s="813"/>
      <c r="D37" s="820"/>
      <c r="E37" s="809">
        <v>2</v>
      </c>
      <c r="F37" s="810">
        <v>0</v>
      </c>
      <c r="G37" s="810">
        <v>4</v>
      </c>
      <c r="H37" s="810">
        <f t="shared" si="4"/>
        <v>4</v>
      </c>
      <c r="I37" s="810">
        <v>0</v>
      </c>
      <c r="J37" s="810">
        <f t="shared" si="1"/>
        <v>4</v>
      </c>
      <c r="K37" s="811">
        <v>0</v>
      </c>
      <c r="L37" s="811">
        <v>0</v>
      </c>
      <c r="M37" s="811">
        <f t="shared" si="5"/>
        <v>0</v>
      </c>
      <c r="N37" s="811">
        <v>0</v>
      </c>
    </row>
    <row r="38" spans="1:15">
      <c r="A38" s="805"/>
      <c r="B38" s="817"/>
      <c r="C38" s="817"/>
      <c r="D38" s="820"/>
      <c r="E38" s="806">
        <v>1</v>
      </c>
      <c r="F38" s="810">
        <v>0</v>
      </c>
      <c r="G38" s="810">
        <v>7</v>
      </c>
      <c r="H38" s="810">
        <f t="shared" si="1"/>
        <v>7</v>
      </c>
      <c r="I38" s="810">
        <v>11</v>
      </c>
      <c r="J38" s="810">
        <f t="shared" si="1"/>
        <v>18</v>
      </c>
      <c r="K38" s="811">
        <v>0</v>
      </c>
      <c r="L38" s="811">
        <v>0</v>
      </c>
      <c r="M38" s="811">
        <f t="shared" si="5"/>
        <v>0</v>
      </c>
      <c r="N38" s="811">
        <v>0</v>
      </c>
    </row>
    <row r="39" spans="1:15">
      <c r="A39" s="805"/>
      <c r="B39" s="1222" t="s">
        <v>281</v>
      </c>
      <c r="C39" s="1223"/>
      <c r="D39" s="1223"/>
      <c r="E39" s="1223"/>
      <c r="F39" s="819">
        <f t="shared" ref="F39:N39" si="6">SUM(F26:F38)</f>
        <v>132</v>
      </c>
      <c r="G39" s="810">
        <f t="shared" si="6"/>
        <v>15</v>
      </c>
      <c r="H39" s="810">
        <f>F39+G39</f>
        <v>147</v>
      </c>
      <c r="I39" s="821">
        <f t="shared" si="6"/>
        <v>11</v>
      </c>
      <c r="J39" s="810">
        <f>H39+I39</f>
        <v>158</v>
      </c>
      <c r="K39" s="818">
        <f t="shared" si="6"/>
        <v>37</v>
      </c>
      <c r="L39" s="810">
        <f t="shared" si="6"/>
        <v>4</v>
      </c>
      <c r="M39" s="818">
        <f t="shared" si="6"/>
        <v>41</v>
      </c>
      <c r="N39" s="819">
        <f t="shared" si="6"/>
        <v>5</v>
      </c>
      <c r="O39" s="822"/>
    </row>
    <row r="40" spans="1:15">
      <c r="A40" s="805"/>
      <c r="B40" s="806"/>
      <c r="C40" s="806"/>
      <c r="D40" s="823"/>
      <c r="E40" s="809">
        <v>13</v>
      </c>
      <c r="F40" s="810">
        <v>0</v>
      </c>
      <c r="G40" s="810">
        <v>0</v>
      </c>
      <c r="H40" s="810">
        <f t="shared" si="4"/>
        <v>0</v>
      </c>
      <c r="I40" s="810">
        <v>0</v>
      </c>
      <c r="J40" s="810">
        <f t="shared" si="1"/>
        <v>0</v>
      </c>
      <c r="K40" s="811">
        <v>0</v>
      </c>
      <c r="L40" s="811">
        <v>0</v>
      </c>
      <c r="M40" s="811">
        <f>K40+L40</f>
        <v>0</v>
      </c>
      <c r="N40" s="811">
        <v>0</v>
      </c>
    </row>
    <row r="41" spans="1:15">
      <c r="A41" s="805"/>
      <c r="B41" s="813" t="s">
        <v>154</v>
      </c>
      <c r="C41" s="813" t="s">
        <v>152</v>
      </c>
      <c r="D41" s="820" t="s">
        <v>282</v>
      </c>
      <c r="E41" s="809">
        <v>12</v>
      </c>
      <c r="F41" s="810">
        <v>0</v>
      </c>
      <c r="G41" s="810">
        <v>0</v>
      </c>
      <c r="H41" s="810">
        <f t="shared" si="4"/>
        <v>0</v>
      </c>
      <c r="I41" s="810">
        <v>0</v>
      </c>
      <c r="J41" s="810">
        <f t="shared" si="1"/>
        <v>0</v>
      </c>
      <c r="K41" s="811">
        <v>0</v>
      </c>
      <c r="L41" s="811">
        <v>0</v>
      </c>
      <c r="M41" s="811">
        <f t="shared" ref="M41:M52" si="7">K41+L41</f>
        <v>0</v>
      </c>
      <c r="N41" s="811">
        <v>0</v>
      </c>
    </row>
    <row r="42" spans="1:15">
      <c r="A42" s="805"/>
      <c r="B42" s="813" t="s">
        <v>270</v>
      </c>
      <c r="C42" s="813"/>
      <c r="D42" s="820" t="s">
        <v>270</v>
      </c>
      <c r="E42" s="809">
        <v>11</v>
      </c>
      <c r="F42" s="810">
        <v>0</v>
      </c>
      <c r="G42" s="810">
        <v>0</v>
      </c>
      <c r="H42" s="810">
        <f t="shared" si="4"/>
        <v>0</v>
      </c>
      <c r="I42" s="810">
        <v>0</v>
      </c>
      <c r="J42" s="810">
        <f t="shared" si="1"/>
        <v>0</v>
      </c>
      <c r="K42" s="811">
        <v>0</v>
      </c>
      <c r="L42" s="811">
        <v>0</v>
      </c>
      <c r="M42" s="811">
        <f t="shared" si="7"/>
        <v>0</v>
      </c>
      <c r="N42" s="811">
        <v>0</v>
      </c>
    </row>
    <row r="43" spans="1:15">
      <c r="A43" s="805"/>
      <c r="B43" s="813" t="s">
        <v>283</v>
      </c>
      <c r="C43" s="806"/>
      <c r="D43" s="820" t="s">
        <v>268</v>
      </c>
      <c r="E43" s="809">
        <v>10</v>
      </c>
      <c r="F43" s="810">
        <v>0</v>
      </c>
      <c r="G43" s="810">
        <v>0</v>
      </c>
      <c r="H43" s="810">
        <f t="shared" si="4"/>
        <v>0</v>
      </c>
      <c r="I43" s="810">
        <v>0</v>
      </c>
      <c r="J43" s="810">
        <f t="shared" si="1"/>
        <v>0</v>
      </c>
      <c r="K43" s="811">
        <v>0</v>
      </c>
      <c r="L43" s="811">
        <v>0</v>
      </c>
      <c r="M43" s="811">
        <f t="shared" si="7"/>
        <v>0</v>
      </c>
      <c r="N43" s="811">
        <v>0</v>
      </c>
    </row>
    <row r="44" spans="1:15">
      <c r="A44" s="805"/>
      <c r="B44" s="813" t="s">
        <v>273</v>
      </c>
      <c r="C44" s="813"/>
      <c r="D44" s="820" t="s">
        <v>280</v>
      </c>
      <c r="E44" s="809">
        <v>9</v>
      </c>
      <c r="F44" s="810">
        <v>0</v>
      </c>
      <c r="G44" s="810">
        <v>0</v>
      </c>
      <c r="H44" s="810">
        <f t="shared" si="4"/>
        <v>0</v>
      </c>
      <c r="I44" s="810">
        <v>0</v>
      </c>
      <c r="J44" s="810">
        <f t="shared" si="1"/>
        <v>0</v>
      </c>
      <c r="K44" s="811">
        <v>0</v>
      </c>
      <c r="L44" s="811">
        <v>0</v>
      </c>
      <c r="M44" s="811">
        <f t="shared" si="7"/>
        <v>0</v>
      </c>
      <c r="N44" s="811">
        <v>0</v>
      </c>
    </row>
    <row r="45" spans="1:15">
      <c r="A45" s="805"/>
      <c r="B45" s="813" t="s">
        <v>271</v>
      </c>
      <c r="C45" s="813" t="s">
        <v>153</v>
      </c>
      <c r="D45" s="820" t="s">
        <v>154</v>
      </c>
      <c r="E45" s="809">
        <v>8</v>
      </c>
      <c r="F45" s="810">
        <v>0</v>
      </c>
      <c r="G45" s="810">
        <v>0</v>
      </c>
      <c r="H45" s="810">
        <f t="shared" si="4"/>
        <v>0</v>
      </c>
      <c r="I45" s="810">
        <v>0</v>
      </c>
      <c r="J45" s="810">
        <f t="shared" si="1"/>
        <v>0</v>
      </c>
      <c r="K45" s="811">
        <v>0</v>
      </c>
      <c r="L45" s="811">
        <v>0</v>
      </c>
      <c r="M45" s="811">
        <f t="shared" si="7"/>
        <v>0</v>
      </c>
      <c r="N45" s="811">
        <v>0</v>
      </c>
    </row>
    <row r="46" spans="1:15">
      <c r="A46" s="805"/>
      <c r="B46" s="813" t="s">
        <v>273</v>
      </c>
      <c r="C46" s="813"/>
      <c r="D46" s="820" t="s">
        <v>279</v>
      </c>
      <c r="E46" s="809">
        <v>7</v>
      </c>
      <c r="F46" s="810">
        <v>0</v>
      </c>
      <c r="G46" s="810">
        <v>0</v>
      </c>
      <c r="H46" s="810">
        <f t="shared" si="4"/>
        <v>0</v>
      </c>
      <c r="I46" s="810">
        <v>0</v>
      </c>
      <c r="J46" s="810">
        <f t="shared" si="1"/>
        <v>0</v>
      </c>
      <c r="K46" s="811">
        <v>0</v>
      </c>
      <c r="L46" s="811">
        <v>0</v>
      </c>
      <c r="M46" s="811">
        <f t="shared" si="7"/>
        <v>0</v>
      </c>
      <c r="N46" s="811">
        <v>0</v>
      </c>
    </row>
    <row r="47" spans="1:15">
      <c r="A47" s="805"/>
      <c r="B47" s="813" t="s">
        <v>154</v>
      </c>
      <c r="C47" s="813"/>
      <c r="D47" s="820" t="s">
        <v>253</v>
      </c>
      <c r="E47" s="809">
        <v>6</v>
      </c>
      <c r="F47" s="810">
        <v>0</v>
      </c>
      <c r="G47" s="810">
        <v>0</v>
      </c>
      <c r="H47" s="810">
        <f t="shared" si="4"/>
        <v>0</v>
      </c>
      <c r="I47" s="810">
        <v>0</v>
      </c>
      <c r="J47" s="810">
        <f t="shared" si="1"/>
        <v>0</v>
      </c>
      <c r="K47" s="811">
        <v>0</v>
      </c>
      <c r="L47" s="811">
        <v>0</v>
      </c>
      <c r="M47" s="811">
        <f t="shared" si="7"/>
        <v>0</v>
      </c>
      <c r="N47" s="811">
        <v>0</v>
      </c>
    </row>
    <row r="48" spans="1:15">
      <c r="A48" s="805"/>
      <c r="B48" s="813" t="s">
        <v>274</v>
      </c>
      <c r="C48" s="806"/>
      <c r="D48" s="820" t="s">
        <v>268</v>
      </c>
      <c r="E48" s="809">
        <v>5</v>
      </c>
      <c r="F48" s="810">
        <v>0</v>
      </c>
      <c r="G48" s="810">
        <v>0</v>
      </c>
      <c r="H48" s="810">
        <f t="shared" si="4"/>
        <v>0</v>
      </c>
      <c r="I48" s="810">
        <v>0</v>
      </c>
      <c r="J48" s="810">
        <f t="shared" si="1"/>
        <v>0</v>
      </c>
      <c r="K48" s="811">
        <v>0</v>
      </c>
      <c r="L48" s="811">
        <v>0</v>
      </c>
      <c r="M48" s="811">
        <f t="shared" si="7"/>
        <v>0</v>
      </c>
      <c r="N48" s="811">
        <v>0</v>
      </c>
    </row>
    <row r="49" spans="1:14">
      <c r="A49" s="805"/>
      <c r="B49" s="813"/>
      <c r="C49" s="813"/>
      <c r="D49" s="820" t="s">
        <v>275</v>
      </c>
      <c r="E49" s="809">
        <v>4</v>
      </c>
      <c r="F49" s="810">
        <v>0</v>
      </c>
      <c r="G49" s="810">
        <v>0</v>
      </c>
      <c r="H49" s="810">
        <f t="shared" si="4"/>
        <v>0</v>
      </c>
      <c r="I49" s="810">
        <v>0</v>
      </c>
      <c r="J49" s="810">
        <f t="shared" si="1"/>
        <v>0</v>
      </c>
      <c r="K49" s="811">
        <v>0</v>
      </c>
      <c r="L49" s="811">
        <v>0</v>
      </c>
      <c r="M49" s="811">
        <f t="shared" si="7"/>
        <v>0</v>
      </c>
      <c r="N49" s="811">
        <v>0</v>
      </c>
    </row>
    <row r="50" spans="1:14">
      <c r="A50" s="805"/>
      <c r="B50" s="813"/>
      <c r="C50" s="813" t="s">
        <v>154</v>
      </c>
      <c r="D50" s="820" t="s">
        <v>154</v>
      </c>
      <c r="E50" s="809">
        <v>3</v>
      </c>
      <c r="F50" s="810">
        <v>0</v>
      </c>
      <c r="G50" s="810">
        <v>0</v>
      </c>
      <c r="H50" s="810">
        <f t="shared" si="4"/>
        <v>0</v>
      </c>
      <c r="I50" s="810">
        <v>0</v>
      </c>
      <c r="J50" s="810">
        <f t="shared" si="1"/>
        <v>0</v>
      </c>
      <c r="K50" s="811">
        <v>0</v>
      </c>
      <c r="L50" s="811">
        <v>0</v>
      </c>
      <c r="M50" s="811">
        <f t="shared" si="7"/>
        <v>0</v>
      </c>
      <c r="N50" s="811">
        <v>0</v>
      </c>
    </row>
    <row r="51" spans="1:14">
      <c r="A51" s="805"/>
      <c r="B51" s="813"/>
      <c r="C51" s="813"/>
      <c r="D51" s="820" t="s">
        <v>271</v>
      </c>
      <c r="E51" s="809">
        <v>2</v>
      </c>
      <c r="F51" s="810">
        <v>0</v>
      </c>
      <c r="G51" s="810">
        <v>0</v>
      </c>
      <c r="H51" s="810">
        <f t="shared" si="4"/>
        <v>0</v>
      </c>
      <c r="I51" s="810">
        <v>0</v>
      </c>
      <c r="J51" s="810">
        <f t="shared" si="1"/>
        <v>0</v>
      </c>
      <c r="K51" s="811">
        <v>0</v>
      </c>
      <c r="L51" s="811">
        <v>0</v>
      </c>
      <c r="M51" s="811">
        <f t="shared" si="7"/>
        <v>0</v>
      </c>
      <c r="N51" s="811">
        <v>0</v>
      </c>
    </row>
    <row r="52" spans="1:14">
      <c r="A52" s="805"/>
      <c r="B52" s="817"/>
      <c r="C52" s="820"/>
      <c r="D52" s="817"/>
      <c r="E52" s="806">
        <v>1</v>
      </c>
      <c r="F52" s="824">
        <v>0</v>
      </c>
      <c r="G52" s="824">
        <v>0</v>
      </c>
      <c r="H52" s="824">
        <f t="shared" si="4"/>
        <v>0</v>
      </c>
      <c r="I52" s="824">
        <v>0</v>
      </c>
      <c r="J52" s="824">
        <f t="shared" si="1"/>
        <v>0</v>
      </c>
      <c r="K52" s="825">
        <v>0</v>
      </c>
      <c r="L52" s="825">
        <v>0</v>
      </c>
      <c r="M52" s="825">
        <f t="shared" si="7"/>
        <v>0</v>
      </c>
      <c r="N52" s="825">
        <v>0</v>
      </c>
    </row>
    <row r="53" spans="1:14">
      <c r="B53" s="1225" t="s">
        <v>284</v>
      </c>
      <c r="C53" s="1225"/>
      <c r="D53" s="1225"/>
      <c r="E53" s="1225"/>
      <c r="F53" s="810">
        <f t="shared" ref="F53:N53" si="8">SUM(F40:F52)</f>
        <v>0</v>
      </c>
      <c r="G53" s="810">
        <f t="shared" si="8"/>
        <v>0</v>
      </c>
      <c r="H53" s="810">
        <f t="shared" si="8"/>
        <v>0</v>
      </c>
      <c r="I53" s="810">
        <f t="shared" si="8"/>
        <v>0</v>
      </c>
      <c r="J53" s="810">
        <f t="shared" si="8"/>
        <v>0</v>
      </c>
      <c r="K53" s="810">
        <f t="shared" si="8"/>
        <v>0</v>
      </c>
      <c r="L53" s="810">
        <f t="shared" si="8"/>
        <v>0</v>
      </c>
      <c r="M53" s="810">
        <f t="shared" si="8"/>
        <v>0</v>
      </c>
      <c r="N53" s="810">
        <f t="shared" si="8"/>
        <v>0</v>
      </c>
    </row>
    <row r="54" spans="1:14">
      <c r="B54" s="1222" t="s">
        <v>285</v>
      </c>
      <c r="C54" s="1223"/>
      <c r="D54" s="1223"/>
      <c r="E54" s="1224"/>
      <c r="F54" s="810">
        <v>0</v>
      </c>
      <c r="G54" s="810">
        <v>0</v>
      </c>
      <c r="H54" s="810">
        <v>0</v>
      </c>
      <c r="I54" s="810">
        <v>0</v>
      </c>
      <c r="J54" s="810">
        <v>0</v>
      </c>
      <c r="K54" s="810">
        <v>0</v>
      </c>
      <c r="L54" s="810">
        <v>0</v>
      </c>
      <c r="M54" s="810">
        <v>0</v>
      </c>
      <c r="N54" s="810">
        <v>0</v>
      </c>
    </row>
    <row r="55" spans="1:14">
      <c r="B55" s="1219" t="s">
        <v>17</v>
      </c>
      <c r="C55" s="1219"/>
      <c r="D55" s="1219"/>
      <c r="E55" s="1219"/>
      <c r="F55" s="826">
        <f t="shared" ref="F55:J55" si="9">+F25+F39+F53+F54</f>
        <v>161</v>
      </c>
      <c r="G55" s="826">
        <f t="shared" si="9"/>
        <v>19</v>
      </c>
      <c r="H55" s="826">
        <f t="shared" si="9"/>
        <v>180</v>
      </c>
      <c r="I55" s="826">
        <f t="shared" si="9"/>
        <v>16</v>
      </c>
      <c r="J55" s="826">
        <f t="shared" si="9"/>
        <v>196</v>
      </c>
      <c r="K55" s="826">
        <f>+K25+K39+K53+K54</f>
        <v>52</v>
      </c>
      <c r="L55" s="826">
        <f t="shared" ref="L55:N55" si="10">+L25+L39+L53+L54</f>
        <v>4</v>
      </c>
      <c r="M55" s="826">
        <f t="shared" si="10"/>
        <v>56</v>
      </c>
      <c r="N55" s="826">
        <f t="shared" si="10"/>
        <v>5</v>
      </c>
    </row>
    <row r="56" spans="1:14">
      <c r="B56" s="801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</row>
    <row r="57" spans="1:14">
      <c r="B57" s="801" t="s">
        <v>375</v>
      </c>
      <c r="C57" s="801"/>
      <c r="D57" s="801"/>
      <c r="E57" s="801"/>
      <c r="F57" s="801"/>
      <c r="G57" s="801"/>
      <c r="H57" s="801"/>
      <c r="I57" s="801"/>
      <c r="J57" s="801"/>
      <c r="K57" s="801"/>
      <c r="L57" s="801"/>
      <c r="M57" s="801"/>
      <c r="N57" s="801"/>
    </row>
    <row r="58" spans="1:14">
      <c r="B58" s="827"/>
    </row>
    <row r="59" spans="1:14">
      <c r="B59" s="827"/>
    </row>
    <row r="60" spans="1:14">
      <c r="B60" s="827"/>
    </row>
    <row r="61" spans="1:14">
      <c r="B61" s="827"/>
    </row>
    <row r="62" spans="1:14">
      <c r="B62" s="827"/>
    </row>
    <row r="63" spans="1:14">
      <c r="B63" s="827"/>
    </row>
    <row r="64" spans="1:14">
      <c r="B64" s="827"/>
    </row>
    <row r="65" spans="2:4">
      <c r="B65" s="827"/>
    </row>
    <row r="66" spans="2:4">
      <c r="B66" s="828"/>
    </row>
    <row r="67" spans="2:4">
      <c r="C67" s="828"/>
      <c r="D67" s="828"/>
    </row>
    <row r="68" spans="2:4">
      <c r="C68" s="828"/>
      <c r="D68" s="828"/>
    </row>
    <row r="69" spans="2:4">
      <c r="C69" s="828"/>
      <c r="D69" s="828"/>
    </row>
    <row r="70" spans="2:4">
      <c r="C70" s="828"/>
      <c r="D70" s="828"/>
    </row>
    <row r="71" spans="2:4">
      <c r="C71" s="828"/>
      <c r="D71" s="828"/>
    </row>
    <row r="72" spans="2:4">
      <c r="C72" s="828"/>
      <c r="D72" s="828"/>
    </row>
    <row r="73" spans="2:4">
      <c r="C73" s="828"/>
    </row>
    <row r="74" spans="2:4">
      <c r="C74" s="828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B1" workbookViewId="0">
      <selection activeCell="K25" sqref="K25"/>
    </sheetView>
  </sheetViews>
  <sheetFormatPr defaultRowHeight="12.75"/>
  <cols>
    <col min="1" max="1" width="3.140625" style="799" customWidth="1"/>
    <col min="2" max="8" width="17.7109375" style="799" customWidth="1"/>
    <col min="9" max="16384" width="9.140625" style="799"/>
  </cols>
  <sheetData>
    <row r="1" spans="2:10">
      <c r="B1" s="800" t="s">
        <v>246</v>
      </c>
      <c r="C1" s="801"/>
      <c r="D1" s="801"/>
      <c r="E1" s="801"/>
      <c r="F1" s="801"/>
      <c r="G1" s="801"/>
      <c r="H1" s="801"/>
    </row>
    <row r="2" spans="2:10">
      <c r="B2" s="800" t="s">
        <v>371</v>
      </c>
      <c r="C2" s="801"/>
      <c r="D2" s="801"/>
      <c r="E2" s="801"/>
      <c r="F2" s="801"/>
      <c r="G2" s="801"/>
      <c r="H2" s="801"/>
    </row>
    <row r="3" spans="2:10">
      <c r="B3" s="800" t="s">
        <v>372</v>
      </c>
      <c r="C3" s="801"/>
      <c r="D3" s="801"/>
      <c r="E3" s="801"/>
      <c r="F3" s="801"/>
      <c r="G3" s="801"/>
      <c r="H3" s="801"/>
    </row>
    <row r="4" spans="2:10">
      <c r="B4" s="801" t="s">
        <v>373</v>
      </c>
      <c r="C4" s="801"/>
      <c r="D4" s="801"/>
      <c r="E4" s="801"/>
      <c r="F4" s="801"/>
      <c r="G4" s="801"/>
      <c r="H4" s="801"/>
    </row>
    <row r="5" spans="2:10">
      <c r="B5" s="802" t="s">
        <v>374</v>
      </c>
      <c r="C5" s="801"/>
      <c r="D5" s="801"/>
      <c r="E5" s="801"/>
      <c r="F5" s="801"/>
      <c r="G5" s="801"/>
      <c r="H5" s="801"/>
    </row>
    <row r="6" spans="2:10">
      <c r="B6" s="801"/>
      <c r="C6" s="801"/>
      <c r="D6" s="801"/>
      <c r="E6" s="801"/>
      <c r="F6" s="801"/>
      <c r="G6" s="801"/>
      <c r="H6" s="801"/>
    </row>
    <row r="7" spans="2:10">
      <c r="B7" s="1220" t="s">
        <v>330</v>
      </c>
      <c r="C7" s="1220"/>
      <c r="D7" s="1220"/>
      <c r="E7" s="1220"/>
      <c r="F7" s="1220"/>
      <c r="G7" s="1220"/>
      <c r="H7" s="1220"/>
    </row>
    <row r="8" spans="2:10">
      <c r="B8" s="829"/>
      <c r="C8" s="801"/>
      <c r="D8" s="801"/>
      <c r="E8" s="801"/>
      <c r="F8" s="801"/>
      <c r="G8" s="801"/>
      <c r="H8" s="801"/>
    </row>
    <row r="9" spans="2:10">
      <c r="B9" s="802" t="s">
        <v>292</v>
      </c>
      <c r="C9" s="801"/>
      <c r="D9" s="801"/>
      <c r="E9" s="801"/>
      <c r="F9" s="801"/>
      <c r="G9" s="801"/>
      <c r="H9" s="801"/>
    </row>
    <row r="10" spans="2:10" ht="15.75" customHeight="1">
      <c r="B10" s="1221" t="s">
        <v>293</v>
      </c>
      <c r="C10" s="1221" t="s">
        <v>259</v>
      </c>
      <c r="D10" s="1221"/>
      <c r="E10" s="1221"/>
      <c r="F10" s="1221"/>
      <c r="G10" s="1221" t="s">
        <v>260</v>
      </c>
      <c r="H10" s="1221" t="s">
        <v>194</v>
      </c>
      <c r="I10" s="830"/>
    </row>
    <row r="11" spans="2:10" ht="30.75" customHeight="1">
      <c r="B11" s="1221"/>
      <c r="C11" s="1221" t="s">
        <v>294</v>
      </c>
      <c r="D11" s="1221"/>
      <c r="E11" s="1221"/>
      <c r="F11" s="1221" t="s">
        <v>295</v>
      </c>
      <c r="G11" s="1221"/>
      <c r="H11" s="1221"/>
      <c r="I11" s="830"/>
    </row>
    <row r="12" spans="2:10" ht="15" customHeight="1">
      <c r="B12" s="1221"/>
      <c r="C12" s="831" t="s">
        <v>296</v>
      </c>
      <c r="D12" s="831" t="s">
        <v>297</v>
      </c>
      <c r="E12" s="1221" t="s">
        <v>267</v>
      </c>
      <c r="F12" s="1221"/>
      <c r="G12" s="1221"/>
      <c r="H12" s="1221"/>
    </row>
    <row r="13" spans="2:10" ht="15" customHeight="1">
      <c r="B13" s="1221"/>
      <c r="C13" s="832" t="s">
        <v>297</v>
      </c>
      <c r="D13" s="832" t="s">
        <v>298</v>
      </c>
      <c r="E13" s="1221"/>
      <c r="F13" s="1221"/>
      <c r="G13" s="1221"/>
      <c r="H13" s="1221"/>
    </row>
    <row r="14" spans="2:10" ht="15.75" customHeight="1">
      <c r="B14" s="1221"/>
      <c r="C14" s="833" t="s">
        <v>299</v>
      </c>
      <c r="D14" s="833" t="s">
        <v>300</v>
      </c>
      <c r="E14" s="1221"/>
      <c r="F14" s="1221"/>
      <c r="G14" s="1221"/>
      <c r="H14" s="1221"/>
    </row>
    <row r="15" spans="2:10" ht="15.75" customHeight="1">
      <c r="B15" s="1226" t="s">
        <v>301</v>
      </c>
      <c r="C15" s="1226"/>
      <c r="D15" s="1226"/>
      <c r="E15" s="1226"/>
      <c r="F15" s="1226"/>
      <c r="G15" s="1226"/>
      <c r="H15" s="1226"/>
      <c r="I15" s="830"/>
      <c r="J15" s="828"/>
    </row>
    <row r="16" spans="2:10">
      <c r="B16" s="834" t="s">
        <v>302</v>
      </c>
      <c r="C16" s="835">
        <v>1</v>
      </c>
      <c r="D16" s="835">
        <v>0</v>
      </c>
      <c r="E16" s="835">
        <f>C16+D16</f>
        <v>1</v>
      </c>
      <c r="F16" s="835">
        <v>1</v>
      </c>
      <c r="G16" s="835">
        <v>0</v>
      </c>
      <c r="H16" s="835">
        <f>E16+F16+G16</f>
        <v>2</v>
      </c>
    </row>
    <row r="17" spans="2:11">
      <c r="B17" s="834" t="s">
        <v>303</v>
      </c>
      <c r="C17" s="835">
        <v>10</v>
      </c>
      <c r="D17" s="835">
        <v>0</v>
      </c>
      <c r="E17" s="835">
        <f>C17+D17</f>
        <v>10</v>
      </c>
      <c r="F17" s="835">
        <v>5</v>
      </c>
      <c r="G17" s="835">
        <v>0</v>
      </c>
      <c r="H17" s="835">
        <f>E17+F17+G17</f>
        <v>15</v>
      </c>
    </row>
    <row r="18" spans="2:11">
      <c r="B18" s="834" t="s">
        <v>304</v>
      </c>
      <c r="C18" s="835">
        <v>21</v>
      </c>
      <c r="D18" s="835">
        <v>0</v>
      </c>
      <c r="E18" s="835">
        <f>C18+D18</f>
        <v>21</v>
      </c>
      <c r="F18" s="835">
        <v>1</v>
      </c>
      <c r="G18" s="835">
        <v>0</v>
      </c>
      <c r="H18" s="835">
        <f>E18+F18+G18</f>
        <v>22</v>
      </c>
    </row>
    <row r="19" spans="2:11">
      <c r="B19" s="834" t="s">
        <v>305</v>
      </c>
      <c r="C19" s="835">
        <v>22</v>
      </c>
      <c r="D19" s="835">
        <v>0</v>
      </c>
      <c r="E19" s="835">
        <f>C19+D19</f>
        <v>22</v>
      </c>
      <c r="F19" s="835">
        <v>5</v>
      </c>
      <c r="G19" s="835">
        <v>0</v>
      </c>
      <c r="H19" s="835">
        <f>E19+F19+G19</f>
        <v>27</v>
      </c>
      <c r="J19" s="827"/>
      <c r="K19" s="827"/>
    </row>
    <row r="20" spans="2:11">
      <c r="B20" s="836" t="s">
        <v>306</v>
      </c>
      <c r="C20" s="837">
        <f>SUM(C16:C19)</f>
        <v>54</v>
      </c>
      <c r="D20" s="837">
        <f>SUM(D16:D19)</f>
        <v>0</v>
      </c>
      <c r="E20" s="837">
        <f>C20+D20</f>
        <v>54</v>
      </c>
      <c r="F20" s="837">
        <f>SUM(F16:F19)</f>
        <v>12</v>
      </c>
      <c r="G20" s="837">
        <f>SUM(G16:G19)</f>
        <v>0</v>
      </c>
      <c r="H20" s="837">
        <f>E20+F20+G20</f>
        <v>66</v>
      </c>
    </row>
    <row r="21" spans="2:11">
      <c r="B21" s="1227" t="s">
        <v>307</v>
      </c>
      <c r="C21" s="1227"/>
      <c r="D21" s="1227"/>
      <c r="E21" s="1227"/>
      <c r="F21" s="1227"/>
      <c r="G21" s="1227"/>
      <c r="H21" s="1227"/>
      <c r="I21" s="830"/>
    </row>
    <row r="22" spans="2:11" ht="15.75" customHeight="1">
      <c r="B22" s="834" t="s">
        <v>308</v>
      </c>
      <c r="C22" s="838">
        <v>63</v>
      </c>
      <c r="D22" s="838">
        <v>0</v>
      </c>
      <c r="E22" s="835">
        <f t="shared" ref="E22:E28" si="0">C22+D22</f>
        <v>63</v>
      </c>
      <c r="F22" s="839"/>
      <c r="G22" s="835">
        <v>1</v>
      </c>
      <c r="H22" s="835">
        <f>E22+G22</f>
        <v>64</v>
      </c>
    </row>
    <row r="23" spans="2:11" ht="15.75" customHeight="1">
      <c r="B23" s="834" t="s">
        <v>309</v>
      </c>
      <c r="C23" s="838">
        <v>11</v>
      </c>
      <c r="D23" s="838">
        <v>0</v>
      </c>
      <c r="E23" s="835">
        <f t="shared" si="0"/>
        <v>11</v>
      </c>
      <c r="F23" s="839"/>
      <c r="G23" s="835">
        <v>1</v>
      </c>
      <c r="H23" s="835">
        <f t="shared" ref="H23:H27" si="1">E23+G23</f>
        <v>12</v>
      </c>
    </row>
    <row r="24" spans="2:11" ht="15.75" customHeight="1">
      <c r="B24" s="834" t="s">
        <v>310</v>
      </c>
      <c r="C24" s="838">
        <v>14</v>
      </c>
      <c r="D24" s="838">
        <v>0</v>
      </c>
      <c r="E24" s="835">
        <f t="shared" si="0"/>
        <v>14</v>
      </c>
      <c r="F24" s="839"/>
      <c r="G24" s="835">
        <v>0</v>
      </c>
      <c r="H24" s="835">
        <f>E24+G24</f>
        <v>14</v>
      </c>
    </row>
    <row r="25" spans="2:11" ht="15.75" customHeight="1">
      <c r="B25" s="834" t="s">
        <v>311</v>
      </c>
      <c r="C25" s="838">
        <v>33</v>
      </c>
      <c r="D25" s="838">
        <v>0</v>
      </c>
      <c r="E25" s="835">
        <f t="shared" si="0"/>
        <v>33</v>
      </c>
      <c r="F25" s="839"/>
      <c r="G25" s="835">
        <v>3</v>
      </c>
      <c r="H25" s="835">
        <f t="shared" si="1"/>
        <v>36</v>
      </c>
    </row>
    <row r="26" spans="2:11" ht="15.75" customHeight="1">
      <c r="B26" s="834" t="s">
        <v>312</v>
      </c>
      <c r="C26" s="838">
        <v>6</v>
      </c>
      <c r="D26" s="838">
        <v>0</v>
      </c>
      <c r="E26" s="835">
        <f t="shared" si="0"/>
        <v>6</v>
      </c>
      <c r="F26" s="839"/>
      <c r="G26" s="835">
        <v>1</v>
      </c>
      <c r="H26" s="835">
        <f t="shared" si="1"/>
        <v>7</v>
      </c>
    </row>
    <row r="27" spans="2:11" ht="15.75" customHeight="1">
      <c r="B27" s="834" t="s">
        <v>313</v>
      </c>
      <c r="C27" s="838">
        <v>0</v>
      </c>
      <c r="D27" s="838">
        <v>0</v>
      </c>
      <c r="E27" s="835">
        <f t="shared" si="0"/>
        <v>0</v>
      </c>
      <c r="F27" s="839"/>
      <c r="G27" s="835">
        <v>0</v>
      </c>
      <c r="H27" s="835">
        <f t="shared" si="1"/>
        <v>0</v>
      </c>
    </row>
    <row r="28" spans="2:11">
      <c r="B28" s="836" t="s">
        <v>314</v>
      </c>
      <c r="C28" s="840">
        <f>SUM(C22:C27)</f>
        <v>127</v>
      </c>
      <c r="D28" s="840">
        <f>SUM(D22:D27)</f>
        <v>0</v>
      </c>
      <c r="E28" s="837">
        <f t="shared" si="0"/>
        <v>127</v>
      </c>
      <c r="F28" s="841"/>
      <c r="G28" s="837">
        <f>SUM(G22:G27)</f>
        <v>6</v>
      </c>
      <c r="H28" s="837">
        <f>E28+G28</f>
        <v>133</v>
      </c>
    </row>
    <row r="29" spans="2:11">
      <c r="B29" s="842" t="s">
        <v>9</v>
      </c>
      <c r="C29" s="843">
        <f>C20+C28</f>
        <v>181</v>
      </c>
      <c r="D29" s="843">
        <f>D20+D28</f>
        <v>0</v>
      </c>
      <c r="E29" s="843">
        <f>E20+E28</f>
        <v>181</v>
      </c>
      <c r="F29" s="843">
        <f>F20</f>
        <v>12</v>
      </c>
      <c r="G29" s="843">
        <f>+G28+G20</f>
        <v>6</v>
      </c>
      <c r="H29" s="843">
        <f>H20+H28</f>
        <v>199</v>
      </c>
    </row>
    <row r="30" spans="2:11">
      <c r="B30" s="844"/>
      <c r="C30" s="844"/>
      <c r="D30" s="844"/>
      <c r="E30" s="844"/>
      <c r="F30" s="844"/>
      <c r="G30" s="844"/>
      <c r="H30" s="844"/>
      <c r="J30" s="830"/>
    </row>
    <row r="31" spans="2:11">
      <c r="B31" s="801" t="s">
        <v>376</v>
      </c>
      <c r="C31" s="844"/>
      <c r="D31" s="844"/>
      <c r="E31" s="844"/>
      <c r="F31" s="844"/>
      <c r="G31" s="844"/>
      <c r="H31" s="844"/>
      <c r="J31" s="830"/>
    </row>
    <row r="32" spans="2:11">
      <c r="B32" s="828"/>
      <c r="J32" s="830"/>
    </row>
    <row r="33" spans="2:10">
      <c r="B33" s="828"/>
      <c r="J33" s="830"/>
    </row>
    <row r="34" spans="2:10">
      <c r="B34" s="828"/>
      <c r="J34" s="830"/>
    </row>
    <row r="35" spans="2:10">
      <c r="B35" s="828"/>
      <c r="J35" s="830"/>
    </row>
    <row r="36" spans="2:10">
      <c r="B36" s="828"/>
      <c r="J36" s="830"/>
    </row>
    <row r="37" spans="2:10">
      <c r="B37" s="828"/>
      <c r="J37" s="830"/>
    </row>
    <row r="38" spans="2:10">
      <c r="B38" s="828"/>
      <c r="J38" s="830"/>
    </row>
    <row r="39" spans="2:10">
      <c r="C39" s="828"/>
    </row>
    <row r="40" spans="2:10">
      <c r="C40" s="828"/>
    </row>
    <row r="41" spans="2:10">
      <c r="C41" s="845"/>
      <c r="G41" s="830"/>
    </row>
    <row r="42" spans="2:10">
      <c r="C42" s="828"/>
    </row>
    <row r="43" spans="2:10">
      <c r="C43" s="828"/>
    </row>
  </sheetData>
  <mergeCells count="10">
    <mergeCell ref="B15:H15"/>
    <mergeCell ref="B21:H21"/>
    <mergeCell ref="B7:H7"/>
    <mergeCell ref="B10:B14"/>
    <mergeCell ref="C10:F10"/>
    <mergeCell ref="G10:G14"/>
    <mergeCell ref="H10:H14"/>
    <mergeCell ref="C11:E11"/>
    <mergeCell ref="F11:F14"/>
    <mergeCell ref="E12:E14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workbookViewId="0">
      <selection activeCell="K25" sqref="K25"/>
    </sheetView>
  </sheetViews>
  <sheetFormatPr defaultRowHeight="12.75"/>
  <cols>
    <col min="1" max="1" width="2.5703125" style="799" customWidth="1"/>
    <col min="2" max="2" width="20.140625" style="799" customWidth="1"/>
    <col min="3" max="3" width="17.140625" style="799" customWidth="1"/>
    <col min="4" max="10" width="13.7109375" style="799" customWidth="1"/>
    <col min="11" max="256" width="9.140625" style="799"/>
    <col min="257" max="257" width="2.5703125" style="799" customWidth="1"/>
    <col min="258" max="258" width="20.140625" style="799" customWidth="1"/>
    <col min="259" max="259" width="17.140625" style="799" customWidth="1"/>
    <col min="260" max="266" width="13.7109375" style="799" customWidth="1"/>
    <col min="267" max="512" width="9.140625" style="799"/>
    <col min="513" max="513" width="2.5703125" style="799" customWidth="1"/>
    <col min="514" max="514" width="20.140625" style="799" customWidth="1"/>
    <col min="515" max="515" width="17.140625" style="799" customWidth="1"/>
    <col min="516" max="522" width="13.7109375" style="799" customWidth="1"/>
    <col min="523" max="768" width="9.140625" style="799"/>
    <col min="769" max="769" width="2.5703125" style="799" customWidth="1"/>
    <col min="770" max="770" width="20.140625" style="799" customWidth="1"/>
    <col min="771" max="771" width="17.140625" style="799" customWidth="1"/>
    <col min="772" max="778" width="13.7109375" style="799" customWidth="1"/>
    <col min="779" max="1024" width="9.140625" style="799"/>
    <col min="1025" max="1025" width="2.5703125" style="799" customWidth="1"/>
    <col min="1026" max="1026" width="20.140625" style="799" customWidth="1"/>
    <col min="1027" max="1027" width="17.140625" style="799" customWidth="1"/>
    <col min="1028" max="1034" width="13.7109375" style="799" customWidth="1"/>
    <col min="1035" max="1280" width="9.140625" style="799"/>
    <col min="1281" max="1281" width="2.5703125" style="799" customWidth="1"/>
    <col min="1282" max="1282" width="20.140625" style="799" customWidth="1"/>
    <col min="1283" max="1283" width="17.140625" style="799" customWidth="1"/>
    <col min="1284" max="1290" width="13.7109375" style="799" customWidth="1"/>
    <col min="1291" max="1536" width="9.140625" style="799"/>
    <col min="1537" max="1537" width="2.5703125" style="799" customWidth="1"/>
    <col min="1538" max="1538" width="20.140625" style="799" customWidth="1"/>
    <col min="1539" max="1539" width="17.140625" style="799" customWidth="1"/>
    <col min="1540" max="1546" width="13.7109375" style="799" customWidth="1"/>
    <col min="1547" max="1792" width="9.140625" style="799"/>
    <col min="1793" max="1793" width="2.5703125" style="799" customWidth="1"/>
    <col min="1794" max="1794" width="20.140625" style="799" customWidth="1"/>
    <col min="1795" max="1795" width="17.140625" style="799" customWidth="1"/>
    <col min="1796" max="1802" width="13.7109375" style="799" customWidth="1"/>
    <col min="1803" max="2048" width="9.140625" style="799"/>
    <col min="2049" max="2049" width="2.5703125" style="799" customWidth="1"/>
    <col min="2050" max="2050" width="20.140625" style="799" customWidth="1"/>
    <col min="2051" max="2051" width="17.140625" style="799" customWidth="1"/>
    <col min="2052" max="2058" width="13.7109375" style="799" customWidth="1"/>
    <col min="2059" max="2304" width="9.140625" style="799"/>
    <col min="2305" max="2305" width="2.5703125" style="799" customWidth="1"/>
    <col min="2306" max="2306" width="20.140625" style="799" customWidth="1"/>
    <col min="2307" max="2307" width="17.140625" style="799" customWidth="1"/>
    <col min="2308" max="2314" width="13.7109375" style="799" customWidth="1"/>
    <col min="2315" max="2560" width="9.140625" style="799"/>
    <col min="2561" max="2561" width="2.5703125" style="799" customWidth="1"/>
    <col min="2562" max="2562" width="20.140625" style="799" customWidth="1"/>
    <col min="2563" max="2563" width="17.140625" style="799" customWidth="1"/>
    <col min="2564" max="2570" width="13.7109375" style="799" customWidth="1"/>
    <col min="2571" max="2816" width="9.140625" style="799"/>
    <col min="2817" max="2817" width="2.5703125" style="799" customWidth="1"/>
    <col min="2818" max="2818" width="20.140625" style="799" customWidth="1"/>
    <col min="2819" max="2819" width="17.140625" style="799" customWidth="1"/>
    <col min="2820" max="2826" width="13.7109375" style="799" customWidth="1"/>
    <col min="2827" max="3072" width="9.140625" style="799"/>
    <col min="3073" max="3073" width="2.5703125" style="799" customWidth="1"/>
    <col min="3074" max="3074" width="20.140625" style="799" customWidth="1"/>
    <col min="3075" max="3075" width="17.140625" style="799" customWidth="1"/>
    <col min="3076" max="3082" width="13.7109375" style="799" customWidth="1"/>
    <col min="3083" max="3328" width="9.140625" style="799"/>
    <col min="3329" max="3329" width="2.5703125" style="799" customWidth="1"/>
    <col min="3330" max="3330" width="20.140625" style="799" customWidth="1"/>
    <col min="3331" max="3331" width="17.140625" style="799" customWidth="1"/>
    <col min="3332" max="3338" width="13.7109375" style="799" customWidth="1"/>
    <col min="3339" max="3584" width="9.140625" style="799"/>
    <col min="3585" max="3585" width="2.5703125" style="799" customWidth="1"/>
    <col min="3586" max="3586" width="20.140625" style="799" customWidth="1"/>
    <col min="3587" max="3587" width="17.140625" style="799" customWidth="1"/>
    <col min="3588" max="3594" width="13.7109375" style="799" customWidth="1"/>
    <col min="3595" max="3840" width="9.140625" style="799"/>
    <col min="3841" max="3841" width="2.5703125" style="799" customWidth="1"/>
    <col min="3842" max="3842" width="20.140625" style="799" customWidth="1"/>
    <col min="3843" max="3843" width="17.140625" style="799" customWidth="1"/>
    <col min="3844" max="3850" width="13.7109375" style="799" customWidth="1"/>
    <col min="3851" max="4096" width="9.140625" style="799"/>
    <col min="4097" max="4097" width="2.5703125" style="799" customWidth="1"/>
    <col min="4098" max="4098" width="20.140625" style="799" customWidth="1"/>
    <col min="4099" max="4099" width="17.140625" style="799" customWidth="1"/>
    <col min="4100" max="4106" width="13.7109375" style="799" customWidth="1"/>
    <col min="4107" max="4352" width="9.140625" style="799"/>
    <col min="4353" max="4353" width="2.5703125" style="799" customWidth="1"/>
    <col min="4354" max="4354" width="20.140625" style="799" customWidth="1"/>
    <col min="4355" max="4355" width="17.140625" style="799" customWidth="1"/>
    <col min="4356" max="4362" width="13.7109375" style="799" customWidth="1"/>
    <col min="4363" max="4608" width="9.140625" style="799"/>
    <col min="4609" max="4609" width="2.5703125" style="799" customWidth="1"/>
    <col min="4610" max="4610" width="20.140625" style="799" customWidth="1"/>
    <col min="4611" max="4611" width="17.140625" style="799" customWidth="1"/>
    <col min="4612" max="4618" width="13.7109375" style="799" customWidth="1"/>
    <col min="4619" max="4864" width="9.140625" style="799"/>
    <col min="4865" max="4865" width="2.5703125" style="799" customWidth="1"/>
    <col min="4866" max="4866" width="20.140625" style="799" customWidth="1"/>
    <col min="4867" max="4867" width="17.140625" style="799" customWidth="1"/>
    <col min="4868" max="4874" width="13.7109375" style="799" customWidth="1"/>
    <col min="4875" max="5120" width="9.140625" style="799"/>
    <col min="5121" max="5121" width="2.5703125" style="799" customWidth="1"/>
    <col min="5122" max="5122" width="20.140625" style="799" customWidth="1"/>
    <col min="5123" max="5123" width="17.140625" style="799" customWidth="1"/>
    <col min="5124" max="5130" width="13.7109375" style="799" customWidth="1"/>
    <col min="5131" max="5376" width="9.140625" style="799"/>
    <col min="5377" max="5377" width="2.5703125" style="799" customWidth="1"/>
    <col min="5378" max="5378" width="20.140625" style="799" customWidth="1"/>
    <col min="5379" max="5379" width="17.140625" style="799" customWidth="1"/>
    <col min="5380" max="5386" width="13.7109375" style="799" customWidth="1"/>
    <col min="5387" max="5632" width="9.140625" style="799"/>
    <col min="5633" max="5633" width="2.5703125" style="799" customWidth="1"/>
    <col min="5634" max="5634" width="20.140625" style="799" customWidth="1"/>
    <col min="5635" max="5635" width="17.140625" style="799" customWidth="1"/>
    <col min="5636" max="5642" width="13.7109375" style="799" customWidth="1"/>
    <col min="5643" max="5888" width="9.140625" style="799"/>
    <col min="5889" max="5889" width="2.5703125" style="799" customWidth="1"/>
    <col min="5890" max="5890" width="20.140625" style="799" customWidth="1"/>
    <col min="5891" max="5891" width="17.140625" style="799" customWidth="1"/>
    <col min="5892" max="5898" width="13.7109375" style="799" customWidth="1"/>
    <col min="5899" max="6144" width="9.140625" style="799"/>
    <col min="6145" max="6145" width="2.5703125" style="799" customWidth="1"/>
    <col min="6146" max="6146" width="20.140625" style="799" customWidth="1"/>
    <col min="6147" max="6147" width="17.140625" style="799" customWidth="1"/>
    <col min="6148" max="6154" width="13.7109375" style="799" customWidth="1"/>
    <col min="6155" max="6400" width="9.140625" style="799"/>
    <col min="6401" max="6401" width="2.5703125" style="799" customWidth="1"/>
    <col min="6402" max="6402" width="20.140625" style="799" customWidth="1"/>
    <col min="6403" max="6403" width="17.140625" style="799" customWidth="1"/>
    <col min="6404" max="6410" width="13.7109375" style="799" customWidth="1"/>
    <col min="6411" max="6656" width="9.140625" style="799"/>
    <col min="6657" max="6657" width="2.5703125" style="799" customWidth="1"/>
    <col min="6658" max="6658" width="20.140625" style="799" customWidth="1"/>
    <col min="6659" max="6659" width="17.140625" style="799" customWidth="1"/>
    <col min="6660" max="6666" width="13.7109375" style="799" customWidth="1"/>
    <col min="6667" max="6912" width="9.140625" style="799"/>
    <col min="6913" max="6913" width="2.5703125" style="799" customWidth="1"/>
    <col min="6914" max="6914" width="20.140625" style="799" customWidth="1"/>
    <col min="6915" max="6915" width="17.140625" style="799" customWidth="1"/>
    <col min="6916" max="6922" width="13.7109375" style="799" customWidth="1"/>
    <col min="6923" max="7168" width="9.140625" style="799"/>
    <col min="7169" max="7169" width="2.5703125" style="799" customWidth="1"/>
    <col min="7170" max="7170" width="20.140625" style="799" customWidth="1"/>
    <col min="7171" max="7171" width="17.140625" style="799" customWidth="1"/>
    <col min="7172" max="7178" width="13.7109375" style="799" customWidth="1"/>
    <col min="7179" max="7424" width="9.140625" style="799"/>
    <col min="7425" max="7425" width="2.5703125" style="799" customWidth="1"/>
    <col min="7426" max="7426" width="20.140625" style="799" customWidth="1"/>
    <col min="7427" max="7427" width="17.140625" style="799" customWidth="1"/>
    <col min="7428" max="7434" width="13.7109375" style="799" customWidth="1"/>
    <col min="7435" max="7680" width="9.140625" style="799"/>
    <col min="7681" max="7681" width="2.5703125" style="799" customWidth="1"/>
    <col min="7682" max="7682" width="20.140625" style="799" customWidth="1"/>
    <col min="7683" max="7683" width="17.140625" style="799" customWidth="1"/>
    <col min="7684" max="7690" width="13.7109375" style="799" customWidth="1"/>
    <col min="7691" max="7936" width="9.140625" style="799"/>
    <col min="7937" max="7937" width="2.5703125" style="799" customWidth="1"/>
    <col min="7938" max="7938" width="20.140625" style="799" customWidth="1"/>
    <col min="7939" max="7939" width="17.140625" style="799" customWidth="1"/>
    <col min="7940" max="7946" width="13.7109375" style="799" customWidth="1"/>
    <col min="7947" max="8192" width="9.140625" style="799"/>
    <col min="8193" max="8193" width="2.5703125" style="799" customWidth="1"/>
    <col min="8194" max="8194" width="20.140625" style="799" customWidth="1"/>
    <col min="8195" max="8195" width="17.140625" style="799" customWidth="1"/>
    <col min="8196" max="8202" width="13.7109375" style="799" customWidth="1"/>
    <col min="8203" max="8448" width="9.140625" style="799"/>
    <col min="8449" max="8449" width="2.5703125" style="799" customWidth="1"/>
    <col min="8450" max="8450" width="20.140625" style="799" customWidth="1"/>
    <col min="8451" max="8451" width="17.140625" style="799" customWidth="1"/>
    <col min="8452" max="8458" width="13.7109375" style="799" customWidth="1"/>
    <col min="8459" max="8704" width="9.140625" style="799"/>
    <col min="8705" max="8705" width="2.5703125" style="799" customWidth="1"/>
    <col min="8706" max="8706" width="20.140625" style="799" customWidth="1"/>
    <col min="8707" max="8707" width="17.140625" style="799" customWidth="1"/>
    <col min="8708" max="8714" width="13.7109375" style="799" customWidth="1"/>
    <col min="8715" max="8960" width="9.140625" style="799"/>
    <col min="8961" max="8961" width="2.5703125" style="799" customWidth="1"/>
    <col min="8962" max="8962" width="20.140625" style="799" customWidth="1"/>
    <col min="8963" max="8963" width="17.140625" style="799" customWidth="1"/>
    <col min="8964" max="8970" width="13.7109375" style="799" customWidth="1"/>
    <col min="8971" max="9216" width="9.140625" style="799"/>
    <col min="9217" max="9217" width="2.5703125" style="799" customWidth="1"/>
    <col min="9218" max="9218" width="20.140625" style="799" customWidth="1"/>
    <col min="9219" max="9219" width="17.140625" style="799" customWidth="1"/>
    <col min="9220" max="9226" width="13.7109375" style="799" customWidth="1"/>
    <col min="9227" max="9472" width="9.140625" style="799"/>
    <col min="9473" max="9473" width="2.5703125" style="799" customWidth="1"/>
    <col min="9474" max="9474" width="20.140625" style="799" customWidth="1"/>
    <col min="9475" max="9475" width="17.140625" style="799" customWidth="1"/>
    <col min="9476" max="9482" width="13.7109375" style="799" customWidth="1"/>
    <col min="9483" max="9728" width="9.140625" style="799"/>
    <col min="9729" max="9729" width="2.5703125" style="799" customWidth="1"/>
    <col min="9730" max="9730" width="20.140625" style="799" customWidth="1"/>
    <col min="9731" max="9731" width="17.140625" style="799" customWidth="1"/>
    <col min="9732" max="9738" width="13.7109375" style="799" customWidth="1"/>
    <col min="9739" max="9984" width="9.140625" style="799"/>
    <col min="9985" max="9985" width="2.5703125" style="799" customWidth="1"/>
    <col min="9986" max="9986" width="20.140625" style="799" customWidth="1"/>
    <col min="9987" max="9987" width="17.140625" style="799" customWidth="1"/>
    <col min="9988" max="9994" width="13.7109375" style="799" customWidth="1"/>
    <col min="9995" max="10240" width="9.140625" style="799"/>
    <col min="10241" max="10241" width="2.5703125" style="799" customWidth="1"/>
    <col min="10242" max="10242" width="20.140625" style="799" customWidth="1"/>
    <col min="10243" max="10243" width="17.140625" style="799" customWidth="1"/>
    <col min="10244" max="10250" width="13.7109375" style="799" customWidth="1"/>
    <col min="10251" max="10496" width="9.140625" style="799"/>
    <col min="10497" max="10497" width="2.5703125" style="799" customWidth="1"/>
    <col min="10498" max="10498" width="20.140625" style="799" customWidth="1"/>
    <col min="10499" max="10499" width="17.140625" style="799" customWidth="1"/>
    <col min="10500" max="10506" width="13.7109375" style="799" customWidth="1"/>
    <col min="10507" max="10752" width="9.140625" style="799"/>
    <col min="10753" max="10753" width="2.5703125" style="799" customWidth="1"/>
    <col min="10754" max="10754" width="20.140625" style="799" customWidth="1"/>
    <col min="10755" max="10755" width="17.140625" style="799" customWidth="1"/>
    <col min="10756" max="10762" width="13.7109375" style="799" customWidth="1"/>
    <col min="10763" max="11008" width="9.140625" style="799"/>
    <col min="11009" max="11009" width="2.5703125" style="799" customWidth="1"/>
    <col min="11010" max="11010" width="20.140625" style="799" customWidth="1"/>
    <col min="11011" max="11011" width="17.140625" style="799" customWidth="1"/>
    <col min="11012" max="11018" width="13.7109375" style="799" customWidth="1"/>
    <col min="11019" max="11264" width="9.140625" style="799"/>
    <col min="11265" max="11265" width="2.5703125" style="799" customWidth="1"/>
    <col min="11266" max="11266" width="20.140625" style="799" customWidth="1"/>
    <col min="11267" max="11267" width="17.140625" style="799" customWidth="1"/>
    <col min="11268" max="11274" width="13.7109375" style="799" customWidth="1"/>
    <col min="11275" max="11520" width="9.140625" style="799"/>
    <col min="11521" max="11521" width="2.5703125" style="799" customWidth="1"/>
    <col min="11522" max="11522" width="20.140625" style="799" customWidth="1"/>
    <col min="11523" max="11523" width="17.140625" style="799" customWidth="1"/>
    <col min="11524" max="11530" width="13.7109375" style="799" customWidth="1"/>
    <col min="11531" max="11776" width="9.140625" style="799"/>
    <col min="11777" max="11777" width="2.5703125" style="799" customWidth="1"/>
    <col min="11778" max="11778" width="20.140625" style="799" customWidth="1"/>
    <col min="11779" max="11779" width="17.140625" style="799" customWidth="1"/>
    <col min="11780" max="11786" width="13.7109375" style="799" customWidth="1"/>
    <col min="11787" max="12032" width="9.140625" style="799"/>
    <col min="12033" max="12033" width="2.5703125" style="799" customWidth="1"/>
    <col min="12034" max="12034" width="20.140625" style="799" customWidth="1"/>
    <col min="12035" max="12035" width="17.140625" style="799" customWidth="1"/>
    <col min="12036" max="12042" width="13.7109375" style="799" customWidth="1"/>
    <col min="12043" max="12288" width="9.140625" style="799"/>
    <col min="12289" max="12289" width="2.5703125" style="799" customWidth="1"/>
    <col min="12290" max="12290" width="20.140625" style="799" customWidth="1"/>
    <col min="12291" max="12291" width="17.140625" style="799" customWidth="1"/>
    <col min="12292" max="12298" width="13.7109375" style="799" customWidth="1"/>
    <col min="12299" max="12544" width="9.140625" style="799"/>
    <col min="12545" max="12545" width="2.5703125" style="799" customWidth="1"/>
    <col min="12546" max="12546" width="20.140625" style="799" customWidth="1"/>
    <col min="12547" max="12547" width="17.140625" style="799" customWidth="1"/>
    <col min="12548" max="12554" width="13.7109375" style="799" customWidth="1"/>
    <col min="12555" max="12800" width="9.140625" style="799"/>
    <col min="12801" max="12801" width="2.5703125" style="799" customWidth="1"/>
    <col min="12802" max="12802" width="20.140625" style="799" customWidth="1"/>
    <col min="12803" max="12803" width="17.140625" style="799" customWidth="1"/>
    <col min="12804" max="12810" width="13.7109375" style="799" customWidth="1"/>
    <col min="12811" max="13056" width="9.140625" style="799"/>
    <col min="13057" max="13057" width="2.5703125" style="799" customWidth="1"/>
    <col min="13058" max="13058" width="20.140625" style="799" customWidth="1"/>
    <col min="13059" max="13059" width="17.140625" style="799" customWidth="1"/>
    <col min="13060" max="13066" width="13.7109375" style="799" customWidth="1"/>
    <col min="13067" max="13312" width="9.140625" style="799"/>
    <col min="13313" max="13313" width="2.5703125" style="799" customWidth="1"/>
    <col min="13314" max="13314" width="20.140625" style="799" customWidth="1"/>
    <col min="13315" max="13315" width="17.140625" style="799" customWidth="1"/>
    <col min="13316" max="13322" width="13.7109375" style="799" customWidth="1"/>
    <col min="13323" max="13568" width="9.140625" style="799"/>
    <col min="13569" max="13569" width="2.5703125" style="799" customWidth="1"/>
    <col min="13570" max="13570" width="20.140625" style="799" customWidth="1"/>
    <col min="13571" max="13571" width="17.140625" style="799" customWidth="1"/>
    <col min="13572" max="13578" width="13.7109375" style="799" customWidth="1"/>
    <col min="13579" max="13824" width="9.140625" style="799"/>
    <col min="13825" max="13825" width="2.5703125" style="799" customWidth="1"/>
    <col min="13826" max="13826" width="20.140625" style="799" customWidth="1"/>
    <col min="13827" max="13827" width="17.140625" style="799" customWidth="1"/>
    <col min="13828" max="13834" width="13.7109375" style="799" customWidth="1"/>
    <col min="13835" max="14080" width="9.140625" style="799"/>
    <col min="14081" max="14081" width="2.5703125" style="799" customWidth="1"/>
    <col min="14082" max="14082" width="20.140625" style="799" customWidth="1"/>
    <col min="14083" max="14083" width="17.140625" style="799" customWidth="1"/>
    <col min="14084" max="14090" width="13.7109375" style="799" customWidth="1"/>
    <col min="14091" max="14336" width="9.140625" style="799"/>
    <col min="14337" max="14337" width="2.5703125" style="799" customWidth="1"/>
    <col min="14338" max="14338" width="20.140625" style="799" customWidth="1"/>
    <col min="14339" max="14339" width="17.140625" style="799" customWidth="1"/>
    <col min="14340" max="14346" width="13.7109375" style="799" customWidth="1"/>
    <col min="14347" max="14592" width="9.140625" style="799"/>
    <col min="14593" max="14593" width="2.5703125" style="799" customWidth="1"/>
    <col min="14594" max="14594" width="20.140625" style="799" customWidth="1"/>
    <col min="14595" max="14595" width="17.140625" style="799" customWidth="1"/>
    <col min="14596" max="14602" width="13.7109375" style="799" customWidth="1"/>
    <col min="14603" max="14848" width="9.140625" style="799"/>
    <col min="14849" max="14849" width="2.5703125" style="799" customWidth="1"/>
    <col min="14850" max="14850" width="20.140625" style="799" customWidth="1"/>
    <col min="14851" max="14851" width="17.140625" style="799" customWidth="1"/>
    <col min="14852" max="14858" width="13.7109375" style="799" customWidth="1"/>
    <col min="14859" max="15104" width="9.140625" style="799"/>
    <col min="15105" max="15105" width="2.5703125" style="799" customWidth="1"/>
    <col min="15106" max="15106" width="20.140625" style="799" customWidth="1"/>
    <col min="15107" max="15107" width="17.140625" style="799" customWidth="1"/>
    <col min="15108" max="15114" width="13.7109375" style="799" customWidth="1"/>
    <col min="15115" max="15360" width="9.140625" style="799"/>
    <col min="15361" max="15361" width="2.5703125" style="799" customWidth="1"/>
    <col min="15362" max="15362" width="20.140625" style="799" customWidth="1"/>
    <col min="15363" max="15363" width="17.140625" style="799" customWidth="1"/>
    <col min="15364" max="15370" width="13.7109375" style="799" customWidth="1"/>
    <col min="15371" max="15616" width="9.140625" style="799"/>
    <col min="15617" max="15617" width="2.5703125" style="799" customWidth="1"/>
    <col min="15618" max="15618" width="20.140625" style="799" customWidth="1"/>
    <col min="15619" max="15619" width="17.140625" style="799" customWidth="1"/>
    <col min="15620" max="15626" width="13.7109375" style="799" customWidth="1"/>
    <col min="15627" max="15872" width="9.140625" style="799"/>
    <col min="15873" max="15873" width="2.5703125" style="799" customWidth="1"/>
    <col min="15874" max="15874" width="20.140625" style="799" customWidth="1"/>
    <col min="15875" max="15875" width="17.140625" style="799" customWidth="1"/>
    <col min="15876" max="15882" width="13.7109375" style="799" customWidth="1"/>
    <col min="15883" max="16128" width="9.140625" style="799"/>
    <col min="16129" max="16129" width="2.5703125" style="799" customWidth="1"/>
    <col min="16130" max="16130" width="20.140625" style="799" customWidth="1"/>
    <col min="16131" max="16131" width="17.140625" style="799" customWidth="1"/>
    <col min="16132" max="16138" width="13.7109375" style="799" customWidth="1"/>
    <col min="16139" max="16384" width="9.140625" style="799"/>
  </cols>
  <sheetData>
    <row r="1" spans="2:10">
      <c r="B1" s="800" t="s">
        <v>246</v>
      </c>
      <c r="C1" s="801"/>
      <c r="D1" s="801"/>
      <c r="E1" s="801"/>
      <c r="F1" s="801"/>
      <c r="G1" s="801"/>
      <c r="H1" s="801"/>
      <c r="I1" s="801"/>
      <c r="J1" s="801"/>
    </row>
    <row r="2" spans="2:10">
      <c r="B2" s="800" t="s">
        <v>371</v>
      </c>
      <c r="C2" s="801"/>
      <c r="D2" s="801"/>
      <c r="E2" s="801"/>
      <c r="F2" s="801"/>
      <c r="G2" s="801"/>
      <c r="H2" s="801"/>
      <c r="I2" s="801"/>
      <c r="J2" s="801"/>
    </row>
    <row r="3" spans="2:10">
      <c r="B3" s="800" t="s">
        <v>249</v>
      </c>
      <c r="C3" s="801"/>
      <c r="D3" s="801"/>
      <c r="E3" s="801"/>
      <c r="F3" s="801"/>
      <c r="G3" s="801"/>
      <c r="H3" s="801"/>
      <c r="I3" s="801"/>
      <c r="J3" s="801"/>
    </row>
    <row r="4" spans="2:10">
      <c r="B4" s="802" t="s">
        <v>373</v>
      </c>
      <c r="C4" s="801"/>
      <c r="D4" s="801"/>
      <c r="E4" s="801"/>
      <c r="F4" s="801"/>
      <c r="G4" s="801"/>
      <c r="H4" s="801"/>
      <c r="I4" s="801"/>
      <c r="J4" s="801"/>
    </row>
    <row r="5" spans="2:10">
      <c r="B5" s="802" t="s">
        <v>377</v>
      </c>
      <c r="C5" s="801"/>
      <c r="D5" s="801"/>
      <c r="E5" s="801"/>
      <c r="F5" s="801"/>
      <c r="G5" s="801"/>
      <c r="H5" s="801"/>
      <c r="I5" s="801"/>
      <c r="J5" s="801"/>
    </row>
    <row r="6" spans="2:10" ht="16.5" customHeight="1">
      <c r="B6" s="1220" t="s">
        <v>330</v>
      </c>
      <c r="C6" s="1220"/>
      <c r="D6" s="1220"/>
      <c r="E6" s="1220"/>
      <c r="F6" s="1220"/>
      <c r="G6" s="1220"/>
      <c r="H6" s="1220"/>
      <c r="I6" s="1220"/>
      <c r="J6" s="1220"/>
    </row>
    <row r="7" spans="2:10" ht="17.25" customHeight="1">
      <c r="B7" s="802" t="s">
        <v>332</v>
      </c>
      <c r="C7" s="801"/>
      <c r="D7" s="801"/>
      <c r="E7" s="801"/>
      <c r="F7" s="801"/>
      <c r="G7" s="801"/>
      <c r="H7" s="801"/>
      <c r="I7" s="801"/>
      <c r="J7" s="801"/>
    </row>
    <row r="8" spans="2:10">
      <c r="B8" s="1096" t="s">
        <v>117</v>
      </c>
      <c r="C8" s="1097"/>
      <c r="D8" s="1097" t="s">
        <v>101</v>
      </c>
      <c r="E8" s="1097"/>
      <c r="F8" s="1097"/>
      <c r="G8" s="1097"/>
      <c r="H8" s="1097"/>
      <c r="I8" s="1097"/>
      <c r="J8" s="1098"/>
    </row>
    <row r="9" spans="2:10">
      <c r="B9" s="1096"/>
      <c r="C9" s="1097"/>
      <c r="D9" s="1097" t="s">
        <v>118</v>
      </c>
      <c r="E9" s="1097" t="s">
        <v>119</v>
      </c>
      <c r="F9" s="1097" t="s">
        <v>120</v>
      </c>
      <c r="G9" s="1097" t="s">
        <v>121</v>
      </c>
      <c r="H9" s="1097" t="s">
        <v>122</v>
      </c>
      <c r="I9" s="1097"/>
      <c r="J9" s="1098"/>
    </row>
    <row r="10" spans="2:10">
      <c r="B10" s="588" t="s">
        <v>123</v>
      </c>
      <c r="C10" s="589" t="s">
        <v>26</v>
      </c>
      <c r="D10" s="1097"/>
      <c r="E10" s="1097"/>
      <c r="F10" s="1097"/>
      <c r="G10" s="1097"/>
      <c r="H10" s="589" t="s">
        <v>124</v>
      </c>
      <c r="I10" s="589" t="s">
        <v>125</v>
      </c>
      <c r="J10" s="590" t="s">
        <v>9</v>
      </c>
    </row>
    <row r="11" spans="2:10">
      <c r="B11" s="595" t="s">
        <v>378</v>
      </c>
      <c r="C11" s="596"/>
      <c r="D11" s="846">
        <v>196</v>
      </c>
      <c r="E11" s="846">
        <v>37</v>
      </c>
      <c r="F11" s="846">
        <v>55</v>
      </c>
      <c r="G11" s="846">
        <v>13</v>
      </c>
      <c r="H11" s="597">
        <v>236</v>
      </c>
      <c r="I11" s="597">
        <v>399</v>
      </c>
      <c r="J11" s="594">
        <v>635</v>
      </c>
    </row>
    <row r="12" spans="2:10">
      <c r="B12" s="595"/>
      <c r="C12" s="596"/>
      <c r="D12" s="596"/>
      <c r="E12" s="596"/>
      <c r="F12" s="596"/>
      <c r="G12" s="596"/>
      <c r="H12" s="597"/>
      <c r="I12" s="597"/>
      <c r="J12" s="594">
        <f>H12+I12</f>
        <v>0</v>
      </c>
    </row>
    <row r="13" spans="2:10">
      <c r="B13" s="595"/>
      <c r="C13" s="596"/>
      <c r="D13" s="596"/>
      <c r="E13" s="596"/>
      <c r="F13" s="596"/>
      <c r="G13" s="596"/>
      <c r="H13" s="597"/>
      <c r="I13" s="597"/>
      <c r="J13" s="594">
        <f t="shared" ref="J13:J22" si="0">H13+I13</f>
        <v>0</v>
      </c>
    </row>
    <row r="14" spans="2:10">
      <c r="B14" s="595"/>
      <c r="C14" s="596"/>
      <c r="D14" s="596"/>
      <c r="E14" s="596"/>
      <c r="F14" s="596"/>
      <c r="G14" s="596"/>
      <c r="H14" s="597"/>
      <c r="I14" s="597"/>
      <c r="J14" s="594">
        <f t="shared" si="0"/>
        <v>0</v>
      </c>
    </row>
    <row r="15" spans="2:10">
      <c r="B15" s="595"/>
      <c r="C15" s="596"/>
      <c r="D15" s="596"/>
      <c r="E15" s="596"/>
      <c r="F15" s="596"/>
      <c r="G15" s="596"/>
      <c r="H15" s="597"/>
      <c r="I15" s="597"/>
      <c r="J15" s="594">
        <f t="shared" si="0"/>
        <v>0</v>
      </c>
    </row>
    <row r="16" spans="2:10">
      <c r="B16" s="595"/>
      <c r="C16" s="596"/>
      <c r="D16" s="596"/>
      <c r="E16" s="596"/>
      <c r="F16" s="596"/>
      <c r="G16" s="596"/>
      <c r="H16" s="597"/>
      <c r="I16" s="597"/>
      <c r="J16" s="594">
        <f t="shared" si="0"/>
        <v>0</v>
      </c>
    </row>
    <row r="17" spans="2:10">
      <c r="B17" s="595"/>
      <c r="C17" s="596"/>
      <c r="D17" s="596"/>
      <c r="E17" s="596"/>
      <c r="F17" s="596"/>
      <c r="G17" s="596"/>
      <c r="H17" s="597"/>
      <c r="I17" s="597"/>
      <c r="J17" s="594">
        <f t="shared" si="0"/>
        <v>0</v>
      </c>
    </row>
    <row r="18" spans="2:10">
      <c r="B18" s="595"/>
      <c r="C18" s="596"/>
      <c r="D18" s="596"/>
      <c r="E18" s="596"/>
      <c r="F18" s="596"/>
      <c r="G18" s="596"/>
      <c r="H18" s="597"/>
      <c r="I18" s="597"/>
      <c r="J18" s="594">
        <f t="shared" si="0"/>
        <v>0</v>
      </c>
    </row>
    <row r="19" spans="2:10">
      <c r="B19" s="595"/>
      <c r="C19" s="596"/>
      <c r="D19" s="596"/>
      <c r="E19" s="596"/>
      <c r="F19" s="596"/>
      <c r="G19" s="596"/>
      <c r="H19" s="597"/>
      <c r="I19" s="597"/>
      <c r="J19" s="594">
        <f t="shared" si="0"/>
        <v>0</v>
      </c>
    </row>
    <row r="20" spans="2:10">
      <c r="B20" s="595"/>
      <c r="C20" s="596"/>
      <c r="D20" s="596"/>
      <c r="E20" s="596"/>
      <c r="F20" s="596"/>
      <c r="G20" s="596"/>
      <c r="H20" s="597"/>
      <c r="I20" s="597"/>
      <c r="J20" s="594">
        <f t="shared" si="0"/>
        <v>0</v>
      </c>
    </row>
    <row r="21" spans="2:10">
      <c r="B21" s="598"/>
      <c r="C21" s="596"/>
      <c r="D21" s="596"/>
      <c r="E21" s="596"/>
      <c r="F21" s="596"/>
      <c r="G21" s="596"/>
      <c r="H21" s="597"/>
      <c r="I21" s="597"/>
      <c r="J21" s="594">
        <f t="shared" si="0"/>
        <v>0</v>
      </c>
    </row>
    <row r="22" spans="2:10">
      <c r="B22" s="598"/>
      <c r="C22" s="596"/>
      <c r="D22" s="596"/>
      <c r="E22" s="596"/>
      <c r="F22" s="596"/>
      <c r="G22" s="596"/>
      <c r="H22" s="597"/>
      <c r="I22" s="597"/>
      <c r="J22" s="594">
        <f t="shared" si="0"/>
        <v>0</v>
      </c>
    </row>
    <row r="23" spans="2:10">
      <c r="B23" s="1096" t="s">
        <v>9</v>
      </c>
      <c r="C23" s="1097"/>
      <c r="D23" s="847">
        <f>SUM(D11:D22)</f>
        <v>196</v>
      </c>
      <c r="E23" s="847">
        <f t="shared" ref="E23:J23" si="1">SUM(E11:E22)</f>
        <v>37</v>
      </c>
      <c r="F23" s="847">
        <f t="shared" si="1"/>
        <v>55</v>
      </c>
      <c r="G23" s="847">
        <f t="shared" si="1"/>
        <v>13</v>
      </c>
      <c r="H23" s="847">
        <f t="shared" si="1"/>
        <v>236</v>
      </c>
      <c r="I23" s="847">
        <f t="shared" si="1"/>
        <v>399</v>
      </c>
      <c r="J23" s="847">
        <f t="shared" si="1"/>
        <v>635</v>
      </c>
    </row>
    <row r="24" spans="2:10">
      <c r="B24" s="1099"/>
      <c r="C24" s="1099"/>
      <c r="D24" s="1099"/>
      <c r="E24" s="1099"/>
      <c r="F24" s="1099"/>
      <c r="G24" s="1099"/>
      <c r="H24" s="1099"/>
      <c r="I24" s="1099"/>
      <c r="J24" s="1099"/>
    </row>
    <row r="25" spans="2:10">
      <c r="B25" s="1100" t="s">
        <v>334</v>
      </c>
      <c r="C25" s="1100"/>
      <c r="D25" s="1100"/>
      <c r="E25" s="1100"/>
      <c r="F25" s="1100"/>
      <c r="G25" s="1100"/>
      <c r="H25" s="1100"/>
      <c r="I25" s="1100"/>
      <c r="J25" s="1100"/>
    </row>
    <row r="26" spans="2:10" ht="36">
      <c r="B26" s="1096" t="s">
        <v>126</v>
      </c>
      <c r="C26" s="1097"/>
      <c r="D26" s="589" t="s">
        <v>127</v>
      </c>
      <c r="E26" s="1097" t="s">
        <v>128</v>
      </c>
      <c r="F26" s="1097"/>
      <c r="G26" s="1097"/>
      <c r="H26" s="1097"/>
      <c r="I26" s="1097"/>
      <c r="J26" s="1098"/>
    </row>
    <row r="27" spans="2:10">
      <c r="B27" s="1228" t="s">
        <v>129</v>
      </c>
      <c r="C27" s="1229"/>
      <c r="D27" s="846">
        <v>910.08</v>
      </c>
      <c r="E27" s="1230" t="s">
        <v>379</v>
      </c>
      <c r="F27" s="1231"/>
      <c r="G27" s="1231"/>
      <c r="H27" s="1231"/>
      <c r="I27" s="1231"/>
      <c r="J27" s="1231"/>
    </row>
    <row r="28" spans="2:10">
      <c r="B28" s="1228" t="s">
        <v>130</v>
      </c>
      <c r="C28" s="1229"/>
      <c r="D28" s="846">
        <v>719.62</v>
      </c>
      <c r="E28" s="1232" t="s">
        <v>379</v>
      </c>
      <c r="F28" s="1232"/>
      <c r="G28" s="1232"/>
      <c r="H28" s="1232"/>
      <c r="I28" s="1232"/>
      <c r="J28" s="1230"/>
    </row>
    <row r="29" spans="2:10">
      <c r="B29" s="1228" t="s">
        <v>131</v>
      </c>
      <c r="C29" s="1229"/>
      <c r="D29" s="846">
        <v>74.78</v>
      </c>
      <c r="E29" s="1232" t="s">
        <v>380</v>
      </c>
      <c r="F29" s="1232"/>
      <c r="G29" s="1232"/>
      <c r="H29" s="1232"/>
      <c r="I29" s="1232"/>
      <c r="J29" s="1230"/>
    </row>
    <row r="30" spans="2:10">
      <c r="B30" s="1228" t="s">
        <v>132</v>
      </c>
      <c r="C30" s="1229"/>
      <c r="D30" s="846" t="s">
        <v>215</v>
      </c>
      <c r="E30" s="1232" t="s">
        <v>381</v>
      </c>
      <c r="F30" s="1232"/>
      <c r="G30" s="1232"/>
      <c r="H30" s="1232"/>
      <c r="I30" s="1232"/>
      <c r="J30" s="1230"/>
    </row>
    <row r="31" spans="2:10" ht="21.75" customHeight="1">
      <c r="B31" s="1228" t="s">
        <v>133</v>
      </c>
      <c r="C31" s="1229"/>
      <c r="D31" s="846">
        <v>215</v>
      </c>
      <c r="E31" s="1232" t="s">
        <v>382</v>
      </c>
      <c r="F31" s="1232"/>
      <c r="G31" s="1232"/>
      <c r="H31" s="1232"/>
      <c r="I31" s="1232"/>
      <c r="J31" s="1230"/>
    </row>
    <row r="32" spans="2:10">
      <c r="B32" s="801"/>
      <c r="C32" s="801"/>
      <c r="D32" s="801"/>
      <c r="E32" s="801"/>
      <c r="F32" s="801"/>
      <c r="G32" s="801"/>
      <c r="H32" s="801"/>
      <c r="I32" s="801"/>
      <c r="J32" s="801"/>
    </row>
    <row r="33" spans="2:10">
      <c r="B33" s="801"/>
      <c r="C33" s="801"/>
      <c r="D33" s="801"/>
      <c r="E33" s="801"/>
      <c r="F33" s="801"/>
      <c r="G33" s="801"/>
      <c r="H33" s="801"/>
      <c r="I33" s="801"/>
      <c r="J33" s="801"/>
    </row>
  </sheetData>
  <mergeCells count="23">
    <mergeCell ref="B31:C31"/>
    <mergeCell ref="E31:J31"/>
    <mergeCell ref="B28:C28"/>
    <mergeCell ref="E28:J28"/>
    <mergeCell ref="B29:C29"/>
    <mergeCell ref="E29:J29"/>
    <mergeCell ref="B30:C30"/>
    <mergeCell ref="E30:J30"/>
    <mergeCell ref="B27:C27"/>
    <mergeCell ref="E27:J27"/>
    <mergeCell ref="B6:J6"/>
    <mergeCell ref="B8:C9"/>
    <mergeCell ref="D8:J8"/>
    <mergeCell ref="D9:D10"/>
    <mergeCell ref="E9:E10"/>
    <mergeCell ref="F9:F10"/>
    <mergeCell ref="G9:G10"/>
    <mergeCell ref="H9:J9"/>
    <mergeCell ref="B23:C23"/>
    <mergeCell ref="B24:J24"/>
    <mergeCell ref="B25:J25"/>
    <mergeCell ref="B26:C26"/>
    <mergeCell ref="E26:J2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opLeftCell="A19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</row>
    <row r="2" spans="1:13" ht="12.75" customHeight="1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97" t="s">
        <v>383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98" t="s">
        <v>384</v>
      </c>
      <c r="M5" s="898"/>
    </row>
    <row r="6" spans="1:13" ht="12.75" customHeight="1" thickTop="1">
      <c r="A6" s="878" t="s">
        <v>3</v>
      </c>
      <c r="B6" s="879"/>
      <c r="C6" s="879"/>
      <c r="D6" s="880"/>
      <c r="E6" s="884" t="s">
        <v>4</v>
      </c>
      <c r="F6" s="885"/>
      <c r="G6" s="885"/>
      <c r="H6" s="885"/>
      <c r="I6" s="886"/>
      <c r="J6" s="899" t="s">
        <v>5</v>
      </c>
      <c r="K6" s="900"/>
      <c r="L6" s="901"/>
      <c r="M6" s="902" t="s">
        <v>6</v>
      </c>
    </row>
    <row r="7" spans="1:13" ht="21" customHeight="1">
      <c r="A7" s="881"/>
      <c r="B7" s="882"/>
      <c r="C7" s="882"/>
      <c r="D7" s="883"/>
      <c r="E7" s="904" t="s">
        <v>7</v>
      </c>
      <c r="F7" s="905"/>
      <c r="G7" s="905"/>
      <c r="H7" s="905" t="s">
        <v>8</v>
      </c>
      <c r="I7" s="906" t="s">
        <v>9</v>
      </c>
      <c r="J7" s="904" t="s">
        <v>10</v>
      </c>
      <c r="K7" s="905" t="s">
        <v>11</v>
      </c>
      <c r="L7" s="907" t="s">
        <v>9</v>
      </c>
      <c r="M7" s="903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905"/>
      <c r="I8" s="906"/>
      <c r="J8" s="904"/>
      <c r="K8" s="905"/>
      <c r="L8" s="907"/>
      <c r="M8" s="903"/>
    </row>
    <row r="9" spans="1:13" s="7" customFormat="1" ht="12.75" customHeight="1">
      <c r="A9" s="893" t="s">
        <v>151</v>
      </c>
      <c r="B9" s="891" t="s">
        <v>155</v>
      </c>
      <c r="C9" s="887" t="s">
        <v>152</v>
      </c>
      <c r="D9" s="178">
        <v>13</v>
      </c>
      <c r="E9" s="179">
        <v>118</v>
      </c>
      <c r="F9" s="180"/>
      <c r="G9" s="261">
        <f>E9+F9</f>
        <v>118</v>
      </c>
      <c r="H9" s="257"/>
      <c r="I9" s="261">
        <f>G9+H9</f>
        <v>118</v>
      </c>
      <c r="J9" s="179">
        <v>45</v>
      </c>
      <c r="K9" s="180">
        <v>4</v>
      </c>
      <c r="L9" s="273">
        <f>J9+K9</f>
        <v>49</v>
      </c>
      <c r="M9" s="199">
        <v>4</v>
      </c>
    </row>
    <row r="10" spans="1:13" s="7" customFormat="1" ht="12.75" customHeight="1">
      <c r="A10" s="894"/>
      <c r="B10" s="892"/>
      <c r="C10" s="888"/>
      <c r="D10" s="181">
        <v>12</v>
      </c>
      <c r="E10" s="182"/>
      <c r="F10" s="183"/>
      <c r="G10" s="262">
        <f t="shared" ref="G10:G33" si="0">E10+F10</f>
        <v>0</v>
      </c>
      <c r="H10" s="258"/>
      <c r="I10" s="262">
        <f t="shared" ref="I10:I49" si="1">G10+H10</f>
        <v>0</v>
      </c>
      <c r="J10" s="182"/>
      <c r="K10" s="183"/>
      <c r="L10" s="274">
        <f t="shared" ref="L10:L49" si="2">J10+K10</f>
        <v>0</v>
      </c>
      <c r="M10" s="200"/>
    </row>
    <row r="11" spans="1:13" s="7" customFormat="1" ht="12.75" customHeight="1">
      <c r="A11" s="894"/>
      <c r="B11" s="892"/>
      <c r="C11" s="889"/>
      <c r="D11" s="184">
        <v>11</v>
      </c>
      <c r="E11" s="185">
        <v>1</v>
      </c>
      <c r="F11" s="186"/>
      <c r="G11" s="263">
        <f t="shared" si="0"/>
        <v>1</v>
      </c>
      <c r="H11" s="258"/>
      <c r="I11" s="263">
        <f t="shared" si="1"/>
        <v>1</v>
      </c>
      <c r="J11" s="185"/>
      <c r="K11" s="186"/>
      <c r="L11" s="275">
        <f t="shared" si="2"/>
        <v>0</v>
      </c>
      <c r="M11" s="201"/>
    </row>
    <row r="12" spans="1:13" s="7" customFormat="1" ht="12.75" customHeight="1">
      <c r="A12" s="894"/>
      <c r="B12" s="892"/>
      <c r="C12" s="890" t="s">
        <v>153</v>
      </c>
      <c r="D12" s="178">
        <v>10</v>
      </c>
      <c r="E12" s="179">
        <v>2</v>
      </c>
      <c r="F12" s="180"/>
      <c r="G12" s="261">
        <f t="shared" si="0"/>
        <v>2</v>
      </c>
      <c r="H12" s="258"/>
      <c r="I12" s="261">
        <f t="shared" si="1"/>
        <v>2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894"/>
      <c r="B13" s="892"/>
      <c r="C13" s="888"/>
      <c r="D13" s="181">
        <v>9</v>
      </c>
      <c r="E13" s="182">
        <v>2</v>
      </c>
      <c r="F13" s="183"/>
      <c r="G13" s="262">
        <f t="shared" si="0"/>
        <v>2</v>
      </c>
      <c r="H13" s="258"/>
      <c r="I13" s="262">
        <f t="shared" si="1"/>
        <v>2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894"/>
      <c r="B14" s="892"/>
      <c r="C14" s="888"/>
      <c r="D14" s="181">
        <v>8</v>
      </c>
      <c r="E14" s="182">
        <v>3</v>
      </c>
      <c r="F14" s="183"/>
      <c r="G14" s="262">
        <f t="shared" si="0"/>
        <v>3</v>
      </c>
      <c r="H14" s="258"/>
      <c r="I14" s="262">
        <f t="shared" si="1"/>
        <v>3</v>
      </c>
      <c r="J14" s="182"/>
      <c r="K14" s="183"/>
      <c r="L14" s="274">
        <f t="shared" si="2"/>
        <v>0</v>
      </c>
      <c r="M14" s="200"/>
    </row>
    <row r="15" spans="1:13" s="7" customFormat="1" ht="12.75" customHeight="1">
      <c r="A15" s="894"/>
      <c r="B15" s="892"/>
      <c r="C15" s="888"/>
      <c r="D15" s="187">
        <v>7</v>
      </c>
      <c r="E15" s="188">
        <v>3</v>
      </c>
      <c r="F15" s="189"/>
      <c r="G15" s="264">
        <f t="shared" si="0"/>
        <v>3</v>
      </c>
      <c r="H15" s="258"/>
      <c r="I15" s="264">
        <f t="shared" si="1"/>
        <v>3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894"/>
      <c r="B16" s="892"/>
      <c r="C16" s="889"/>
      <c r="D16" s="184">
        <v>6</v>
      </c>
      <c r="E16" s="185">
        <v>2</v>
      </c>
      <c r="F16" s="186"/>
      <c r="G16" s="263">
        <f t="shared" si="0"/>
        <v>2</v>
      </c>
      <c r="H16" s="258"/>
      <c r="I16" s="263">
        <f t="shared" si="1"/>
        <v>2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894"/>
      <c r="B17" s="892"/>
      <c r="C17" s="890" t="s">
        <v>154</v>
      </c>
      <c r="D17" s="178">
        <v>5</v>
      </c>
      <c r="E17" s="179"/>
      <c r="F17" s="180"/>
      <c r="G17" s="261">
        <f t="shared" si="0"/>
        <v>0</v>
      </c>
      <c r="H17" s="258"/>
      <c r="I17" s="261">
        <f t="shared" si="1"/>
        <v>0</v>
      </c>
      <c r="J17" s="179"/>
      <c r="K17" s="180"/>
      <c r="L17" s="273">
        <f t="shared" si="2"/>
        <v>0</v>
      </c>
      <c r="M17" s="199"/>
    </row>
    <row r="18" spans="1:13" s="7" customFormat="1" ht="12.75" customHeight="1">
      <c r="A18" s="894"/>
      <c r="B18" s="892"/>
      <c r="C18" s="888"/>
      <c r="D18" s="181">
        <v>4</v>
      </c>
      <c r="E18" s="182"/>
      <c r="F18" s="183"/>
      <c r="G18" s="262">
        <f t="shared" si="0"/>
        <v>0</v>
      </c>
      <c r="H18" s="258"/>
      <c r="I18" s="262">
        <f t="shared" si="1"/>
        <v>0</v>
      </c>
      <c r="J18" s="182"/>
      <c r="K18" s="183"/>
      <c r="L18" s="274">
        <f t="shared" si="2"/>
        <v>0</v>
      </c>
      <c r="M18" s="200"/>
    </row>
    <row r="19" spans="1:13" s="7" customFormat="1" ht="12.75" customHeight="1">
      <c r="A19" s="894"/>
      <c r="B19" s="892"/>
      <c r="C19" s="888"/>
      <c r="D19" s="181">
        <v>3</v>
      </c>
      <c r="E19" s="182"/>
      <c r="F19" s="183">
        <v>3</v>
      </c>
      <c r="G19" s="262">
        <f t="shared" si="0"/>
        <v>3</v>
      </c>
      <c r="H19" s="258"/>
      <c r="I19" s="262">
        <f t="shared" si="1"/>
        <v>3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894"/>
      <c r="B20" s="892"/>
      <c r="C20" s="888"/>
      <c r="D20" s="181">
        <v>2</v>
      </c>
      <c r="E20" s="188"/>
      <c r="F20" s="189"/>
      <c r="G20" s="264">
        <f t="shared" si="0"/>
        <v>0</v>
      </c>
      <c r="H20" s="258"/>
      <c r="I20" s="264">
        <f t="shared" si="1"/>
        <v>0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894"/>
      <c r="B21" s="892"/>
      <c r="C21" s="888"/>
      <c r="D21" s="187">
        <v>1</v>
      </c>
      <c r="E21" s="194"/>
      <c r="F21" s="195">
        <v>7</v>
      </c>
      <c r="G21" s="265">
        <f t="shared" si="0"/>
        <v>7</v>
      </c>
      <c r="H21" s="195">
        <v>4</v>
      </c>
      <c r="I21" s="265">
        <f t="shared" si="1"/>
        <v>11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131</v>
      </c>
      <c r="F22" s="266">
        <f t="shared" ref="F22:M22" si="3">SUM(F9:F21)</f>
        <v>10</v>
      </c>
      <c r="G22" s="266">
        <f t="shared" si="3"/>
        <v>141</v>
      </c>
      <c r="H22" s="270">
        <f t="shared" si="3"/>
        <v>4</v>
      </c>
      <c r="I22" s="266">
        <f t="shared" si="3"/>
        <v>145</v>
      </c>
      <c r="J22" s="287">
        <f t="shared" si="3"/>
        <v>45</v>
      </c>
      <c r="K22" s="266">
        <f t="shared" si="3"/>
        <v>4</v>
      </c>
      <c r="L22" s="278">
        <f t="shared" si="3"/>
        <v>49</v>
      </c>
      <c r="M22" s="288">
        <f t="shared" si="3"/>
        <v>4</v>
      </c>
    </row>
    <row r="23" spans="1:13" s="7" customFormat="1" ht="12.75" customHeight="1">
      <c r="A23" s="893" t="s">
        <v>168</v>
      </c>
      <c r="B23" s="891" t="s">
        <v>169</v>
      </c>
      <c r="C23" s="887" t="s">
        <v>152</v>
      </c>
      <c r="D23" s="196">
        <v>13</v>
      </c>
      <c r="E23" s="190">
        <v>297</v>
      </c>
      <c r="F23" s="191"/>
      <c r="G23" s="267">
        <f t="shared" si="0"/>
        <v>297</v>
      </c>
      <c r="H23" s="257"/>
      <c r="I23" s="267">
        <f t="shared" si="1"/>
        <v>297</v>
      </c>
      <c r="J23" s="190">
        <v>71</v>
      </c>
      <c r="K23" s="191">
        <v>14</v>
      </c>
      <c r="L23" s="279">
        <f t="shared" si="2"/>
        <v>85</v>
      </c>
      <c r="M23" s="203">
        <v>21</v>
      </c>
    </row>
    <row r="24" spans="1:13" s="7" customFormat="1" ht="12.75" customHeight="1">
      <c r="A24" s="894"/>
      <c r="B24" s="892"/>
      <c r="C24" s="888"/>
      <c r="D24" s="197">
        <v>12</v>
      </c>
      <c r="E24" s="192">
        <v>1</v>
      </c>
      <c r="F24" s="193"/>
      <c r="G24" s="268">
        <f t="shared" si="0"/>
        <v>1</v>
      </c>
      <c r="H24" s="258"/>
      <c r="I24" s="268">
        <f t="shared" si="1"/>
        <v>1</v>
      </c>
      <c r="J24" s="192"/>
      <c r="K24" s="193"/>
      <c r="L24" s="280">
        <f t="shared" si="2"/>
        <v>0</v>
      </c>
      <c r="M24" s="204"/>
    </row>
    <row r="25" spans="1:13" s="7" customFormat="1" ht="12.75" customHeight="1">
      <c r="A25" s="894"/>
      <c r="B25" s="892"/>
      <c r="C25" s="889"/>
      <c r="D25" s="198">
        <v>11</v>
      </c>
      <c r="E25" s="194">
        <v>5</v>
      </c>
      <c r="F25" s="195"/>
      <c r="G25" s="265">
        <f t="shared" si="0"/>
        <v>5</v>
      </c>
      <c r="H25" s="258"/>
      <c r="I25" s="265">
        <f t="shared" si="1"/>
        <v>5</v>
      </c>
      <c r="J25" s="194"/>
      <c r="K25" s="195"/>
      <c r="L25" s="277">
        <f t="shared" si="2"/>
        <v>0</v>
      </c>
      <c r="M25" s="205"/>
    </row>
    <row r="26" spans="1:13" s="7" customFormat="1" ht="12.75" customHeight="1">
      <c r="A26" s="894"/>
      <c r="B26" s="892"/>
      <c r="C26" s="890" t="s">
        <v>153</v>
      </c>
      <c r="D26" s="196">
        <v>10</v>
      </c>
      <c r="E26" s="190">
        <v>4</v>
      </c>
      <c r="F26" s="191"/>
      <c r="G26" s="267">
        <f t="shared" si="0"/>
        <v>4</v>
      </c>
      <c r="H26" s="258"/>
      <c r="I26" s="267">
        <f t="shared" si="1"/>
        <v>4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894"/>
      <c r="B27" s="892"/>
      <c r="C27" s="888"/>
      <c r="D27" s="197">
        <v>9</v>
      </c>
      <c r="E27" s="192">
        <v>1</v>
      </c>
      <c r="F27" s="193"/>
      <c r="G27" s="268">
        <f t="shared" si="0"/>
        <v>1</v>
      </c>
      <c r="H27" s="258"/>
      <c r="I27" s="268">
        <f t="shared" si="1"/>
        <v>1</v>
      </c>
      <c r="J27" s="192"/>
      <c r="K27" s="193">
        <v>1</v>
      </c>
      <c r="L27" s="280">
        <f t="shared" si="2"/>
        <v>1</v>
      </c>
      <c r="M27" s="204">
        <v>1</v>
      </c>
    </row>
    <row r="28" spans="1:13" s="7" customFormat="1" ht="12.75" customHeight="1">
      <c r="A28" s="894"/>
      <c r="B28" s="892"/>
      <c r="C28" s="888"/>
      <c r="D28" s="197">
        <v>8</v>
      </c>
      <c r="E28" s="192">
        <v>3</v>
      </c>
      <c r="F28" s="193"/>
      <c r="G28" s="268">
        <f t="shared" si="0"/>
        <v>3</v>
      </c>
      <c r="H28" s="258"/>
      <c r="I28" s="268">
        <f t="shared" si="1"/>
        <v>3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894"/>
      <c r="B29" s="892"/>
      <c r="C29" s="888"/>
      <c r="D29" s="197">
        <v>7</v>
      </c>
      <c r="E29" s="192">
        <v>2</v>
      </c>
      <c r="F29" s="193"/>
      <c r="G29" s="268">
        <f t="shared" si="0"/>
        <v>2</v>
      </c>
      <c r="H29" s="258"/>
      <c r="I29" s="268">
        <f t="shared" si="1"/>
        <v>2</v>
      </c>
      <c r="J29" s="192"/>
      <c r="K29" s="193"/>
      <c r="L29" s="280">
        <f t="shared" si="2"/>
        <v>0</v>
      </c>
      <c r="M29" s="204"/>
    </row>
    <row r="30" spans="1:13" s="7" customFormat="1" ht="12.75" customHeight="1">
      <c r="A30" s="894"/>
      <c r="B30" s="892"/>
      <c r="C30" s="889"/>
      <c r="D30" s="198">
        <v>6</v>
      </c>
      <c r="E30" s="194">
        <v>10</v>
      </c>
      <c r="F30" s="195"/>
      <c r="G30" s="265">
        <f t="shared" si="0"/>
        <v>10</v>
      </c>
      <c r="H30" s="258"/>
      <c r="I30" s="265">
        <f t="shared" si="1"/>
        <v>10</v>
      </c>
      <c r="J30" s="194"/>
      <c r="K30" s="195"/>
      <c r="L30" s="277">
        <f t="shared" si="2"/>
        <v>0</v>
      </c>
      <c r="M30" s="205"/>
    </row>
    <row r="31" spans="1:13" s="7" customFormat="1" ht="12.75" customHeight="1">
      <c r="A31" s="894"/>
      <c r="B31" s="892"/>
      <c r="C31" s="890" t="s">
        <v>154</v>
      </c>
      <c r="D31" s="196">
        <v>5</v>
      </c>
      <c r="E31" s="190">
        <v>7</v>
      </c>
      <c r="F31" s="191"/>
      <c r="G31" s="267">
        <f t="shared" si="0"/>
        <v>7</v>
      </c>
      <c r="H31" s="258"/>
      <c r="I31" s="267">
        <f t="shared" si="1"/>
        <v>7</v>
      </c>
      <c r="J31" s="190"/>
      <c r="K31" s="191"/>
      <c r="L31" s="279">
        <f t="shared" si="2"/>
        <v>0</v>
      </c>
      <c r="M31" s="203"/>
    </row>
    <row r="32" spans="1:13" s="7" customFormat="1" ht="12.75" customHeight="1">
      <c r="A32" s="894"/>
      <c r="B32" s="892"/>
      <c r="C32" s="888"/>
      <c r="D32" s="197">
        <v>4</v>
      </c>
      <c r="E32" s="192">
        <v>6</v>
      </c>
      <c r="F32" s="193"/>
      <c r="G32" s="268">
        <f t="shared" si="0"/>
        <v>6</v>
      </c>
      <c r="H32" s="258"/>
      <c r="I32" s="268">
        <f t="shared" si="1"/>
        <v>6</v>
      </c>
      <c r="J32" s="192"/>
      <c r="K32" s="193"/>
      <c r="L32" s="280">
        <f t="shared" si="2"/>
        <v>0</v>
      </c>
      <c r="M32" s="204"/>
    </row>
    <row r="33" spans="1:13" s="7" customFormat="1" ht="12.75" customHeight="1">
      <c r="A33" s="894"/>
      <c r="B33" s="892"/>
      <c r="C33" s="888"/>
      <c r="D33" s="197">
        <v>3</v>
      </c>
      <c r="E33" s="192"/>
      <c r="F33" s="193">
        <v>9</v>
      </c>
      <c r="G33" s="268">
        <f t="shared" si="0"/>
        <v>9</v>
      </c>
      <c r="H33" s="258"/>
      <c r="I33" s="268">
        <f t="shared" si="1"/>
        <v>9</v>
      </c>
      <c r="J33" s="192"/>
      <c r="K33" s="193"/>
      <c r="L33" s="280">
        <f t="shared" si="2"/>
        <v>0</v>
      </c>
      <c r="M33" s="204"/>
    </row>
    <row r="34" spans="1:13" s="7" customFormat="1" ht="12.75" customHeight="1">
      <c r="A34" s="894"/>
      <c r="B34" s="892"/>
      <c r="C34" s="888"/>
      <c r="D34" s="197">
        <v>2</v>
      </c>
      <c r="E34" s="206"/>
      <c r="F34" s="207">
        <v>15</v>
      </c>
      <c r="G34" s="269">
        <f>E34+F34</f>
        <v>15</v>
      </c>
      <c r="H34" s="259"/>
      <c r="I34" s="269">
        <f t="shared" si="1"/>
        <v>15</v>
      </c>
      <c r="J34" s="206"/>
      <c r="K34" s="207">
        <v>1</v>
      </c>
      <c r="L34" s="281">
        <f t="shared" si="2"/>
        <v>1</v>
      </c>
      <c r="M34" s="208">
        <v>1</v>
      </c>
    </row>
    <row r="35" spans="1:13" s="7" customFormat="1" ht="12.75" customHeight="1">
      <c r="A35" s="894"/>
      <c r="B35" s="892"/>
      <c r="C35" s="895"/>
      <c r="D35" s="198">
        <v>1</v>
      </c>
      <c r="E35" s="194"/>
      <c r="F35" s="195">
        <v>3</v>
      </c>
      <c r="G35" s="265">
        <f t="shared" ref="G35:G49" si="4">E35+F35</f>
        <v>3</v>
      </c>
      <c r="H35" s="209">
        <v>17</v>
      </c>
      <c r="I35" s="265">
        <f t="shared" si="1"/>
        <v>20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336</v>
      </c>
      <c r="F36" s="266">
        <f t="shared" ref="F36:M36" si="5">SUM(F23:F35)</f>
        <v>27</v>
      </c>
      <c r="G36" s="266">
        <f t="shared" si="5"/>
        <v>363</v>
      </c>
      <c r="H36" s="270">
        <f t="shared" si="5"/>
        <v>17</v>
      </c>
      <c r="I36" s="266">
        <f t="shared" si="5"/>
        <v>380</v>
      </c>
      <c r="J36" s="287">
        <f t="shared" si="5"/>
        <v>71</v>
      </c>
      <c r="K36" s="266">
        <f t="shared" si="5"/>
        <v>16</v>
      </c>
      <c r="L36" s="278">
        <f t="shared" si="5"/>
        <v>87</v>
      </c>
      <c r="M36" s="288">
        <f t="shared" si="5"/>
        <v>23</v>
      </c>
    </row>
    <row r="37" spans="1:13" s="7" customFormat="1" ht="12.75" customHeight="1">
      <c r="A37" s="893" t="s">
        <v>170</v>
      </c>
      <c r="B37" s="891" t="s">
        <v>171</v>
      </c>
      <c r="C37" s="887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94"/>
      <c r="B38" s="892"/>
      <c r="C38" s="888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94"/>
      <c r="B39" s="892"/>
      <c r="C39" s="889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94"/>
      <c r="B40" s="892"/>
      <c r="C40" s="890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94"/>
      <c r="B41" s="892"/>
      <c r="C41" s="888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94"/>
      <c r="B42" s="892"/>
      <c r="C42" s="888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94"/>
      <c r="B43" s="892"/>
      <c r="C43" s="888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94"/>
      <c r="B44" s="892"/>
      <c r="C44" s="889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94"/>
      <c r="B45" s="892"/>
      <c r="C45" s="890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94"/>
      <c r="B46" s="892"/>
      <c r="C46" s="888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94"/>
      <c r="B47" s="892"/>
      <c r="C47" s="888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94"/>
      <c r="B48" s="892"/>
      <c r="C48" s="888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94"/>
      <c r="B49" s="892"/>
      <c r="C49" s="895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76" t="s">
        <v>17</v>
      </c>
      <c r="C51" s="876"/>
      <c r="D51" s="877"/>
      <c r="E51" s="293">
        <f>E22+E36+E50</f>
        <v>467</v>
      </c>
      <c r="F51" s="271">
        <f t="shared" ref="F51:M51" si="7">F22+F36+F50</f>
        <v>37</v>
      </c>
      <c r="G51" s="271">
        <f t="shared" si="7"/>
        <v>504</v>
      </c>
      <c r="H51" s="271">
        <f t="shared" si="7"/>
        <v>21</v>
      </c>
      <c r="I51" s="272">
        <f t="shared" si="7"/>
        <v>525</v>
      </c>
      <c r="J51" s="293">
        <f t="shared" si="7"/>
        <v>116</v>
      </c>
      <c r="K51" s="271">
        <f t="shared" si="7"/>
        <v>20</v>
      </c>
      <c r="L51" s="283">
        <f t="shared" si="7"/>
        <v>136</v>
      </c>
      <c r="M51" s="294">
        <f t="shared" si="7"/>
        <v>27</v>
      </c>
    </row>
    <row r="52" spans="1:13" ht="13.5" thickTop="1">
      <c r="A52" s="221" t="s">
        <v>385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view="pageBreakPreview" zoomScaleNormal="100" zoomScaleSheetLayoutView="100" workbookViewId="0">
      <selection activeCell="F7" sqref="F7"/>
    </sheetView>
  </sheetViews>
  <sheetFormatPr defaultColWidth="9.140625" defaultRowHeight="12.75" outlineLevelRow="1" outlineLevelCol="1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customWidth="1" outlineLevel="1"/>
    <col min="6" max="6" width="15.28515625" style="2" customWidth="1"/>
    <col min="7" max="7" width="9.85546875" style="2" customWidth="1"/>
    <col min="8" max="8" width="9.85546875" style="2" hidden="1" customWidth="1"/>
    <col min="9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18" width="9.85546875" style="2" customWidth="1"/>
    <col min="19" max="19" width="9.85546875" style="2" customWidth="1" outlineLevel="1"/>
    <col min="20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25" customFormat="1" ht="12.75" customHeight="1">
      <c r="A1" s="943" t="s">
        <v>62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239"/>
    </row>
    <row r="2" spans="1:24" s="225" customFormat="1" ht="12.75" customHeight="1">
      <c r="A2" s="943" t="s">
        <v>63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239"/>
    </row>
    <row r="3" spans="1:24" s="225" customFormat="1" ht="12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9"/>
    </row>
    <row r="4" spans="1:24" s="225" customFormat="1" ht="12.75" customHeight="1">
      <c r="A4" s="897" t="str">
        <f>'ANEXO I - TAB 2'!A4:H4</f>
        <v>PODER/ÓRGÃO/UNIDADE: JUSTIÇA FEDERAL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239"/>
    </row>
    <row r="5" spans="1:24" s="225" customFormat="1" ht="12.75" customHeight="1">
      <c r="A5" s="942" t="s">
        <v>230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239"/>
    </row>
    <row r="6" spans="1:24" s="225" customFormat="1">
      <c r="B6" s="240"/>
      <c r="C6" s="240"/>
      <c r="D6" s="240"/>
      <c r="G6" s="240"/>
      <c r="H6" s="343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242">
        <v>1</v>
      </c>
      <c r="X6" s="239"/>
    </row>
    <row r="7" spans="1:24" s="225" customFormat="1" ht="13.5" outlineLevel="1" thickBot="1">
      <c r="B7" s="240"/>
      <c r="C7" s="240"/>
      <c r="D7" s="240"/>
      <c r="E7" s="335">
        <v>1.07</v>
      </c>
      <c r="F7" s="344">
        <v>1.3</v>
      </c>
      <c r="G7" s="240"/>
      <c r="H7" s="343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  <c r="W7" s="242"/>
      <c r="X7" s="239"/>
    </row>
    <row r="8" spans="1:24" s="244" customFormat="1" ht="21.75" customHeight="1" thickBot="1">
      <c r="A8" s="944" t="s">
        <v>3</v>
      </c>
      <c r="B8" s="945"/>
      <c r="C8" s="945"/>
      <c r="D8" s="946"/>
      <c r="E8" s="949" t="s">
        <v>159</v>
      </c>
      <c r="F8" s="949" t="s">
        <v>159</v>
      </c>
      <c r="G8" s="947" t="s">
        <v>65</v>
      </c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8"/>
      <c r="S8" s="948"/>
      <c r="T8" s="948"/>
      <c r="U8" s="948"/>
      <c r="V8" s="948"/>
      <c r="W8" s="948"/>
      <c r="X8" s="243"/>
    </row>
    <row r="9" spans="1:24" s="244" customFormat="1" ht="21.75" customHeight="1" thickBot="1">
      <c r="A9" s="966" t="s">
        <v>156</v>
      </c>
      <c r="B9" s="966" t="s">
        <v>157</v>
      </c>
      <c r="C9" s="966" t="s">
        <v>12</v>
      </c>
      <c r="D9" s="966" t="s">
        <v>158</v>
      </c>
      <c r="E9" s="950"/>
      <c r="F9" s="950"/>
      <c r="G9" s="944" t="s">
        <v>4</v>
      </c>
      <c r="H9" s="945"/>
      <c r="I9" s="945"/>
      <c r="J9" s="945"/>
      <c r="K9" s="945"/>
      <c r="L9" s="945"/>
      <c r="M9" s="945"/>
      <c r="N9" s="945"/>
      <c r="O9" s="945"/>
      <c r="P9" s="959"/>
      <c r="Q9" s="960"/>
      <c r="R9" s="968" t="s">
        <v>66</v>
      </c>
      <c r="S9" s="968"/>
      <c r="T9" s="968"/>
      <c r="U9" s="968"/>
      <c r="V9" s="968"/>
      <c r="W9" s="968"/>
      <c r="X9" s="243"/>
    </row>
    <row r="10" spans="1:24" s="244" customFormat="1" ht="17.25" customHeight="1" thickBot="1">
      <c r="A10" s="967"/>
      <c r="B10" s="967"/>
      <c r="C10" s="967"/>
      <c r="D10" s="967"/>
      <c r="E10" s="950"/>
      <c r="F10" s="950"/>
      <c r="G10" s="969" t="s">
        <v>67</v>
      </c>
      <c r="H10" s="969"/>
      <c r="I10" s="970"/>
      <c r="J10" s="961" t="s">
        <v>68</v>
      </c>
      <c r="K10" s="961"/>
      <c r="L10" s="961"/>
      <c r="M10" s="962"/>
      <c r="N10" s="962"/>
      <c r="O10" s="962"/>
      <c r="P10" s="962"/>
      <c r="Q10" s="962"/>
      <c r="R10" s="971" t="s">
        <v>67</v>
      </c>
      <c r="S10" s="971"/>
      <c r="T10" s="971"/>
      <c r="U10" s="952" t="s">
        <v>68</v>
      </c>
      <c r="V10" s="952"/>
      <c r="W10" s="952"/>
      <c r="X10" s="243"/>
    </row>
    <row r="11" spans="1:24" s="244" customFormat="1" ht="26.25" customHeight="1" thickBot="1">
      <c r="A11" s="967"/>
      <c r="B11" s="967"/>
      <c r="C11" s="967"/>
      <c r="D11" s="967"/>
      <c r="E11" s="951"/>
      <c r="F11" s="951"/>
      <c r="G11" s="953" t="s">
        <v>232</v>
      </c>
      <c r="H11" s="954" t="s">
        <v>161</v>
      </c>
      <c r="I11" s="954" t="s">
        <v>9</v>
      </c>
      <c r="J11" s="974" t="s">
        <v>162</v>
      </c>
      <c r="K11" s="975"/>
      <c r="L11" s="975"/>
      <c r="M11" s="975"/>
      <c r="N11" s="975"/>
      <c r="O11" s="975"/>
      <c r="P11" s="963" t="s">
        <v>175</v>
      </c>
      <c r="Q11" s="963" t="s">
        <v>176</v>
      </c>
      <c r="R11" s="954" t="s">
        <v>232</v>
      </c>
      <c r="S11" s="954" t="s">
        <v>161</v>
      </c>
      <c r="T11" s="954" t="s">
        <v>9</v>
      </c>
      <c r="U11" s="956" t="s">
        <v>162</v>
      </c>
      <c r="V11" s="957"/>
      <c r="W11" s="958"/>
      <c r="X11" s="243"/>
    </row>
    <row r="12" spans="1:24" s="244" customFormat="1" ht="26.25" customHeight="1" thickBot="1">
      <c r="A12" s="967"/>
      <c r="B12" s="967"/>
      <c r="C12" s="967"/>
      <c r="D12" s="967"/>
      <c r="E12" s="972" t="s">
        <v>160</v>
      </c>
      <c r="F12" s="972" t="s">
        <v>160</v>
      </c>
      <c r="G12" s="954"/>
      <c r="H12" s="954"/>
      <c r="I12" s="954"/>
      <c r="J12" s="976" t="s">
        <v>163</v>
      </c>
      <c r="K12" s="965"/>
      <c r="L12" s="965"/>
      <c r="M12" s="245" t="s">
        <v>166</v>
      </c>
      <c r="N12" s="245" t="s">
        <v>164</v>
      </c>
      <c r="O12" s="246" t="s">
        <v>165</v>
      </c>
      <c r="P12" s="964"/>
      <c r="Q12" s="964"/>
      <c r="R12" s="954"/>
      <c r="S12" s="954"/>
      <c r="T12" s="954"/>
      <c r="U12" s="247" t="s">
        <v>166</v>
      </c>
      <c r="V12" s="247" t="s">
        <v>164</v>
      </c>
      <c r="W12" s="248" t="s">
        <v>165</v>
      </c>
      <c r="X12" s="243"/>
    </row>
    <row r="13" spans="1:24" s="244" customFormat="1" ht="28.5" customHeight="1" thickBot="1">
      <c r="A13" s="967"/>
      <c r="B13" s="967"/>
      <c r="C13" s="967"/>
      <c r="D13" s="967"/>
      <c r="E13" s="973"/>
      <c r="F13" s="973"/>
      <c r="G13" s="955"/>
      <c r="H13" s="955"/>
      <c r="I13" s="955"/>
      <c r="J13" s="249" t="s">
        <v>172</v>
      </c>
      <c r="K13" s="249" t="s">
        <v>173</v>
      </c>
      <c r="L13" s="249" t="s">
        <v>174</v>
      </c>
      <c r="M13" s="250" t="s">
        <v>167</v>
      </c>
      <c r="N13" s="251">
        <v>0.1</v>
      </c>
      <c r="O13" s="252">
        <v>0.125</v>
      </c>
      <c r="P13" s="965"/>
      <c r="Q13" s="965"/>
      <c r="R13" s="955"/>
      <c r="S13" s="955"/>
      <c r="T13" s="955"/>
      <c r="U13" s="253" t="s">
        <v>167</v>
      </c>
      <c r="V13" s="254">
        <v>0.1</v>
      </c>
      <c r="W13" s="255">
        <v>0.125</v>
      </c>
      <c r="X13" s="243"/>
    </row>
    <row r="14" spans="1:24" s="225" customFormat="1" ht="12.75" customHeight="1">
      <c r="A14" s="926" t="s">
        <v>151</v>
      </c>
      <c r="B14" s="926" t="s">
        <v>155</v>
      </c>
      <c r="C14" s="928" t="s">
        <v>152</v>
      </c>
      <c r="D14" s="297">
        <v>13</v>
      </c>
      <c r="E14" s="298">
        <v>6957.41</v>
      </c>
      <c r="F14" s="346">
        <v>7583.58</v>
      </c>
      <c r="G14" s="298">
        <f>ROUND(F14*$F$7,2)</f>
        <v>9858.65</v>
      </c>
      <c r="H14" s="298">
        <v>59.87</v>
      </c>
      <c r="I14" s="298">
        <f>F14+G14+H14</f>
        <v>17502.099999999999</v>
      </c>
      <c r="J14" s="298">
        <f>F14*1%</f>
        <v>75.835800000000006</v>
      </c>
      <c r="K14" s="298">
        <f>F14*2%</f>
        <v>151.67160000000001</v>
      </c>
      <c r="L14" s="298">
        <f>F14*3%</f>
        <v>227.50739999999999</v>
      </c>
      <c r="M14" s="298">
        <f>F14*7.5%</f>
        <v>568.76850000000002</v>
      </c>
      <c r="N14" s="298">
        <f>F14*10%</f>
        <v>758.35800000000006</v>
      </c>
      <c r="O14" s="298">
        <f>F14*12.5%</f>
        <v>947.94749999999999</v>
      </c>
      <c r="P14" s="298">
        <f>F14*35%</f>
        <v>2654.2529999999997</v>
      </c>
      <c r="Q14" s="298">
        <f>F14*35%</f>
        <v>2654.2529999999997</v>
      </c>
      <c r="R14" s="298">
        <f>F14*$F$7</f>
        <v>9858.6540000000005</v>
      </c>
      <c r="S14" s="298">
        <v>59.87</v>
      </c>
      <c r="T14" s="298">
        <f>F14+R14+S14</f>
        <v>17502.103999999999</v>
      </c>
      <c r="U14" s="298">
        <f>F14*7.5%</f>
        <v>568.76850000000002</v>
      </c>
      <c r="V14" s="298">
        <f>F14*10%</f>
        <v>758.35800000000006</v>
      </c>
      <c r="W14" s="298">
        <f>F14*12.5%</f>
        <v>947.94749999999999</v>
      </c>
      <c r="X14" s="239"/>
    </row>
    <row r="15" spans="1:24" s="225" customFormat="1" ht="12.75" customHeight="1">
      <c r="A15" s="927"/>
      <c r="B15" s="927"/>
      <c r="C15" s="929"/>
      <c r="D15" s="299">
        <v>12</v>
      </c>
      <c r="E15" s="300">
        <v>6754.77</v>
      </c>
      <c r="F15" s="347">
        <v>7362.7</v>
      </c>
      <c r="G15" s="298">
        <f t="shared" ref="G15:G52" si="0">ROUND(F15*$F$7,2)</f>
        <v>9571.51</v>
      </c>
      <c r="H15" s="298">
        <v>59.87</v>
      </c>
      <c r="I15" s="298">
        <f t="shared" ref="I15:I52" si="1">F15+G15+H15</f>
        <v>16994.079999999998</v>
      </c>
      <c r="J15" s="298">
        <f t="shared" ref="J15:J52" si="2">F15*1%</f>
        <v>73.626999999999995</v>
      </c>
      <c r="K15" s="298">
        <f t="shared" ref="K15:K52" si="3">F15*2%</f>
        <v>147.25399999999999</v>
      </c>
      <c r="L15" s="298">
        <f t="shared" ref="L15:L52" si="4">F15*3%</f>
        <v>220.881</v>
      </c>
      <c r="M15" s="298">
        <f t="shared" ref="M15:M52" si="5">F15*7.5%</f>
        <v>552.20249999999999</v>
      </c>
      <c r="N15" s="298">
        <f t="shared" ref="N15:N52" si="6">F15*10%</f>
        <v>736.27</v>
      </c>
      <c r="O15" s="298">
        <f t="shared" ref="O15:O52" si="7">F15*12.5%</f>
        <v>920.33749999999998</v>
      </c>
      <c r="P15" s="298">
        <f t="shared" ref="P15:P26" si="8">F15*35%</f>
        <v>2576.9449999999997</v>
      </c>
      <c r="Q15" s="298">
        <f t="shared" ref="Q15:Q39" si="9">F15*35%</f>
        <v>2576.9449999999997</v>
      </c>
      <c r="R15" s="298">
        <f t="shared" ref="R15:R52" si="10">F15*$F$7</f>
        <v>9571.51</v>
      </c>
      <c r="S15" s="298">
        <v>59.87</v>
      </c>
      <c r="T15" s="298">
        <f t="shared" ref="T15:T52" si="11">F15+R15+S15</f>
        <v>16994.079999999998</v>
      </c>
      <c r="U15" s="298">
        <f t="shared" ref="U15:U52" si="12">F15*7.5%</f>
        <v>552.20249999999999</v>
      </c>
      <c r="V15" s="298">
        <f t="shared" ref="V15:V52" si="13">F15*10%</f>
        <v>736.27</v>
      </c>
      <c r="W15" s="298">
        <f t="shared" ref="W15:W52" si="14">F15*12.5%</f>
        <v>920.33749999999998</v>
      </c>
      <c r="X15" s="239"/>
    </row>
    <row r="16" spans="1:24" s="225" customFormat="1" ht="12.75" customHeight="1">
      <c r="A16" s="927"/>
      <c r="B16" s="927"/>
      <c r="C16" s="930"/>
      <c r="D16" s="301">
        <v>11</v>
      </c>
      <c r="E16" s="302">
        <v>6558.03</v>
      </c>
      <c r="F16" s="348">
        <v>7148.25</v>
      </c>
      <c r="G16" s="298">
        <f t="shared" si="0"/>
        <v>9292.73</v>
      </c>
      <c r="H16" s="298">
        <v>59.87</v>
      </c>
      <c r="I16" s="298">
        <f t="shared" si="1"/>
        <v>16500.849999999999</v>
      </c>
      <c r="J16" s="298">
        <f t="shared" si="2"/>
        <v>71.482500000000002</v>
      </c>
      <c r="K16" s="298">
        <f t="shared" si="3"/>
        <v>142.965</v>
      </c>
      <c r="L16" s="298">
        <f t="shared" si="4"/>
        <v>214.44749999999999</v>
      </c>
      <c r="M16" s="298">
        <f t="shared" si="5"/>
        <v>536.11874999999998</v>
      </c>
      <c r="N16" s="298">
        <f t="shared" si="6"/>
        <v>714.82500000000005</v>
      </c>
      <c r="O16" s="298">
        <f t="shared" si="7"/>
        <v>893.53125</v>
      </c>
      <c r="P16" s="298">
        <f t="shared" si="8"/>
        <v>2501.8874999999998</v>
      </c>
      <c r="Q16" s="298">
        <f t="shared" si="9"/>
        <v>2501.8874999999998</v>
      </c>
      <c r="R16" s="298">
        <f t="shared" si="10"/>
        <v>9292.7250000000004</v>
      </c>
      <c r="S16" s="298">
        <v>59.87</v>
      </c>
      <c r="T16" s="298">
        <f t="shared" si="11"/>
        <v>16500.844999999998</v>
      </c>
      <c r="U16" s="298">
        <f t="shared" si="12"/>
        <v>536.11874999999998</v>
      </c>
      <c r="V16" s="298">
        <f t="shared" si="13"/>
        <v>714.82500000000005</v>
      </c>
      <c r="W16" s="298">
        <f t="shared" si="14"/>
        <v>893.53125</v>
      </c>
      <c r="X16" s="239"/>
    </row>
    <row r="17" spans="1:24" s="225" customFormat="1" ht="12.75" customHeight="1">
      <c r="A17" s="927"/>
      <c r="B17" s="927"/>
      <c r="C17" s="931" t="s">
        <v>153</v>
      </c>
      <c r="D17" s="303">
        <v>10</v>
      </c>
      <c r="E17" s="298">
        <v>6367.02</v>
      </c>
      <c r="F17" s="349">
        <v>6940.05</v>
      </c>
      <c r="G17" s="298">
        <f t="shared" si="0"/>
        <v>9022.07</v>
      </c>
      <c r="H17" s="298">
        <v>59.87</v>
      </c>
      <c r="I17" s="298">
        <f t="shared" si="1"/>
        <v>16021.99</v>
      </c>
      <c r="J17" s="298">
        <f t="shared" si="2"/>
        <v>69.400500000000008</v>
      </c>
      <c r="K17" s="298">
        <f t="shared" si="3"/>
        <v>138.80100000000002</v>
      </c>
      <c r="L17" s="298">
        <f t="shared" si="4"/>
        <v>208.20150000000001</v>
      </c>
      <c r="M17" s="298">
        <f t="shared" si="5"/>
        <v>520.50374999999997</v>
      </c>
      <c r="N17" s="298">
        <f t="shared" si="6"/>
        <v>694.00500000000011</v>
      </c>
      <c r="O17" s="298">
        <f t="shared" si="7"/>
        <v>867.50625000000002</v>
      </c>
      <c r="P17" s="298">
        <f t="shared" si="8"/>
        <v>2429.0174999999999</v>
      </c>
      <c r="Q17" s="298">
        <f t="shared" si="9"/>
        <v>2429.0174999999999</v>
      </c>
      <c r="R17" s="298">
        <f t="shared" si="10"/>
        <v>9022.0650000000005</v>
      </c>
      <c r="S17" s="298">
        <v>59.87</v>
      </c>
      <c r="T17" s="298">
        <f t="shared" si="11"/>
        <v>16021.985000000002</v>
      </c>
      <c r="U17" s="298">
        <f t="shared" si="12"/>
        <v>520.50374999999997</v>
      </c>
      <c r="V17" s="298">
        <f t="shared" si="13"/>
        <v>694.00500000000011</v>
      </c>
      <c r="W17" s="298">
        <f t="shared" si="14"/>
        <v>867.50625000000002</v>
      </c>
      <c r="X17" s="239"/>
    </row>
    <row r="18" spans="1:24" s="225" customFormat="1" ht="12.75" customHeight="1">
      <c r="A18" s="927"/>
      <c r="B18" s="927"/>
      <c r="C18" s="929"/>
      <c r="D18" s="299">
        <v>9</v>
      </c>
      <c r="E18" s="300">
        <v>6181.57</v>
      </c>
      <c r="F18" s="347">
        <v>6737.91</v>
      </c>
      <c r="G18" s="298">
        <f t="shared" si="0"/>
        <v>8759.2800000000007</v>
      </c>
      <c r="H18" s="298">
        <v>59.87</v>
      </c>
      <c r="I18" s="298">
        <f t="shared" si="1"/>
        <v>15557.060000000001</v>
      </c>
      <c r="J18" s="298">
        <f t="shared" si="2"/>
        <v>67.379099999999994</v>
      </c>
      <c r="K18" s="298">
        <f t="shared" si="3"/>
        <v>134.75819999999999</v>
      </c>
      <c r="L18" s="298">
        <f t="shared" si="4"/>
        <v>202.13729999999998</v>
      </c>
      <c r="M18" s="298">
        <f t="shared" si="5"/>
        <v>505.34324999999995</v>
      </c>
      <c r="N18" s="298">
        <f t="shared" si="6"/>
        <v>673.79100000000005</v>
      </c>
      <c r="O18" s="298">
        <f t="shared" si="7"/>
        <v>842.23874999999998</v>
      </c>
      <c r="P18" s="298">
        <f t="shared" si="8"/>
        <v>2358.2684999999997</v>
      </c>
      <c r="Q18" s="298">
        <f t="shared" si="9"/>
        <v>2358.2684999999997</v>
      </c>
      <c r="R18" s="298">
        <f t="shared" si="10"/>
        <v>8759.2829999999994</v>
      </c>
      <c r="S18" s="298">
        <v>59.87</v>
      </c>
      <c r="T18" s="298">
        <f t="shared" si="11"/>
        <v>15557.063</v>
      </c>
      <c r="U18" s="298">
        <f t="shared" si="12"/>
        <v>505.34324999999995</v>
      </c>
      <c r="V18" s="298">
        <f t="shared" si="13"/>
        <v>673.79100000000005</v>
      </c>
      <c r="W18" s="298">
        <f t="shared" si="14"/>
        <v>842.23874999999998</v>
      </c>
      <c r="X18" s="239"/>
    </row>
    <row r="19" spans="1:24" s="225" customFormat="1" ht="12.75" customHeight="1">
      <c r="A19" s="927"/>
      <c r="B19" s="927"/>
      <c r="C19" s="929"/>
      <c r="D19" s="299">
        <v>8</v>
      </c>
      <c r="E19" s="300">
        <v>5848.22</v>
      </c>
      <c r="F19" s="347">
        <v>6374.56</v>
      </c>
      <c r="G19" s="298">
        <f t="shared" si="0"/>
        <v>8286.93</v>
      </c>
      <c r="H19" s="298">
        <v>59.87</v>
      </c>
      <c r="I19" s="298">
        <f t="shared" si="1"/>
        <v>14721.360000000002</v>
      </c>
      <c r="J19" s="298">
        <f t="shared" si="2"/>
        <v>63.745600000000003</v>
      </c>
      <c r="K19" s="298">
        <f t="shared" si="3"/>
        <v>127.49120000000001</v>
      </c>
      <c r="L19" s="298">
        <f t="shared" si="4"/>
        <v>191.23680000000002</v>
      </c>
      <c r="M19" s="298">
        <f t="shared" si="5"/>
        <v>478.09199999999998</v>
      </c>
      <c r="N19" s="298">
        <f t="shared" si="6"/>
        <v>637.45600000000013</v>
      </c>
      <c r="O19" s="298">
        <f t="shared" si="7"/>
        <v>796.82</v>
      </c>
      <c r="P19" s="298">
        <f t="shared" si="8"/>
        <v>2231.096</v>
      </c>
      <c r="Q19" s="298">
        <f t="shared" si="9"/>
        <v>2231.096</v>
      </c>
      <c r="R19" s="298">
        <f t="shared" si="10"/>
        <v>8286.9280000000017</v>
      </c>
      <c r="S19" s="298">
        <v>59.87</v>
      </c>
      <c r="T19" s="298">
        <f t="shared" si="11"/>
        <v>14721.358000000002</v>
      </c>
      <c r="U19" s="298">
        <f t="shared" si="12"/>
        <v>478.09199999999998</v>
      </c>
      <c r="V19" s="298">
        <f t="shared" si="13"/>
        <v>637.45600000000013</v>
      </c>
      <c r="W19" s="298">
        <f t="shared" si="14"/>
        <v>796.82</v>
      </c>
      <c r="X19" s="239"/>
    </row>
    <row r="20" spans="1:24" s="225" customFormat="1" ht="12.75" customHeight="1">
      <c r="A20" s="927"/>
      <c r="B20" s="927"/>
      <c r="C20" s="929"/>
      <c r="D20" s="299">
        <v>7</v>
      </c>
      <c r="E20" s="300">
        <v>5677.88</v>
      </c>
      <c r="F20" s="347">
        <v>6188.89</v>
      </c>
      <c r="G20" s="298">
        <f t="shared" si="0"/>
        <v>8045.56</v>
      </c>
      <c r="H20" s="298">
        <v>59.87</v>
      </c>
      <c r="I20" s="298">
        <f t="shared" si="1"/>
        <v>14294.320000000002</v>
      </c>
      <c r="J20" s="298">
        <f t="shared" si="2"/>
        <v>61.888900000000007</v>
      </c>
      <c r="K20" s="298">
        <f t="shared" si="3"/>
        <v>123.77780000000001</v>
      </c>
      <c r="L20" s="298">
        <f t="shared" si="4"/>
        <v>185.66669999999999</v>
      </c>
      <c r="M20" s="298">
        <f t="shared" si="5"/>
        <v>464.16674999999998</v>
      </c>
      <c r="N20" s="298">
        <f t="shared" si="6"/>
        <v>618.88900000000012</v>
      </c>
      <c r="O20" s="298">
        <f t="shared" si="7"/>
        <v>773.61125000000004</v>
      </c>
      <c r="P20" s="298">
        <f t="shared" si="8"/>
        <v>2166.1115</v>
      </c>
      <c r="Q20" s="298">
        <f t="shared" si="9"/>
        <v>2166.1115</v>
      </c>
      <c r="R20" s="298">
        <f t="shared" si="10"/>
        <v>8045.5570000000007</v>
      </c>
      <c r="S20" s="298">
        <v>59.87</v>
      </c>
      <c r="T20" s="298">
        <f t="shared" si="11"/>
        <v>14294.317000000001</v>
      </c>
      <c r="U20" s="298">
        <f t="shared" si="12"/>
        <v>464.16674999999998</v>
      </c>
      <c r="V20" s="298">
        <f t="shared" si="13"/>
        <v>618.88900000000012</v>
      </c>
      <c r="W20" s="298">
        <f t="shared" si="14"/>
        <v>773.61125000000004</v>
      </c>
      <c r="X20" s="239"/>
    </row>
    <row r="21" spans="1:24" s="225" customFormat="1" ht="12.75" customHeight="1">
      <c r="A21" s="927"/>
      <c r="B21" s="927"/>
      <c r="C21" s="932"/>
      <c r="D21" s="301">
        <v>6</v>
      </c>
      <c r="E21" s="302">
        <v>5512.51</v>
      </c>
      <c r="F21" s="348">
        <v>6008.64</v>
      </c>
      <c r="G21" s="298">
        <f t="shared" si="0"/>
        <v>7811.23</v>
      </c>
      <c r="H21" s="298">
        <v>59.87</v>
      </c>
      <c r="I21" s="298">
        <f t="shared" si="1"/>
        <v>13879.74</v>
      </c>
      <c r="J21" s="298">
        <f t="shared" si="2"/>
        <v>60.086400000000005</v>
      </c>
      <c r="K21" s="298">
        <f t="shared" si="3"/>
        <v>120.17280000000001</v>
      </c>
      <c r="L21" s="298">
        <f t="shared" si="4"/>
        <v>180.25919999999999</v>
      </c>
      <c r="M21" s="298">
        <f t="shared" si="5"/>
        <v>450.64800000000002</v>
      </c>
      <c r="N21" s="298">
        <f t="shared" si="6"/>
        <v>600.86400000000003</v>
      </c>
      <c r="O21" s="298">
        <f t="shared" si="7"/>
        <v>751.08</v>
      </c>
      <c r="P21" s="298">
        <f t="shared" si="8"/>
        <v>2103.0239999999999</v>
      </c>
      <c r="Q21" s="298">
        <f t="shared" si="9"/>
        <v>2103.0239999999999</v>
      </c>
      <c r="R21" s="298">
        <f t="shared" si="10"/>
        <v>7811.2320000000009</v>
      </c>
      <c r="S21" s="298">
        <v>59.87</v>
      </c>
      <c r="T21" s="298">
        <f t="shared" si="11"/>
        <v>13879.742000000002</v>
      </c>
      <c r="U21" s="298">
        <f t="shared" si="12"/>
        <v>450.64800000000002</v>
      </c>
      <c r="V21" s="298">
        <f t="shared" si="13"/>
        <v>600.86400000000003</v>
      </c>
      <c r="W21" s="298">
        <f t="shared" si="14"/>
        <v>751.08</v>
      </c>
      <c r="X21" s="239"/>
    </row>
    <row r="22" spans="1:24" s="225" customFormat="1" ht="12.75" customHeight="1">
      <c r="A22" s="927"/>
      <c r="B22" s="927"/>
      <c r="C22" s="933" t="s">
        <v>154</v>
      </c>
      <c r="D22" s="303">
        <v>5</v>
      </c>
      <c r="E22" s="298">
        <v>5351.95</v>
      </c>
      <c r="F22" s="349">
        <v>5833.63</v>
      </c>
      <c r="G22" s="298">
        <f t="shared" si="0"/>
        <v>7583.72</v>
      </c>
      <c r="H22" s="298">
        <v>59.87</v>
      </c>
      <c r="I22" s="298">
        <f t="shared" si="1"/>
        <v>13477.220000000001</v>
      </c>
      <c r="J22" s="298">
        <f t="shared" si="2"/>
        <v>58.336300000000001</v>
      </c>
      <c r="K22" s="298">
        <f t="shared" si="3"/>
        <v>116.6726</v>
      </c>
      <c r="L22" s="298">
        <f t="shared" si="4"/>
        <v>175.00889999999998</v>
      </c>
      <c r="M22" s="298">
        <f t="shared" si="5"/>
        <v>437.52224999999999</v>
      </c>
      <c r="N22" s="298">
        <f t="shared" si="6"/>
        <v>583.36300000000006</v>
      </c>
      <c r="O22" s="298">
        <f t="shared" si="7"/>
        <v>729.20375000000001</v>
      </c>
      <c r="P22" s="298">
        <f t="shared" si="8"/>
        <v>2041.7704999999999</v>
      </c>
      <c r="Q22" s="298">
        <f t="shared" si="9"/>
        <v>2041.7704999999999</v>
      </c>
      <c r="R22" s="298">
        <f t="shared" si="10"/>
        <v>7583.7190000000001</v>
      </c>
      <c r="S22" s="298">
        <v>59.87</v>
      </c>
      <c r="T22" s="298">
        <f t="shared" si="11"/>
        <v>13477.219000000001</v>
      </c>
      <c r="U22" s="298">
        <f t="shared" si="12"/>
        <v>437.52224999999999</v>
      </c>
      <c r="V22" s="298">
        <f t="shared" si="13"/>
        <v>583.36300000000006</v>
      </c>
      <c r="W22" s="298">
        <f t="shared" si="14"/>
        <v>729.20375000000001</v>
      </c>
      <c r="X22" s="239"/>
    </row>
    <row r="23" spans="1:24" s="225" customFormat="1" ht="12.75" customHeight="1">
      <c r="A23" s="927"/>
      <c r="B23" s="927"/>
      <c r="C23" s="929"/>
      <c r="D23" s="299">
        <v>4</v>
      </c>
      <c r="E23" s="300">
        <v>5196.07</v>
      </c>
      <c r="F23" s="347">
        <v>5663.72</v>
      </c>
      <c r="G23" s="298">
        <f t="shared" si="0"/>
        <v>7362.84</v>
      </c>
      <c r="H23" s="298">
        <v>59.87</v>
      </c>
      <c r="I23" s="298">
        <f t="shared" si="1"/>
        <v>13086.430000000002</v>
      </c>
      <c r="J23" s="298">
        <f t="shared" si="2"/>
        <v>56.637200000000007</v>
      </c>
      <c r="K23" s="298">
        <f t="shared" si="3"/>
        <v>113.27440000000001</v>
      </c>
      <c r="L23" s="298">
        <f t="shared" si="4"/>
        <v>169.91159999999999</v>
      </c>
      <c r="M23" s="298">
        <f t="shared" si="5"/>
        <v>424.779</v>
      </c>
      <c r="N23" s="298">
        <f t="shared" si="6"/>
        <v>566.37200000000007</v>
      </c>
      <c r="O23" s="298">
        <f t="shared" si="7"/>
        <v>707.96500000000003</v>
      </c>
      <c r="P23" s="298">
        <f t="shared" si="8"/>
        <v>1982.3019999999999</v>
      </c>
      <c r="Q23" s="298">
        <f t="shared" si="9"/>
        <v>1982.3019999999999</v>
      </c>
      <c r="R23" s="298">
        <f t="shared" si="10"/>
        <v>7362.8360000000002</v>
      </c>
      <c r="S23" s="298">
        <v>59.87</v>
      </c>
      <c r="T23" s="298">
        <f t="shared" si="11"/>
        <v>13086.426000000001</v>
      </c>
      <c r="U23" s="298">
        <f t="shared" si="12"/>
        <v>424.779</v>
      </c>
      <c r="V23" s="298">
        <f t="shared" si="13"/>
        <v>566.37200000000007</v>
      </c>
      <c r="W23" s="298">
        <f t="shared" si="14"/>
        <v>707.96500000000003</v>
      </c>
      <c r="X23" s="239"/>
    </row>
    <row r="24" spans="1:24" s="225" customFormat="1" ht="12.75" customHeight="1">
      <c r="A24" s="927"/>
      <c r="B24" s="927"/>
      <c r="C24" s="929"/>
      <c r="D24" s="299">
        <v>3</v>
      </c>
      <c r="E24" s="300">
        <v>4915.8599999999997</v>
      </c>
      <c r="F24" s="347">
        <v>5358.29</v>
      </c>
      <c r="G24" s="298">
        <f t="shared" si="0"/>
        <v>6965.78</v>
      </c>
      <c r="H24" s="298">
        <v>59.87</v>
      </c>
      <c r="I24" s="298">
        <f t="shared" si="1"/>
        <v>12383.94</v>
      </c>
      <c r="J24" s="298">
        <f t="shared" si="2"/>
        <v>53.582900000000002</v>
      </c>
      <c r="K24" s="298">
        <f t="shared" si="3"/>
        <v>107.1658</v>
      </c>
      <c r="L24" s="298">
        <f t="shared" si="4"/>
        <v>160.74869999999999</v>
      </c>
      <c r="M24" s="298">
        <f t="shared" si="5"/>
        <v>401.87174999999996</v>
      </c>
      <c r="N24" s="298">
        <f t="shared" si="6"/>
        <v>535.82900000000006</v>
      </c>
      <c r="O24" s="298">
        <f t="shared" si="7"/>
        <v>669.78625</v>
      </c>
      <c r="P24" s="298">
        <f t="shared" si="8"/>
        <v>1875.4014999999999</v>
      </c>
      <c r="Q24" s="298">
        <f t="shared" si="9"/>
        <v>1875.4014999999999</v>
      </c>
      <c r="R24" s="298">
        <f t="shared" si="10"/>
        <v>6965.777</v>
      </c>
      <c r="S24" s="298">
        <v>59.87</v>
      </c>
      <c r="T24" s="298">
        <f t="shared" si="11"/>
        <v>12383.937</v>
      </c>
      <c r="U24" s="298">
        <f t="shared" si="12"/>
        <v>401.87174999999996</v>
      </c>
      <c r="V24" s="298">
        <f t="shared" si="13"/>
        <v>535.82900000000006</v>
      </c>
      <c r="W24" s="298">
        <f t="shared" si="14"/>
        <v>669.78625</v>
      </c>
      <c r="X24" s="239"/>
    </row>
    <row r="25" spans="1:24" s="225" customFormat="1" ht="12.75" customHeight="1">
      <c r="A25" s="927"/>
      <c r="B25" s="927"/>
      <c r="C25" s="929"/>
      <c r="D25" s="304">
        <v>2</v>
      </c>
      <c r="E25" s="300">
        <v>4772.68</v>
      </c>
      <c r="F25" s="347">
        <v>5202.22</v>
      </c>
      <c r="G25" s="298">
        <f t="shared" si="0"/>
        <v>6762.89</v>
      </c>
      <c r="H25" s="298">
        <v>59.87</v>
      </c>
      <c r="I25" s="298">
        <f t="shared" si="1"/>
        <v>12024.980000000001</v>
      </c>
      <c r="J25" s="298">
        <f t="shared" si="2"/>
        <v>52.022200000000005</v>
      </c>
      <c r="K25" s="298">
        <f t="shared" si="3"/>
        <v>104.04440000000001</v>
      </c>
      <c r="L25" s="298">
        <f t="shared" si="4"/>
        <v>156.06659999999999</v>
      </c>
      <c r="M25" s="298">
        <f t="shared" si="5"/>
        <v>390.16649999999998</v>
      </c>
      <c r="N25" s="298">
        <f t="shared" si="6"/>
        <v>520.22200000000009</v>
      </c>
      <c r="O25" s="298">
        <f t="shared" si="7"/>
        <v>650.27750000000003</v>
      </c>
      <c r="P25" s="298">
        <f t="shared" si="8"/>
        <v>1820.777</v>
      </c>
      <c r="Q25" s="298">
        <f t="shared" si="9"/>
        <v>1820.777</v>
      </c>
      <c r="R25" s="298">
        <f t="shared" si="10"/>
        <v>6762.8860000000004</v>
      </c>
      <c r="S25" s="298">
        <v>59.87</v>
      </c>
      <c r="T25" s="298">
        <f t="shared" si="11"/>
        <v>12024.976000000001</v>
      </c>
      <c r="U25" s="298">
        <f t="shared" si="12"/>
        <v>390.16649999999998</v>
      </c>
      <c r="V25" s="298">
        <f t="shared" si="13"/>
        <v>520.22200000000009</v>
      </c>
      <c r="W25" s="298">
        <f t="shared" si="14"/>
        <v>650.27750000000003</v>
      </c>
      <c r="X25" s="239"/>
    </row>
    <row r="26" spans="1:24" s="225" customFormat="1" ht="12.75" customHeight="1" thickBot="1">
      <c r="A26" s="927"/>
      <c r="B26" s="927"/>
      <c r="C26" s="930"/>
      <c r="D26" s="305">
        <v>1</v>
      </c>
      <c r="E26" s="306">
        <v>4633.67</v>
      </c>
      <c r="F26" s="350">
        <v>5050.7</v>
      </c>
      <c r="G26" s="298">
        <f t="shared" si="0"/>
        <v>6565.91</v>
      </c>
      <c r="H26" s="298">
        <v>59.87</v>
      </c>
      <c r="I26" s="298">
        <f t="shared" si="1"/>
        <v>11676.480000000001</v>
      </c>
      <c r="J26" s="298">
        <f t="shared" si="2"/>
        <v>50.506999999999998</v>
      </c>
      <c r="K26" s="298">
        <f t="shared" si="3"/>
        <v>101.014</v>
      </c>
      <c r="L26" s="298">
        <f t="shared" si="4"/>
        <v>151.52099999999999</v>
      </c>
      <c r="M26" s="298">
        <f t="shared" si="5"/>
        <v>378.80249999999995</v>
      </c>
      <c r="N26" s="298">
        <f t="shared" si="6"/>
        <v>505.07</v>
      </c>
      <c r="O26" s="298">
        <f t="shared" si="7"/>
        <v>631.33749999999998</v>
      </c>
      <c r="P26" s="298">
        <f t="shared" si="8"/>
        <v>1767.7449999999999</v>
      </c>
      <c r="Q26" s="298">
        <f t="shared" si="9"/>
        <v>1767.7449999999999</v>
      </c>
      <c r="R26" s="298">
        <f t="shared" si="10"/>
        <v>6565.91</v>
      </c>
      <c r="S26" s="298">
        <v>59.87</v>
      </c>
      <c r="T26" s="298">
        <f t="shared" si="11"/>
        <v>11676.480000000001</v>
      </c>
      <c r="U26" s="298">
        <f t="shared" si="12"/>
        <v>378.80249999999995</v>
      </c>
      <c r="V26" s="298">
        <f t="shared" si="13"/>
        <v>505.07</v>
      </c>
      <c r="W26" s="298">
        <f t="shared" si="14"/>
        <v>631.33749999999998</v>
      </c>
      <c r="X26" s="239"/>
    </row>
    <row r="27" spans="1:24" s="225" customFormat="1" ht="12.75" customHeight="1">
      <c r="A27" s="926" t="s">
        <v>168</v>
      </c>
      <c r="B27" s="926" t="s">
        <v>169</v>
      </c>
      <c r="C27" s="928" t="s">
        <v>152</v>
      </c>
      <c r="D27" s="307">
        <v>13</v>
      </c>
      <c r="E27" s="308">
        <v>4240.47</v>
      </c>
      <c r="F27" s="351">
        <v>4622.1099999999997</v>
      </c>
      <c r="G27" s="298">
        <f t="shared" si="0"/>
        <v>6008.74</v>
      </c>
      <c r="H27" s="298">
        <v>59.87</v>
      </c>
      <c r="I27" s="298">
        <f t="shared" si="1"/>
        <v>10690.72</v>
      </c>
      <c r="J27" s="298">
        <f t="shared" si="2"/>
        <v>46.2211</v>
      </c>
      <c r="K27" s="298">
        <f t="shared" si="3"/>
        <v>92.4422</v>
      </c>
      <c r="L27" s="298">
        <f t="shared" si="4"/>
        <v>138.66329999999999</v>
      </c>
      <c r="M27" s="298">
        <f t="shared" si="5"/>
        <v>346.65824999999995</v>
      </c>
      <c r="N27" s="298">
        <f t="shared" si="6"/>
        <v>462.21100000000001</v>
      </c>
      <c r="O27" s="298">
        <f t="shared" si="7"/>
        <v>577.76374999999996</v>
      </c>
      <c r="P27" s="298"/>
      <c r="Q27" s="298">
        <f t="shared" si="9"/>
        <v>1617.7384999999997</v>
      </c>
      <c r="R27" s="298">
        <f t="shared" si="10"/>
        <v>6008.7429999999995</v>
      </c>
      <c r="S27" s="298">
        <v>59.87</v>
      </c>
      <c r="T27" s="298">
        <f t="shared" si="11"/>
        <v>10690.723</v>
      </c>
      <c r="U27" s="298">
        <f t="shared" si="12"/>
        <v>346.65824999999995</v>
      </c>
      <c r="V27" s="298">
        <f t="shared" si="13"/>
        <v>462.21100000000001</v>
      </c>
      <c r="W27" s="298">
        <f t="shared" si="14"/>
        <v>577.76374999999996</v>
      </c>
      <c r="X27" s="239"/>
    </row>
    <row r="28" spans="1:24" s="225" customFormat="1" ht="12.75" customHeight="1">
      <c r="A28" s="927"/>
      <c r="B28" s="927"/>
      <c r="C28" s="929"/>
      <c r="D28" s="307">
        <v>12</v>
      </c>
      <c r="E28" s="308">
        <v>4116.96</v>
      </c>
      <c r="F28" s="352">
        <v>4487.49</v>
      </c>
      <c r="G28" s="298">
        <f t="shared" si="0"/>
        <v>5833.74</v>
      </c>
      <c r="H28" s="298">
        <v>59.87</v>
      </c>
      <c r="I28" s="298">
        <f t="shared" si="1"/>
        <v>10381.1</v>
      </c>
      <c r="J28" s="298">
        <f t="shared" si="2"/>
        <v>44.874899999999997</v>
      </c>
      <c r="K28" s="298">
        <f t="shared" si="3"/>
        <v>89.749799999999993</v>
      </c>
      <c r="L28" s="298">
        <f t="shared" si="4"/>
        <v>134.62469999999999</v>
      </c>
      <c r="M28" s="298">
        <f t="shared" si="5"/>
        <v>336.56174999999996</v>
      </c>
      <c r="N28" s="298">
        <f t="shared" si="6"/>
        <v>448.74900000000002</v>
      </c>
      <c r="O28" s="298">
        <f t="shared" si="7"/>
        <v>560.93624999999997</v>
      </c>
      <c r="P28" s="298"/>
      <c r="Q28" s="298">
        <f t="shared" si="9"/>
        <v>1570.6214999999997</v>
      </c>
      <c r="R28" s="298">
        <f t="shared" si="10"/>
        <v>5833.7370000000001</v>
      </c>
      <c r="S28" s="298">
        <v>59.87</v>
      </c>
      <c r="T28" s="298">
        <f t="shared" si="11"/>
        <v>10381.097</v>
      </c>
      <c r="U28" s="298">
        <f t="shared" si="12"/>
        <v>336.56174999999996</v>
      </c>
      <c r="V28" s="298">
        <f t="shared" si="13"/>
        <v>448.74900000000002</v>
      </c>
      <c r="W28" s="298">
        <f t="shared" si="14"/>
        <v>560.93624999999997</v>
      </c>
      <c r="X28" s="239"/>
    </row>
    <row r="29" spans="1:24" s="225" customFormat="1" ht="12.75" customHeight="1">
      <c r="A29" s="927"/>
      <c r="B29" s="927"/>
      <c r="C29" s="930"/>
      <c r="D29" s="307">
        <v>11</v>
      </c>
      <c r="E29" s="308">
        <v>3997.05</v>
      </c>
      <c r="F29" s="353">
        <v>4356.78</v>
      </c>
      <c r="G29" s="298">
        <f t="shared" si="0"/>
        <v>5663.81</v>
      </c>
      <c r="H29" s="298">
        <v>59.87</v>
      </c>
      <c r="I29" s="298">
        <f t="shared" si="1"/>
        <v>10080.460000000001</v>
      </c>
      <c r="J29" s="298">
        <f t="shared" si="2"/>
        <v>43.567799999999998</v>
      </c>
      <c r="K29" s="298">
        <f t="shared" si="3"/>
        <v>87.135599999999997</v>
      </c>
      <c r="L29" s="298">
        <f t="shared" si="4"/>
        <v>130.70339999999999</v>
      </c>
      <c r="M29" s="298">
        <f t="shared" si="5"/>
        <v>326.75849999999997</v>
      </c>
      <c r="N29" s="298">
        <f t="shared" si="6"/>
        <v>435.678</v>
      </c>
      <c r="O29" s="298">
        <f t="shared" si="7"/>
        <v>544.59749999999997</v>
      </c>
      <c r="P29" s="298"/>
      <c r="Q29" s="298">
        <f t="shared" si="9"/>
        <v>1524.8729999999998</v>
      </c>
      <c r="R29" s="298">
        <f t="shared" si="10"/>
        <v>5663.8140000000003</v>
      </c>
      <c r="S29" s="298">
        <v>59.87</v>
      </c>
      <c r="T29" s="298">
        <f t="shared" si="11"/>
        <v>10080.464000000002</v>
      </c>
      <c r="U29" s="298">
        <f t="shared" si="12"/>
        <v>326.75849999999997</v>
      </c>
      <c r="V29" s="298">
        <f t="shared" si="13"/>
        <v>435.678</v>
      </c>
      <c r="W29" s="298">
        <f t="shared" si="14"/>
        <v>544.59749999999997</v>
      </c>
      <c r="X29" s="239"/>
    </row>
    <row r="30" spans="1:24" s="225" customFormat="1" ht="12.75" customHeight="1">
      <c r="A30" s="927"/>
      <c r="B30" s="927"/>
      <c r="C30" s="931" t="s">
        <v>153</v>
      </c>
      <c r="D30" s="307">
        <v>10</v>
      </c>
      <c r="E30" s="308">
        <v>3880.63</v>
      </c>
      <c r="F30" s="351">
        <v>4229.8900000000003</v>
      </c>
      <c r="G30" s="298">
        <f t="shared" si="0"/>
        <v>5498.86</v>
      </c>
      <c r="H30" s="298">
        <v>59.87</v>
      </c>
      <c r="I30" s="298">
        <f t="shared" si="1"/>
        <v>9788.6200000000008</v>
      </c>
      <c r="J30" s="298">
        <f t="shared" si="2"/>
        <v>42.298900000000003</v>
      </c>
      <c r="K30" s="298">
        <f t="shared" si="3"/>
        <v>84.597800000000007</v>
      </c>
      <c r="L30" s="298">
        <f t="shared" si="4"/>
        <v>126.89670000000001</v>
      </c>
      <c r="M30" s="298">
        <f t="shared" si="5"/>
        <v>317.24175000000002</v>
      </c>
      <c r="N30" s="298">
        <f t="shared" si="6"/>
        <v>422.98900000000003</v>
      </c>
      <c r="O30" s="298">
        <f t="shared" si="7"/>
        <v>528.73625000000004</v>
      </c>
      <c r="P30" s="298"/>
      <c r="Q30" s="298">
        <f t="shared" si="9"/>
        <v>1480.4615000000001</v>
      </c>
      <c r="R30" s="298">
        <f t="shared" si="10"/>
        <v>5498.8570000000009</v>
      </c>
      <c r="S30" s="298">
        <v>59.87</v>
      </c>
      <c r="T30" s="298">
        <f t="shared" si="11"/>
        <v>9788.617000000002</v>
      </c>
      <c r="U30" s="298">
        <f t="shared" si="12"/>
        <v>317.24175000000002</v>
      </c>
      <c r="V30" s="298">
        <f t="shared" si="13"/>
        <v>422.98900000000003</v>
      </c>
      <c r="W30" s="298">
        <f t="shared" si="14"/>
        <v>528.73625000000004</v>
      </c>
      <c r="X30" s="239"/>
    </row>
    <row r="31" spans="1:24" s="225" customFormat="1" ht="12.75" customHeight="1">
      <c r="A31" s="927"/>
      <c r="B31" s="927"/>
      <c r="C31" s="929"/>
      <c r="D31" s="307">
        <v>9</v>
      </c>
      <c r="E31" s="308">
        <v>3767.6</v>
      </c>
      <c r="F31" s="352">
        <v>4106.68</v>
      </c>
      <c r="G31" s="298">
        <f t="shared" si="0"/>
        <v>5338.68</v>
      </c>
      <c r="H31" s="298">
        <v>59.87</v>
      </c>
      <c r="I31" s="298">
        <f t="shared" si="1"/>
        <v>9505.2300000000014</v>
      </c>
      <c r="J31" s="298">
        <f t="shared" si="2"/>
        <v>41.066800000000001</v>
      </c>
      <c r="K31" s="298">
        <f t="shared" si="3"/>
        <v>82.133600000000001</v>
      </c>
      <c r="L31" s="298">
        <f t="shared" si="4"/>
        <v>123.2004</v>
      </c>
      <c r="M31" s="298">
        <f t="shared" si="5"/>
        <v>308.00100000000003</v>
      </c>
      <c r="N31" s="298">
        <f t="shared" si="6"/>
        <v>410.66800000000006</v>
      </c>
      <c r="O31" s="298">
        <f t="shared" si="7"/>
        <v>513.33500000000004</v>
      </c>
      <c r="P31" s="298"/>
      <c r="Q31" s="298">
        <f t="shared" si="9"/>
        <v>1437.338</v>
      </c>
      <c r="R31" s="298">
        <f t="shared" si="10"/>
        <v>5338.6840000000002</v>
      </c>
      <c r="S31" s="298">
        <v>59.87</v>
      </c>
      <c r="T31" s="298">
        <f t="shared" si="11"/>
        <v>9505.2340000000022</v>
      </c>
      <c r="U31" s="298">
        <f t="shared" si="12"/>
        <v>308.00100000000003</v>
      </c>
      <c r="V31" s="298">
        <f t="shared" si="13"/>
        <v>410.66800000000006</v>
      </c>
      <c r="W31" s="298">
        <f t="shared" si="14"/>
        <v>513.33500000000004</v>
      </c>
      <c r="X31" s="239"/>
    </row>
    <row r="32" spans="1:24" s="225" customFormat="1" ht="12.75" customHeight="1">
      <c r="A32" s="927"/>
      <c r="B32" s="927"/>
      <c r="C32" s="929"/>
      <c r="D32" s="307">
        <v>8</v>
      </c>
      <c r="E32" s="308">
        <v>3564.43</v>
      </c>
      <c r="F32" s="352">
        <v>3885.23</v>
      </c>
      <c r="G32" s="298">
        <f t="shared" si="0"/>
        <v>5050.8</v>
      </c>
      <c r="H32" s="298">
        <v>59.87</v>
      </c>
      <c r="I32" s="298">
        <f t="shared" si="1"/>
        <v>8995.9000000000015</v>
      </c>
      <c r="J32" s="298">
        <f t="shared" si="2"/>
        <v>38.8523</v>
      </c>
      <c r="K32" s="298">
        <f t="shared" si="3"/>
        <v>77.704599999999999</v>
      </c>
      <c r="L32" s="298">
        <f t="shared" si="4"/>
        <v>116.5569</v>
      </c>
      <c r="M32" s="298">
        <f t="shared" si="5"/>
        <v>291.39224999999999</v>
      </c>
      <c r="N32" s="298">
        <f t="shared" si="6"/>
        <v>388.52300000000002</v>
      </c>
      <c r="O32" s="298">
        <f t="shared" si="7"/>
        <v>485.65375</v>
      </c>
      <c r="P32" s="298"/>
      <c r="Q32" s="298">
        <f t="shared" si="9"/>
        <v>1359.8305</v>
      </c>
      <c r="R32" s="298">
        <f t="shared" si="10"/>
        <v>5050.799</v>
      </c>
      <c r="S32" s="298">
        <v>59.87</v>
      </c>
      <c r="T32" s="298">
        <f t="shared" si="11"/>
        <v>8995.8990000000013</v>
      </c>
      <c r="U32" s="298">
        <f t="shared" si="12"/>
        <v>291.39224999999999</v>
      </c>
      <c r="V32" s="298">
        <f t="shared" si="13"/>
        <v>388.52300000000002</v>
      </c>
      <c r="W32" s="298">
        <f t="shared" si="14"/>
        <v>485.65375</v>
      </c>
      <c r="X32" s="239"/>
    </row>
    <row r="33" spans="1:24" s="225" customFormat="1" ht="12.75" customHeight="1">
      <c r="A33" s="927"/>
      <c r="B33" s="927"/>
      <c r="C33" s="929"/>
      <c r="D33" s="307">
        <v>7</v>
      </c>
      <c r="E33" s="308">
        <v>3460.61</v>
      </c>
      <c r="F33" s="352">
        <v>3772.06</v>
      </c>
      <c r="G33" s="298">
        <f t="shared" si="0"/>
        <v>4903.68</v>
      </c>
      <c r="H33" s="298">
        <v>59.87</v>
      </c>
      <c r="I33" s="298">
        <f t="shared" si="1"/>
        <v>8735.61</v>
      </c>
      <c r="J33" s="298">
        <f t="shared" si="2"/>
        <v>37.720599999999997</v>
      </c>
      <c r="K33" s="298">
        <f t="shared" si="3"/>
        <v>75.441199999999995</v>
      </c>
      <c r="L33" s="298">
        <f t="shared" si="4"/>
        <v>113.1618</v>
      </c>
      <c r="M33" s="298">
        <f t="shared" si="5"/>
        <v>282.90449999999998</v>
      </c>
      <c r="N33" s="298">
        <f t="shared" si="6"/>
        <v>377.20600000000002</v>
      </c>
      <c r="O33" s="298">
        <f t="shared" si="7"/>
        <v>471.50749999999999</v>
      </c>
      <c r="P33" s="298"/>
      <c r="Q33" s="298">
        <f t="shared" si="9"/>
        <v>1320.221</v>
      </c>
      <c r="R33" s="298">
        <f t="shared" si="10"/>
        <v>4903.6779999999999</v>
      </c>
      <c r="S33" s="298">
        <v>59.87</v>
      </c>
      <c r="T33" s="298">
        <f t="shared" si="11"/>
        <v>8735.6080000000002</v>
      </c>
      <c r="U33" s="298">
        <f t="shared" si="12"/>
        <v>282.90449999999998</v>
      </c>
      <c r="V33" s="298">
        <f t="shared" si="13"/>
        <v>377.20600000000002</v>
      </c>
      <c r="W33" s="298">
        <f t="shared" si="14"/>
        <v>471.50749999999999</v>
      </c>
      <c r="X33" s="239"/>
    </row>
    <row r="34" spans="1:24" s="225" customFormat="1" ht="12.75" customHeight="1">
      <c r="A34" s="927"/>
      <c r="B34" s="927"/>
      <c r="C34" s="932"/>
      <c r="D34" s="307">
        <v>6</v>
      </c>
      <c r="E34" s="308">
        <v>3359.82</v>
      </c>
      <c r="F34" s="353">
        <v>3662.2</v>
      </c>
      <c r="G34" s="298">
        <f t="shared" si="0"/>
        <v>4760.8599999999997</v>
      </c>
      <c r="H34" s="298">
        <v>59.87</v>
      </c>
      <c r="I34" s="298">
        <f t="shared" si="1"/>
        <v>8482.93</v>
      </c>
      <c r="J34" s="298">
        <f t="shared" si="2"/>
        <v>36.622</v>
      </c>
      <c r="K34" s="298">
        <f t="shared" si="3"/>
        <v>73.244</v>
      </c>
      <c r="L34" s="298">
        <f t="shared" si="4"/>
        <v>109.86599999999999</v>
      </c>
      <c r="M34" s="298">
        <f t="shared" si="5"/>
        <v>274.66499999999996</v>
      </c>
      <c r="N34" s="298">
        <f t="shared" si="6"/>
        <v>366.22</v>
      </c>
      <c r="O34" s="298">
        <f t="shared" si="7"/>
        <v>457.77499999999998</v>
      </c>
      <c r="P34" s="298"/>
      <c r="Q34" s="298">
        <f t="shared" si="9"/>
        <v>1281.7699999999998</v>
      </c>
      <c r="R34" s="298">
        <f t="shared" si="10"/>
        <v>4760.8599999999997</v>
      </c>
      <c r="S34" s="298">
        <v>59.87</v>
      </c>
      <c r="T34" s="298">
        <f t="shared" si="11"/>
        <v>8482.93</v>
      </c>
      <c r="U34" s="298">
        <f t="shared" si="12"/>
        <v>274.66499999999996</v>
      </c>
      <c r="V34" s="298">
        <f t="shared" si="13"/>
        <v>366.22</v>
      </c>
      <c r="W34" s="298">
        <f t="shared" si="14"/>
        <v>457.77499999999998</v>
      </c>
      <c r="X34" s="239"/>
    </row>
    <row r="35" spans="1:24" s="225" customFormat="1" ht="12.75" customHeight="1">
      <c r="A35" s="927"/>
      <c r="B35" s="927"/>
      <c r="C35" s="933" t="s">
        <v>154</v>
      </c>
      <c r="D35" s="307">
        <v>5</v>
      </c>
      <c r="E35" s="308">
        <v>3261.96</v>
      </c>
      <c r="F35" s="351">
        <v>3555.54</v>
      </c>
      <c r="G35" s="298">
        <f t="shared" si="0"/>
        <v>4622.2</v>
      </c>
      <c r="H35" s="298">
        <v>59.87</v>
      </c>
      <c r="I35" s="298">
        <f t="shared" si="1"/>
        <v>8237.61</v>
      </c>
      <c r="J35" s="298">
        <f t="shared" si="2"/>
        <v>35.555399999999999</v>
      </c>
      <c r="K35" s="298">
        <f t="shared" si="3"/>
        <v>71.110799999999998</v>
      </c>
      <c r="L35" s="298">
        <f t="shared" si="4"/>
        <v>106.66619999999999</v>
      </c>
      <c r="M35" s="298">
        <f t="shared" si="5"/>
        <v>266.66550000000001</v>
      </c>
      <c r="N35" s="298">
        <f t="shared" si="6"/>
        <v>355.55400000000003</v>
      </c>
      <c r="O35" s="298">
        <f t="shared" si="7"/>
        <v>444.4425</v>
      </c>
      <c r="P35" s="298"/>
      <c r="Q35" s="298">
        <f t="shared" si="9"/>
        <v>1244.4389999999999</v>
      </c>
      <c r="R35" s="298">
        <f t="shared" si="10"/>
        <v>4622.2020000000002</v>
      </c>
      <c r="S35" s="298">
        <v>59.87</v>
      </c>
      <c r="T35" s="298">
        <f t="shared" si="11"/>
        <v>8237.612000000001</v>
      </c>
      <c r="U35" s="298">
        <f t="shared" si="12"/>
        <v>266.66550000000001</v>
      </c>
      <c r="V35" s="298">
        <f t="shared" si="13"/>
        <v>355.55400000000003</v>
      </c>
      <c r="W35" s="298">
        <f t="shared" si="14"/>
        <v>444.4425</v>
      </c>
      <c r="X35" s="239"/>
    </row>
    <row r="36" spans="1:24" s="225" customFormat="1" ht="12.75" customHeight="1">
      <c r="A36" s="927"/>
      <c r="B36" s="927"/>
      <c r="C36" s="929"/>
      <c r="D36" s="307">
        <v>4</v>
      </c>
      <c r="E36" s="308">
        <v>3166.95</v>
      </c>
      <c r="F36" s="352">
        <v>3451.98</v>
      </c>
      <c r="G36" s="298">
        <f t="shared" si="0"/>
        <v>4487.57</v>
      </c>
      <c r="H36" s="298">
        <v>59.87</v>
      </c>
      <c r="I36" s="298">
        <f t="shared" si="1"/>
        <v>7999.4199999999992</v>
      </c>
      <c r="J36" s="298">
        <f t="shared" si="2"/>
        <v>34.519800000000004</v>
      </c>
      <c r="K36" s="298">
        <f t="shared" si="3"/>
        <v>69.039600000000007</v>
      </c>
      <c r="L36" s="298">
        <f t="shared" si="4"/>
        <v>103.5594</v>
      </c>
      <c r="M36" s="298">
        <f t="shared" si="5"/>
        <v>258.89850000000001</v>
      </c>
      <c r="N36" s="298">
        <f t="shared" si="6"/>
        <v>345.19800000000004</v>
      </c>
      <c r="O36" s="298">
        <f t="shared" si="7"/>
        <v>431.4975</v>
      </c>
      <c r="P36" s="298"/>
      <c r="Q36" s="298">
        <f t="shared" si="9"/>
        <v>1208.193</v>
      </c>
      <c r="R36" s="298">
        <f t="shared" si="10"/>
        <v>4487.5740000000005</v>
      </c>
      <c r="S36" s="298">
        <v>59.87</v>
      </c>
      <c r="T36" s="298">
        <f t="shared" si="11"/>
        <v>7999.424</v>
      </c>
      <c r="U36" s="298">
        <f t="shared" si="12"/>
        <v>258.89850000000001</v>
      </c>
      <c r="V36" s="298">
        <f t="shared" si="13"/>
        <v>345.19800000000004</v>
      </c>
      <c r="W36" s="298">
        <f t="shared" si="14"/>
        <v>431.4975</v>
      </c>
      <c r="X36" s="239"/>
    </row>
    <row r="37" spans="1:24" s="225" customFormat="1" ht="12.75" customHeight="1">
      <c r="A37" s="927"/>
      <c r="B37" s="927"/>
      <c r="C37" s="929"/>
      <c r="D37" s="307">
        <v>3</v>
      </c>
      <c r="E37" s="308">
        <v>2996.17</v>
      </c>
      <c r="F37" s="352">
        <v>3265.83</v>
      </c>
      <c r="G37" s="298">
        <f t="shared" si="0"/>
        <v>4245.58</v>
      </c>
      <c r="H37" s="298">
        <v>59.87</v>
      </c>
      <c r="I37" s="298">
        <f t="shared" si="1"/>
        <v>7571.28</v>
      </c>
      <c r="J37" s="298">
        <f t="shared" si="2"/>
        <v>32.658299999999997</v>
      </c>
      <c r="K37" s="298">
        <f t="shared" si="3"/>
        <v>65.316599999999994</v>
      </c>
      <c r="L37" s="298">
        <f t="shared" si="4"/>
        <v>97.974899999999991</v>
      </c>
      <c r="M37" s="298">
        <f t="shared" si="5"/>
        <v>244.93724999999998</v>
      </c>
      <c r="N37" s="298">
        <f t="shared" si="6"/>
        <v>326.58300000000003</v>
      </c>
      <c r="O37" s="298">
        <f t="shared" si="7"/>
        <v>408.22874999999999</v>
      </c>
      <c r="P37" s="298"/>
      <c r="Q37" s="298">
        <f t="shared" si="9"/>
        <v>1143.0404999999998</v>
      </c>
      <c r="R37" s="298">
        <f t="shared" si="10"/>
        <v>4245.5789999999997</v>
      </c>
      <c r="S37" s="298">
        <v>59.87</v>
      </c>
      <c r="T37" s="298">
        <f t="shared" si="11"/>
        <v>7571.2789999999995</v>
      </c>
      <c r="U37" s="298">
        <f t="shared" si="12"/>
        <v>244.93724999999998</v>
      </c>
      <c r="V37" s="298">
        <f t="shared" si="13"/>
        <v>326.58300000000003</v>
      </c>
      <c r="W37" s="298">
        <f t="shared" si="14"/>
        <v>408.22874999999999</v>
      </c>
      <c r="X37" s="239"/>
    </row>
    <row r="38" spans="1:24" s="225" customFormat="1" ht="12.75" customHeight="1">
      <c r="A38" s="927"/>
      <c r="B38" s="927"/>
      <c r="C38" s="929"/>
      <c r="D38" s="303">
        <v>2</v>
      </c>
      <c r="E38" s="298">
        <v>2908.9</v>
      </c>
      <c r="F38" s="352">
        <v>3170.7</v>
      </c>
      <c r="G38" s="298">
        <f t="shared" si="0"/>
        <v>4121.91</v>
      </c>
      <c r="H38" s="298">
        <v>59.87</v>
      </c>
      <c r="I38" s="298">
        <f t="shared" si="1"/>
        <v>7352.48</v>
      </c>
      <c r="J38" s="298">
        <f t="shared" si="2"/>
        <v>31.706999999999997</v>
      </c>
      <c r="K38" s="298">
        <f t="shared" si="3"/>
        <v>63.413999999999994</v>
      </c>
      <c r="L38" s="298">
        <f t="shared" si="4"/>
        <v>95.120999999999995</v>
      </c>
      <c r="M38" s="298">
        <f t="shared" si="5"/>
        <v>237.80249999999998</v>
      </c>
      <c r="N38" s="298">
        <f t="shared" si="6"/>
        <v>317.07</v>
      </c>
      <c r="O38" s="298">
        <f t="shared" si="7"/>
        <v>396.33749999999998</v>
      </c>
      <c r="P38" s="298"/>
      <c r="Q38" s="298">
        <f t="shared" si="9"/>
        <v>1109.7449999999999</v>
      </c>
      <c r="R38" s="298">
        <f t="shared" si="10"/>
        <v>4121.91</v>
      </c>
      <c r="S38" s="298">
        <v>59.87</v>
      </c>
      <c r="T38" s="298">
        <f t="shared" si="11"/>
        <v>7352.48</v>
      </c>
      <c r="U38" s="298">
        <f t="shared" si="12"/>
        <v>237.80249999999998</v>
      </c>
      <c r="V38" s="298">
        <f t="shared" si="13"/>
        <v>317.07</v>
      </c>
      <c r="W38" s="298">
        <f t="shared" si="14"/>
        <v>396.33749999999998</v>
      </c>
      <c r="X38" s="239"/>
    </row>
    <row r="39" spans="1:24" s="225" customFormat="1" ht="12.75" customHeight="1" thickBot="1">
      <c r="A39" s="927"/>
      <c r="B39" s="927"/>
      <c r="C39" s="930"/>
      <c r="D39" s="309">
        <v>1</v>
      </c>
      <c r="E39" s="310">
        <v>2824.17</v>
      </c>
      <c r="F39" s="354">
        <v>3078.35</v>
      </c>
      <c r="G39" s="298">
        <f t="shared" si="0"/>
        <v>4001.86</v>
      </c>
      <c r="H39" s="298">
        <v>59.87</v>
      </c>
      <c r="I39" s="298">
        <f t="shared" si="1"/>
        <v>7140.08</v>
      </c>
      <c r="J39" s="298">
        <f t="shared" si="2"/>
        <v>30.7835</v>
      </c>
      <c r="K39" s="298">
        <f t="shared" si="3"/>
        <v>61.567</v>
      </c>
      <c r="L39" s="298">
        <f t="shared" si="4"/>
        <v>92.350499999999997</v>
      </c>
      <c r="M39" s="298">
        <f t="shared" si="5"/>
        <v>230.87624999999997</v>
      </c>
      <c r="N39" s="298">
        <f t="shared" si="6"/>
        <v>307.83500000000004</v>
      </c>
      <c r="O39" s="298">
        <f t="shared" si="7"/>
        <v>384.79374999999999</v>
      </c>
      <c r="P39" s="298"/>
      <c r="Q39" s="298">
        <f t="shared" si="9"/>
        <v>1077.4224999999999</v>
      </c>
      <c r="R39" s="298">
        <f t="shared" si="10"/>
        <v>4001.855</v>
      </c>
      <c r="S39" s="298">
        <v>59.87</v>
      </c>
      <c r="T39" s="298">
        <f t="shared" si="11"/>
        <v>7140.0749999999998</v>
      </c>
      <c r="U39" s="298">
        <f t="shared" si="12"/>
        <v>230.87624999999997</v>
      </c>
      <c r="V39" s="298">
        <f t="shared" si="13"/>
        <v>307.83500000000004</v>
      </c>
      <c r="W39" s="298">
        <f t="shared" si="14"/>
        <v>384.79374999999999</v>
      </c>
      <c r="X39" s="239"/>
    </row>
    <row r="40" spans="1:24" s="225" customFormat="1" ht="12.75" customHeight="1">
      <c r="A40" s="926" t="s">
        <v>170</v>
      </c>
      <c r="B40" s="926" t="s">
        <v>171</v>
      </c>
      <c r="C40" s="936" t="s">
        <v>152</v>
      </c>
      <c r="D40" s="299">
        <v>13</v>
      </c>
      <c r="E40" s="300">
        <v>2511.37</v>
      </c>
      <c r="F40" s="349">
        <v>2737.39</v>
      </c>
      <c r="G40" s="298">
        <f t="shared" si="0"/>
        <v>3558.61</v>
      </c>
      <c r="H40" s="298">
        <v>59.87</v>
      </c>
      <c r="I40" s="298">
        <f t="shared" si="1"/>
        <v>6355.87</v>
      </c>
      <c r="J40" s="298">
        <f t="shared" si="2"/>
        <v>27.373899999999999</v>
      </c>
      <c r="K40" s="298">
        <f t="shared" si="3"/>
        <v>54.747799999999998</v>
      </c>
      <c r="L40" s="298">
        <f t="shared" si="4"/>
        <v>82.12169999999999</v>
      </c>
      <c r="M40" s="298">
        <f t="shared" si="5"/>
        <v>205.30425</v>
      </c>
      <c r="N40" s="298">
        <f t="shared" si="6"/>
        <v>273.73899999999998</v>
      </c>
      <c r="O40" s="298">
        <f t="shared" si="7"/>
        <v>342.17374999999998</v>
      </c>
      <c r="P40" s="298"/>
      <c r="Q40" s="298"/>
      <c r="R40" s="298">
        <f t="shared" si="10"/>
        <v>3558.607</v>
      </c>
      <c r="S40" s="298">
        <v>59.87</v>
      </c>
      <c r="T40" s="298">
        <f t="shared" si="11"/>
        <v>6355.8669999999993</v>
      </c>
      <c r="U40" s="298">
        <f t="shared" si="12"/>
        <v>205.30425</v>
      </c>
      <c r="V40" s="298">
        <f t="shared" si="13"/>
        <v>273.73899999999998</v>
      </c>
      <c r="W40" s="298">
        <f t="shared" si="14"/>
        <v>342.17374999999998</v>
      </c>
      <c r="X40" s="239"/>
    </row>
    <row r="41" spans="1:24" s="225" customFormat="1" ht="12.75" customHeight="1">
      <c r="A41" s="927"/>
      <c r="B41" s="927"/>
      <c r="C41" s="936"/>
      <c r="D41" s="299">
        <v>12</v>
      </c>
      <c r="E41" s="300">
        <v>2403.23</v>
      </c>
      <c r="F41" s="347">
        <v>2619.52</v>
      </c>
      <c r="G41" s="298">
        <f t="shared" si="0"/>
        <v>3405.38</v>
      </c>
      <c r="H41" s="298">
        <v>59.87</v>
      </c>
      <c r="I41" s="298">
        <f t="shared" si="1"/>
        <v>6084.7699999999995</v>
      </c>
      <c r="J41" s="298">
        <f t="shared" si="2"/>
        <v>26.1952</v>
      </c>
      <c r="K41" s="298">
        <f t="shared" si="3"/>
        <v>52.3904</v>
      </c>
      <c r="L41" s="298">
        <f t="shared" si="4"/>
        <v>78.585599999999999</v>
      </c>
      <c r="M41" s="298">
        <f t="shared" si="5"/>
        <v>196.464</v>
      </c>
      <c r="N41" s="298">
        <f t="shared" si="6"/>
        <v>261.952</v>
      </c>
      <c r="O41" s="298">
        <f t="shared" si="7"/>
        <v>327.44</v>
      </c>
      <c r="P41" s="298"/>
      <c r="Q41" s="298"/>
      <c r="R41" s="298">
        <f t="shared" si="10"/>
        <v>3405.3760000000002</v>
      </c>
      <c r="S41" s="298">
        <v>59.87</v>
      </c>
      <c r="T41" s="298">
        <f t="shared" si="11"/>
        <v>6084.7660000000005</v>
      </c>
      <c r="U41" s="298">
        <f t="shared" si="12"/>
        <v>196.464</v>
      </c>
      <c r="V41" s="298">
        <f t="shared" si="13"/>
        <v>261.952</v>
      </c>
      <c r="W41" s="298">
        <f t="shared" si="14"/>
        <v>327.44</v>
      </c>
      <c r="X41" s="239"/>
    </row>
    <row r="42" spans="1:24" s="225" customFormat="1" ht="12.75" customHeight="1">
      <c r="A42" s="927"/>
      <c r="B42" s="927"/>
      <c r="C42" s="937"/>
      <c r="D42" s="301">
        <v>11</v>
      </c>
      <c r="E42" s="302">
        <v>2299.7399999999998</v>
      </c>
      <c r="F42" s="348">
        <v>2506.7199999999998</v>
      </c>
      <c r="G42" s="298">
        <f t="shared" si="0"/>
        <v>3258.74</v>
      </c>
      <c r="H42" s="298">
        <v>59.87</v>
      </c>
      <c r="I42" s="298">
        <f t="shared" si="1"/>
        <v>5825.329999999999</v>
      </c>
      <c r="J42" s="298">
        <f t="shared" si="2"/>
        <v>25.0672</v>
      </c>
      <c r="K42" s="298">
        <f t="shared" si="3"/>
        <v>50.134399999999999</v>
      </c>
      <c r="L42" s="298">
        <f t="shared" si="4"/>
        <v>75.201599999999985</v>
      </c>
      <c r="M42" s="298">
        <f t="shared" si="5"/>
        <v>188.00399999999999</v>
      </c>
      <c r="N42" s="298">
        <f t="shared" si="6"/>
        <v>250.672</v>
      </c>
      <c r="O42" s="298">
        <f t="shared" si="7"/>
        <v>313.33999999999997</v>
      </c>
      <c r="P42" s="298"/>
      <c r="Q42" s="298"/>
      <c r="R42" s="298">
        <f t="shared" si="10"/>
        <v>3258.7359999999999</v>
      </c>
      <c r="S42" s="298">
        <v>59.87</v>
      </c>
      <c r="T42" s="298">
        <f t="shared" si="11"/>
        <v>5825.326</v>
      </c>
      <c r="U42" s="298">
        <f t="shared" si="12"/>
        <v>188.00399999999999</v>
      </c>
      <c r="V42" s="298">
        <f t="shared" si="13"/>
        <v>250.672</v>
      </c>
      <c r="W42" s="298">
        <f t="shared" si="14"/>
        <v>313.33999999999997</v>
      </c>
      <c r="X42" s="239"/>
    </row>
    <row r="43" spans="1:24" s="225" customFormat="1" ht="12.75" customHeight="1">
      <c r="A43" s="927"/>
      <c r="B43" s="927"/>
      <c r="C43" s="938" t="s">
        <v>153</v>
      </c>
      <c r="D43" s="303">
        <v>10</v>
      </c>
      <c r="E43" s="298">
        <v>2200.71</v>
      </c>
      <c r="F43" s="349">
        <v>2398.77</v>
      </c>
      <c r="G43" s="298">
        <f t="shared" si="0"/>
        <v>3118.4</v>
      </c>
      <c r="H43" s="298">
        <v>59.87</v>
      </c>
      <c r="I43" s="298">
        <f t="shared" si="1"/>
        <v>5577.04</v>
      </c>
      <c r="J43" s="298">
        <f t="shared" si="2"/>
        <v>23.9877</v>
      </c>
      <c r="K43" s="298">
        <f t="shared" si="3"/>
        <v>47.9754</v>
      </c>
      <c r="L43" s="298">
        <f t="shared" si="4"/>
        <v>71.963099999999997</v>
      </c>
      <c r="M43" s="298">
        <f t="shared" si="5"/>
        <v>179.90774999999999</v>
      </c>
      <c r="N43" s="298">
        <f t="shared" si="6"/>
        <v>239.87700000000001</v>
      </c>
      <c r="O43" s="298">
        <f t="shared" si="7"/>
        <v>299.84625</v>
      </c>
      <c r="P43" s="298"/>
      <c r="Q43" s="298"/>
      <c r="R43" s="298">
        <f t="shared" si="10"/>
        <v>3118.4010000000003</v>
      </c>
      <c r="S43" s="298">
        <v>59.87</v>
      </c>
      <c r="T43" s="298">
        <f t="shared" si="11"/>
        <v>5577.0410000000002</v>
      </c>
      <c r="U43" s="298">
        <f t="shared" si="12"/>
        <v>179.90774999999999</v>
      </c>
      <c r="V43" s="298">
        <f t="shared" si="13"/>
        <v>239.87700000000001</v>
      </c>
      <c r="W43" s="298">
        <f t="shared" si="14"/>
        <v>299.84625</v>
      </c>
      <c r="X43" s="239"/>
    </row>
    <row r="44" spans="1:24" s="225" customFormat="1" ht="12.75" customHeight="1">
      <c r="A44" s="927"/>
      <c r="B44" s="927"/>
      <c r="C44" s="939"/>
      <c r="D44" s="299">
        <v>9</v>
      </c>
      <c r="E44" s="300">
        <v>2105.94</v>
      </c>
      <c r="F44" s="347">
        <v>2295.4699999999998</v>
      </c>
      <c r="G44" s="298">
        <f t="shared" si="0"/>
        <v>2984.11</v>
      </c>
      <c r="H44" s="298">
        <v>59.87</v>
      </c>
      <c r="I44" s="298">
        <f t="shared" si="1"/>
        <v>5339.45</v>
      </c>
      <c r="J44" s="298">
        <f t="shared" si="2"/>
        <v>22.954699999999999</v>
      </c>
      <c r="K44" s="298">
        <f t="shared" si="3"/>
        <v>45.909399999999998</v>
      </c>
      <c r="L44" s="298">
        <f t="shared" si="4"/>
        <v>68.864099999999993</v>
      </c>
      <c r="M44" s="298">
        <f t="shared" si="5"/>
        <v>172.16024999999999</v>
      </c>
      <c r="N44" s="298">
        <f t="shared" si="6"/>
        <v>229.547</v>
      </c>
      <c r="O44" s="298">
        <f t="shared" si="7"/>
        <v>286.93374999999997</v>
      </c>
      <c r="P44" s="298"/>
      <c r="Q44" s="298"/>
      <c r="R44" s="298">
        <f t="shared" si="10"/>
        <v>2984.1109999999999</v>
      </c>
      <c r="S44" s="298">
        <v>59.87</v>
      </c>
      <c r="T44" s="298">
        <f t="shared" si="11"/>
        <v>5339.451</v>
      </c>
      <c r="U44" s="298">
        <f t="shared" si="12"/>
        <v>172.16024999999999</v>
      </c>
      <c r="V44" s="298">
        <f t="shared" si="13"/>
        <v>229.547</v>
      </c>
      <c r="W44" s="298">
        <f t="shared" si="14"/>
        <v>286.93374999999997</v>
      </c>
      <c r="X44" s="239"/>
    </row>
    <row r="45" spans="1:24" s="225" customFormat="1" ht="12.75" customHeight="1">
      <c r="A45" s="927"/>
      <c r="B45" s="927"/>
      <c r="C45" s="939"/>
      <c r="D45" s="299">
        <v>8</v>
      </c>
      <c r="E45" s="300">
        <v>1992.37</v>
      </c>
      <c r="F45" s="347">
        <v>2171.6799999999998</v>
      </c>
      <c r="G45" s="298">
        <f t="shared" si="0"/>
        <v>2823.18</v>
      </c>
      <c r="H45" s="298">
        <v>59.87</v>
      </c>
      <c r="I45" s="298">
        <f t="shared" si="1"/>
        <v>5054.7299999999996</v>
      </c>
      <c r="J45" s="298">
        <f t="shared" si="2"/>
        <v>21.716799999999999</v>
      </c>
      <c r="K45" s="298">
        <f t="shared" si="3"/>
        <v>43.433599999999998</v>
      </c>
      <c r="L45" s="298">
        <f t="shared" si="4"/>
        <v>65.150399999999991</v>
      </c>
      <c r="M45" s="298">
        <f t="shared" si="5"/>
        <v>162.87599999999998</v>
      </c>
      <c r="N45" s="298">
        <f t="shared" si="6"/>
        <v>217.16800000000001</v>
      </c>
      <c r="O45" s="298">
        <f t="shared" si="7"/>
        <v>271.45999999999998</v>
      </c>
      <c r="P45" s="298"/>
      <c r="Q45" s="298"/>
      <c r="R45" s="298">
        <f t="shared" si="10"/>
        <v>2823.1839999999997</v>
      </c>
      <c r="S45" s="298">
        <v>59.87</v>
      </c>
      <c r="T45" s="298">
        <f t="shared" si="11"/>
        <v>5054.7339999999995</v>
      </c>
      <c r="U45" s="298">
        <f t="shared" si="12"/>
        <v>162.87599999999998</v>
      </c>
      <c r="V45" s="298">
        <f t="shared" si="13"/>
        <v>217.16800000000001</v>
      </c>
      <c r="W45" s="298">
        <f t="shared" si="14"/>
        <v>271.45999999999998</v>
      </c>
      <c r="X45" s="239"/>
    </row>
    <row r="46" spans="1:24" s="225" customFormat="1" ht="12.75" customHeight="1">
      <c r="A46" s="927"/>
      <c r="B46" s="927"/>
      <c r="C46" s="939"/>
      <c r="D46" s="299">
        <v>7</v>
      </c>
      <c r="E46" s="300">
        <v>1906.58</v>
      </c>
      <c r="F46" s="347">
        <v>2078.17</v>
      </c>
      <c r="G46" s="298">
        <f t="shared" si="0"/>
        <v>2701.62</v>
      </c>
      <c r="H46" s="298">
        <v>59.87</v>
      </c>
      <c r="I46" s="298">
        <f t="shared" si="1"/>
        <v>4839.66</v>
      </c>
      <c r="J46" s="298">
        <f t="shared" si="2"/>
        <v>20.781700000000001</v>
      </c>
      <c r="K46" s="298">
        <f t="shared" si="3"/>
        <v>41.563400000000001</v>
      </c>
      <c r="L46" s="298">
        <f t="shared" si="4"/>
        <v>62.345100000000002</v>
      </c>
      <c r="M46" s="298">
        <f t="shared" si="5"/>
        <v>155.86275000000001</v>
      </c>
      <c r="N46" s="298">
        <f t="shared" si="6"/>
        <v>207.81700000000001</v>
      </c>
      <c r="O46" s="298">
        <f t="shared" si="7"/>
        <v>259.77125000000001</v>
      </c>
      <c r="P46" s="298"/>
      <c r="Q46" s="298"/>
      <c r="R46" s="298">
        <f t="shared" si="10"/>
        <v>2701.6210000000001</v>
      </c>
      <c r="S46" s="298">
        <v>59.87</v>
      </c>
      <c r="T46" s="298">
        <f t="shared" si="11"/>
        <v>4839.6610000000001</v>
      </c>
      <c r="U46" s="298">
        <f t="shared" si="12"/>
        <v>155.86275000000001</v>
      </c>
      <c r="V46" s="298">
        <f t="shared" si="13"/>
        <v>207.81700000000001</v>
      </c>
      <c r="W46" s="298">
        <f t="shared" si="14"/>
        <v>259.77125000000001</v>
      </c>
      <c r="X46" s="239"/>
    </row>
    <row r="47" spans="1:24" s="225" customFormat="1" ht="12.75" customHeight="1">
      <c r="A47" s="927"/>
      <c r="B47" s="927"/>
      <c r="C47" s="940"/>
      <c r="D47" s="301">
        <v>6</v>
      </c>
      <c r="E47" s="302">
        <v>1824.48</v>
      </c>
      <c r="F47" s="348">
        <v>1988.68</v>
      </c>
      <c r="G47" s="298">
        <f t="shared" si="0"/>
        <v>2585.2800000000002</v>
      </c>
      <c r="H47" s="298">
        <v>59.87</v>
      </c>
      <c r="I47" s="298">
        <f t="shared" si="1"/>
        <v>4633.83</v>
      </c>
      <c r="J47" s="298">
        <f t="shared" si="2"/>
        <v>19.886800000000001</v>
      </c>
      <c r="K47" s="298">
        <f t="shared" si="3"/>
        <v>39.773600000000002</v>
      </c>
      <c r="L47" s="298">
        <f t="shared" si="4"/>
        <v>59.660400000000003</v>
      </c>
      <c r="M47" s="298">
        <f t="shared" si="5"/>
        <v>149.15100000000001</v>
      </c>
      <c r="N47" s="298">
        <f t="shared" si="6"/>
        <v>198.86800000000002</v>
      </c>
      <c r="O47" s="298">
        <f t="shared" si="7"/>
        <v>248.58500000000001</v>
      </c>
      <c r="P47" s="298"/>
      <c r="Q47" s="298"/>
      <c r="R47" s="298">
        <f t="shared" si="10"/>
        <v>2585.2840000000001</v>
      </c>
      <c r="S47" s="298">
        <v>59.87</v>
      </c>
      <c r="T47" s="298">
        <f t="shared" si="11"/>
        <v>4633.8339999999998</v>
      </c>
      <c r="U47" s="298">
        <f t="shared" si="12"/>
        <v>149.15100000000001</v>
      </c>
      <c r="V47" s="298">
        <f t="shared" si="13"/>
        <v>198.86800000000002</v>
      </c>
      <c r="W47" s="298">
        <f t="shared" si="14"/>
        <v>248.58500000000001</v>
      </c>
      <c r="X47" s="239"/>
    </row>
    <row r="48" spans="1:24" s="225" customFormat="1" ht="12.75" customHeight="1">
      <c r="A48" s="927"/>
      <c r="B48" s="927"/>
      <c r="C48" s="938" t="s">
        <v>154</v>
      </c>
      <c r="D48" s="303">
        <v>5</v>
      </c>
      <c r="E48" s="298">
        <v>1745.91</v>
      </c>
      <c r="F48" s="355">
        <v>1903.04</v>
      </c>
      <c r="G48" s="298">
        <f t="shared" si="0"/>
        <v>2473.9499999999998</v>
      </c>
      <c r="H48" s="298">
        <v>59.87</v>
      </c>
      <c r="I48" s="298">
        <f t="shared" si="1"/>
        <v>4436.8599999999997</v>
      </c>
      <c r="J48" s="298">
        <f t="shared" si="2"/>
        <v>19.0304</v>
      </c>
      <c r="K48" s="298">
        <f t="shared" si="3"/>
        <v>38.0608</v>
      </c>
      <c r="L48" s="298">
        <f t="shared" si="4"/>
        <v>57.091199999999994</v>
      </c>
      <c r="M48" s="298">
        <f t="shared" si="5"/>
        <v>142.72799999999998</v>
      </c>
      <c r="N48" s="298">
        <f t="shared" si="6"/>
        <v>190.304</v>
      </c>
      <c r="O48" s="298">
        <f t="shared" si="7"/>
        <v>237.88</v>
      </c>
      <c r="P48" s="298"/>
      <c r="Q48" s="298"/>
      <c r="R48" s="298">
        <f t="shared" si="10"/>
        <v>2473.9520000000002</v>
      </c>
      <c r="S48" s="298">
        <v>59.87</v>
      </c>
      <c r="T48" s="298">
        <f t="shared" si="11"/>
        <v>4436.8620000000001</v>
      </c>
      <c r="U48" s="298">
        <f t="shared" si="12"/>
        <v>142.72799999999998</v>
      </c>
      <c r="V48" s="298">
        <f t="shared" si="13"/>
        <v>190.304</v>
      </c>
      <c r="W48" s="298">
        <f t="shared" si="14"/>
        <v>237.88</v>
      </c>
      <c r="X48" s="239"/>
    </row>
    <row r="49" spans="1:24" s="225" customFormat="1" ht="12.75" customHeight="1">
      <c r="A49" s="927"/>
      <c r="B49" s="927"/>
      <c r="C49" s="939"/>
      <c r="D49" s="299">
        <v>4</v>
      </c>
      <c r="E49" s="300">
        <v>1670.73</v>
      </c>
      <c r="F49" s="347">
        <v>1821.1</v>
      </c>
      <c r="G49" s="298">
        <f t="shared" si="0"/>
        <v>2367.4299999999998</v>
      </c>
      <c r="H49" s="298">
        <v>59.87</v>
      </c>
      <c r="I49" s="298">
        <f t="shared" si="1"/>
        <v>4248.3999999999996</v>
      </c>
      <c r="J49" s="298">
        <f t="shared" si="2"/>
        <v>18.210999999999999</v>
      </c>
      <c r="K49" s="298">
        <f t="shared" si="3"/>
        <v>36.421999999999997</v>
      </c>
      <c r="L49" s="298">
        <f t="shared" si="4"/>
        <v>54.632999999999996</v>
      </c>
      <c r="M49" s="298">
        <f t="shared" si="5"/>
        <v>136.58249999999998</v>
      </c>
      <c r="N49" s="298">
        <f t="shared" si="6"/>
        <v>182.11</v>
      </c>
      <c r="O49" s="298">
        <f t="shared" si="7"/>
        <v>227.63749999999999</v>
      </c>
      <c r="P49" s="298"/>
      <c r="Q49" s="298"/>
      <c r="R49" s="298">
        <f t="shared" si="10"/>
        <v>2367.4299999999998</v>
      </c>
      <c r="S49" s="298">
        <v>59.87</v>
      </c>
      <c r="T49" s="298">
        <f t="shared" si="11"/>
        <v>4248.3999999999996</v>
      </c>
      <c r="U49" s="298">
        <f t="shared" si="12"/>
        <v>136.58249999999998</v>
      </c>
      <c r="V49" s="298">
        <f t="shared" si="13"/>
        <v>182.11</v>
      </c>
      <c r="W49" s="298">
        <f t="shared" si="14"/>
        <v>227.63749999999999</v>
      </c>
      <c r="X49" s="239"/>
    </row>
    <row r="50" spans="1:24" s="225" customFormat="1" ht="12.75" customHeight="1">
      <c r="A50" s="927"/>
      <c r="B50" s="927"/>
      <c r="C50" s="939"/>
      <c r="D50" s="299">
        <v>3</v>
      </c>
      <c r="E50" s="300">
        <v>1580.63</v>
      </c>
      <c r="F50" s="347">
        <v>1722.89</v>
      </c>
      <c r="G50" s="298">
        <f t="shared" si="0"/>
        <v>2239.7600000000002</v>
      </c>
      <c r="H50" s="298">
        <v>59.87</v>
      </c>
      <c r="I50" s="298">
        <f t="shared" si="1"/>
        <v>4022.5200000000004</v>
      </c>
      <c r="J50" s="298">
        <f t="shared" si="2"/>
        <v>17.228900000000003</v>
      </c>
      <c r="K50" s="298">
        <f t="shared" si="3"/>
        <v>34.457800000000006</v>
      </c>
      <c r="L50" s="298">
        <f t="shared" si="4"/>
        <v>51.686700000000002</v>
      </c>
      <c r="M50" s="298">
        <f t="shared" si="5"/>
        <v>129.21674999999999</v>
      </c>
      <c r="N50" s="298">
        <f t="shared" si="6"/>
        <v>172.28900000000002</v>
      </c>
      <c r="O50" s="298">
        <f t="shared" si="7"/>
        <v>215.36125000000001</v>
      </c>
      <c r="P50" s="298"/>
      <c r="Q50" s="298"/>
      <c r="R50" s="298">
        <f t="shared" si="10"/>
        <v>2239.7570000000001</v>
      </c>
      <c r="S50" s="298">
        <v>59.87</v>
      </c>
      <c r="T50" s="298">
        <f t="shared" si="11"/>
        <v>4022.5169999999998</v>
      </c>
      <c r="U50" s="298">
        <f t="shared" si="12"/>
        <v>129.21674999999999</v>
      </c>
      <c r="V50" s="298">
        <f t="shared" si="13"/>
        <v>172.28900000000002</v>
      </c>
      <c r="W50" s="298">
        <f t="shared" si="14"/>
        <v>215.36125000000001</v>
      </c>
      <c r="X50" s="239"/>
    </row>
    <row r="51" spans="1:24" s="225" customFormat="1" ht="12.75" customHeight="1">
      <c r="A51" s="927"/>
      <c r="B51" s="927"/>
      <c r="C51" s="939"/>
      <c r="D51" s="299">
        <v>2</v>
      </c>
      <c r="E51" s="300">
        <v>1512.57</v>
      </c>
      <c r="F51" s="347">
        <v>1648.7</v>
      </c>
      <c r="G51" s="298">
        <f t="shared" si="0"/>
        <v>2143.31</v>
      </c>
      <c r="H51" s="298">
        <v>59.87</v>
      </c>
      <c r="I51" s="298">
        <f t="shared" si="1"/>
        <v>3851.88</v>
      </c>
      <c r="J51" s="298">
        <f t="shared" si="2"/>
        <v>16.487000000000002</v>
      </c>
      <c r="K51" s="298">
        <f t="shared" si="3"/>
        <v>32.974000000000004</v>
      </c>
      <c r="L51" s="298">
        <f t="shared" si="4"/>
        <v>49.460999999999999</v>
      </c>
      <c r="M51" s="298">
        <f t="shared" si="5"/>
        <v>123.6525</v>
      </c>
      <c r="N51" s="298">
        <f t="shared" si="6"/>
        <v>164.87</v>
      </c>
      <c r="O51" s="298">
        <f t="shared" si="7"/>
        <v>206.08750000000001</v>
      </c>
      <c r="P51" s="298"/>
      <c r="Q51" s="298"/>
      <c r="R51" s="298">
        <f t="shared" si="10"/>
        <v>2143.31</v>
      </c>
      <c r="S51" s="298">
        <v>59.87</v>
      </c>
      <c r="T51" s="298">
        <f t="shared" si="11"/>
        <v>3851.88</v>
      </c>
      <c r="U51" s="298">
        <f t="shared" si="12"/>
        <v>123.6525</v>
      </c>
      <c r="V51" s="298">
        <f t="shared" si="13"/>
        <v>164.87</v>
      </c>
      <c r="W51" s="298">
        <f t="shared" si="14"/>
        <v>206.08750000000001</v>
      </c>
      <c r="X51" s="239"/>
    </row>
    <row r="52" spans="1:24" s="225" customFormat="1" ht="12.75" customHeight="1" thickBot="1">
      <c r="A52" s="927"/>
      <c r="B52" s="927"/>
      <c r="C52" s="941"/>
      <c r="D52" s="309">
        <v>1</v>
      </c>
      <c r="E52" s="311">
        <v>1447.43</v>
      </c>
      <c r="F52" s="350">
        <v>1577.7</v>
      </c>
      <c r="G52" s="298">
        <f t="shared" si="0"/>
        <v>2051.0100000000002</v>
      </c>
      <c r="H52" s="298">
        <v>59.87</v>
      </c>
      <c r="I52" s="298">
        <f t="shared" si="1"/>
        <v>3688.58</v>
      </c>
      <c r="J52" s="298">
        <f t="shared" si="2"/>
        <v>15.777000000000001</v>
      </c>
      <c r="K52" s="298">
        <f t="shared" si="3"/>
        <v>31.554000000000002</v>
      </c>
      <c r="L52" s="298">
        <f t="shared" si="4"/>
        <v>47.331000000000003</v>
      </c>
      <c r="M52" s="298">
        <f t="shared" si="5"/>
        <v>118.3275</v>
      </c>
      <c r="N52" s="298">
        <f t="shared" si="6"/>
        <v>157.77000000000001</v>
      </c>
      <c r="O52" s="298">
        <f t="shared" si="7"/>
        <v>197.21250000000001</v>
      </c>
      <c r="P52" s="298"/>
      <c r="Q52" s="298"/>
      <c r="R52" s="298">
        <f t="shared" si="10"/>
        <v>2051.0100000000002</v>
      </c>
      <c r="S52" s="298">
        <v>59.87</v>
      </c>
      <c r="T52" s="298">
        <f t="shared" si="11"/>
        <v>3688.58</v>
      </c>
      <c r="U52" s="298">
        <f t="shared" si="12"/>
        <v>118.3275</v>
      </c>
      <c r="V52" s="298">
        <f t="shared" si="13"/>
        <v>157.77000000000001</v>
      </c>
      <c r="W52" s="298">
        <f t="shared" si="14"/>
        <v>197.21250000000001</v>
      </c>
      <c r="X52" s="239"/>
    </row>
    <row r="53" spans="1:24" s="225" customFormat="1" ht="12.75" hidden="1" customHeight="1" thickBot="1">
      <c r="A53" s="312"/>
      <c r="B53" s="313"/>
      <c r="C53" s="314"/>
      <c r="D53" s="315"/>
      <c r="E53" s="316"/>
      <c r="F53" s="317"/>
      <c r="G53" s="317"/>
      <c r="H53" s="318"/>
      <c r="I53" s="318"/>
      <c r="J53" s="318"/>
      <c r="K53" s="318"/>
      <c r="L53" s="318"/>
      <c r="M53" s="318"/>
      <c r="N53" s="318"/>
      <c r="O53" s="319"/>
      <c r="P53" s="320"/>
      <c r="Q53" s="320"/>
      <c r="R53" s="317"/>
      <c r="S53" s="317"/>
      <c r="T53" s="317"/>
      <c r="U53" s="317"/>
      <c r="V53" s="318"/>
      <c r="W53" s="321"/>
      <c r="X53" s="239"/>
    </row>
    <row r="54" spans="1:24" s="225" customFormat="1">
      <c r="A54" s="256" t="s">
        <v>195</v>
      </c>
      <c r="B54" s="239"/>
      <c r="X54" s="239"/>
    </row>
    <row r="55" spans="1:24" s="225" customFormat="1" ht="12.75" customHeight="1">
      <c r="A55" s="934" t="s">
        <v>69</v>
      </c>
      <c r="B55" s="934"/>
      <c r="C55" s="934"/>
      <c r="D55" s="934"/>
      <c r="E55" s="934"/>
      <c r="F55" s="934"/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934"/>
      <c r="V55" s="934"/>
      <c r="W55" s="934"/>
      <c r="X55" s="239"/>
    </row>
    <row r="56" spans="1:24" s="225" customFormat="1">
      <c r="A56" s="935"/>
      <c r="B56" s="935"/>
      <c r="C56" s="935"/>
      <c r="D56" s="935"/>
      <c r="E56" s="935"/>
      <c r="F56" s="935"/>
      <c r="G56" s="935"/>
      <c r="H56" s="935"/>
      <c r="I56" s="935"/>
      <c r="J56" s="935"/>
      <c r="K56" s="935"/>
      <c r="L56" s="935"/>
      <c r="M56" s="935"/>
      <c r="N56" s="935"/>
      <c r="O56" s="935"/>
      <c r="P56" s="935"/>
      <c r="Q56" s="935"/>
      <c r="R56" s="935"/>
      <c r="S56" s="935"/>
      <c r="T56" s="935"/>
      <c r="U56" s="935"/>
      <c r="V56" s="935"/>
      <c r="W56" s="935"/>
      <c r="X56" s="239"/>
    </row>
    <row r="57" spans="1:24" s="225" customFormat="1">
      <c r="A57" s="239"/>
      <c r="B57" s="239"/>
      <c r="X57" s="239"/>
    </row>
    <row r="58" spans="1:24" s="225" customFormat="1">
      <c r="A58" s="239"/>
      <c r="B58" s="239"/>
      <c r="X58" s="239"/>
    </row>
    <row r="59" spans="1:24" s="225" customFormat="1">
      <c r="A59" s="239"/>
      <c r="B59" s="239"/>
      <c r="X59" s="239"/>
    </row>
    <row r="60" spans="1:24" s="225" customFormat="1">
      <c r="A60" s="239"/>
      <c r="B60" s="239"/>
      <c r="X60" s="239"/>
    </row>
    <row r="61" spans="1:24" s="225" customFormat="1">
      <c r="A61" s="239"/>
      <c r="B61" s="239"/>
      <c r="X61" s="239"/>
    </row>
  </sheetData>
  <mergeCells count="48">
    <mergeCell ref="A9:A13"/>
    <mergeCell ref="B9:B13"/>
    <mergeCell ref="C9:C13"/>
    <mergeCell ref="D9:D13"/>
    <mergeCell ref="R9:W9"/>
    <mergeCell ref="G10:I10"/>
    <mergeCell ref="R10:T10"/>
    <mergeCell ref="E12:E13"/>
    <mergeCell ref="P11:P13"/>
    <mergeCell ref="H11:H13"/>
    <mergeCell ref="I11:I13"/>
    <mergeCell ref="J11:O11"/>
    <mergeCell ref="J12:L12"/>
    <mergeCell ref="F8:F11"/>
    <mergeCell ref="F12:F13"/>
    <mergeCell ref="A5:W5"/>
    <mergeCell ref="A1:W1"/>
    <mergeCell ref="A2:W2"/>
    <mergeCell ref="A4:W4"/>
    <mergeCell ref="A8:D8"/>
    <mergeCell ref="G8:W8"/>
    <mergeCell ref="E8:E11"/>
    <mergeCell ref="U10:W10"/>
    <mergeCell ref="G11:G13"/>
    <mergeCell ref="U11:W11"/>
    <mergeCell ref="G9:Q9"/>
    <mergeCell ref="R11:R13"/>
    <mergeCell ref="S11:S13"/>
    <mergeCell ref="T11:T13"/>
    <mergeCell ref="J10:Q10"/>
    <mergeCell ref="Q11:Q13"/>
    <mergeCell ref="A55:W55"/>
    <mergeCell ref="A56:W56"/>
    <mergeCell ref="A40:A52"/>
    <mergeCell ref="B40:B52"/>
    <mergeCell ref="C40:C42"/>
    <mergeCell ref="C43:C47"/>
    <mergeCell ref="C48:C52"/>
    <mergeCell ref="C14:C16"/>
    <mergeCell ref="C17:C21"/>
    <mergeCell ref="C22:C26"/>
    <mergeCell ref="B14:B26"/>
    <mergeCell ref="A14:A26"/>
    <mergeCell ref="A27:A39"/>
    <mergeCell ref="B27:B39"/>
    <mergeCell ref="C27:C29"/>
    <mergeCell ref="C30:C34"/>
    <mergeCell ref="C35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59" firstPageNumber="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96" t="s">
        <v>0</v>
      </c>
      <c r="B1" s="896"/>
      <c r="C1" s="896"/>
      <c r="D1" s="896"/>
      <c r="E1" s="896"/>
      <c r="F1" s="896"/>
      <c r="G1" s="896"/>
      <c r="H1" s="896"/>
    </row>
    <row r="2" spans="1:8" ht="12.75" customHeight="1">
      <c r="A2" s="896" t="s">
        <v>19</v>
      </c>
      <c r="B2" s="896"/>
      <c r="C2" s="896"/>
      <c r="D2" s="896"/>
      <c r="E2" s="896"/>
      <c r="F2" s="896"/>
      <c r="G2" s="896"/>
      <c r="H2" s="896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97" t="s">
        <v>383</v>
      </c>
      <c r="B4" s="897"/>
      <c r="C4" s="897"/>
      <c r="D4" s="897"/>
      <c r="E4" s="897"/>
      <c r="F4" s="897"/>
      <c r="G4" s="897"/>
      <c r="H4" s="897"/>
    </row>
    <row r="5" spans="1:8" s="1" customFormat="1" ht="12.75" customHeight="1">
      <c r="A5" s="361"/>
      <c r="B5" s="361"/>
      <c r="C5" s="361"/>
      <c r="D5" s="361"/>
      <c r="E5" s="220"/>
      <c r="F5" s="220"/>
      <c r="G5" s="898" t="s">
        <v>229</v>
      </c>
      <c r="H5" s="898"/>
    </row>
    <row r="6" spans="1:8" ht="12.75" customHeight="1">
      <c r="A6" s="908" t="s">
        <v>3</v>
      </c>
      <c r="B6" s="909" t="s">
        <v>4</v>
      </c>
      <c r="C6" s="910"/>
      <c r="D6" s="911"/>
      <c r="E6" s="912" t="s">
        <v>5</v>
      </c>
      <c r="F6" s="913"/>
      <c r="G6" s="914"/>
      <c r="H6" s="915" t="s">
        <v>20</v>
      </c>
    </row>
    <row r="7" spans="1:8" ht="12.75" customHeight="1">
      <c r="A7" s="908"/>
      <c r="B7" s="909" t="s">
        <v>7</v>
      </c>
      <c r="C7" s="910" t="s">
        <v>8</v>
      </c>
      <c r="D7" s="911" t="s">
        <v>9</v>
      </c>
      <c r="E7" s="916" t="s">
        <v>180</v>
      </c>
      <c r="F7" s="910" t="s">
        <v>11</v>
      </c>
      <c r="G7" s="917" t="s">
        <v>9</v>
      </c>
      <c r="H7" s="915"/>
    </row>
    <row r="8" spans="1:8">
      <c r="A8" s="908"/>
      <c r="B8" s="909"/>
      <c r="C8" s="910"/>
      <c r="D8" s="911"/>
      <c r="E8" s="916"/>
      <c r="F8" s="910"/>
      <c r="G8" s="917"/>
      <c r="H8" s="915"/>
    </row>
    <row r="9" spans="1:8" ht="12.75" customHeight="1">
      <c r="A9" s="168" t="s">
        <v>177</v>
      </c>
      <c r="B9" s="214">
        <v>15</v>
      </c>
      <c r="C9" s="215"/>
      <c r="D9" s="15">
        <f>B9+C9</f>
        <v>15</v>
      </c>
      <c r="E9" s="216">
        <v>12</v>
      </c>
      <c r="F9" s="215">
        <v>3</v>
      </c>
      <c r="G9" s="140">
        <f>E9+F9</f>
        <v>15</v>
      </c>
      <c r="H9" s="217">
        <v>3</v>
      </c>
    </row>
    <row r="10" spans="1:8" ht="12.75" customHeight="1">
      <c r="A10" s="168" t="s">
        <v>178</v>
      </c>
      <c r="B10" s="214"/>
      <c r="C10" s="215"/>
      <c r="D10" s="15">
        <f t="shared" ref="D10:D38" si="0">B10+C10</f>
        <v>0</v>
      </c>
      <c r="E10" s="216"/>
      <c r="F10" s="215"/>
      <c r="G10" s="140">
        <f>E10+F10</f>
        <v>0</v>
      </c>
      <c r="H10" s="217"/>
    </row>
    <row r="11" spans="1:8" ht="12.75" customHeight="1">
      <c r="A11" s="168" t="s">
        <v>191</v>
      </c>
      <c r="B11" s="214"/>
      <c r="C11" s="215"/>
      <c r="D11" s="15">
        <f t="shared" si="0"/>
        <v>0</v>
      </c>
      <c r="E11" s="216"/>
      <c r="F11" s="215"/>
      <c r="G11" s="140">
        <f>E11+F11</f>
        <v>0</v>
      </c>
      <c r="H11" s="217"/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15</v>
      </c>
      <c r="C39" s="122">
        <f t="shared" ref="C39:H39" si="2">SUM(C9:C38)</f>
        <v>0</v>
      </c>
      <c r="D39" s="139">
        <f t="shared" si="2"/>
        <v>15</v>
      </c>
      <c r="E39" s="137">
        <f t="shared" si="2"/>
        <v>12</v>
      </c>
      <c r="F39" s="122">
        <f t="shared" si="2"/>
        <v>3</v>
      </c>
      <c r="G39" s="121">
        <f t="shared" si="2"/>
        <v>15</v>
      </c>
      <c r="H39" s="167">
        <f t="shared" si="2"/>
        <v>3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43" t="s">
        <v>99</v>
      </c>
      <c r="B1" s="943"/>
      <c r="C1" s="943"/>
      <c r="D1" s="943"/>
      <c r="E1" s="943"/>
      <c r="F1" s="943"/>
      <c r="G1" s="943"/>
    </row>
    <row r="2" spans="1:7" s="225" customFormat="1" ht="12.75" customHeight="1">
      <c r="A2" s="943" t="s">
        <v>1</v>
      </c>
      <c r="B2" s="943"/>
      <c r="C2" s="943"/>
      <c r="D2" s="943"/>
      <c r="E2" s="943"/>
      <c r="F2" s="943"/>
      <c r="G2" s="943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97" t="s">
        <v>383</v>
      </c>
      <c r="B4" s="897"/>
      <c r="C4" s="897"/>
      <c r="D4" s="897"/>
      <c r="E4" s="897"/>
      <c r="F4" s="897"/>
      <c r="G4" s="897"/>
    </row>
    <row r="5" spans="1:7" s="220" customFormat="1" ht="12.75" customHeight="1">
      <c r="A5" s="361"/>
      <c r="B5" s="361"/>
      <c r="F5" s="898" t="s">
        <v>229</v>
      </c>
      <c r="G5" s="898"/>
    </row>
    <row r="6" spans="1:7" s="20" customFormat="1" ht="12.75" customHeight="1">
      <c r="A6" s="916" t="s">
        <v>100</v>
      </c>
      <c r="B6" s="910" t="s">
        <v>101</v>
      </c>
      <c r="C6" s="910"/>
      <c r="D6" s="910"/>
      <c r="E6" s="910"/>
      <c r="F6" s="910"/>
      <c r="G6" s="910"/>
    </row>
    <row r="7" spans="1:7" s="20" customFormat="1" ht="12.75" customHeight="1">
      <c r="A7" s="916"/>
      <c r="B7" s="910" t="s">
        <v>102</v>
      </c>
      <c r="C7" s="910"/>
      <c r="D7" s="910"/>
      <c r="E7" s="910"/>
      <c r="F7" s="910" t="s">
        <v>103</v>
      </c>
      <c r="G7" s="910" t="s">
        <v>9</v>
      </c>
    </row>
    <row r="8" spans="1:7" s="20" customFormat="1" ht="13.5" customHeight="1">
      <c r="A8" s="916"/>
      <c r="B8" s="910" t="s">
        <v>104</v>
      </c>
      <c r="C8" s="910"/>
      <c r="D8" s="910" t="s">
        <v>105</v>
      </c>
      <c r="E8" s="910" t="s">
        <v>16</v>
      </c>
      <c r="F8" s="910"/>
      <c r="G8" s="910"/>
    </row>
    <row r="9" spans="1:7" s="7" customFormat="1" ht="12.75" customHeight="1">
      <c r="A9" s="916"/>
      <c r="B9" s="125" t="s">
        <v>106</v>
      </c>
      <c r="C9" s="125" t="s">
        <v>107</v>
      </c>
      <c r="D9" s="910"/>
      <c r="E9" s="910"/>
      <c r="F9" s="910"/>
      <c r="G9" s="910"/>
    </row>
    <row r="10" spans="1:7" s="7" customFormat="1" ht="12.75" customHeight="1">
      <c r="A10" s="322" t="s">
        <v>181</v>
      </c>
      <c r="B10" s="222">
        <v>1</v>
      </c>
      <c r="C10" s="222"/>
      <c r="D10" s="222"/>
      <c r="E10" s="10">
        <f>SUM(B10:D10)</f>
        <v>1</v>
      </c>
      <c r="F10" s="222"/>
      <c r="G10" s="10">
        <f t="shared" ref="G10:G38" si="0">E10+F10</f>
        <v>1</v>
      </c>
    </row>
    <row r="11" spans="1:7" s="7" customFormat="1" ht="12.75" customHeight="1">
      <c r="A11" s="322" t="s">
        <v>182</v>
      </c>
      <c r="B11" s="222">
        <v>17</v>
      </c>
      <c r="C11" s="222">
        <v>1</v>
      </c>
      <c r="D11" s="222">
        <v>3</v>
      </c>
      <c r="E11" s="10">
        <f t="shared" ref="E11:E38" si="1">SUM(B11:D11)</f>
        <v>21</v>
      </c>
      <c r="F11" s="222"/>
      <c r="G11" s="10">
        <f t="shared" si="0"/>
        <v>21</v>
      </c>
    </row>
    <row r="12" spans="1:7" s="7" customFormat="1" ht="12.75" customHeight="1">
      <c r="A12" s="322" t="s">
        <v>183</v>
      </c>
      <c r="B12" s="222">
        <v>35</v>
      </c>
      <c r="C12" s="222"/>
      <c r="D12" s="222">
        <v>5</v>
      </c>
      <c r="E12" s="10">
        <f t="shared" si="1"/>
        <v>40</v>
      </c>
      <c r="F12" s="222"/>
      <c r="G12" s="10">
        <f t="shared" si="0"/>
        <v>40</v>
      </c>
    </row>
    <row r="13" spans="1:7" s="7" customFormat="1" ht="12.75" customHeight="1">
      <c r="A13" s="322" t="s">
        <v>184</v>
      </c>
      <c r="B13" s="222">
        <v>29</v>
      </c>
      <c r="C13" s="222">
        <v>2</v>
      </c>
      <c r="D13" s="222">
        <v>10</v>
      </c>
      <c r="E13" s="10">
        <f t="shared" si="1"/>
        <v>41</v>
      </c>
      <c r="F13" s="222"/>
      <c r="G13" s="10">
        <f t="shared" si="0"/>
        <v>41</v>
      </c>
    </row>
    <row r="14" spans="1:7" s="7" customFormat="1" ht="12.75" customHeight="1">
      <c r="A14" s="322" t="s">
        <v>185</v>
      </c>
      <c r="B14" s="222">
        <v>62</v>
      </c>
      <c r="C14" s="222"/>
      <c r="D14" s="222"/>
      <c r="E14" s="10">
        <f t="shared" si="1"/>
        <v>62</v>
      </c>
      <c r="F14" s="222"/>
      <c r="G14" s="10">
        <f t="shared" si="0"/>
        <v>62</v>
      </c>
    </row>
    <row r="15" spans="1:7" s="7" customFormat="1" ht="12.75" customHeight="1">
      <c r="A15" s="322" t="s">
        <v>186</v>
      </c>
      <c r="B15" s="222">
        <v>219</v>
      </c>
      <c r="C15" s="222"/>
      <c r="D15" s="222"/>
      <c r="E15" s="10">
        <f t="shared" si="1"/>
        <v>219</v>
      </c>
      <c r="F15" s="222"/>
      <c r="G15" s="10">
        <f t="shared" si="0"/>
        <v>219</v>
      </c>
    </row>
    <row r="16" spans="1:7" s="7" customFormat="1" ht="12.75" customHeight="1">
      <c r="A16" s="322" t="s">
        <v>187</v>
      </c>
      <c r="B16" s="222">
        <v>167</v>
      </c>
      <c r="C16" s="222"/>
      <c r="D16" s="222"/>
      <c r="E16" s="10">
        <f t="shared" si="1"/>
        <v>167</v>
      </c>
      <c r="F16" s="222">
        <v>10</v>
      </c>
      <c r="G16" s="10">
        <f t="shared" si="0"/>
        <v>177</v>
      </c>
    </row>
    <row r="17" spans="1:7" s="7" customFormat="1" ht="12.75" customHeight="1">
      <c r="A17" s="322" t="s">
        <v>188</v>
      </c>
      <c r="B17" s="222">
        <v>48</v>
      </c>
      <c r="C17" s="222"/>
      <c r="D17" s="222"/>
      <c r="E17" s="10">
        <f t="shared" si="1"/>
        <v>48</v>
      </c>
      <c r="F17" s="222">
        <v>2</v>
      </c>
      <c r="G17" s="10">
        <f t="shared" si="0"/>
        <v>50</v>
      </c>
    </row>
    <row r="18" spans="1:7" s="7" customFormat="1" ht="12.75" customHeight="1">
      <c r="A18" s="322" t="s">
        <v>189</v>
      </c>
      <c r="B18" s="222">
        <v>14</v>
      </c>
      <c r="C18" s="222"/>
      <c r="D18" s="222"/>
      <c r="E18" s="10">
        <f t="shared" si="1"/>
        <v>14</v>
      </c>
      <c r="F18" s="222">
        <v>5</v>
      </c>
      <c r="G18" s="10">
        <f t="shared" si="0"/>
        <v>19</v>
      </c>
    </row>
    <row r="19" spans="1:7" s="7" customFormat="1" ht="12.75" customHeight="1">
      <c r="A19" s="322" t="s">
        <v>190</v>
      </c>
      <c r="B19" s="222">
        <v>6</v>
      </c>
      <c r="C19" s="222"/>
      <c r="D19" s="222"/>
      <c r="E19" s="10">
        <f t="shared" si="1"/>
        <v>6</v>
      </c>
      <c r="F19" s="222"/>
      <c r="G19" s="10">
        <f t="shared" si="0"/>
        <v>6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598</v>
      </c>
      <c r="C39" s="125">
        <f>SUM(C10:C19)</f>
        <v>3</v>
      </c>
      <c r="D39" s="125">
        <f t="shared" ref="D39:G39" si="2">SUM(D10:D19)</f>
        <v>18</v>
      </c>
      <c r="E39" s="125">
        <f t="shared" si="2"/>
        <v>619</v>
      </c>
      <c r="F39" s="125">
        <f t="shared" si="2"/>
        <v>17</v>
      </c>
      <c r="G39" s="125">
        <f t="shared" si="2"/>
        <v>636</v>
      </c>
    </row>
    <row r="40" spans="1:7" s="223" customFormat="1">
      <c r="A40" s="221" t="s">
        <v>385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5" sqref="K25"/>
    </sheetView>
  </sheetViews>
  <sheetFormatPr defaultColWidth="9.140625" defaultRowHeight="12.75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6384" width="9.140625" style="7"/>
  </cols>
  <sheetData>
    <row r="1" spans="1:10" s="229" customFormat="1" ht="12.75" customHeight="1">
      <c r="A1" s="943" t="s">
        <v>148</v>
      </c>
      <c r="B1" s="943"/>
      <c r="C1" s="943"/>
      <c r="D1" s="943"/>
      <c r="E1" s="943"/>
      <c r="F1" s="943"/>
      <c r="G1" s="943"/>
      <c r="H1" s="943"/>
      <c r="I1" s="943"/>
      <c r="J1" s="228"/>
    </row>
    <row r="2" spans="1:10" s="229" customFormat="1">
      <c r="A2" s="943" t="s">
        <v>63</v>
      </c>
      <c r="B2" s="943"/>
      <c r="C2" s="943"/>
      <c r="D2" s="943"/>
      <c r="E2" s="943"/>
      <c r="F2" s="943"/>
      <c r="G2" s="943"/>
      <c r="H2" s="943"/>
      <c r="I2" s="943"/>
      <c r="J2" s="228"/>
    </row>
    <row r="3" spans="1:10" s="229" customFormat="1">
      <c r="A3" s="230"/>
      <c r="B3" s="230"/>
      <c r="C3" s="230"/>
      <c r="G3" s="231"/>
      <c r="H3" s="231"/>
      <c r="I3" s="231"/>
      <c r="J3" s="228"/>
    </row>
    <row r="4" spans="1:10" s="225" customFormat="1" ht="12.75" customHeight="1">
      <c r="A4" s="942" t="s">
        <v>386</v>
      </c>
      <c r="B4" s="942"/>
      <c r="C4" s="942"/>
      <c r="D4" s="942"/>
      <c r="E4" s="942"/>
      <c r="F4" s="942"/>
      <c r="G4" s="942"/>
      <c r="H4" s="942"/>
      <c r="I4" s="942"/>
    </row>
    <row r="5" spans="1:10" s="229" customFormat="1" ht="12.75" customHeight="1">
      <c r="A5" s="232"/>
      <c r="B5" s="232"/>
      <c r="C5" s="232"/>
      <c r="D5" s="232"/>
      <c r="E5" s="232"/>
      <c r="F5" s="898" t="s">
        <v>229</v>
      </c>
      <c r="G5" s="898"/>
      <c r="H5" s="898"/>
      <c r="I5" s="898"/>
      <c r="J5" s="228"/>
    </row>
    <row r="6" spans="1:10" s="229" customFormat="1">
      <c r="A6" s="1005" t="s">
        <v>117</v>
      </c>
      <c r="B6" s="1006"/>
      <c r="C6" s="1006" t="s">
        <v>101</v>
      </c>
      <c r="D6" s="1006"/>
      <c r="E6" s="1006"/>
      <c r="F6" s="1006"/>
      <c r="G6" s="1006"/>
      <c r="H6" s="1006"/>
      <c r="I6" s="1006"/>
      <c r="J6" s="228"/>
    </row>
    <row r="7" spans="1:10" s="229" customFormat="1">
      <c r="A7" s="1005"/>
      <c r="B7" s="1006"/>
      <c r="C7" s="1006" t="s">
        <v>118</v>
      </c>
      <c r="D7" s="1006" t="s">
        <v>119</v>
      </c>
      <c r="E7" s="1006" t="s">
        <v>120</v>
      </c>
      <c r="F7" s="1006" t="s">
        <v>121</v>
      </c>
      <c r="G7" s="1006" t="s">
        <v>122</v>
      </c>
      <c r="H7" s="1006"/>
      <c r="I7" s="1006"/>
      <c r="J7" s="228"/>
    </row>
    <row r="8" spans="1:10" s="229" customFormat="1">
      <c r="A8" s="362" t="s">
        <v>123</v>
      </c>
      <c r="B8" s="363" t="s">
        <v>26</v>
      </c>
      <c r="C8" s="1006"/>
      <c r="D8" s="1006"/>
      <c r="E8" s="1006"/>
      <c r="F8" s="1006"/>
      <c r="G8" s="363" t="s">
        <v>124</v>
      </c>
      <c r="H8" s="363" t="s">
        <v>125</v>
      </c>
      <c r="I8" s="363" t="s">
        <v>9</v>
      </c>
      <c r="J8" s="228"/>
    </row>
    <row r="9" spans="1:10" s="229" customFormat="1" ht="12.75" customHeight="1">
      <c r="A9" s="227" t="s">
        <v>387</v>
      </c>
      <c r="B9" s="238" t="s">
        <v>213</v>
      </c>
      <c r="C9" s="848">
        <v>632</v>
      </c>
      <c r="D9" s="849">
        <v>62</v>
      </c>
      <c r="E9" s="848">
        <v>30</v>
      </c>
      <c r="F9" s="849"/>
      <c r="G9" s="850">
        <v>674</v>
      </c>
      <c r="H9" s="850">
        <v>1083</v>
      </c>
      <c r="I9" s="170">
        <f>G9+H9</f>
        <v>1757</v>
      </c>
      <c r="J9" s="228"/>
    </row>
    <row r="10" spans="1:10" s="229" customFormat="1" ht="12.75" customHeight="1">
      <c r="A10" s="235" t="s">
        <v>193</v>
      </c>
      <c r="B10" s="238" t="s">
        <v>388</v>
      </c>
      <c r="C10" s="238"/>
      <c r="D10" s="238"/>
      <c r="E10" s="238"/>
      <c r="F10" s="238"/>
      <c r="G10" s="222"/>
      <c r="H10" s="222"/>
      <c r="I10" s="170">
        <f t="shared" ref="I10:I20" si="0">G10+H10</f>
        <v>0</v>
      </c>
      <c r="J10" s="228"/>
    </row>
    <row r="11" spans="1:10" s="229" customFormat="1" ht="12.75" hidden="1" customHeight="1">
      <c r="A11" s="235"/>
      <c r="B11" s="236"/>
      <c r="C11" s="236"/>
      <c r="D11" s="236"/>
      <c r="E11" s="236"/>
      <c r="F11" s="236"/>
      <c r="G11" s="9"/>
      <c r="H11" s="9"/>
      <c r="I11" s="170">
        <f t="shared" si="0"/>
        <v>0</v>
      </c>
      <c r="J11" s="228"/>
    </row>
    <row r="12" spans="1:10" s="229" customFormat="1" ht="12.75" hidden="1" customHeight="1">
      <c r="A12" s="235"/>
      <c r="B12" s="236"/>
      <c r="C12" s="236"/>
      <c r="D12" s="236"/>
      <c r="E12" s="236"/>
      <c r="F12" s="236"/>
      <c r="G12" s="9"/>
      <c r="H12" s="9"/>
      <c r="I12" s="170">
        <f t="shared" si="0"/>
        <v>0</v>
      </c>
      <c r="J12" s="228"/>
    </row>
    <row r="13" spans="1:10" s="229" customFormat="1" ht="12.75" hidden="1" customHeight="1">
      <c r="A13" s="235"/>
      <c r="B13" s="236"/>
      <c r="C13" s="236"/>
      <c r="D13" s="236"/>
      <c r="E13" s="236"/>
      <c r="F13" s="236"/>
      <c r="G13" s="9"/>
      <c r="H13" s="9"/>
      <c r="I13" s="170">
        <f t="shared" si="0"/>
        <v>0</v>
      </c>
      <c r="J13" s="228"/>
    </row>
    <row r="14" spans="1:10" s="229" customFormat="1" ht="12.75" hidden="1" customHeight="1">
      <c r="A14" s="235"/>
      <c r="B14" s="236"/>
      <c r="C14" s="236"/>
      <c r="D14" s="236"/>
      <c r="E14" s="236"/>
      <c r="F14" s="236"/>
      <c r="G14" s="9"/>
      <c r="H14" s="9"/>
      <c r="I14" s="170">
        <f t="shared" si="0"/>
        <v>0</v>
      </c>
      <c r="J14" s="228"/>
    </row>
    <row r="15" spans="1:10" s="229" customFormat="1" ht="12.75" hidden="1" customHeight="1">
      <c r="A15" s="235"/>
      <c r="B15" s="236"/>
      <c r="C15" s="236"/>
      <c r="D15" s="236"/>
      <c r="E15" s="236"/>
      <c r="F15" s="236"/>
      <c r="G15" s="9"/>
      <c r="H15" s="9"/>
      <c r="I15" s="170">
        <f t="shared" si="0"/>
        <v>0</v>
      </c>
      <c r="J15" s="228"/>
    </row>
    <row r="16" spans="1:10" s="229" customFormat="1" ht="12.75" hidden="1" customHeight="1">
      <c r="A16" s="235"/>
      <c r="B16" s="236"/>
      <c r="C16" s="236"/>
      <c r="D16" s="236"/>
      <c r="E16" s="236"/>
      <c r="F16" s="236"/>
      <c r="G16" s="9"/>
      <c r="H16" s="9"/>
      <c r="I16" s="170">
        <f t="shared" si="0"/>
        <v>0</v>
      </c>
      <c r="J16" s="228"/>
    </row>
    <row r="17" spans="1:14" s="229" customFormat="1" ht="12.75" hidden="1" customHeight="1">
      <c r="A17" s="235"/>
      <c r="B17" s="236"/>
      <c r="C17" s="236"/>
      <c r="D17" s="236"/>
      <c r="E17" s="236"/>
      <c r="F17" s="236"/>
      <c r="G17" s="9"/>
      <c r="H17" s="9"/>
      <c r="I17" s="170">
        <f t="shared" si="0"/>
        <v>0</v>
      </c>
      <c r="J17" s="228"/>
    </row>
    <row r="18" spans="1:14" s="229" customFormat="1" ht="12.75" hidden="1" customHeight="1">
      <c r="A18" s="235"/>
      <c r="B18" s="236"/>
      <c r="C18" s="236"/>
      <c r="D18" s="236"/>
      <c r="E18" s="236"/>
      <c r="F18" s="236"/>
      <c r="G18" s="9"/>
      <c r="H18" s="9"/>
      <c r="I18" s="170">
        <f t="shared" si="0"/>
        <v>0</v>
      </c>
      <c r="J18" s="228"/>
    </row>
    <row r="19" spans="1:14" s="229" customFormat="1" hidden="1">
      <c r="A19" s="642"/>
      <c r="B19" s="236"/>
      <c r="C19" s="236"/>
      <c r="D19" s="236"/>
      <c r="E19" s="236"/>
      <c r="F19" s="236"/>
      <c r="G19" s="9"/>
      <c r="H19" s="9"/>
      <c r="I19" s="170">
        <f t="shared" si="0"/>
        <v>0</v>
      </c>
      <c r="J19" s="228"/>
    </row>
    <row r="20" spans="1:14" s="229" customFormat="1" hidden="1">
      <c r="A20" s="642"/>
      <c r="B20" s="236"/>
      <c r="C20" s="236"/>
      <c r="D20" s="236"/>
      <c r="E20" s="236"/>
      <c r="F20" s="236"/>
      <c r="G20" s="9"/>
      <c r="H20" s="9"/>
      <c r="I20" s="170">
        <f t="shared" si="0"/>
        <v>0</v>
      </c>
      <c r="J20" s="228"/>
    </row>
    <row r="21" spans="1:14" s="229" customFormat="1" ht="21.75" customHeight="1">
      <c r="A21" s="1000" t="s">
        <v>9</v>
      </c>
      <c r="B21" s="1001"/>
      <c r="C21" s="125">
        <f t="shared" ref="C21:H21" si="1">SUM(C9:C20)</f>
        <v>632</v>
      </c>
      <c r="D21" s="125">
        <f t="shared" si="1"/>
        <v>62</v>
      </c>
      <c r="E21" s="125">
        <f t="shared" si="1"/>
        <v>30</v>
      </c>
      <c r="F21" s="125">
        <f t="shared" si="1"/>
        <v>0</v>
      </c>
      <c r="G21" s="125">
        <f t="shared" si="1"/>
        <v>674</v>
      </c>
      <c r="H21" s="125">
        <f t="shared" si="1"/>
        <v>1083</v>
      </c>
      <c r="I21" s="171">
        <f>SUM(I9:I20)</f>
        <v>1757</v>
      </c>
      <c r="J21" s="228"/>
    </row>
    <row r="22" spans="1:14" s="229" customFormat="1" ht="13.5" customHeight="1">
      <c r="A22" s="1002" t="s">
        <v>385</v>
      </c>
      <c r="B22" s="1002"/>
      <c r="C22" s="1002"/>
      <c r="D22" s="1002"/>
      <c r="E22" s="1002"/>
      <c r="F22" s="1002"/>
      <c r="G22" s="1002"/>
      <c r="H22" s="1002"/>
      <c r="I22" s="1002"/>
      <c r="J22" s="228"/>
    </row>
    <row r="23" spans="1:14" s="229" customFormat="1" ht="12.75" customHeight="1">
      <c r="A23" s="1003" t="s">
        <v>69</v>
      </c>
      <c r="B23" s="1003"/>
      <c r="C23" s="1003"/>
      <c r="D23" s="1003"/>
      <c r="E23" s="1003"/>
      <c r="F23" s="1003"/>
      <c r="G23" s="1003"/>
      <c r="H23" s="1003"/>
      <c r="I23" s="1003"/>
      <c r="J23" s="228"/>
    </row>
    <row r="24" spans="1:14" s="229" customFormat="1" ht="12.75" customHeight="1">
      <c r="A24" s="1004" t="s">
        <v>139</v>
      </c>
      <c r="B24" s="1004"/>
      <c r="C24" s="1004"/>
      <c r="D24" s="1004"/>
      <c r="E24" s="1004"/>
      <c r="F24" s="1004"/>
      <c r="G24" s="1004"/>
      <c r="H24" s="1004"/>
      <c r="I24" s="1004"/>
      <c r="K24" s="228"/>
      <c r="N24" s="228"/>
    </row>
    <row r="25" spans="1:14" s="229" customFormat="1" ht="31.5">
      <c r="A25" s="995" t="s">
        <v>126</v>
      </c>
      <c r="B25" s="996"/>
      <c r="C25" s="364" t="s">
        <v>127</v>
      </c>
      <c r="D25" s="996" t="s">
        <v>128</v>
      </c>
      <c r="E25" s="996"/>
      <c r="F25" s="996"/>
      <c r="G25" s="996"/>
      <c r="H25" s="996"/>
      <c r="I25" s="996"/>
      <c r="K25" s="228"/>
      <c r="N25" s="228"/>
    </row>
    <row r="26" spans="1:14" s="229" customFormat="1" ht="13.5" customHeight="1">
      <c r="A26" s="990" t="s">
        <v>129</v>
      </c>
      <c r="B26" s="991"/>
      <c r="C26" s="851">
        <v>910.08</v>
      </c>
      <c r="D26" s="1233" t="s">
        <v>389</v>
      </c>
      <c r="E26" s="1233"/>
      <c r="F26" s="1233"/>
      <c r="G26" s="1233"/>
      <c r="H26" s="1233"/>
      <c r="I26" s="1233"/>
      <c r="K26" s="228"/>
      <c r="N26" s="228"/>
    </row>
    <row r="27" spans="1:14" s="229" customFormat="1" ht="12.75" customHeight="1">
      <c r="A27" s="990" t="s">
        <v>130</v>
      </c>
      <c r="B27" s="991"/>
      <c r="C27" s="851">
        <v>719.62</v>
      </c>
      <c r="D27" s="1233" t="s">
        <v>390</v>
      </c>
      <c r="E27" s="1233"/>
      <c r="F27" s="1233"/>
      <c r="G27" s="1233"/>
      <c r="H27" s="1233"/>
      <c r="I27" s="1233"/>
      <c r="K27" s="228"/>
      <c r="N27" s="228"/>
    </row>
    <row r="28" spans="1:14" s="229" customFormat="1" ht="12.75" customHeight="1">
      <c r="A28" s="990" t="s">
        <v>131</v>
      </c>
      <c r="B28" s="991"/>
      <c r="C28" s="851" t="s">
        <v>391</v>
      </c>
      <c r="D28" s="1233" t="s">
        <v>392</v>
      </c>
      <c r="E28" s="1233"/>
      <c r="F28" s="1233"/>
      <c r="G28" s="1233"/>
      <c r="H28" s="1233"/>
      <c r="I28" s="1233"/>
      <c r="K28" s="228"/>
      <c r="N28" s="228"/>
    </row>
    <row r="29" spans="1:14" s="229" customFormat="1" ht="12.75" customHeight="1">
      <c r="A29" s="990" t="s">
        <v>132</v>
      </c>
      <c r="B29" s="991"/>
      <c r="C29" s="851"/>
      <c r="D29" s="1233"/>
      <c r="E29" s="1233"/>
      <c r="F29" s="1233"/>
      <c r="G29" s="1233"/>
      <c r="H29" s="1233"/>
      <c r="I29" s="1233"/>
      <c r="K29" s="228"/>
      <c r="N29" s="228"/>
    </row>
    <row r="30" spans="1:14" s="229" customFormat="1" ht="13.5" customHeight="1">
      <c r="A30" s="990" t="s">
        <v>133</v>
      </c>
      <c r="B30" s="991"/>
      <c r="C30" s="851">
        <v>215</v>
      </c>
      <c r="D30" s="1233" t="s">
        <v>389</v>
      </c>
      <c r="E30" s="1233"/>
      <c r="F30" s="1233"/>
      <c r="G30" s="1233"/>
      <c r="H30" s="1233"/>
      <c r="I30" s="1233"/>
      <c r="K30" s="228"/>
      <c r="N30" s="228"/>
    </row>
    <row r="31" spans="1:14" s="229" customFormat="1">
      <c r="A31" s="328"/>
      <c r="B31" s="328"/>
      <c r="C31" s="328"/>
      <c r="D31" s="328"/>
      <c r="E31" s="328"/>
      <c r="F31" s="328"/>
      <c r="G31" s="329"/>
      <c r="H31" s="329"/>
      <c r="I31" s="329"/>
      <c r="J31" s="228"/>
    </row>
    <row r="32" spans="1:14" s="229" customFormat="1">
      <c r="A32" s="228"/>
      <c r="B32" s="228"/>
      <c r="C32" s="228"/>
      <c r="D32" s="228"/>
      <c r="E32" s="228"/>
      <c r="F32" s="228"/>
      <c r="J32" s="228"/>
    </row>
    <row r="33" spans="1:10" s="229" customFormat="1">
      <c r="A33" s="228"/>
      <c r="B33" s="228"/>
      <c r="C33" s="228"/>
      <c r="D33" s="228"/>
      <c r="E33" s="228"/>
      <c r="F33" s="228"/>
      <c r="J33" s="228"/>
    </row>
    <row r="34" spans="1:10" s="229" customFormat="1">
      <c r="A34" s="228"/>
      <c r="B34" s="228"/>
      <c r="C34" s="228"/>
      <c r="D34" s="228"/>
      <c r="E34" s="228"/>
      <c r="F34" s="228"/>
      <c r="J34" s="228"/>
    </row>
    <row r="35" spans="1:10" s="229" customFormat="1">
      <c r="A35" s="228"/>
      <c r="B35" s="228"/>
      <c r="C35" s="228"/>
      <c r="D35" s="228"/>
      <c r="E35" s="228"/>
      <c r="F35" s="228"/>
      <c r="J35" s="228"/>
    </row>
    <row r="36" spans="1:10" s="229" customFormat="1">
      <c r="A36" s="228"/>
      <c r="B36" s="228"/>
      <c r="C36" s="228"/>
      <c r="D36" s="228"/>
      <c r="E36" s="228"/>
      <c r="F36" s="228"/>
      <c r="J36" s="228"/>
    </row>
  </sheetData>
  <sheetProtection password="C40C" sheet="1" objects="1" scenarios="1"/>
  <mergeCells count="27">
    <mergeCell ref="A24:I24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  <mergeCell ref="D28:I28"/>
    <mergeCell ref="A25:B25"/>
    <mergeCell ref="D25:I25"/>
    <mergeCell ref="A21:B21"/>
    <mergeCell ref="A22:I22"/>
    <mergeCell ref="A23:I23"/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</mergeCells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</row>
    <row r="2" spans="1:13" ht="12.75" customHeight="1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97" t="s">
        <v>393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98" t="s">
        <v>384</v>
      </c>
      <c r="M5" s="898"/>
    </row>
    <row r="6" spans="1:13" ht="12.75" customHeight="1" thickTop="1">
      <c r="A6" s="878" t="s">
        <v>3</v>
      </c>
      <c r="B6" s="879"/>
      <c r="C6" s="879"/>
      <c r="D6" s="880"/>
      <c r="E6" s="884" t="s">
        <v>4</v>
      </c>
      <c r="F6" s="885"/>
      <c r="G6" s="885"/>
      <c r="H6" s="885"/>
      <c r="I6" s="886"/>
      <c r="J6" s="899" t="s">
        <v>5</v>
      </c>
      <c r="K6" s="900"/>
      <c r="L6" s="901"/>
      <c r="M6" s="902" t="s">
        <v>6</v>
      </c>
    </row>
    <row r="7" spans="1:13" ht="21" customHeight="1">
      <c r="A7" s="881"/>
      <c r="B7" s="882"/>
      <c r="C7" s="882"/>
      <c r="D7" s="883"/>
      <c r="E7" s="904" t="s">
        <v>7</v>
      </c>
      <c r="F7" s="905"/>
      <c r="G7" s="905"/>
      <c r="H7" s="905" t="s">
        <v>8</v>
      </c>
      <c r="I7" s="906" t="s">
        <v>9</v>
      </c>
      <c r="J7" s="904" t="s">
        <v>10</v>
      </c>
      <c r="K7" s="905" t="s">
        <v>11</v>
      </c>
      <c r="L7" s="907" t="s">
        <v>9</v>
      </c>
      <c r="M7" s="903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905"/>
      <c r="I8" s="906"/>
      <c r="J8" s="904"/>
      <c r="K8" s="905"/>
      <c r="L8" s="907"/>
      <c r="M8" s="903"/>
    </row>
    <row r="9" spans="1:13" s="7" customFormat="1" ht="12.75" customHeight="1">
      <c r="A9" s="893" t="s">
        <v>151</v>
      </c>
      <c r="B9" s="891" t="s">
        <v>155</v>
      </c>
      <c r="C9" s="887" t="s">
        <v>152</v>
      </c>
      <c r="D9" s="178">
        <v>13</v>
      </c>
      <c r="E9" s="179">
        <v>629</v>
      </c>
      <c r="F9" s="180"/>
      <c r="G9" s="261">
        <f>E9+F9</f>
        <v>629</v>
      </c>
      <c r="H9" s="257"/>
      <c r="I9" s="261">
        <f>G9+H9</f>
        <v>629</v>
      </c>
      <c r="J9" s="179">
        <v>255</v>
      </c>
      <c r="K9" s="180">
        <v>52</v>
      </c>
      <c r="L9" s="273">
        <f>J9+K9</f>
        <v>307</v>
      </c>
      <c r="M9" s="199">
        <v>69</v>
      </c>
    </row>
    <row r="10" spans="1:13" s="7" customFormat="1" ht="12.75" customHeight="1">
      <c r="A10" s="894"/>
      <c r="B10" s="892"/>
      <c r="C10" s="888"/>
      <c r="D10" s="181">
        <v>12</v>
      </c>
      <c r="E10" s="182">
        <v>21</v>
      </c>
      <c r="F10" s="183"/>
      <c r="G10" s="262">
        <f t="shared" ref="G10:G33" si="0">E10+F10</f>
        <v>21</v>
      </c>
      <c r="H10" s="258"/>
      <c r="I10" s="262">
        <f t="shared" ref="I10:I49" si="1">G10+H10</f>
        <v>21</v>
      </c>
      <c r="J10" s="182"/>
      <c r="K10" s="183"/>
      <c r="L10" s="274">
        <f t="shared" ref="L10:L49" si="2">J10+K10</f>
        <v>0</v>
      </c>
      <c r="M10" s="200"/>
    </row>
    <row r="11" spans="1:13" s="7" customFormat="1" ht="12.75" customHeight="1">
      <c r="A11" s="894"/>
      <c r="B11" s="892"/>
      <c r="C11" s="889"/>
      <c r="D11" s="184">
        <v>11</v>
      </c>
      <c r="E11" s="185">
        <v>12</v>
      </c>
      <c r="F11" s="186"/>
      <c r="G11" s="263">
        <f t="shared" si="0"/>
        <v>12</v>
      </c>
      <c r="H11" s="258"/>
      <c r="I11" s="263">
        <f t="shared" si="1"/>
        <v>12</v>
      </c>
      <c r="J11" s="185">
        <v>1</v>
      </c>
      <c r="K11" s="186"/>
      <c r="L11" s="275">
        <f t="shared" si="2"/>
        <v>1</v>
      </c>
      <c r="M11" s="201"/>
    </row>
    <row r="12" spans="1:13" s="7" customFormat="1" ht="12.75" customHeight="1">
      <c r="A12" s="894"/>
      <c r="B12" s="892"/>
      <c r="C12" s="890" t="s">
        <v>153</v>
      </c>
      <c r="D12" s="178">
        <v>10</v>
      </c>
      <c r="E12" s="179">
        <v>18</v>
      </c>
      <c r="F12" s="180"/>
      <c r="G12" s="261">
        <f t="shared" si="0"/>
        <v>18</v>
      </c>
      <c r="H12" s="258"/>
      <c r="I12" s="261">
        <f t="shared" si="1"/>
        <v>18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894"/>
      <c r="B13" s="892"/>
      <c r="C13" s="888"/>
      <c r="D13" s="181">
        <v>9</v>
      </c>
      <c r="E13" s="182">
        <v>76</v>
      </c>
      <c r="F13" s="183"/>
      <c r="G13" s="262">
        <f t="shared" si="0"/>
        <v>76</v>
      </c>
      <c r="H13" s="258"/>
      <c r="I13" s="262">
        <f t="shared" si="1"/>
        <v>76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894"/>
      <c r="B14" s="892"/>
      <c r="C14" s="888"/>
      <c r="D14" s="181">
        <v>8</v>
      </c>
      <c r="E14" s="182">
        <v>76</v>
      </c>
      <c r="F14" s="183"/>
      <c r="G14" s="262">
        <f t="shared" si="0"/>
        <v>76</v>
      </c>
      <c r="H14" s="258"/>
      <c r="I14" s="262">
        <f t="shared" si="1"/>
        <v>76</v>
      </c>
      <c r="J14" s="182"/>
      <c r="K14" s="183"/>
      <c r="L14" s="274">
        <f t="shared" si="2"/>
        <v>0</v>
      </c>
      <c r="M14" s="200"/>
    </row>
    <row r="15" spans="1:13" s="7" customFormat="1" ht="12.75" customHeight="1">
      <c r="A15" s="894"/>
      <c r="B15" s="892"/>
      <c r="C15" s="888"/>
      <c r="D15" s="187">
        <v>7</v>
      </c>
      <c r="E15" s="188">
        <v>87</v>
      </c>
      <c r="F15" s="189"/>
      <c r="G15" s="264">
        <f t="shared" si="0"/>
        <v>87</v>
      </c>
      <c r="H15" s="258"/>
      <c r="I15" s="264">
        <f t="shared" si="1"/>
        <v>87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894"/>
      <c r="B16" s="892"/>
      <c r="C16" s="889"/>
      <c r="D16" s="184">
        <v>6</v>
      </c>
      <c r="E16" s="185">
        <v>87</v>
      </c>
      <c r="F16" s="186"/>
      <c r="G16" s="263">
        <f t="shared" si="0"/>
        <v>87</v>
      </c>
      <c r="H16" s="258"/>
      <c r="I16" s="263">
        <f t="shared" si="1"/>
        <v>87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894"/>
      <c r="B17" s="892"/>
      <c r="C17" s="890" t="s">
        <v>154</v>
      </c>
      <c r="D17" s="178">
        <v>5</v>
      </c>
      <c r="E17" s="179">
        <v>86</v>
      </c>
      <c r="F17" s="180"/>
      <c r="G17" s="261">
        <f t="shared" si="0"/>
        <v>86</v>
      </c>
      <c r="H17" s="258"/>
      <c r="I17" s="261">
        <f t="shared" si="1"/>
        <v>86</v>
      </c>
      <c r="J17" s="179"/>
      <c r="K17" s="180"/>
      <c r="L17" s="273">
        <f t="shared" si="2"/>
        <v>0</v>
      </c>
      <c r="M17" s="199"/>
    </row>
    <row r="18" spans="1:13" s="7" customFormat="1" ht="12.75" customHeight="1">
      <c r="A18" s="894"/>
      <c r="B18" s="892"/>
      <c r="C18" s="888"/>
      <c r="D18" s="181">
        <v>4</v>
      </c>
      <c r="E18" s="182">
        <v>55</v>
      </c>
      <c r="F18" s="183"/>
      <c r="G18" s="262">
        <f t="shared" si="0"/>
        <v>55</v>
      </c>
      <c r="H18" s="258"/>
      <c r="I18" s="262">
        <f t="shared" si="1"/>
        <v>55</v>
      </c>
      <c r="J18" s="182">
        <v>1</v>
      </c>
      <c r="K18" s="183"/>
      <c r="L18" s="274">
        <f t="shared" si="2"/>
        <v>1</v>
      </c>
      <c r="M18" s="200"/>
    </row>
    <row r="19" spans="1:13" s="7" customFormat="1" ht="12.75" customHeight="1">
      <c r="A19" s="894"/>
      <c r="B19" s="892"/>
      <c r="C19" s="888"/>
      <c r="D19" s="181">
        <v>3</v>
      </c>
      <c r="E19" s="182"/>
      <c r="F19" s="183">
        <v>23</v>
      </c>
      <c r="G19" s="262">
        <f t="shared" si="0"/>
        <v>23</v>
      </c>
      <c r="H19" s="258"/>
      <c r="I19" s="262">
        <f t="shared" si="1"/>
        <v>23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894"/>
      <c r="B20" s="892"/>
      <c r="C20" s="888"/>
      <c r="D20" s="181">
        <v>2</v>
      </c>
      <c r="E20" s="188"/>
      <c r="F20" s="189">
        <v>10</v>
      </c>
      <c r="G20" s="264">
        <f t="shared" si="0"/>
        <v>10</v>
      </c>
      <c r="H20" s="258"/>
      <c r="I20" s="264">
        <f t="shared" si="1"/>
        <v>10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894"/>
      <c r="B21" s="892"/>
      <c r="C21" s="888"/>
      <c r="D21" s="187">
        <v>1</v>
      </c>
      <c r="E21" s="194"/>
      <c r="F21" s="195">
        <v>30</v>
      </c>
      <c r="G21" s="265">
        <f t="shared" si="0"/>
        <v>30</v>
      </c>
      <c r="H21" s="195">
        <v>23</v>
      </c>
      <c r="I21" s="265">
        <f t="shared" si="1"/>
        <v>53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1147</v>
      </c>
      <c r="F22" s="266">
        <f t="shared" ref="F22:M22" si="3">SUM(F9:F21)</f>
        <v>63</v>
      </c>
      <c r="G22" s="266">
        <f t="shared" si="3"/>
        <v>1210</v>
      </c>
      <c r="H22" s="270">
        <f t="shared" si="3"/>
        <v>23</v>
      </c>
      <c r="I22" s="266">
        <f t="shared" si="3"/>
        <v>1233</v>
      </c>
      <c r="J22" s="287">
        <f t="shared" si="3"/>
        <v>257</v>
      </c>
      <c r="K22" s="266">
        <f t="shared" si="3"/>
        <v>52</v>
      </c>
      <c r="L22" s="278">
        <f t="shared" si="3"/>
        <v>309</v>
      </c>
      <c r="M22" s="288">
        <f t="shared" si="3"/>
        <v>69</v>
      </c>
    </row>
    <row r="23" spans="1:13" s="7" customFormat="1" ht="12.75" customHeight="1">
      <c r="A23" s="893" t="s">
        <v>168</v>
      </c>
      <c r="B23" s="891" t="s">
        <v>169</v>
      </c>
      <c r="C23" s="887" t="s">
        <v>152</v>
      </c>
      <c r="D23" s="196">
        <v>13</v>
      </c>
      <c r="E23" s="190">
        <v>894</v>
      </c>
      <c r="F23" s="191"/>
      <c r="G23" s="267">
        <f t="shared" si="0"/>
        <v>894</v>
      </c>
      <c r="H23" s="257"/>
      <c r="I23" s="267">
        <f t="shared" si="1"/>
        <v>894</v>
      </c>
      <c r="J23" s="190">
        <v>206</v>
      </c>
      <c r="K23" s="191">
        <v>59</v>
      </c>
      <c r="L23" s="279">
        <f t="shared" si="2"/>
        <v>265</v>
      </c>
      <c r="M23" s="203">
        <v>76</v>
      </c>
    </row>
    <row r="24" spans="1:13" s="7" customFormat="1" ht="12.75" customHeight="1">
      <c r="A24" s="894"/>
      <c r="B24" s="892"/>
      <c r="C24" s="888"/>
      <c r="D24" s="197">
        <v>12</v>
      </c>
      <c r="E24" s="192">
        <v>42</v>
      </c>
      <c r="F24" s="193"/>
      <c r="G24" s="268">
        <f t="shared" si="0"/>
        <v>42</v>
      </c>
      <c r="H24" s="258"/>
      <c r="I24" s="268">
        <f t="shared" si="1"/>
        <v>42</v>
      </c>
      <c r="J24" s="192"/>
      <c r="K24" s="193"/>
      <c r="L24" s="280">
        <f t="shared" si="2"/>
        <v>0</v>
      </c>
      <c r="M24" s="204"/>
    </row>
    <row r="25" spans="1:13" s="7" customFormat="1" ht="12.75" customHeight="1">
      <c r="A25" s="894"/>
      <c r="B25" s="892"/>
      <c r="C25" s="889"/>
      <c r="D25" s="198">
        <v>11</v>
      </c>
      <c r="E25" s="194">
        <v>22</v>
      </c>
      <c r="F25" s="195"/>
      <c r="G25" s="265">
        <f t="shared" si="0"/>
        <v>22</v>
      </c>
      <c r="H25" s="258"/>
      <c r="I25" s="265">
        <f t="shared" si="1"/>
        <v>22</v>
      </c>
      <c r="J25" s="194">
        <v>1</v>
      </c>
      <c r="K25" s="195"/>
      <c r="L25" s="277">
        <f t="shared" si="2"/>
        <v>1</v>
      </c>
      <c r="M25" s="205"/>
    </row>
    <row r="26" spans="1:13" s="7" customFormat="1" ht="12.75" customHeight="1">
      <c r="A26" s="894"/>
      <c r="B26" s="892"/>
      <c r="C26" s="890" t="s">
        <v>153</v>
      </c>
      <c r="D26" s="196">
        <v>10</v>
      </c>
      <c r="E26" s="190">
        <v>20</v>
      </c>
      <c r="F26" s="191"/>
      <c r="G26" s="267">
        <f t="shared" si="0"/>
        <v>20</v>
      </c>
      <c r="H26" s="258"/>
      <c r="I26" s="267">
        <f t="shared" si="1"/>
        <v>20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894"/>
      <c r="B27" s="892"/>
      <c r="C27" s="888"/>
      <c r="D27" s="197">
        <v>9</v>
      </c>
      <c r="E27" s="192">
        <v>96</v>
      </c>
      <c r="F27" s="193"/>
      <c r="G27" s="268">
        <f t="shared" si="0"/>
        <v>96</v>
      </c>
      <c r="H27" s="258"/>
      <c r="I27" s="268">
        <f t="shared" si="1"/>
        <v>96</v>
      </c>
      <c r="J27" s="192"/>
      <c r="K27" s="193"/>
      <c r="L27" s="280">
        <f t="shared" si="2"/>
        <v>0</v>
      </c>
      <c r="M27" s="204"/>
    </row>
    <row r="28" spans="1:13" s="7" customFormat="1" ht="12.75" customHeight="1">
      <c r="A28" s="894"/>
      <c r="B28" s="892"/>
      <c r="C28" s="888"/>
      <c r="D28" s="197">
        <v>8</v>
      </c>
      <c r="E28" s="192">
        <v>111</v>
      </c>
      <c r="F28" s="193"/>
      <c r="G28" s="268">
        <f t="shared" si="0"/>
        <v>111</v>
      </c>
      <c r="H28" s="258"/>
      <c r="I28" s="268">
        <f t="shared" si="1"/>
        <v>111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894"/>
      <c r="B29" s="892"/>
      <c r="C29" s="888"/>
      <c r="D29" s="197">
        <v>7</v>
      </c>
      <c r="E29" s="192">
        <v>126</v>
      </c>
      <c r="F29" s="193"/>
      <c r="G29" s="268">
        <f t="shared" si="0"/>
        <v>126</v>
      </c>
      <c r="H29" s="258"/>
      <c r="I29" s="268">
        <f t="shared" si="1"/>
        <v>126</v>
      </c>
      <c r="J29" s="192"/>
      <c r="K29" s="193">
        <v>1</v>
      </c>
      <c r="L29" s="280">
        <f t="shared" si="2"/>
        <v>1</v>
      </c>
      <c r="M29" s="204">
        <v>1</v>
      </c>
    </row>
    <row r="30" spans="1:13" s="7" customFormat="1" ht="12.75" customHeight="1">
      <c r="A30" s="894"/>
      <c r="B30" s="892"/>
      <c r="C30" s="889"/>
      <c r="D30" s="198">
        <v>6</v>
      </c>
      <c r="E30" s="194">
        <v>127</v>
      </c>
      <c r="F30" s="195"/>
      <c r="G30" s="265">
        <f t="shared" si="0"/>
        <v>127</v>
      </c>
      <c r="H30" s="258"/>
      <c r="I30" s="265">
        <f t="shared" si="1"/>
        <v>127</v>
      </c>
      <c r="J30" s="194">
        <v>1</v>
      </c>
      <c r="K30" s="195"/>
      <c r="L30" s="277">
        <f t="shared" si="2"/>
        <v>1</v>
      </c>
      <c r="M30" s="205"/>
    </row>
    <row r="31" spans="1:13" s="7" customFormat="1" ht="12.75" customHeight="1">
      <c r="A31" s="894"/>
      <c r="B31" s="892"/>
      <c r="C31" s="890" t="s">
        <v>154</v>
      </c>
      <c r="D31" s="196">
        <v>5</v>
      </c>
      <c r="E31" s="190">
        <v>143</v>
      </c>
      <c r="F31" s="191"/>
      <c r="G31" s="267">
        <f t="shared" si="0"/>
        <v>143</v>
      </c>
      <c r="H31" s="258"/>
      <c r="I31" s="267">
        <f t="shared" si="1"/>
        <v>143</v>
      </c>
      <c r="J31" s="190"/>
      <c r="K31" s="191"/>
      <c r="L31" s="279">
        <f t="shared" si="2"/>
        <v>0</v>
      </c>
      <c r="M31" s="203"/>
    </row>
    <row r="32" spans="1:13" s="7" customFormat="1" ht="12.75" customHeight="1">
      <c r="A32" s="894"/>
      <c r="B32" s="892"/>
      <c r="C32" s="888"/>
      <c r="D32" s="197">
        <v>4</v>
      </c>
      <c r="E32" s="192">
        <v>49</v>
      </c>
      <c r="F32" s="193"/>
      <c r="G32" s="268">
        <f t="shared" si="0"/>
        <v>49</v>
      </c>
      <c r="H32" s="258"/>
      <c r="I32" s="268">
        <f t="shared" si="1"/>
        <v>49</v>
      </c>
      <c r="J32" s="192"/>
      <c r="K32" s="193">
        <v>1</v>
      </c>
      <c r="L32" s="280">
        <f t="shared" si="2"/>
        <v>1</v>
      </c>
      <c r="M32" s="204">
        <v>4</v>
      </c>
    </row>
    <row r="33" spans="1:13" s="7" customFormat="1" ht="12.75" customHeight="1">
      <c r="A33" s="894"/>
      <c r="B33" s="892"/>
      <c r="C33" s="888"/>
      <c r="D33" s="197">
        <v>3</v>
      </c>
      <c r="E33" s="192"/>
      <c r="F33" s="193">
        <v>23</v>
      </c>
      <c r="G33" s="268">
        <f t="shared" si="0"/>
        <v>23</v>
      </c>
      <c r="H33" s="258"/>
      <c r="I33" s="268">
        <f t="shared" si="1"/>
        <v>23</v>
      </c>
      <c r="J33" s="192"/>
      <c r="K33" s="193">
        <v>1</v>
      </c>
      <c r="L33" s="280">
        <f t="shared" si="2"/>
        <v>1</v>
      </c>
      <c r="M33" s="204">
        <v>3</v>
      </c>
    </row>
    <row r="34" spans="1:13" s="7" customFormat="1" ht="12.75" customHeight="1">
      <c r="A34" s="894"/>
      <c r="B34" s="892"/>
      <c r="C34" s="888"/>
      <c r="D34" s="197">
        <v>2</v>
      </c>
      <c r="E34" s="206"/>
      <c r="F34" s="207">
        <v>42</v>
      </c>
      <c r="G34" s="269">
        <f>E34+F34</f>
        <v>42</v>
      </c>
      <c r="H34" s="259"/>
      <c r="I34" s="269">
        <f t="shared" si="1"/>
        <v>42</v>
      </c>
      <c r="J34" s="206"/>
      <c r="K34" s="207">
        <v>1</v>
      </c>
      <c r="L34" s="281">
        <f t="shared" si="2"/>
        <v>1</v>
      </c>
      <c r="M34" s="208">
        <v>2</v>
      </c>
    </row>
    <row r="35" spans="1:13" s="7" customFormat="1" ht="12.75" customHeight="1">
      <c r="A35" s="894"/>
      <c r="B35" s="892"/>
      <c r="C35" s="895"/>
      <c r="D35" s="198">
        <v>1</v>
      </c>
      <c r="E35" s="194"/>
      <c r="F35" s="195">
        <v>15</v>
      </c>
      <c r="G35" s="265">
        <f t="shared" ref="G35:G49" si="4">E35+F35</f>
        <v>15</v>
      </c>
      <c r="H35" s="209">
        <v>44</v>
      </c>
      <c r="I35" s="265">
        <f t="shared" si="1"/>
        <v>59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1630</v>
      </c>
      <c r="F36" s="266">
        <f t="shared" ref="F36:M36" si="5">SUM(F23:F35)</f>
        <v>80</v>
      </c>
      <c r="G36" s="266">
        <f t="shared" si="5"/>
        <v>1710</v>
      </c>
      <c r="H36" s="270">
        <f t="shared" si="5"/>
        <v>44</v>
      </c>
      <c r="I36" s="266">
        <f t="shared" si="5"/>
        <v>1754</v>
      </c>
      <c r="J36" s="287">
        <f t="shared" si="5"/>
        <v>208</v>
      </c>
      <c r="K36" s="266">
        <f t="shared" si="5"/>
        <v>63</v>
      </c>
      <c r="L36" s="278">
        <f t="shared" si="5"/>
        <v>271</v>
      </c>
      <c r="M36" s="288">
        <f t="shared" si="5"/>
        <v>86</v>
      </c>
    </row>
    <row r="37" spans="1:13" s="7" customFormat="1" ht="12.75" customHeight="1">
      <c r="A37" s="893" t="s">
        <v>170</v>
      </c>
      <c r="B37" s="891" t="s">
        <v>171</v>
      </c>
      <c r="C37" s="887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94"/>
      <c r="B38" s="892"/>
      <c r="C38" s="888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94"/>
      <c r="B39" s="892"/>
      <c r="C39" s="889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94"/>
      <c r="B40" s="892"/>
      <c r="C40" s="890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94"/>
      <c r="B41" s="892"/>
      <c r="C41" s="888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94"/>
      <c r="B42" s="892"/>
      <c r="C42" s="888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94"/>
      <c r="B43" s="892"/>
      <c r="C43" s="888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94"/>
      <c r="B44" s="892"/>
      <c r="C44" s="889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94"/>
      <c r="B45" s="892"/>
      <c r="C45" s="890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94"/>
      <c r="B46" s="892"/>
      <c r="C46" s="888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94"/>
      <c r="B47" s="892"/>
      <c r="C47" s="888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94"/>
      <c r="B48" s="892"/>
      <c r="C48" s="888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94"/>
      <c r="B49" s="892"/>
      <c r="C49" s="895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76" t="s">
        <v>17</v>
      </c>
      <c r="C51" s="876"/>
      <c r="D51" s="877"/>
      <c r="E51" s="293">
        <f>E22+E36+E50</f>
        <v>2777</v>
      </c>
      <c r="F51" s="271">
        <f t="shared" ref="F51:M51" si="7">F22+F36+F50</f>
        <v>143</v>
      </c>
      <c r="G51" s="271">
        <f t="shared" si="7"/>
        <v>2920</v>
      </c>
      <c r="H51" s="271">
        <f t="shared" si="7"/>
        <v>67</v>
      </c>
      <c r="I51" s="272">
        <f t="shared" si="7"/>
        <v>2987</v>
      </c>
      <c r="J51" s="293">
        <f t="shared" si="7"/>
        <v>465</v>
      </c>
      <c r="K51" s="271">
        <f t="shared" si="7"/>
        <v>115</v>
      </c>
      <c r="L51" s="283">
        <f t="shared" si="7"/>
        <v>580</v>
      </c>
      <c r="M51" s="294">
        <f t="shared" si="7"/>
        <v>155</v>
      </c>
    </row>
    <row r="52" spans="1:13" ht="13.5" thickTop="1">
      <c r="A52" s="221" t="s">
        <v>385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96" t="s">
        <v>0</v>
      </c>
      <c r="B1" s="896"/>
      <c r="C1" s="896"/>
      <c r="D1" s="896"/>
      <c r="E1" s="896"/>
      <c r="F1" s="896"/>
      <c r="G1" s="896"/>
      <c r="H1" s="896"/>
    </row>
    <row r="2" spans="1:8" ht="12.75" customHeight="1">
      <c r="A2" s="896" t="s">
        <v>19</v>
      </c>
      <c r="B2" s="896"/>
      <c r="C2" s="896"/>
      <c r="D2" s="896"/>
      <c r="E2" s="896"/>
      <c r="F2" s="896"/>
      <c r="G2" s="896"/>
      <c r="H2" s="896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97" t="s">
        <v>383</v>
      </c>
      <c r="B4" s="897"/>
      <c r="C4" s="897"/>
      <c r="D4" s="897"/>
      <c r="E4" s="897"/>
      <c r="F4" s="897"/>
      <c r="G4" s="897"/>
      <c r="H4" s="897"/>
    </row>
    <row r="5" spans="1:8" s="1" customFormat="1" ht="12.75" customHeight="1">
      <c r="A5" s="361"/>
      <c r="B5" s="361"/>
      <c r="C5" s="361"/>
      <c r="D5" s="361"/>
      <c r="E5" s="220"/>
      <c r="F5" s="220"/>
      <c r="G5" s="898" t="s">
        <v>229</v>
      </c>
      <c r="H5" s="898"/>
    </row>
    <row r="6" spans="1:8" ht="12.75" customHeight="1">
      <c r="A6" s="908" t="s">
        <v>3</v>
      </c>
      <c r="B6" s="909" t="s">
        <v>4</v>
      </c>
      <c r="C6" s="910"/>
      <c r="D6" s="911"/>
      <c r="E6" s="912" t="s">
        <v>5</v>
      </c>
      <c r="F6" s="913"/>
      <c r="G6" s="914"/>
      <c r="H6" s="915" t="s">
        <v>20</v>
      </c>
    </row>
    <row r="7" spans="1:8" ht="12.75" customHeight="1">
      <c r="A7" s="908"/>
      <c r="B7" s="909" t="s">
        <v>7</v>
      </c>
      <c r="C7" s="910" t="s">
        <v>8</v>
      </c>
      <c r="D7" s="911" t="s">
        <v>9</v>
      </c>
      <c r="E7" s="916" t="s">
        <v>180</v>
      </c>
      <c r="F7" s="910" t="s">
        <v>11</v>
      </c>
      <c r="G7" s="917" t="s">
        <v>9</v>
      </c>
      <c r="H7" s="915"/>
    </row>
    <row r="8" spans="1:8">
      <c r="A8" s="908"/>
      <c r="B8" s="909"/>
      <c r="C8" s="910"/>
      <c r="D8" s="911"/>
      <c r="E8" s="916"/>
      <c r="F8" s="910"/>
      <c r="G8" s="917"/>
      <c r="H8" s="915"/>
    </row>
    <row r="9" spans="1:8" ht="12.75" customHeight="1">
      <c r="A9" s="168" t="s">
        <v>177</v>
      </c>
      <c r="B9" s="214"/>
      <c r="C9" s="215"/>
      <c r="D9" s="15">
        <f>B9+C9</f>
        <v>0</v>
      </c>
      <c r="E9" s="216"/>
      <c r="F9" s="215"/>
      <c r="G9" s="140">
        <f>E9+F9</f>
        <v>0</v>
      </c>
      <c r="H9" s="217"/>
    </row>
    <row r="10" spans="1:8" ht="12.75" customHeight="1">
      <c r="A10" s="168" t="s">
        <v>178</v>
      </c>
      <c r="B10" s="214">
        <v>157</v>
      </c>
      <c r="C10" s="215">
        <v>0</v>
      </c>
      <c r="D10" s="15">
        <f t="shared" ref="D10:D38" si="0">B10+C10</f>
        <v>157</v>
      </c>
      <c r="E10" s="216">
        <v>11</v>
      </c>
      <c r="F10" s="215">
        <v>5</v>
      </c>
      <c r="G10" s="140">
        <f>E10+F10</f>
        <v>16</v>
      </c>
      <c r="H10" s="217">
        <v>5</v>
      </c>
    </row>
    <row r="11" spans="1:8" ht="12.75" customHeight="1">
      <c r="A11" s="168" t="s">
        <v>191</v>
      </c>
      <c r="B11" s="214">
        <v>55</v>
      </c>
      <c r="C11" s="215">
        <v>72</v>
      </c>
      <c r="D11" s="15">
        <f t="shared" si="0"/>
        <v>127</v>
      </c>
      <c r="E11" s="216">
        <v>1</v>
      </c>
      <c r="F11" s="215"/>
      <c r="G11" s="140">
        <f>E11+F11</f>
        <v>1</v>
      </c>
      <c r="H11" s="217"/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212</v>
      </c>
      <c r="C39" s="122">
        <f t="shared" ref="C39:H39" si="2">SUM(C9:C38)</f>
        <v>72</v>
      </c>
      <c r="D39" s="139">
        <f t="shared" si="2"/>
        <v>284</v>
      </c>
      <c r="E39" s="137">
        <f t="shared" si="2"/>
        <v>12</v>
      </c>
      <c r="F39" s="122">
        <f t="shared" si="2"/>
        <v>5</v>
      </c>
      <c r="G39" s="121">
        <f t="shared" si="2"/>
        <v>17</v>
      </c>
      <c r="H39" s="167">
        <f t="shared" si="2"/>
        <v>5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43" t="s">
        <v>99</v>
      </c>
      <c r="B1" s="943"/>
      <c r="C1" s="943"/>
      <c r="D1" s="943"/>
      <c r="E1" s="943"/>
      <c r="F1" s="943"/>
      <c r="G1" s="943"/>
    </row>
    <row r="2" spans="1:7" s="225" customFormat="1" ht="12.75" customHeight="1">
      <c r="A2" s="943" t="s">
        <v>1</v>
      </c>
      <c r="B2" s="943"/>
      <c r="C2" s="943"/>
      <c r="D2" s="943"/>
      <c r="E2" s="943"/>
      <c r="F2" s="943"/>
      <c r="G2" s="943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97" t="s">
        <v>393</v>
      </c>
      <c r="B4" s="897"/>
      <c r="C4" s="897"/>
      <c r="D4" s="897"/>
      <c r="E4" s="897"/>
      <c r="F4" s="897"/>
      <c r="G4" s="897"/>
    </row>
    <row r="5" spans="1:7" s="220" customFormat="1" ht="12.75" customHeight="1">
      <c r="A5" s="361"/>
      <c r="B5" s="361"/>
      <c r="F5" s="898" t="s">
        <v>229</v>
      </c>
      <c r="G5" s="898"/>
    </row>
    <row r="6" spans="1:7" s="20" customFormat="1" ht="12.75" customHeight="1">
      <c r="A6" s="916" t="s">
        <v>100</v>
      </c>
      <c r="B6" s="910" t="s">
        <v>101</v>
      </c>
      <c r="C6" s="910"/>
      <c r="D6" s="910"/>
      <c r="E6" s="910"/>
      <c r="F6" s="910"/>
      <c r="G6" s="910"/>
    </row>
    <row r="7" spans="1:7" s="20" customFormat="1" ht="12.75" customHeight="1">
      <c r="A7" s="916"/>
      <c r="B7" s="910" t="s">
        <v>102</v>
      </c>
      <c r="C7" s="910"/>
      <c r="D7" s="910"/>
      <c r="E7" s="910"/>
      <c r="F7" s="910" t="s">
        <v>103</v>
      </c>
      <c r="G7" s="910" t="s">
        <v>9</v>
      </c>
    </row>
    <row r="8" spans="1:7" s="20" customFormat="1" ht="13.5" customHeight="1">
      <c r="A8" s="916"/>
      <c r="B8" s="910" t="s">
        <v>104</v>
      </c>
      <c r="C8" s="910"/>
      <c r="D8" s="910" t="s">
        <v>105</v>
      </c>
      <c r="E8" s="910" t="s">
        <v>16</v>
      </c>
      <c r="F8" s="910"/>
      <c r="G8" s="910"/>
    </row>
    <row r="9" spans="1:7" s="7" customFormat="1" ht="12.75" customHeight="1">
      <c r="A9" s="916"/>
      <c r="B9" s="125" t="s">
        <v>106</v>
      </c>
      <c r="C9" s="125" t="s">
        <v>107</v>
      </c>
      <c r="D9" s="910"/>
      <c r="E9" s="910"/>
      <c r="F9" s="910"/>
      <c r="G9" s="910"/>
    </row>
    <row r="10" spans="1:7" s="7" customFormat="1" ht="12.75" customHeight="1">
      <c r="A10" s="322" t="s">
        <v>181</v>
      </c>
      <c r="B10" s="222"/>
      <c r="C10" s="222"/>
      <c r="D10" s="222"/>
      <c r="E10" s="10">
        <f>SUM(B10:D10)</f>
        <v>0</v>
      </c>
      <c r="F10" s="222"/>
      <c r="G10" s="10">
        <f t="shared" ref="G10:G38" si="0">E10+F10</f>
        <v>0</v>
      </c>
    </row>
    <row r="11" spans="1:7" s="7" customFormat="1" ht="12.75" customHeight="1">
      <c r="A11" s="322" t="s">
        <v>182</v>
      </c>
      <c r="B11" s="222">
        <v>111</v>
      </c>
      <c r="C11" s="222">
        <v>2</v>
      </c>
      <c r="D11" s="222">
        <v>20</v>
      </c>
      <c r="E11" s="10">
        <f t="shared" ref="E11:E38" si="1">SUM(B11:D11)</f>
        <v>133</v>
      </c>
      <c r="F11" s="222"/>
      <c r="G11" s="10">
        <f t="shared" si="0"/>
        <v>133</v>
      </c>
    </row>
    <row r="12" spans="1:7" s="7" customFormat="1" ht="12.75" customHeight="1">
      <c r="A12" s="322" t="s">
        <v>183</v>
      </c>
      <c r="B12" s="222"/>
      <c r="C12" s="222"/>
      <c r="D12" s="222"/>
      <c r="E12" s="10">
        <f t="shared" si="1"/>
        <v>0</v>
      </c>
      <c r="F12" s="222"/>
      <c r="G12" s="10">
        <f t="shared" si="0"/>
        <v>0</v>
      </c>
    </row>
    <row r="13" spans="1:7" s="7" customFormat="1" ht="12.75" customHeight="1">
      <c r="A13" s="322" t="s">
        <v>184</v>
      </c>
      <c r="B13" s="222"/>
      <c r="C13" s="222"/>
      <c r="D13" s="222"/>
      <c r="E13" s="10">
        <f t="shared" si="1"/>
        <v>0</v>
      </c>
      <c r="F13" s="222"/>
      <c r="G13" s="10">
        <f t="shared" si="0"/>
        <v>0</v>
      </c>
    </row>
    <row r="14" spans="1:7" s="7" customFormat="1" ht="12.75" customHeight="1">
      <c r="A14" s="322" t="s">
        <v>185</v>
      </c>
      <c r="B14" s="222">
        <v>38</v>
      </c>
      <c r="C14" s="222"/>
      <c r="D14" s="222"/>
      <c r="E14" s="10">
        <f t="shared" si="1"/>
        <v>38</v>
      </c>
      <c r="F14" s="222"/>
      <c r="G14" s="10">
        <f t="shared" si="0"/>
        <v>38</v>
      </c>
    </row>
    <row r="15" spans="1:7" s="7" customFormat="1" ht="12.75" customHeight="1">
      <c r="A15" s="322" t="s">
        <v>186</v>
      </c>
      <c r="B15" s="222">
        <v>807</v>
      </c>
      <c r="C15" s="222"/>
      <c r="D15" s="222"/>
      <c r="E15" s="10">
        <f t="shared" si="1"/>
        <v>807</v>
      </c>
      <c r="F15" s="222">
        <v>6</v>
      </c>
      <c r="G15" s="10">
        <f t="shared" si="0"/>
        <v>813</v>
      </c>
    </row>
    <row r="16" spans="1:7" s="7" customFormat="1" ht="12.75" customHeight="1">
      <c r="A16" s="322" t="s">
        <v>187</v>
      </c>
      <c r="B16" s="222">
        <v>1046</v>
      </c>
      <c r="C16" s="222"/>
      <c r="D16" s="222"/>
      <c r="E16" s="10">
        <f t="shared" si="1"/>
        <v>1046</v>
      </c>
      <c r="F16" s="222">
        <v>35</v>
      </c>
      <c r="G16" s="10">
        <f t="shared" si="0"/>
        <v>1081</v>
      </c>
    </row>
    <row r="17" spans="1:7" s="7" customFormat="1" ht="12.75" customHeight="1">
      <c r="A17" s="322" t="s">
        <v>188</v>
      </c>
      <c r="B17" s="222">
        <v>281</v>
      </c>
      <c r="C17" s="222"/>
      <c r="D17" s="222"/>
      <c r="E17" s="10">
        <f t="shared" si="1"/>
        <v>281</v>
      </c>
      <c r="F17" s="222">
        <v>29</v>
      </c>
      <c r="G17" s="10">
        <f t="shared" si="0"/>
        <v>310</v>
      </c>
    </row>
    <row r="18" spans="1:7" s="7" customFormat="1" ht="12.75" customHeight="1">
      <c r="A18" s="322" t="s">
        <v>189</v>
      </c>
      <c r="B18" s="222">
        <v>122</v>
      </c>
      <c r="C18" s="222"/>
      <c r="D18" s="222"/>
      <c r="E18" s="10">
        <f t="shared" si="1"/>
        <v>122</v>
      </c>
      <c r="F18" s="222">
        <v>16</v>
      </c>
      <c r="G18" s="10">
        <f t="shared" si="0"/>
        <v>138</v>
      </c>
    </row>
    <row r="19" spans="1:7" s="7" customFormat="1" ht="12.75" customHeight="1">
      <c r="A19" s="322" t="s">
        <v>190</v>
      </c>
      <c r="B19" s="222"/>
      <c r="C19" s="222"/>
      <c r="D19" s="222"/>
      <c r="E19" s="10">
        <f t="shared" si="1"/>
        <v>0</v>
      </c>
      <c r="F19" s="222"/>
      <c r="G19" s="10">
        <f t="shared" si="0"/>
        <v>0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2405</v>
      </c>
      <c r="C39" s="125">
        <f>SUM(C10:C19)</f>
        <v>2</v>
      </c>
      <c r="D39" s="125">
        <f t="shared" ref="D39:G39" si="2">SUM(D10:D19)</f>
        <v>20</v>
      </c>
      <c r="E39" s="125">
        <f t="shared" si="2"/>
        <v>2427</v>
      </c>
      <c r="F39" s="125">
        <f t="shared" si="2"/>
        <v>86</v>
      </c>
      <c r="G39" s="125">
        <f t="shared" si="2"/>
        <v>2513</v>
      </c>
    </row>
    <row r="40" spans="1:7" s="223" customFormat="1">
      <c r="A40" s="221" t="s">
        <v>385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5" sqref="K25"/>
    </sheetView>
  </sheetViews>
  <sheetFormatPr defaultColWidth="9.140625" defaultRowHeight="12.75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6384" width="9.140625" style="7"/>
  </cols>
  <sheetData>
    <row r="1" spans="1:10" s="229" customFormat="1" ht="12.75" customHeight="1">
      <c r="A1" s="943" t="s">
        <v>148</v>
      </c>
      <c r="B1" s="943"/>
      <c r="C1" s="943"/>
      <c r="D1" s="943"/>
      <c r="E1" s="943"/>
      <c r="F1" s="943"/>
      <c r="G1" s="943"/>
      <c r="H1" s="943"/>
      <c r="I1" s="943"/>
      <c r="J1" s="228"/>
    </row>
    <row r="2" spans="1:10" s="229" customFormat="1">
      <c r="A2" s="943" t="s">
        <v>63</v>
      </c>
      <c r="B2" s="943"/>
      <c r="C2" s="943"/>
      <c r="D2" s="943"/>
      <c r="E2" s="943"/>
      <c r="F2" s="943"/>
      <c r="G2" s="943"/>
      <c r="H2" s="943"/>
      <c r="I2" s="943"/>
      <c r="J2" s="228"/>
    </row>
    <row r="3" spans="1:10" s="229" customFormat="1">
      <c r="A3" s="230"/>
      <c r="B3" s="230"/>
      <c r="C3" s="230"/>
      <c r="G3" s="231"/>
      <c r="H3" s="231"/>
      <c r="I3" s="231"/>
      <c r="J3" s="228"/>
    </row>
    <row r="4" spans="1:10" s="225" customFormat="1" ht="12.75" customHeight="1">
      <c r="A4" s="942" t="s">
        <v>386</v>
      </c>
      <c r="B4" s="942"/>
      <c r="C4" s="942"/>
      <c r="D4" s="942"/>
      <c r="E4" s="942"/>
      <c r="F4" s="942"/>
      <c r="G4" s="942"/>
      <c r="H4" s="942"/>
      <c r="I4" s="942"/>
    </row>
    <row r="5" spans="1:10" s="229" customFormat="1" ht="12.75" customHeight="1">
      <c r="A5" s="232"/>
      <c r="B5" s="232"/>
      <c r="C5" s="232"/>
      <c r="D5" s="232"/>
      <c r="E5" s="232"/>
      <c r="F5" s="898" t="s">
        <v>229</v>
      </c>
      <c r="G5" s="898"/>
      <c r="H5" s="898"/>
      <c r="I5" s="898"/>
      <c r="J5" s="228"/>
    </row>
    <row r="6" spans="1:10" s="229" customFormat="1">
      <c r="A6" s="1005" t="s">
        <v>117</v>
      </c>
      <c r="B6" s="1006"/>
      <c r="C6" s="1006" t="s">
        <v>101</v>
      </c>
      <c r="D6" s="1006"/>
      <c r="E6" s="1006"/>
      <c r="F6" s="1006"/>
      <c r="G6" s="1006"/>
      <c r="H6" s="1006"/>
      <c r="I6" s="1006"/>
      <c r="J6" s="228"/>
    </row>
    <row r="7" spans="1:10" s="229" customFormat="1">
      <c r="A7" s="1005"/>
      <c r="B7" s="1006"/>
      <c r="C7" s="1006" t="s">
        <v>118</v>
      </c>
      <c r="D7" s="1006" t="s">
        <v>119</v>
      </c>
      <c r="E7" s="1006" t="s">
        <v>120</v>
      </c>
      <c r="F7" s="1006" t="s">
        <v>121</v>
      </c>
      <c r="G7" s="1006" t="s">
        <v>122</v>
      </c>
      <c r="H7" s="1006"/>
      <c r="I7" s="1006"/>
      <c r="J7" s="228"/>
    </row>
    <row r="8" spans="1:10" s="229" customFormat="1">
      <c r="A8" s="362" t="s">
        <v>123</v>
      </c>
      <c r="B8" s="363" t="s">
        <v>26</v>
      </c>
      <c r="C8" s="1006"/>
      <c r="D8" s="1006"/>
      <c r="E8" s="1006"/>
      <c r="F8" s="1006"/>
      <c r="G8" s="363" t="s">
        <v>124</v>
      </c>
      <c r="H8" s="363" t="s">
        <v>125</v>
      </c>
      <c r="I8" s="363" t="s">
        <v>9</v>
      </c>
      <c r="J8" s="228"/>
    </row>
    <row r="9" spans="1:10" s="229" customFormat="1" ht="12.75" customHeight="1">
      <c r="A9" s="227" t="s">
        <v>387</v>
      </c>
      <c r="B9" s="238" t="s">
        <v>213</v>
      </c>
      <c r="C9" s="848"/>
      <c r="D9" s="849"/>
      <c r="E9" s="848"/>
      <c r="F9" s="849"/>
      <c r="G9" s="850"/>
      <c r="H9" s="850"/>
      <c r="I9" s="170">
        <f>G9+H9</f>
        <v>0</v>
      </c>
      <c r="J9" s="228"/>
    </row>
    <row r="10" spans="1:10" s="229" customFormat="1" ht="12.75" customHeight="1">
      <c r="A10" s="235" t="s">
        <v>193</v>
      </c>
      <c r="B10" s="238" t="s">
        <v>388</v>
      </c>
      <c r="C10" s="238">
        <v>3492</v>
      </c>
      <c r="D10" s="238">
        <v>1036</v>
      </c>
      <c r="E10" s="238">
        <v>445</v>
      </c>
      <c r="F10" s="238"/>
      <c r="G10" s="222">
        <v>3414</v>
      </c>
      <c r="H10" s="222">
        <v>5060</v>
      </c>
      <c r="I10" s="170">
        <f t="shared" ref="I10:I20" si="0">G10+H10</f>
        <v>8474</v>
      </c>
      <c r="J10" s="228"/>
    </row>
    <row r="11" spans="1:10" s="229" customFormat="1" ht="12.75" hidden="1" customHeight="1">
      <c r="A11" s="235"/>
      <c r="B11" s="236"/>
      <c r="C11" s="236"/>
      <c r="D11" s="236"/>
      <c r="E11" s="236"/>
      <c r="F11" s="236"/>
      <c r="G11" s="9"/>
      <c r="H11" s="9"/>
      <c r="I11" s="170">
        <f t="shared" si="0"/>
        <v>0</v>
      </c>
      <c r="J11" s="228"/>
    </row>
    <row r="12" spans="1:10" s="229" customFormat="1" ht="12.75" hidden="1" customHeight="1">
      <c r="A12" s="235"/>
      <c r="B12" s="236"/>
      <c r="C12" s="236"/>
      <c r="D12" s="236"/>
      <c r="E12" s="236"/>
      <c r="F12" s="236"/>
      <c r="G12" s="9"/>
      <c r="H12" s="9"/>
      <c r="I12" s="170">
        <f t="shared" si="0"/>
        <v>0</v>
      </c>
      <c r="J12" s="228"/>
    </row>
    <row r="13" spans="1:10" s="229" customFormat="1" ht="12.75" hidden="1" customHeight="1">
      <c r="A13" s="235"/>
      <c r="B13" s="236"/>
      <c r="C13" s="236"/>
      <c r="D13" s="236"/>
      <c r="E13" s="236"/>
      <c r="F13" s="236"/>
      <c r="G13" s="9"/>
      <c r="H13" s="9"/>
      <c r="I13" s="170">
        <f t="shared" si="0"/>
        <v>0</v>
      </c>
      <c r="J13" s="228"/>
    </row>
    <row r="14" spans="1:10" s="229" customFormat="1" ht="12.75" hidden="1" customHeight="1">
      <c r="A14" s="235"/>
      <c r="B14" s="236"/>
      <c r="C14" s="236"/>
      <c r="D14" s="236"/>
      <c r="E14" s="236"/>
      <c r="F14" s="236"/>
      <c r="G14" s="9"/>
      <c r="H14" s="9"/>
      <c r="I14" s="170">
        <f t="shared" si="0"/>
        <v>0</v>
      </c>
      <c r="J14" s="228"/>
    </row>
    <row r="15" spans="1:10" s="229" customFormat="1" ht="12.75" hidden="1" customHeight="1">
      <c r="A15" s="235"/>
      <c r="B15" s="236"/>
      <c r="C15" s="236"/>
      <c r="D15" s="236"/>
      <c r="E15" s="236"/>
      <c r="F15" s="236"/>
      <c r="G15" s="9"/>
      <c r="H15" s="9"/>
      <c r="I15" s="170">
        <f t="shared" si="0"/>
        <v>0</v>
      </c>
      <c r="J15" s="228"/>
    </row>
    <row r="16" spans="1:10" s="229" customFormat="1" ht="12.75" hidden="1" customHeight="1">
      <c r="A16" s="235"/>
      <c r="B16" s="236"/>
      <c r="C16" s="236"/>
      <c r="D16" s="236"/>
      <c r="E16" s="236"/>
      <c r="F16" s="236"/>
      <c r="G16" s="9"/>
      <c r="H16" s="9"/>
      <c r="I16" s="170">
        <f t="shared" si="0"/>
        <v>0</v>
      </c>
      <c r="J16" s="228"/>
    </row>
    <row r="17" spans="1:14" s="229" customFormat="1" ht="12.75" hidden="1" customHeight="1">
      <c r="A17" s="235"/>
      <c r="B17" s="236"/>
      <c r="C17" s="236"/>
      <c r="D17" s="236"/>
      <c r="E17" s="236"/>
      <c r="F17" s="236"/>
      <c r="G17" s="9"/>
      <c r="H17" s="9"/>
      <c r="I17" s="170">
        <f t="shared" si="0"/>
        <v>0</v>
      </c>
      <c r="J17" s="228"/>
    </row>
    <row r="18" spans="1:14" s="229" customFormat="1" ht="12.75" hidden="1" customHeight="1">
      <c r="A18" s="235"/>
      <c r="B18" s="236"/>
      <c r="C18" s="236"/>
      <c r="D18" s="236"/>
      <c r="E18" s="236"/>
      <c r="F18" s="236"/>
      <c r="G18" s="9"/>
      <c r="H18" s="9"/>
      <c r="I18" s="170">
        <f t="shared" si="0"/>
        <v>0</v>
      </c>
      <c r="J18" s="228"/>
    </row>
    <row r="19" spans="1:14" s="229" customFormat="1" hidden="1">
      <c r="A19" s="642"/>
      <c r="B19" s="236"/>
      <c r="C19" s="236"/>
      <c r="D19" s="236"/>
      <c r="E19" s="236"/>
      <c r="F19" s="236"/>
      <c r="G19" s="9"/>
      <c r="H19" s="9"/>
      <c r="I19" s="170">
        <f t="shared" si="0"/>
        <v>0</v>
      </c>
      <c r="J19" s="228"/>
    </row>
    <row r="20" spans="1:14" s="229" customFormat="1" hidden="1">
      <c r="A20" s="642"/>
      <c r="B20" s="236"/>
      <c r="C20" s="236"/>
      <c r="D20" s="236"/>
      <c r="E20" s="236"/>
      <c r="F20" s="236"/>
      <c r="G20" s="9"/>
      <c r="H20" s="9"/>
      <c r="I20" s="170">
        <f t="shared" si="0"/>
        <v>0</v>
      </c>
      <c r="J20" s="228"/>
    </row>
    <row r="21" spans="1:14" s="229" customFormat="1" ht="21.75" customHeight="1">
      <c r="A21" s="1000" t="s">
        <v>9</v>
      </c>
      <c r="B21" s="1001"/>
      <c r="C21" s="125">
        <f t="shared" ref="C21:H21" si="1">SUM(C9:C20)</f>
        <v>3492</v>
      </c>
      <c r="D21" s="125">
        <f t="shared" si="1"/>
        <v>1036</v>
      </c>
      <c r="E21" s="125">
        <f t="shared" si="1"/>
        <v>445</v>
      </c>
      <c r="F21" s="125">
        <f t="shared" si="1"/>
        <v>0</v>
      </c>
      <c r="G21" s="125">
        <f t="shared" si="1"/>
        <v>3414</v>
      </c>
      <c r="H21" s="125">
        <f t="shared" si="1"/>
        <v>5060</v>
      </c>
      <c r="I21" s="171">
        <f>SUM(I9:I20)</f>
        <v>8474</v>
      </c>
      <c r="J21" s="228"/>
    </row>
    <row r="22" spans="1:14" s="229" customFormat="1" ht="13.5" customHeight="1">
      <c r="A22" s="1002" t="s">
        <v>385</v>
      </c>
      <c r="B22" s="1002"/>
      <c r="C22" s="1002"/>
      <c r="D22" s="1002"/>
      <c r="E22" s="1002"/>
      <c r="F22" s="1002"/>
      <c r="G22" s="1002"/>
      <c r="H22" s="1002"/>
      <c r="I22" s="1002"/>
      <c r="J22" s="228"/>
    </row>
    <row r="23" spans="1:14" s="229" customFormat="1" ht="12.75" customHeight="1">
      <c r="A23" s="1003" t="s">
        <v>69</v>
      </c>
      <c r="B23" s="1003"/>
      <c r="C23" s="1003"/>
      <c r="D23" s="1003"/>
      <c r="E23" s="1003"/>
      <c r="F23" s="1003"/>
      <c r="G23" s="1003"/>
      <c r="H23" s="1003"/>
      <c r="I23" s="1003"/>
      <c r="J23" s="228"/>
    </row>
    <row r="24" spans="1:14" s="229" customFormat="1" ht="12.75" customHeight="1">
      <c r="A24" s="1004" t="s">
        <v>139</v>
      </c>
      <c r="B24" s="1004"/>
      <c r="C24" s="1004"/>
      <c r="D24" s="1004"/>
      <c r="E24" s="1004"/>
      <c r="F24" s="1004"/>
      <c r="G24" s="1004"/>
      <c r="H24" s="1004"/>
      <c r="I24" s="1004"/>
      <c r="K24" s="228"/>
      <c r="N24" s="228"/>
    </row>
    <row r="25" spans="1:14" s="229" customFormat="1" ht="31.5">
      <c r="A25" s="995" t="s">
        <v>126</v>
      </c>
      <c r="B25" s="996"/>
      <c r="C25" s="364" t="s">
        <v>127</v>
      </c>
      <c r="D25" s="996" t="s">
        <v>128</v>
      </c>
      <c r="E25" s="996"/>
      <c r="F25" s="996"/>
      <c r="G25" s="996"/>
      <c r="H25" s="996"/>
      <c r="I25" s="996"/>
      <c r="K25" s="228"/>
      <c r="N25" s="228"/>
    </row>
    <row r="26" spans="1:14" s="229" customFormat="1" ht="13.5" customHeight="1">
      <c r="A26" s="990" t="s">
        <v>129</v>
      </c>
      <c r="B26" s="991"/>
      <c r="C26" s="851">
        <v>910.08</v>
      </c>
      <c r="D26" s="1233" t="s">
        <v>389</v>
      </c>
      <c r="E26" s="1233"/>
      <c r="F26" s="1233"/>
      <c r="G26" s="1233"/>
      <c r="H26" s="1233"/>
      <c r="I26" s="1233"/>
      <c r="K26" s="228"/>
      <c r="N26" s="228"/>
    </row>
    <row r="27" spans="1:14" s="229" customFormat="1" ht="12.75" customHeight="1">
      <c r="A27" s="990" t="s">
        <v>130</v>
      </c>
      <c r="B27" s="991"/>
      <c r="C27" s="851">
        <v>719.62</v>
      </c>
      <c r="D27" s="1233" t="s">
        <v>390</v>
      </c>
      <c r="E27" s="1233"/>
      <c r="F27" s="1233"/>
      <c r="G27" s="1233"/>
      <c r="H27" s="1233"/>
      <c r="I27" s="1233"/>
      <c r="K27" s="228"/>
      <c r="N27" s="228"/>
    </row>
    <row r="28" spans="1:14" s="229" customFormat="1" ht="12.75" customHeight="1">
      <c r="A28" s="990" t="s">
        <v>131</v>
      </c>
      <c r="B28" s="991"/>
      <c r="C28" s="851" t="s">
        <v>391</v>
      </c>
      <c r="D28" s="1233" t="s">
        <v>392</v>
      </c>
      <c r="E28" s="1233"/>
      <c r="F28" s="1233"/>
      <c r="G28" s="1233"/>
      <c r="H28" s="1233"/>
      <c r="I28" s="1233"/>
      <c r="K28" s="228"/>
      <c r="N28" s="228"/>
    </row>
    <row r="29" spans="1:14" s="229" customFormat="1" ht="12.75" customHeight="1">
      <c r="A29" s="990" t="s">
        <v>132</v>
      </c>
      <c r="B29" s="991"/>
      <c r="C29" s="851"/>
      <c r="D29" s="1233"/>
      <c r="E29" s="1233"/>
      <c r="F29" s="1233"/>
      <c r="G29" s="1233"/>
      <c r="H29" s="1233"/>
      <c r="I29" s="1233"/>
      <c r="K29" s="228"/>
      <c r="N29" s="228"/>
    </row>
    <row r="30" spans="1:14" s="229" customFormat="1" ht="13.5" customHeight="1">
      <c r="A30" s="990" t="s">
        <v>133</v>
      </c>
      <c r="B30" s="991"/>
      <c r="C30" s="851">
        <v>215</v>
      </c>
      <c r="D30" s="1233" t="s">
        <v>389</v>
      </c>
      <c r="E30" s="1233"/>
      <c r="F30" s="1233"/>
      <c r="G30" s="1233"/>
      <c r="H30" s="1233"/>
      <c r="I30" s="1233"/>
      <c r="K30" s="228"/>
      <c r="N30" s="228"/>
    </row>
    <row r="31" spans="1:14" s="229" customFormat="1">
      <c r="A31" s="328"/>
      <c r="B31" s="328"/>
      <c r="C31" s="328"/>
      <c r="D31" s="328"/>
      <c r="E31" s="328"/>
      <c r="F31" s="328"/>
      <c r="G31" s="329"/>
      <c r="H31" s="329"/>
      <c r="I31" s="329"/>
      <c r="J31" s="228"/>
    </row>
    <row r="32" spans="1:14" s="229" customFormat="1">
      <c r="A32" s="228"/>
      <c r="B32" s="228"/>
      <c r="C32" s="228"/>
      <c r="D32" s="228"/>
      <c r="E32" s="228"/>
      <c r="F32" s="228"/>
      <c r="J32" s="228"/>
    </row>
    <row r="33" spans="1:10" s="229" customFormat="1">
      <c r="A33" s="228"/>
      <c r="B33" s="228"/>
      <c r="C33" s="228"/>
      <c r="D33" s="228"/>
      <c r="E33" s="228"/>
      <c r="F33" s="228"/>
      <c r="J33" s="228"/>
    </row>
    <row r="34" spans="1:10" s="229" customFormat="1">
      <c r="A34" s="228"/>
      <c r="B34" s="228"/>
      <c r="C34" s="228"/>
      <c r="D34" s="228"/>
      <c r="E34" s="228"/>
      <c r="F34" s="228"/>
      <c r="J34" s="228"/>
    </row>
    <row r="35" spans="1:10" s="229" customFormat="1">
      <c r="A35" s="228"/>
      <c r="B35" s="228"/>
      <c r="C35" s="228"/>
      <c r="D35" s="228"/>
      <c r="E35" s="228"/>
      <c r="F35" s="228"/>
      <c r="J35" s="228"/>
    </row>
    <row r="36" spans="1:10" s="229" customFormat="1">
      <c r="A36" s="228"/>
      <c r="B36" s="228"/>
      <c r="C36" s="228"/>
      <c r="D36" s="228"/>
      <c r="E36" s="228"/>
      <c r="F36" s="228"/>
      <c r="J36" s="228"/>
    </row>
  </sheetData>
  <sheetProtection password="C40C" sheet="1" objects="1" scenarios="1"/>
  <mergeCells count="27">
    <mergeCell ref="A24:I24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  <mergeCell ref="D28:I28"/>
    <mergeCell ref="A25:B25"/>
    <mergeCell ref="D25:I25"/>
    <mergeCell ref="A21:B21"/>
    <mergeCell ref="A22:I22"/>
    <mergeCell ref="A23:I23"/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</mergeCells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896" t="s">
        <v>148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</row>
    <row r="2" spans="1:14" ht="12.75" customHeight="1">
      <c r="A2" s="896" t="s">
        <v>134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1:14" ht="12.75" customHeight="1">
      <c r="A3" s="985" t="s">
        <v>149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2"/>
    </row>
    <row r="4" spans="1:14" ht="12.75" customHeight="1">
      <c r="A4" s="107"/>
      <c r="B4" s="107"/>
      <c r="C4" s="107"/>
      <c r="D4" s="107"/>
      <c r="E4" s="107"/>
      <c r="G4" s="23"/>
      <c r="H4" s="23"/>
      <c r="I4" s="23"/>
      <c r="J4" s="23"/>
      <c r="L4" s="925" t="s">
        <v>2</v>
      </c>
      <c r="M4" s="925"/>
    </row>
    <row r="5" spans="1:14" s="13" customFormat="1">
      <c r="A5" s="916" t="s">
        <v>117</v>
      </c>
      <c r="B5" s="910"/>
      <c r="C5" s="910" t="s">
        <v>140</v>
      </c>
      <c r="D5" s="910"/>
      <c r="E5" s="910"/>
      <c r="F5" s="910"/>
      <c r="G5" s="910"/>
      <c r="H5" s="910"/>
      <c r="I5" s="910"/>
      <c r="J5" s="910"/>
      <c r="K5" s="910"/>
      <c r="L5" s="910"/>
      <c r="M5" s="917"/>
      <c r="N5" s="23"/>
    </row>
    <row r="6" spans="1:14" s="13" customFormat="1" ht="13.15" customHeight="1">
      <c r="A6" s="916"/>
      <c r="B6" s="910"/>
      <c r="C6" s="1244" t="s">
        <v>118</v>
      </c>
      <c r="D6" s="910" t="s">
        <v>119</v>
      </c>
      <c r="E6" s="910" t="s">
        <v>120</v>
      </c>
      <c r="F6" s="910" t="s">
        <v>121</v>
      </c>
      <c r="G6" s="910" t="s">
        <v>122</v>
      </c>
      <c r="H6" s="910"/>
      <c r="I6" s="910"/>
      <c r="J6" s="910"/>
      <c r="K6" s="910"/>
      <c r="L6" s="910"/>
      <c r="M6" s="917"/>
      <c r="N6" s="23"/>
    </row>
    <row r="7" spans="1:14" s="13" customFormat="1">
      <c r="A7" s="916"/>
      <c r="B7" s="910"/>
      <c r="C7" s="1245"/>
      <c r="D7" s="910"/>
      <c r="E7" s="910"/>
      <c r="F7" s="910"/>
      <c r="G7" s="1242" t="s">
        <v>141</v>
      </c>
      <c r="H7" s="1242"/>
      <c r="I7" s="1242"/>
      <c r="J7" s="1243"/>
      <c r="K7" s="909" t="s">
        <v>142</v>
      </c>
      <c r="L7" s="910"/>
      <c r="M7" s="917"/>
      <c r="N7" s="23"/>
    </row>
    <row r="8" spans="1:14" s="13" customFormat="1" ht="25.5">
      <c r="A8" s="118" t="s">
        <v>123</v>
      </c>
      <c r="B8" s="120" t="s">
        <v>26</v>
      </c>
      <c r="C8" s="120" t="s">
        <v>135</v>
      </c>
      <c r="D8" s="910"/>
      <c r="E8" s="910"/>
      <c r="F8" s="910"/>
      <c r="G8" s="120" t="s">
        <v>124</v>
      </c>
      <c r="H8" s="120" t="s">
        <v>125</v>
      </c>
      <c r="I8" s="120" t="s">
        <v>150</v>
      </c>
      <c r="J8" s="119" t="s">
        <v>9</v>
      </c>
      <c r="K8" s="129" t="s">
        <v>124</v>
      </c>
      <c r="L8" s="120" t="s">
        <v>125</v>
      </c>
      <c r="M8" s="119" t="s">
        <v>9</v>
      </c>
      <c r="N8" s="23"/>
    </row>
    <row r="9" spans="1:14" s="7" customFormat="1" ht="12.75" customHeight="1">
      <c r="A9" s="123"/>
      <c r="B9" s="106"/>
      <c r="C9" s="106"/>
      <c r="D9" s="106"/>
      <c r="E9" s="106"/>
      <c r="F9" s="106"/>
      <c r="G9" s="9"/>
      <c r="H9" s="9"/>
      <c r="I9" s="9"/>
      <c r="J9" s="12">
        <f>SUM(G9:I9)</f>
        <v>0</v>
      </c>
      <c r="K9" s="8"/>
      <c r="L9" s="9"/>
      <c r="M9" s="127">
        <f>K9+L9</f>
        <v>0</v>
      </c>
      <c r="N9" s="17"/>
    </row>
    <row r="10" spans="1:14" s="7" customFormat="1" ht="12.75" customHeight="1">
      <c r="A10" s="123"/>
      <c r="B10" s="106"/>
      <c r="C10" s="106"/>
      <c r="D10" s="106"/>
      <c r="E10" s="106"/>
      <c r="F10" s="106"/>
      <c r="G10" s="9"/>
      <c r="H10" s="9"/>
      <c r="I10" s="9"/>
      <c r="J10" s="12">
        <f t="shared" ref="J10:J20" si="0">G10+H10</f>
        <v>0</v>
      </c>
      <c r="K10" s="8"/>
      <c r="L10" s="9"/>
      <c r="M10" s="128">
        <f>K10+L10</f>
        <v>0</v>
      </c>
      <c r="N10" s="17"/>
    </row>
    <row r="11" spans="1:14" s="7" customFormat="1" ht="12.75" customHeight="1">
      <c r="A11" s="123"/>
      <c r="B11" s="106"/>
      <c r="C11" s="106"/>
      <c r="D11" s="106"/>
      <c r="E11" s="106"/>
      <c r="F11" s="106"/>
      <c r="G11" s="9"/>
      <c r="H11" s="9"/>
      <c r="I11" s="9"/>
      <c r="J11" s="12">
        <f t="shared" si="0"/>
        <v>0</v>
      </c>
      <c r="K11" s="8"/>
      <c r="L11" s="9"/>
      <c r="M11" s="128">
        <f t="shared" ref="M11:M20" si="1">K11+L11</f>
        <v>0</v>
      </c>
      <c r="N11" s="17"/>
    </row>
    <row r="12" spans="1:14" s="7" customFormat="1" ht="12.75" customHeight="1">
      <c r="A12" s="123"/>
      <c r="B12" s="106"/>
      <c r="C12" s="106"/>
      <c r="D12" s="106"/>
      <c r="E12" s="106"/>
      <c r="F12" s="106"/>
      <c r="G12" s="9"/>
      <c r="H12" s="9"/>
      <c r="I12" s="9"/>
      <c r="J12" s="12">
        <f t="shared" si="0"/>
        <v>0</v>
      </c>
      <c r="K12" s="8"/>
      <c r="L12" s="9"/>
      <c r="M12" s="128">
        <f t="shared" si="1"/>
        <v>0</v>
      </c>
      <c r="N12" s="17"/>
    </row>
    <row r="13" spans="1:14" s="7" customFormat="1" ht="12.75" customHeight="1">
      <c r="A13" s="123"/>
      <c r="B13" s="106"/>
      <c r="C13" s="106"/>
      <c r="D13" s="106"/>
      <c r="E13" s="106"/>
      <c r="F13" s="106"/>
      <c r="G13" s="9"/>
      <c r="H13" s="9"/>
      <c r="I13" s="9"/>
      <c r="J13" s="12">
        <f t="shared" si="0"/>
        <v>0</v>
      </c>
      <c r="K13" s="8"/>
      <c r="L13" s="9"/>
      <c r="M13" s="128">
        <f t="shared" si="1"/>
        <v>0</v>
      </c>
      <c r="N13" s="17"/>
    </row>
    <row r="14" spans="1:14" s="7" customFormat="1" ht="12.75" customHeight="1">
      <c r="A14" s="123"/>
      <c r="B14" s="106"/>
      <c r="C14" s="106"/>
      <c r="D14" s="106"/>
      <c r="E14" s="106"/>
      <c r="F14" s="106"/>
      <c r="G14" s="9"/>
      <c r="H14" s="9"/>
      <c r="I14" s="9"/>
      <c r="J14" s="12">
        <f t="shared" si="0"/>
        <v>0</v>
      </c>
      <c r="K14" s="8"/>
      <c r="L14" s="9"/>
      <c r="M14" s="128">
        <f t="shared" si="1"/>
        <v>0</v>
      </c>
      <c r="N14" s="17"/>
    </row>
    <row r="15" spans="1:14" s="7" customFormat="1" ht="12.75" customHeight="1">
      <c r="A15" s="123"/>
      <c r="B15" s="106"/>
      <c r="C15" s="106"/>
      <c r="D15" s="106"/>
      <c r="E15" s="106"/>
      <c r="F15" s="106"/>
      <c r="G15" s="9"/>
      <c r="H15" s="9"/>
      <c r="I15" s="9"/>
      <c r="J15" s="12">
        <f t="shared" si="0"/>
        <v>0</v>
      </c>
      <c r="K15" s="8"/>
      <c r="L15" s="9"/>
      <c r="M15" s="128">
        <f t="shared" si="1"/>
        <v>0</v>
      </c>
      <c r="N15" s="17"/>
    </row>
    <row r="16" spans="1:14" s="7" customFormat="1" ht="12.75" customHeight="1">
      <c r="A16" s="123"/>
      <c r="B16" s="106"/>
      <c r="C16" s="106"/>
      <c r="D16" s="106"/>
      <c r="E16" s="106"/>
      <c r="F16" s="106"/>
      <c r="G16" s="9"/>
      <c r="H16" s="9"/>
      <c r="I16" s="9"/>
      <c r="J16" s="12">
        <f t="shared" si="0"/>
        <v>0</v>
      </c>
      <c r="K16" s="8"/>
      <c r="L16" s="9"/>
      <c r="M16" s="128">
        <f t="shared" si="1"/>
        <v>0</v>
      </c>
      <c r="N16" s="17"/>
    </row>
    <row r="17" spans="1:14" s="7" customFormat="1" ht="12.75" customHeight="1">
      <c r="A17" s="123"/>
      <c r="B17" s="106"/>
      <c r="C17" s="106"/>
      <c r="D17" s="106"/>
      <c r="E17" s="106"/>
      <c r="F17" s="106"/>
      <c r="G17" s="9"/>
      <c r="H17" s="9"/>
      <c r="I17" s="9"/>
      <c r="J17" s="12">
        <f t="shared" si="0"/>
        <v>0</v>
      </c>
      <c r="K17" s="8"/>
      <c r="L17" s="9"/>
      <c r="M17" s="128">
        <f t="shared" si="1"/>
        <v>0</v>
      </c>
      <c r="N17" s="17"/>
    </row>
    <row r="18" spans="1:14" s="7" customFormat="1" ht="12.75" customHeight="1">
      <c r="A18" s="123"/>
      <c r="B18" s="106"/>
      <c r="C18" s="106"/>
      <c r="D18" s="106"/>
      <c r="E18" s="106"/>
      <c r="F18" s="106"/>
      <c r="G18" s="9"/>
      <c r="H18" s="9"/>
      <c r="I18" s="9"/>
      <c r="J18" s="12">
        <f t="shared" si="0"/>
        <v>0</v>
      </c>
      <c r="K18" s="8"/>
      <c r="L18" s="9"/>
      <c r="M18" s="128">
        <f t="shared" si="1"/>
        <v>0</v>
      </c>
      <c r="N18" s="17"/>
    </row>
    <row r="19" spans="1:14" s="7" customFormat="1">
      <c r="A19" s="124"/>
      <c r="B19" s="106"/>
      <c r="C19" s="106"/>
      <c r="D19" s="106"/>
      <c r="E19" s="106"/>
      <c r="F19" s="106"/>
      <c r="G19" s="9"/>
      <c r="H19" s="9"/>
      <c r="I19" s="9"/>
      <c r="J19" s="12">
        <f t="shared" si="0"/>
        <v>0</v>
      </c>
      <c r="K19" s="8"/>
      <c r="L19" s="9"/>
      <c r="M19" s="128">
        <f t="shared" si="1"/>
        <v>0</v>
      </c>
      <c r="N19" s="17"/>
    </row>
    <row r="20" spans="1:14" s="7" customFormat="1">
      <c r="A20" s="124"/>
      <c r="B20" s="106"/>
      <c r="C20" s="106"/>
      <c r="D20" s="106"/>
      <c r="E20" s="106"/>
      <c r="F20" s="106"/>
      <c r="G20" s="9"/>
      <c r="H20" s="9"/>
      <c r="I20" s="9"/>
      <c r="J20" s="12">
        <f t="shared" si="0"/>
        <v>0</v>
      </c>
      <c r="K20" s="8"/>
      <c r="L20" s="9"/>
      <c r="M20" s="128">
        <f t="shared" si="1"/>
        <v>0</v>
      </c>
      <c r="N20" s="17"/>
    </row>
    <row r="21" spans="1:14" s="7" customFormat="1">
      <c r="A21" s="916" t="s">
        <v>9</v>
      </c>
      <c r="B21" s="910"/>
      <c r="C21" s="125">
        <f t="shared" ref="C21:H21" si="2">SUM(C9:C20)</f>
        <v>0</v>
      </c>
      <c r="D21" s="125">
        <f t="shared" si="2"/>
        <v>0</v>
      </c>
      <c r="E21" s="125">
        <f t="shared" si="2"/>
        <v>0</v>
      </c>
      <c r="F21" s="125">
        <f t="shared" si="2"/>
        <v>0</v>
      </c>
      <c r="G21" s="125">
        <f t="shared" si="2"/>
        <v>0</v>
      </c>
      <c r="H21" s="125">
        <f t="shared" si="2"/>
        <v>0</v>
      </c>
      <c r="I21" s="125"/>
      <c r="J21" s="126">
        <f>SUM(J9:J20)</f>
        <v>0</v>
      </c>
      <c r="K21" s="130">
        <f>SUM(K9:K20)</f>
        <v>0</v>
      </c>
      <c r="L21" s="125">
        <f>SUM(L9:L20)</f>
        <v>0</v>
      </c>
      <c r="M21" s="126">
        <f>SUM(M9:M20)</f>
        <v>0</v>
      </c>
      <c r="N21" s="17"/>
    </row>
    <row r="22" spans="1:14" s="7" customFormat="1">
      <c r="A22" s="1237" t="s">
        <v>116</v>
      </c>
      <c r="B22" s="1237"/>
      <c r="C22" s="1237"/>
      <c r="D22" s="1237"/>
      <c r="E22" s="1237"/>
      <c r="F22" s="1237"/>
      <c r="G22" s="1237"/>
      <c r="H22" s="1237"/>
      <c r="I22" s="110"/>
      <c r="J22" s="17"/>
    </row>
    <row r="23" spans="1:14" s="7" customFormat="1" ht="12.75" customHeight="1">
      <c r="A23" s="1238" t="s">
        <v>69</v>
      </c>
      <c r="B23" s="1238"/>
      <c r="C23" s="1238"/>
      <c r="D23" s="1238"/>
      <c r="E23" s="1238"/>
      <c r="F23" s="1238"/>
      <c r="G23" s="1238"/>
      <c r="H23" s="1238"/>
      <c r="I23" s="111"/>
      <c r="J23" s="17"/>
    </row>
    <row r="24" spans="1:14" s="7" customFormat="1">
      <c r="A24" s="1239" t="s">
        <v>143</v>
      </c>
      <c r="B24" s="1239"/>
      <c r="C24" s="1239"/>
      <c r="D24" s="1239"/>
      <c r="E24" s="1239"/>
      <c r="F24" s="1239"/>
      <c r="G24" s="1239"/>
      <c r="H24" s="1239"/>
      <c r="I24" s="116"/>
      <c r="K24" s="17"/>
      <c r="N24" s="17"/>
    </row>
    <row r="25" spans="1:14" s="7" customFormat="1">
      <c r="A25" s="1246" t="s">
        <v>126</v>
      </c>
      <c r="B25" s="1240"/>
      <c r="C25" s="1240"/>
      <c r="D25" s="1240" t="s">
        <v>128</v>
      </c>
      <c r="E25" s="1240"/>
      <c r="F25" s="1240"/>
      <c r="G25" s="1240"/>
      <c r="H25" s="1240"/>
      <c r="I25" s="1240"/>
      <c r="J25" s="1240"/>
      <c r="K25" s="1240"/>
      <c r="L25" s="1240"/>
      <c r="M25" s="1241"/>
      <c r="N25" s="17"/>
    </row>
    <row r="26" spans="1:14" s="7" customFormat="1" ht="13.5" customHeight="1">
      <c r="A26" s="1234" t="s">
        <v>136</v>
      </c>
      <c r="B26" s="1235"/>
      <c r="C26" s="1235"/>
      <c r="D26" s="1235"/>
      <c r="E26" s="1235"/>
      <c r="F26" s="1235"/>
      <c r="G26" s="1235"/>
      <c r="H26" s="1235"/>
      <c r="I26" s="1235"/>
      <c r="J26" s="1235"/>
      <c r="K26" s="1235"/>
      <c r="L26" s="1235"/>
      <c r="M26" s="1236"/>
      <c r="N26" s="17"/>
    </row>
    <row r="27" spans="1:14" s="7" customFormat="1" ht="13.5" customHeight="1">
      <c r="A27" s="1234" t="s">
        <v>137</v>
      </c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6"/>
      <c r="N27" s="17"/>
    </row>
    <row r="28" spans="1:14" s="7" customFormat="1" ht="12.75" customHeight="1">
      <c r="A28" s="1234" t="s">
        <v>130</v>
      </c>
      <c r="B28" s="1235"/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6"/>
      <c r="N28" s="17"/>
    </row>
    <row r="29" spans="1:14" s="7" customFormat="1" ht="12.75" customHeight="1">
      <c r="A29" s="1234" t="s">
        <v>131</v>
      </c>
      <c r="B29" s="1235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6"/>
      <c r="N29" s="17"/>
    </row>
    <row r="30" spans="1:14" s="7" customFormat="1" ht="12.75" customHeight="1">
      <c r="A30" s="1234" t="s">
        <v>132</v>
      </c>
      <c r="B30" s="1235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6"/>
      <c r="N30" s="17"/>
    </row>
    <row r="31" spans="1:14" s="7" customFormat="1" ht="12.75" customHeight="1">
      <c r="A31" s="1234" t="s">
        <v>133</v>
      </c>
      <c r="B31" s="1235"/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6"/>
      <c r="N31" s="17"/>
    </row>
    <row r="32" spans="1:14" s="7" customFormat="1" ht="13.5" customHeight="1">
      <c r="A32" s="1234" t="s">
        <v>138</v>
      </c>
      <c r="B32" s="1235"/>
      <c r="C32" s="1235"/>
      <c r="D32" s="1235"/>
      <c r="E32" s="1235"/>
      <c r="F32" s="1235"/>
      <c r="G32" s="1235"/>
      <c r="H32" s="1235"/>
      <c r="I32" s="1235"/>
      <c r="J32" s="1235"/>
      <c r="K32" s="1235"/>
      <c r="L32" s="1235"/>
      <c r="M32" s="1236"/>
      <c r="N32" s="17"/>
    </row>
    <row r="33" spans="1:14" s="7" customFormat="1" ht="13.5" customHeight="1">
      <c r="A33" s="116"/>
      <c r="B33" s="116"/>
      <c r="C33" s="116"/>
      <c r="D33" s="117"/>
      <c r="E33" s="117"/>
      <c r="F33" s="117"/>
      <c r="G33" s="117"/>
      <c r="H33" s="117"/>
      <c r="I33" s="117"/>
      <c r="J33" s="117"/>
      <c r="K33" s="17"/>
      <c r="N33" s="17"/>
    </row>
    <row r="34" spans="1:14" s="7" customFormat="1">
      <c r="A34" s="75"/>
      <c r="B34" s="75"/>
      <c r="D34" s="75"/>
      <c r="E34" s="75"/>
      <c r="F34" s="75"/>
    </row>
  </sheetData>
  <sheetProtection selectLockedCells="1" selectUnlockedCells="1"/>
  <mergeCells count="33">
    <mergeCell ref="D26:M26"/>
    <mergeCell ref="A27:C27"/>
    <mergeCell ref="D27:M27"/>
    <mergeCell ref="A25:C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zoomScale="115" zoomScaleNormal="100" zoomScaleSheetLayoutView="115" workbookViewId="0">
      <selection activeCell="A60" sqref="A60"/>
    </sheetView>
  </sheetViews>
  <sheetFormatPr defaultColWidth="9.140625" defaultRowHeight="12.75"/>
  <cols>
    <col min="1" max="1" width="61.140625" style="78" customWidth="1"/>
    <col min="2" max="3" width="17" style="79" customWidth="1"/>
    <col min="4" max="16384" width="9.140625" style="79"/>
  </cols>
  <sheetData>
    <row r="1" spans="1:4" s="2" customFormat="1" ht="12.75" customHeight="1">
      <c r="A1" s="896" t="s">
        <v>62</v>
      </c>
      <c r="B1" s="896"/>
      <c r="C1" s="896"/>
      <c r="D1" s="13"/>
    </row>
    <row r="2" spans="1:4" s="2" customFormat="1" ht="12.75" customHeight="1">
      <c r="A2" s="896" t="s">
        <v>19</v>
      </c>
      <c r="B2" s="896"/>
      <c r="C2" s="896"/>
    </row>
    <row r="3" spans="1:4" s="2" customFormat="1" ht="12.75" customHeight="1">
      <c r="A3" s="5"/>
      <c r="B3" s="5"/>
      <c r="C3" s="5"/>
    </row>
    <row r="4" spans="1:4" s="2" customFormat="1" ht="12.75" customHeight="1">
      <c r="A4" s="897" t="str">
        <f>'ANEXO I - TAB 2'!A4:H4</f>
        <v>PODER/ÓRGÃO/UNIDADE: JUSTIÇA FEDERAL</v>
      </c>
      <c r="B4" s="897"/>
      <c r="C4" s="897"/>
    </row>
    <row r="5" spans="1:4" s="1" customFormat="1">
      <c r="A5" s="332" t="s">
        <v>231</v>
      </c>
      <c r="B5" s="327"/>
      <c r="C5" s="333">
        <v>1</v>
      </c>
    </row>
    <row r="6" spans="1:4" s="2" customFormat="1" ht="12.75" customHeight="1">
      <c r="A6" s="916" t="s">
        <v>3</v>
      </c>
      <c r="B6" s="910" t="s">
        <v>70</v>
      </c>
      <c r="C6" s="917"/>
    </row>
    <row r="7" spans="1:4" s="2" customFormat="1">
      <c r="A7" s="916"/>
      <c r="B7" s="210" t="s">
        <v>4</v>
      </c>
      <c r="C7" s="212" t="s">
        <v>66</v>
      </c>
    </row>
    <row r="8" spans="1:4" s="2" customFormat="1" ht="12.75" customHeight="1">
      <c r="A8" s="169" t="s">
        <v>177</v>
      </c>
      <c r="B8" s="296">
        <v>30471.11</v>
      </c>
      <c r="C8" s="296">
        <v>30471.11</v>
      </c>
    </row>
    <row r="9" spans="1:4" s="2" customFormat="1" ht="12.75" customHeight="1">
      <c r="A9" s="169" t="s">
        <v>178</v>
      </c>
      <c r="B9" s="296">
        <v>28947.55</v>
      </c>
      <c r="C9" s="296">
        <v>28947.55</v>
      </c>
    </row>
    <row r="10" spans="1:4" s="2" customFormat="1" ht="12.75" customHeight="1">
      <c r="A10" s="169" t="s">
        <v>179</v>
      </c>
      <c r="B10" s="296">
        <v>27500.17</v>
      </c>
      <c r="C10" s="296">
        <v>27500.17</v>
      </c>
    </row>
    <row r="11" spans="1:4" s="2" customFormat="1" ht="12.75" hidden="1" customHeight="1">
      <c r="A11" s="77"/>
      <c r="B11" s="14"/>
      <c r="C11" s="14"/>
    </row>
    <row r="12" spans="1:4" s="2" customFormat="1" ht="12.75" hidden="1" customHeight="1">
      <c r="A12" s="77"/>
      <c r="B12" s="14"/>
      <c r="C12" s="14"/>
    </row>
    <row r="13" spans="1:4" s="2" customFormat="1" ht="12.75" hidden="1" customHeight="1">
      <c r="A13" s="77"/>
      <c r="B13" s="14"/>
      <c r="C13" s="14"/>
    </row>
    <row r="14" spans="1:4" s="2" customFormat="1" ht="12.75" hidden="1" customHeight="1">
      <c r="A14" s="77"/>
      <c r="B14" s="14"/>
      <c r="C14" s="14"/>
    </row>
    <row r="15" spans="1:4" s="2" customFormat="1" ht="12.75" hidden="1" customHeight="1">
      <c r="A15" s="77"/>
      <c r="B15" s="14"/>
      <c r="C15" s="14"/>
    </row>
    <row r="16" spans="1:4" s="2" customFormat="1" ht="12.75" hidden="1" customHeight="1">
      <c r="A16" s="77"/>
      <c r="B16" s="14"/>
      <c r="C16" s="14"/>
    </row>
    <row r="17" spans="1:3" s="2" customFormat="1" ht="12.75" hidden="1" customHeight="1">
      <c r="A17" s="77"/>
      <c r="B17" s="14"/>
      <c r="C17" s="14"/>
    </row>
    <row r="18" spans="1:3" s="2" customFormat="1" ht="12.75" hidden="1" customHeight="1">
      <c r="A18" s="77"/>
      <c r="B18" s="14"/>
      <c r="C18" s="14"/>
    </row>
    <row r="19" spans="1:3" s="2" customFormat="1" ht="12.75" hidden="1" customHeight="1">
      <c r="A19" s="77"/>
      <c r="B19" s="14"/>
      <c r="C19" s="14"/>
    </row>
    <row r="20" spans="1:3" s="2" customFormat="1" ht="12.75" hidden="1" customHeight="1">
      <c r="A20" s="77"/>
      <c r="B20" s="14"/>
      <c r="C20" s="14"/>
    </row>
    <row r="21" spans="1:3" s="2" customFormat="1" ht="12.75" hidden="1" customHeight="1">
      <c r="A21" s="77"/>
      <c r="B21" s="14"/>
      <c r="C21" s="14"/>
    </row>
    <row r="22" spans="1:3" s="2" customFormat="1" ht="12.75" hidden="1" customHeight="1">
      <c r="A22" s="77"/>
      <c r="B22" s="14"/>
      <c r="C22" s="14"/>
    </row>
    <row r="23" spans="1:3" s="2" customFormat="1" ht="12.75" hidden="1" customHeight="1">
      <c r="A23" s="77"/>
      <c r="B23" s="14"/>
      <c r="C23" s="14"/>
    </row>
    <row r="24" spans="1:3" s="2" customFormat="1" ht="12.75" hidden="1" customHeight="1">
      <c r="A24" s="77"/>
      <c r="B24" s="14"/>
      <c r="C24" s="14"/>
    </row>
    <row r="25" spans="1:3" s="2" customFormat="1" ht="12.75" hidden="1" customHeight="1">
      <c r="A25" s="77"/>
      <c r="B25" s="14"/>
      <c r="C25" s="14"/>
    </row>
    <row r="26" spans="1:3" s="2" customFormat="1" ht="12.75" hidden="1" customHeight="1">
      <c r="A26" s="77"/>
      <c r="B26" s="14"/>
      <c r="C26" s="14"/>
    </row>
    <row r="27" spans="1:3" s="2" customFormat="1" ht="12.75" hidden="1" customHeight="1">
      <c r="A27" s="77"/>
      <c r="B27" s="14"/>
      <c r="C27" s="14"/>
    </row>
    <row r="28" spans="1:3" s="2" customFormat="1" ht="12.75" hidden="1" customHeight="1">
      <c r="A28" s="77"/>
      <c r="B28" s="14"/>
      <c r="C28" s="14"/>
    </row>
    <row r="29" spans="1:3" s="2" customFormat="1" ht="12.75" hidden="1" customHeight="1">
      <c r="A29" s="77"/>
      <c r="B29" s="14"/>
      <c r="C29" s="14"/>
    </row>
    <row r="30" spans="1:3" s="2" customFormat="1" ht="12.75" hidden="1" customHeight="1">
      <c r="A30" s="77"/>
      <c r="B30" s="14"/>
      <c r="C30" s="14"/>
    </row>
    <row r="31" spans="1:3" s="2" customFormat="1" ht="12.75" hidden="1" customHeight="1">
      <c r="A31" s="77"/>
      <c r="B31" s="14"/>
      <c r="C31" s="14"/>
    </row>
    <row r="32" spans="1:3" s="2" customFormat="1">
      <c r="A32" s="221" t="s">
        <v>228</v>
      </c>
    </row>
    <row r="33" spans="1:11">
      <c r="A33" s="330" t="s">
        <v>69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>
      <c r="A34" s="331" t="s">
        <v>145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>
      <c r="A35" s="334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896" t="s">
        <v>62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</row>
    <row r="2" spans="1:18" s="7" customFormat="1" ht="12.75" customHeight="1">
      <c r="A2" s="896" t="s">
        <v>21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</row>
    <row r="3" spans="1:18">
      <c r="A3" s="6"/>
      <c r="B3" s="6"/>
    </row>
    <row r="4" spans="1:18" ht="12.75" customHeight="1">
      <c r="A4" s="984" t="s">
        <v>144</v>
      </c>
      <c r="B4" s="984"/>
      <c r="C4" s="984"/>
    </row>
    <row r="5" spans="1:18" ht="12.75" customHeight="1">
      <c r="A5" s="985" t="s">
        <v>64</v>
      </c>
      <c r="B5" s="985"/>
      <c r="C5" s="6"/>
    </row>
    <row r="6" spans="1:18" ht="13.5" customHeight="1">
      <c r="A6" s="2"/>
      <c r="P6" s="76"/>
      <c r="Q6" s="82"/>
      <c r="R6" s="76">
        <v>1</v>
      </c>
    </row>
    <row r="7" spans="1:18" s="16" customFormat="1" ht="12.75" customHeight="1" thickBot="1">
      <c r="A7" s="916" t="s">
        <v>22</v>
      </c>
      <c r="B7" s="910"/>
      <c r="C7" s="981" t="s">
        <v>71</v>
      </c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2"/>
    </row>
    <row r="8" spans="1:18" s="16" customFormat="1" ht="25.5" customHeight="1" thickTop="1">
      <c r="A8" s="979"/>
      <c r="B8" s="980"/>
      <c r="C8" s="988" t="s">
        <v>72</v>
      </c>
      <c r="D8" s="987" t="s">
        <v>73</v>
      </c>
      <c r="E8" s="987" t="s">
        <v>74</v>
      </c>
      <c r="F8" s="987" t="s">
        <v>75</v>
      </c>
      <c r="G8" s="986" t="s">
        <v>76</v>
      </c>
      <c r="H8" s="986"/>
      <c r="I8" s="986"/>
      <c r="J8" s="986"/>
      <c r="K8" s="986"/>
      <c r="L8" s="986"/>
      <c r="M8" s="987" t="s">
        <v>77</v>
      </c>
      <c r="N8" s="986" t="s">
        <v>78</v>
      </c>
      <c r="O8" s="986"/>
      <c r="P8" s="986" t="s">
        <v>79</v>
      </c>
      <c r="Q8" s="986"/>
      <c r="R8" s="989" t="s">
        <v>9</v>
      </c>
    </row>
    <row r="9" spans="1:18" s="16" customFormat="1" ht="31.5">
      <c r="A9" s="148" t="s">
        <v>25</v>
      </c>
      <c r="B9" s="112" t="s">
        <v>26</v>
      </c>
      <c r="C9" s="988"/>
      <c r="D9" s="987"/>
      <c r="E9" s="987"/>
      <c r="F9" s="987"/>
      <c r="G9" s="115" t="s">
        <v>80</v>
      </c>
      <c r="H9" s="115" t="s">
        <v>81</v>
      </c>
      <c r="I9" s="115" t="s">
        <v>82</v>
      </c>
      <c r="J9" s="115" t="s">
        <v>83</v>
      </c>
      <c r="K9" s="115" t="s">
        <v>84</v>
      </c>
      <c r="L9" s="115" t="s">
        <v>85</v>
      </c>
      <c r="M9" s="987"/>
      <c r="N9" s="115" t="s">
        <v>86</v>
      </c>
      <c r="O9" s="115" t="s">
        <v>87</v>
      </c>
      <c r="P9" s="115" t="s">
        <v>88</v>
      </c>
      <c r="Q9" s="115" t="s">
        <v>89</v>
      </c>
      <c r="R9" s="989"/>
    </row>
    <row r="10" spans="1:18" ht="13.5" customHeight="1" thickBot="1">
      <c r="A10" s="920" t="s">
        <v>28</v>
      </c>
      <c r="B10" s="978"/>
      <c r="C10" s="149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>
        <f>SUM(C10:Q10)</f>
        <v>0</v>
      </c>
    </row>
    <row r="11" spans="1:18" ht="12.75" customHeight="1">
      <c r="A11" s="922" t="s">
        <v>29</v>
      </c>
      <c r="B11" s="150" t="s">
        <v>30</v>
      </c>
      <c r="C11" s="15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>
        <f t="shared" ref="R11:R36" si="0">SUM(C11:Q11)</f>
        <v>0</v>
      </c>
    </row>
    <row r="12" spans="1:18">
      <c r="A12" s="922"/>
      <c r="B12" s="152" t="s">
        <v>31</v>
      </c>
      <c r="C12" s="15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>
        <f t="shared" si="0"/>
        <v>0</v>
      </c>
    </row>
    <row r="13" spans="1:18">
      <c r="A13" s="922"/>
      <c r="B13" s="154" t="s">
        <v>32</v>
      </c>
      <c r="C13" s="15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>
        <f t="shared" si="0"/>
        <v>0</v>
      </c>
    </row>
    <row r="14" spans="1:18" ht="12.75" customHeight="1">
      <c r="A14" s="918" t="s">
        <v>33</v>
      </c>
      <c r="B14" s="150" t="s">
        <v>34</v>
      </c>
      <c r="C14" s="15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>
        <f t="shared" si="0"/>
        <v>0</v>
      </c>
    </row>
    <row r="15" spans="1:18">
      <c r="A15" s="918"/>
      <c r="B15" s="152" t="s">
        <v>35</v>
      </c>
      <c r="C15" s="15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>
        <f t="shared" si="0"/>
        <v>0</v>
      </c>
    </row>
    <row r="16" spans="1:18">
      <c r="A16" s="918"/>
      <c r="B16" s="154" t="s">
        <v>36</v>
      </c>
      <c r="C16" s="15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>
        <f t="shared" si="0"/>
        <v>0</v>
      </c>
    </row>
    <row r="17" spans="1:18">
      <c r="A17" s="141" t="s">
        <v>37</v>
      </c>
      <c r="B17" s="159" t="s">
        <v>38</v>
      </c>
      <c r="C17" s="16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>
        <f t="shared" si="0"/>
        <v>0</v>
      </c>
    </row>
    <row r="18" spans="1:18" ht="12.75" customHeight="1">
      <c r="A18" s="918" t="s">
        <v>39</v>
      </c>
      <c r="B18" s="150" t="s">
        <v>40</v>
      </c>
      <c r="C18" s="156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>
        <f t="shared" si="0"/>
        <v>0</v>
      </c>
    </row>
    <row r="19" spans="1:18">
      <c r="A19" s="918"/>
      <c r="B19" s="154" t="s">
        <v>41</v>
      </c>
      <c r="C19" s="15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>
        <f t="shared" si="0"/>
        <v>0</v>
      </c>
    </row>
    <row r="20" spans="1:18" ht="12.75" customHeight="1">
      <c r="A20" s="918" t="s">
        <v>42</v>
      </c>
      <c r="B20" s="150" t="s">
        <v>43</v>
      </c>
      <c r="C20" s="156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>
        <f t="shared" si="0"/>
        <v>0</v>
      </c>
    </row>
    <row r="21" spans="1:18" ht="25.5">
      <c r="A21" s="918"/>
      <c r="B21" s="152" t="s">
        <v>44</v>
      </c>
      <c r="C21" s="1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>
        <f t="shared" si="0"/>
        <v>0</v>
      </c>
    </row>
    <row r="22" spans="1:18" ht="38.25">
      <c r="A22" s="918"/>
      <c r="B22" s="152" t="s">
        <v>45</v>
      </c>
      <c r="C22" s="15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>
        <f t="shared" si="0"/>
        <v>0</v>
      </c>
    </row>
    <row r="23" spans="1:18" ht="38.25">
      <c r="A23" s="918"/>
      <c r="B23" s="152" t="s">
        <v>46</v>
      </c>
      <c r="C23" s="153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>
        <f t="shared" si="0"/>
        <v>0</v>
      </c>
    </row>
    <row r="24" spans="1:18" ht="25.5">
      <c r="A24" s="918"/>
      <c r="B24" s="152" t="s">
        <v>47</v>
      </c>
      <c r="C24" s="153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>
        <f t="shared" si="0"/>
        <v>0</v>
      </c>
    </row>
    <row r="25" spans="1:18">
      <c r="A25" s="918"/>
      <c r="B25" s="154" t="s">
        <v>48</v>
      </c>
      <c r="C25" s="15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>
        <f t="shared" si="0"/>
        <v>0</v>
      </c>
    </row>
    <row r="26" spans="1:18" ht="12.75" customHeight="1">
      <c r="A26" s="919" t="s">
        <v>49</v>
      </c>
      <c r="B26" s="150" t="s">
        <v>50</v>
      </c>
      <c r="C26" s="156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>
        <f t="shared" si="0"/>
        <v>0</v>
      </c>
    </row>
    <row r="27" spans="1:18">
      <c r="A27" s="919"/>
      <c r="B27" s="152" t="s">
        <v>51</v>
      </c>
      <c r="C27" s="15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>
        <f t="shared" si="0"/>
        <v>0</v>
      </c>
    </row>
    <row r="28" spans="1:18">
      <c r="A28" s="919"/>
      <c r="B28" s="152" t="s">
        <v>52</v>
      </c>
      <c r="C28" s="15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>
        <f t="shared" si="0"/>
        <v>0</v>
      </c>
    </row>
    <row r="29" spans="1:18">
      <c r="A29" s="919"/>
      <c r="B29" s="152" t="s">
        <v>53</v>
      </c>
      <c r="C29" s="15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>
        <f t="shared" si="0"/>
        <v>0</v>
      </c>
    </row>
    <row r="30" spans="1:18">
      <c r="A30" s="919"/>
      <c r="B30" s="152" t="s">
        <v>54</v>
      </c>
      <c r="C30" s="15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>
        <f t="shared" si="0"/>
        <v>0</v>
      </c>
    </row>
    <row r="31" spans="1:18">
      <c r="A31" s="919"/>
      <c r="B31" s="161" t="s">
        <v>55</v>
      </c>
      <c r="C31" s="16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983" t="s">
        <v>56</v>
      </c>
      <c r="B32" s="150" t="s">
        <v>57</v>
      </c>
      <c r="C32" s="15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>
        <f t="shared" si="0"/>
        <v>0</v>
      </c>
    </row>
    <row r="33" spans="1:18">
      <c r="A33" s="983"/>
      <c r="B33" s="152" t="s">
        <v>58</v>
      </c>
      <c r="C33" s="1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>
        <f t="shared" si="0"/>
        <v>0</v>
      </c>
    </row>
    <row r="34" spans="1:18" ht="51">
      <c r="A34" s="983"/>
      <c r="B34" s="152" t="s">
        <v>59</v>
      </c>
      <c r="C34" s="15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>
        <f t="shared" si="0"/>
        <v>0</v>
      </c>
    </row>
    <row r="35" spans="1:18" ht="51">
      <c r="A35" s="983"/>
      <c r="B35" s="152" t="s">
        <v>60</v>
      </c>
      <c r="C35" s="15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>
        <f t="shared" si="0"/>
        <v>0</v>
      </c>
    </row>
    <row r="36" spans="1:18" ht="38.25">
      <c r="A36" s="983"/>
      <c r="B36" s="163" t="s">
        <v>61</v>
      </c>
      <c r="C36" s="16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>
        <f t="shared" si="0"/>
        <v>0</v>
      </c>
    </row>
    <row r="37" spans="1:18" s="100" customFormat="1" ht="11.25">
      <c r="A37" s="75" t="s">
        <v>90</v>
      </c>
      <c r="B37" s="97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1.25">
      <c r="A38" s="101" t="s">
        <v>69</v>
      </c>
      <c r="B38" s="9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2.75" customHeight="1">
      <c r="A39" s="977" t="s">
        <v>145</v>
      </c>
      <c r="B39" s="977"/>
      <c r="C39" s="977"/>
      <c r="D39" s="977"/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977"/>
      <c r="P39" s="977"/>
      <c r="Q39" s="977"/>
      <c r="R39" s="977"/>
    </row>
    <row r="40" spans="1:18" s="100" customFormat="1" ht="12.75" customHeight="1">
      <c r="A40" s="977" t="s">
        <v>146</v>
      </c>
      <c r="B40" s="977"/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</row>
    <row r="41" spans="1:18" s="100" customFormat="1" ht="12.75" customHeight="1">
      <c r="A41" s="977" t="s">
        <v>91</v>
      </c>
      <c r="B41" s="977"/>
      <c r="C41" s="977"/>
      <c r="D41" s="977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977"/>
      <c r="P41" s="977"/>
      <c r="Q41" s="977"/>
      <c r="R41" s="977"/>
    </row>
    <row r="42" spans="1:18" s="100" customFormat="1" ht="12.75" customHeight="1">
      <c r="A42" s="977" t="s">
        <v>92</v>
      </c>
      <c r="B42" s="977"/>
      <c r="C42" s="977"/>
      <c r="D42" s="977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977"/>
      <c r="P42" s="977"/>
      <c r="Q42" s="977"/>
      <c r="R42" s="977"/>
    </row>
    <row r="43" spans="1:18" s="100" customFormat="1" ht="12.75" customHeight="1">
      <c r="A43" s="977" t="s">
        <v>93</v>
      </c>
      <c r="B43" s="977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</row>
    <row r="44" spans="1:18" s="100" customFormat="1" ht="12.75" customHeight="1">
      <c r="A44" s="977" t="s">
        <v>94</v>
      </c>
      <c r="B44" s="977"/>
      <c r="C44" s="977"/>
      <c r="D44" s="977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977"/>
      <c r="P44" s="977"/>
      <c r="Q44" s="977"/>
      <c r="R44" s="977"/>
    </row>
    <row r="45" spans="1:18" s="100" customFormat="1" ht="12.75" customHeight="1">
      <c r="A45" s="977" t="s">
        <v>95</v>
      </c>
      <c r="B45" s="977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</row>
    <row r="46" spans="1:18" s="100" customFormat="1" ht="12.75" customHeight="1">
      <c r="A46" s="977" t="s">
        <v>96</v>
      </c>
      <c r="B46" s="977"/>
      <c r="C46" s="977"/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</row>
    <row r="47" spans="1:18" s="100" customFormat="1" ht="12.75" customHeight="1">
      <c r="A47" s="977" t="s">
        <v>97</v>
      </c>
      <c r="B47" s="977"/>
      <c r="C47" s="977"/>
      <c r="D47" s="977"/>
      <c r="E47" s="977"/>
      <c r="F47" s="977"/>
      <c r="G47" s="977"/>
      <c r="H47" s="977"/>
      <c r="I47" s="977"/>
      <c r="J47" s="977"/>
      <c r="K47" s="977"/>
      <c r="L47" s="977"/>
      <c r="M47" s="977"/>
      <c r="N47" s="977"/>
      <c r="O47" s="977"/>
      <c r="P47" s="977"/>
      <c r="Q47" s="977"/>
      <c r="R47" s="977"/>
    </row>
    <row r="48" spans="1:18" s="100" customFormat="1" ht="12.75" customHeight="1">
      <c r="A48" s="977" t="s">
        <v>98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view="pageBreakPreview" zoomScale="115" zoomScaleNormal="100" zoomScaleSheetLayoutView="115" workbookViewId="0">
      <selection activeCell="B14" sqref="B14"/>
    </sheetView>
  </sheetViews>
  <sheetFormatPr defaultColWidth="9.140625" defaultRowHeight="12.75" outlineLevelRow="1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43" t="s">
        <v>99</v>
      </c>
      <c r="B1" s="943"/>
      <c r="C1" s="943"/>
      <c r="D1" s="943"/>
      <c r="E1" s="943"/>
      <c r="F1" s="943"/>
      <c r="G1" s="943"/>
    </row>
    <row r="2" spans="1:7" s="225" customFormat="1" ht="12.75" customHeight="1">
      <c r="A2" s="943" t="s">
        <v>1</v>
      </c>
      <c r="B2" s="943"/>
      <c r="C2" s="943"/>
      <c r="D2" s="943"/>
      <c r="E2" s="943"/>
      <c r="F2" s="943"/>
      <c r="G2" s="943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97" t="str">
        <f>'ANEXO I - TAB 1'!A4:M4</f>
        <v>PODER/ÓRGÃO/UNIDADE: JUSTIÇA FEDERAL</v>
      </c>
      <c r="B4" s="897"/>
      <c r="C4" s="897"/>
      <c r="D4" s="897"/>
      <c r="E4" s="897"/>
      <c r="F4" s="897"/>
      <c r="G4" s="897"/>
    </row>
    <row r="5" spans="1:7" s="220" customFormat="1" ht="12.75" customHeight="1">
      <c r="A5" s="219"/>
      <c r="B5" s="219"/>
      <c r="F5" s="898" t="str">
        <f>'ANEXO I - TAB 1'!L5</f>
        <v>POSIÇÃO: DEZEMBRO/2018</v>
      </c>
      <c r="G5" s="898"/>
    </row>
    <row r="6" spans="1:7" s="20" customFormat="1" ht="12.75" customHeight="1">
      <c r="A6" s="916" t="s">
        <v>100</v>
      </c>
      <c r="B6" s="910" t="s">
        <v>101</v>
      </c>
      <c r="C6" s="910"/>
      <c r="D6" s="910"/>
      <c r="E6" s="910"/>
      <c r="F6" s="910"/>
      <c r="G6" s="910"/>
    </row>
    <row r="7" spans="1:7" s="20" customFormat="1" ht="12.75" customHeight="1">
      <c r="A7" s="916"/>
      <c r="B7" s="910" t="s">
        <v>102</v>
      </c>
      <c r="C7" s="910"/>
      <c r="D7" s="910"/>
      <c r="E7" s="910"/>
      <c r="F7" s="910" t="s">
        <v>103</v>
      </c>
      <c r="G7" s="910" t="s">
        <v>9</v>
      </c>
    </row>
    <row r="8" spans="1:7" s="20" customFormat="1" ht="13.5" customHeight="1">
      <c r="A8" s="916"/>
      <c r="B8" s="910" t="s">
        <v>104</v>
      </c>
      <c r="C8" s="910"/>
      <c r="D8" s="910" t="s">
        <v>105</v>
      </c>
      <c r="E8" s="910" t="s">
        <v>16</v>
      </c>
      <c r="F8" s="910"/>
      <c r="G8" s="910"/>
    </row>
    <row r="9" spans="1:7" s="7" customFormat="1" ht="12.75" customHeight="1">
      <c r="A9" s="916"/>
      <c r="B9" s="125" t="s">
        <v>106</v>
      </c>
      <c r="C9" s="125" t="s">
        <v>107</v>
      </c>
      <c r="D9" s="910"/>
      <c r="E9" s="910"/>
      <c r="F9" s="910"/>
      <c r="G9" s="910"/>
    </row>
    <row r="10" spans="1:7" s="7" customFormat="1" ht="12.75" customHeight="1">
      <c r="A10" s="322" t="s">
        <v>181</v>
      </c>
      <c r="B10" s="222">
        <f>'[7]ANEXO III - TAB 1_TRF1'!$B10+'[7]ANEXO III - TAB 1 SEÇÕES 1'!$B10+'[8]ANEXO IV-b - SEÇÕES'!$C16+'[8]ANEXO IV-b - TRF'!$C16+'[9]ANEXO III - TAB 1 CONS SEÇOES'!$B10+'[10]ANEXO III - TAB 1'!$B10+'[11]ANEXO III - TAB 1'!$B10+'[12]ANEXO III - TAB 1'!$B10+'[14]ANEXO IV-b'!$C16</f>
        <v>4</v>
      </c>
      <c r="C10" s="222">
        <f>'[7]ANEXO III - TAB 1_TRF1'!C10+'[7]ANEXO III - TAB 1 SEÇÕES 1'!$C10+'[8]ANEXO IV-b - SEÇÕES'!$D16+'[9]ANEXO III - TAB 1 (TRF)'!$C10+'[11]ANEXO III - TAB 1'!$C10+'[12]ANEXO III - TAB 1'!$C10</f>
        <v>1</v>
      </c>
      <c r="D10" s="222">
        <f>'[7]ANEXO III - TAB 1_TRF1'!$D10+'[7]ANEXO III - TAB 1 SEÇÕES 1'!$D10+'[8]ANEXO IV-b - SEÇÕES'!$F16+'[8]ANEXO IV-b - TRF'!$F16+'[9]ANEXO III - TAB 1 (TRF)'!$D10+'[9]ANEXO III - TAB 1 CONS SEÇOES'!$D10+'[10]ANEXO III - TAB 1'!$D10+'[11]ANEXO III - TAB 1'!$D10+'[12]ANEXO III - TAB 1'!$D10+'[14]ANEXO IV-b'!$F16</f>
        <v>2</v>
      </c>
      <c r="E10" s="10">
        <f>SUM(B10:D10)</f>
        <v>7</v>
      </c>
      <c r="F10" s="222">
        <f>'[7]ANEXO III - TAB 1_TRF1'!$F10+'[7]ANEXO III - TAB 1 SEÇÕES 1'!$F10+'[8]ANEXO IV-b - SEÇÕES'!$G16+'[8]ANEXO IV-b - TRF'!$G16+'[9]ANEXO III - TAB 1 (TRF)'!$F10+'[9]ANEXO III - TAB 1 CONS SEÇOES'!$F10+'[10]ANEXO III - TAB 1'!$F10+'[11]ANEXO III - TAB 1'!$F10+'[12]ANEXO III - TAB 1'!$F10+'[14]ANEXO IV-b'!$G16</f>
        <v>0</v>
      </c>
      <c r="G10" s="10">
        <f t="shared" ref="G10:G38" si="0">E10+F10</f>
        <v>7</v>
      </c>
    </row>
    <row r="11" spans="1:7" s="7" customFormat="1" ht="12.75" customHeight="1">
      <c r="A11" s="322" t="s">
        <v>182</v>
      </c>
      <c r="B11" s="871">
        <f>'[7]ANEXO III - TAB 1_TRF1'!$B11+'[7]ANEXO III - TAB 1 SEÇÕES 1'!$B11+'[8]ANEXO IV-b - SEÇÕES'!$C17+'[8]ANEXO IV-b - TRF'!$C17+'[9]ANEXO III - TAB 1 CONS SEÇOES'!$B11+'[10]ANEXO III - TAB 1'!$B11+'[11]ANEXO III - TAB 1'!$B11+'[12]ANEXO III - TAB 1'!$B11+'[14]ANEXO IV-b'!$C17</f>
        <v>1042</v>
      </c>
      <c r="C11" s="871">
        <f>'[7]ANEXO III - TAB 1_TRF1'!C11+'[7]ANEXO III - TAB 1 SEÇÕES 1'!$C11+'[8]ANEXO IV-b - SEÇÕES'!$D17+'[9]ANEXO III - TAB 1 (TRF)'!$C11+'[11]ANEXO III - TAB 1'!$C11+'[12]ANEXO III - TAB 1'!$C11</f>
        <v>72</v>
      </c>
      <c r="D11" s="871">
        <f>'[7]ANEXO III - TAB 1_TRF1'!$D11+'[7]ANEXO III - TAB 1 SEÇÕES 1'!$D11+'[8]ANEXO IV-b - SEÇÕES'!$F17+'[8]ANEXO IV-b - TRF'!$F17+'[9]ANEXO III - TAB 1 (TRF)'!$D11+'[9]ANEXO III - TAB 1 CONS SEÇOES'!$D11+'[10]ANEXO III - TAB 1'!$D11+'[11]ANEXO III - TAB 1'!$D11+'[12]ANEXO III - TAB 1'!$D11+'[14]ANEXO IV-b'!$F17</f>
        <v>100</v>
      </c>
      <c r="E11" s="10">
        <f t="shared" ref="E11:E38" si="1">SUM(B11:D11)</f>
        <v>1214</v>
      </c>
      <c r="F11" s="871">
        <f>'[7]ANEXO III - TAB 1_TRF1'!$F11+'[7]ANEXO III - TAB 1 SEÇÕES 1'!$F11+'[8]ANEXO IV-b - SEÇÕES'!$G17+'[8]ANEXO IV-b - TRF'!$G17+'[9]ANEXO III - TAB 1 (TRF)'!$F11+'[9]ANEXO III - TAB 1 CONS SEÇOES'!$F11+'[10]ANEXO III - TAB 1'!$F11+'[11]ANEXO III - TAB 1'!$F11+'[12]ANEXO III - TAB 1'!$F11+'[14]ANEXO IV-b'!$G17</f>
        <v>7</v>
      </c>
      <c r="G11" s="10">
        <f t="shared" si="0"/>
        <v>1221</v>
      </c>
    </row>
    <row r="12" spans="1:7" s="7" customFormat="1" ht="12.75" customHeight="1">
      <c r="A12" s="322" t="s">
        <v>183</v>
      </c>
      <c r="B12" s="871">
        <f>'[7]ANEXO III - TAB 1_TRF1'!$B12+'[7]ANEXO III - TAB 1 SEÇÕES 1'!$B12+'[8]ANEXO IV-b - SEÇÕES'!$C18+'[8]ANEXO IV-b - TRF'!$C18+'[9]ANEXO III - TAB 1 CONS SEÇOES'!$B12+'[10]ANEXO III - TAB 1'!$B12+'[11]ANEXO III - TAB 1'!$B12+'[12]ANEXO III - TAB 1'!$B12+'[14]ANEXO IV-b'!$C18</f>
        <v>253</v>
      </c>
      <c r="C12" s="871">
        <f>'[7]ANEXO III - TAB 1_TRF1'!C12+'[7]ANEXO III - TAB 1 SEÇÕES 1'!$C12+'[8]ANEXO IV-b - SEÇÕES'!$D18+'[9]ANEXO III - TAB 1 (TRF)'!$C12+'[11]ANEXO III - TAB 1'!$C12+'[12]ANEXO III - TAB 1'!$C12</f>
        <v>70</v>
      </c>
      <c r="D12" s="871">
        <f>'[7]ANEXO III - TAB 1_TRF1'!$D12+'[7]ANEXO III - TAB 1 SEÇÕES 1'!$D12+'[8]ANEXO IV-b - SEÇÕES'!$F18+'[8]ANEXO IV-b - TRF'!$F18+'[9]ANEXO III - TAB 1 (TRF)'!$D12+'[9]ANEXO III - TAB 1 CONS SEÇOES'!$D12+'[10]ANEXO III - TAB 1'!$D12+'[11]ANEXO III - TAB 1'!$D12+'[12]ANEXO III - TAB 1'!$D12+'[14]ANEXO IV-b'!$F18</f>
        <v>49</v>
      </c>
      <c r="E12" s="10">
        <f t="shared" si="1"/>
        <v>372</v>
      </c>
      <c r="F12" s="871">
        <f>'[7]ANEXO III - TAB 1_TRF1'!$F12+'[7]ANEXO III - TAB 1 SEÇÕES 1'!$F12+'[8]ANEXO IV-b - SEÇÕES'!$G18+'[8]ANEXO IV-b - TRF'!$G18+'[9]ANEXO III - TAB 1 (TRF)'!$F12+'[9]ANEXO III - TAB 1 CONS SEÇOES'!$F12+'[10]ANEXO III - TAB 1'!$F12+'[11]ANEXO III - TAB 1'!$F12+'[12]ANEXO III - TAB 1'!$F12+'[14]ANEXO IV-b'!$G18</f>
        <v>3</v>
      </c>
      <c r="G12" s="10">
        <f t="shared" si="0"/>
        <v>375</v>
      </c>
    </row>
    <row r="13" spans="1:7" s="7" customFormat="1" ht="12.75" customHeight="1">
      <c r="A13" s="322" t="s">
        <v>184</v>
      </c>
      <c r="B13" s="871">
        <f>'[7]ANEXO III - TAB 1_TRF1'!$B13+'[7]ANEXO III - TAB 1 SEÇÕES 1'!$B13+'[8]ANEXO IV-b - SEÇÕES'!$C19+'[8]ANEXO IV-b - TRF'!$C19+'[9]ANEXO III - TAB 1 CONS SEÇOES'!$B13+'[10]ANEXO III - TAB 1'!$B13+'[11]ANEXO III - TAB 1'!$B13+'[12]ANEXO III - TAB 1'!$B13+'[14]ANEXO IV-b'!$C19</f>
        <v>197</v>
      </c>
      <c r="C13" s="871">
        <f>'[7]ANEXO III - TAB 1_TRF1'!C13+'[7]ANEXO III - TAB 1 SEÇÕES 1'!$C13+'[8]ANEXO IV-b - SEÇÕES'!$D19+'[9]ANEXO III - TAB 1 (TRF)'!$C13+'[11]ANEXO III - TAB 1'!$C13+'[12]ANEXO III - TAB 1'!$C13</f>
        <v>93</v>
      </c>
      <c r="D13" s="871">
        <f>'[7]ANEXO III - TAB 1_TRF1'!$D13+'[7]ANEXO III - TAB 1 SEÇÕES 1'!$D13+'[8]ANEXO IV-b - SEÇÕES'!$F19+'[8]ANEXO IV-b - TRF'!$F19+'[9]ANEXO III - TAB 1 (TRF)'!$D13+'[9]ANEXO III - TAB 1 CONS SEÇOES'!$D13+'[10]ANEXO III - TAB 1'!$D13+'[11]ANEXO III - TAB 1'!$D13+'[12]ANEXO III - TAB 1'!$D13+'[14]ANEXO IV-b'!$F19</f>
        <v>39</v>
      </c>
      <c r="E13" s="10">
        <f t="shared" si="1"/>
        <v>329</v>
      </c>
      <c r="F13" s="871">
        <f>'[7]ANEXO III - TAB 1_TRF1'!$F13+'[7]ANEXO III - TAB 1 SEÇÕES 1'!$F13+'[8]ANEXO IV-b - SEÇÕES'!$G19+'[8]ANEXO IV-b - TRF'!$G19+'[9]ANEXO III - TAB 1 (TRF)'!$F13+'[9]ANEXO III - TAB 1 CONS SEÇOES'!$F13+'[10]ANEXO III - TAB 1'!$F13+'[11]ANEXO III - TAB 1'!$F13+'[12]ANEXO III - TAB 1'!$F13+'[14]ANEXO IV-b'!$G19</f>
        <v>0</v>
      </c>
      <c r="G13" s="10">
        <f t="shared" si="0"/>
        <v>329</v>
      </c>
    </row>
    <row r="14" spans="1:7" s="7" customFormat="1" ht="12.75" customHeight="1">
      <c r="A14" s="322" t="s">
        <v>185</v>
      </c>
      <c r="B14" s="871">
        <f>'[7]ANEXO III - TAB 1_TRF1'!$B14+'[7]ANEXO III - TAB 1 SEÇÕES 1'!$B14+'[8]ANEXO IV-b - SEÇÕES'!$C20+'[8]ANEXO IV-b - TRF'!$C20+'[9]ANEXO III - TAB 1 CONS SEÇOES'!$B14+'[10]ANEXO III - TAB 1'!$B14+'[11]ANEXO III - TAB 1'!$B14+'[12]ANEXO III - TAB 1'!$B14+'[14]ANEXO IV-b'!$C22</f>
        <v>742</v>
      </c>
      <c r="C14" s="871">
        <f>'[7]ANEXO III - TAB 1_TRF1'!C14+'[7]ANEXO III - TAB 1 SEÇÕES 1'!$C14+'[8]ANEXO IV-b - SEÇÕES'!$D20+'[9]ANEXO III - TAB 1 (TRF)'!$C14+'[11]ANEXO III - TAB 1'!$C14+'[12]ANEXO III - TAB 1'!$C14</f>
        <v>109</v>
      </c>
      <c r="D14" s="871">
        <f>'[7]ANEXO III - TAB 1_TRF1'!$D14+'[7]ANEXO III - TAB 1 SEÇÕES 1'!$D14+'[8]ANEXO IV-b - SEÇÕES'!$F20+'[8]ANEXO IV-b - TRF'!$F20+'[9]ANEXO III - TAB 1 (TRF)'!$D14+'[9]ANEXO III - TAB 1 CONS SEÇOES'!$D14+'[10]ANEXO III - TAB 1'!$D14+'[11]ANEXO III - TAB 1'!$D14+'[12]ANEXO III - TAB 1'!$D14</f>
        <v>59</v>
      </c>
      <c r="E14" s="10">
        <f t="shared" si="1"/>
        <v>910</v>
      </c>
      <c r="F14" s="871">
        <f>'[7]ANEXO III - TAB 1_TRF1'!$F14+'[7]ANEXO III - TAB 1 SEÇÕES 1'!$F14+'[8]ANEXO IV-b - SEÇÕES'!$G20+'[8]ANEXO IV-b - TRF'!$G20+'[9]ANEXO III - TAB 1 (TRF)'!$F14+'[9]ANEXO III - TAB 1 CONS SEÇOES'!$F14+'[10]ANEXO III - TAB 1'!$F14+'[11]ANEXO III - TAB 1'!$F14+'[12]ANEXO III - TAB 1'!$F14+'[14]ANEXO IV-b'!$G22</f>
        <v>7</v>
      </c>
      <c r="G14" s="10">
        <f t="shared" si="0"/>
        <v>917</v>
      </c>
    </row>
    <row r="15" spans="1:7" s="7" customFormat="1" ht="12.75" customHeight="1">
      <c r="A15" s="322" t="s">
        <v>186</v>
      </c>
      <c r="B15" s="871">
        <f>'[7]ANEXO III - TAB 1_TRF1'!$B15+'[7]ANEXO III - TAB 1 SEÇÕES 1'!$B15+'[8]ANEXO IV-b - SEÇÕES'!$C21+'[8]ANEXO IV-b - TRF'!$C21+'[9]ANEXO III - TAB 1 CONS SEÇOES'!$B15+'[10]ANEXO III - TAB 1'!$B15+'[11]ANEXO III - TAB 1'!$B15+'[12]ANEXO III - TAB 1'!$B15+'[14]ANEXO IV-b'!$C23</f>
        <v>6686</v>
      </c>
      <c r="C15" s="871">
        <f>'[7]ANEXO III - TAB 1_TRF1'!C15+'[7]ANEXO III - TAB 1 SEÇÕES 1'!$C15+'[8]ANEXO IV-b - SEÇÕES'!$D21+'[9]ANEXO III - TAB 1 (TRF)'!$C15+'[11]ANEXO III - TAB 1'!$C15+'[12]ANEXO III - TAB 1'!$C15</f>
        <v>686</v>
      </c>
      <c r="D15" s="871">
        <f>'[7]ANEXO III - TAB 1_TRF1'!$D15+'[7]ANEXO III - TAB 1 SEÇÕES 1'!$D15+'[8]ANEXO IV-b - SEÇÕES'!$F21+'[8]ANEXO IV-b - TRF'!$F21+'[9]ANEXO III - TAB 1 (TRF)'!$D15+'[9]ANEXO III - TAB 1 CONS SEÇOES'!$D15+'[10]ANEXO III - TAB 1'!$D15+'[11]ANEXO III - TAB 1'!$D15+'[12]ANEXO III - TAB 1'!$D15</f>
        <v>6</v>
      </c>
      <c r="E15" s="10">
        <f t="shared" si="1"/>
        <v>7378</v>
      </c>
      <c r="F15" s="871">
        <f>'[7]ANEXO III - TAB 1_TRF1'!$F15+'[7]ANEXO III - TAB 1 SEÇÕES 1'!$F15+'[8]ANEXO IV-b - SEÇÕES'!$G21+'[8]ANEXO IV-b - TRF'!$G21+'[9]ANEXO III - TAB 1 (TRF)'!$F15+'[9]ANEXO III - TAB 1 CONS SEÇOES'!$F15+'[10]ANEXO III - TAB 1'!$F15+'[11]ANEXO III - TAB 1'!$F15+'[12]ANEXO III - TAB 1'!$F15+'[14]ANEXO IV-b'!$G23</f>
        <v>110</v>
      </c>
      <c r="G15" s="10">
        <f t="shared" si="0"/>
        <v>7488</v>
      </c>
    </row>
    <row r="16" spans="1:7" s="7" customFormat="1" ht="12.75" customHeight="1">
      <c r="A16" s="322" t="s">
        <v>187</v>
      </c>
      <c r="B16" s="871">
        <f>'[7]ANEXO III - TAB 1_TRF1'!$B16+'[7]ANEXO III - TAB 1 SEÇÕES 1'!$B16+'[8]ANEXO IV-b - SEÇÕES'!$C22+'[8]ANEXO IV-b - TRF'!$C22+'[9]ANEXO III - TAB 1 CONS SEÇOES'!$B16+'[10]ANEXO III - TAB 1'!$B16+'[11]ANEXO III - TAB 1'!$B16+'[12]ANEXO III - TAB 1'!$B16+'[14]ANEXO IV-b'!$C24</f>
        <v>3183</v>
      </c>
      <c r="C16" s="871">
        <f>'[7]ANEXO III - TAB 1_TRF1'!C16+'[7]ANEXO III - TAB 1 SEÇÕES 1'!$C16+'[8]ANEXO IV-b - SEÇÕES'!$D22+'[9]ANEXO III - TAB 1 (TRF)'!$C16+'[11]ANEXO III - TAB 1'!$C16+'[12]ANEXO III - TAB 1'!$C16</f>
        <v>405</v>
      </c>
      <c r="D16" s="871">
        <f>'[7]ANEXO III - TAB 1_TRF1'!$D16+'[7]ANEXO III - TAB 1 SEÇÕES 1'!$D16+'[8]ANEXO IV-b - SEÇÕES'!$F22+'[8]ANEXO IV-b - TRF'!$F22+'[9]ANEXO III - TAB 1 (TRF)'!$D16+'[9]ANEXO III - TAB 1 CONS SEÇOES'!$D16+'[10]ANEXO III - TAB 1'!$D16+'[11]ANEXO III - TAB 1'!$D16+'[12]ANEXO III - TAB 1'!$D16</f>
        <v>1</v>
      </c>
      <c r="E16" s="10">
        <f t="shared" si="1"/>
        <v>3589</v>
      </c>
      <c r="F16" s="871">
        <f>'[7]ANEXO III - TAB 1_TRF1'!$F16+'[7]ANEXO III - TAB 1 SEÇÕES 1'!$F16+'[8]ANEXO IV-b - SEÇÕES'!$G22+'[8]ANEXO IV-b - TRF'!$G22+'[9]ANEXO III - TAB 1 (TRF)'!$F16+'[9]ANEXO III - TAB 1 CONS SEÇOES'!$F16+'[10]ANEXO III - TAB 1'!$F16+'[11]ANEXO III - TAB 1'!$F16+'[12]ANEXO III - TAB 1'!$F16+'[14]ANEXO IV-b'!$G24</f>
        <v>77</v>
      </c>
      <c r="G16" s="10">
        <f t="shared" si="0"/>
        <v>3666</v>
      </c>
    </row>
    <row r="17" spans="1:7" s="7" customFormat="1" ht="12.75" customHeight="1">
      <c r="A17" s="322" t="s">
        <v>188</v>
      </c>
      <c r="B17" s="871">
        <f>'[7]ANEXO III - TAB 1_TRF1'!$B17+'[7]ANEXO III - TAB 1 SEÇÕES 1'!$B17+'[8]ANEXO IV-b - SEÇÕES'!$C23+'[8]ANEXO IV-b - TRF'!$C23+'[9]ANEXO III - TAB 1 CONS SEÇOES'!$B17+'[10]ANEXO III - TAB 1'!$B17+'[11]ANEXO III - TAB 1'!$B17+'[12]ANEXO III - TAB 1'!$B17+'[14]ANEXO IV-b'!$C25</f>
        <v>3182</v>
      </c>
      <c r="C17" s="871">
        <f>'[7]ANEXO III - TAB 1_TRF1'!C17+'[7]ANEXO III - TAB 1 SEÇÕES 1'!$C17+'[8]ANEXO IV-b - SEÇÕES'!$D23+'[9]ANEXO III - TAB 1 (TRF)'!$C17+'[11]ANEXO III - TAB 1'!$C17+'[12]ANEXO III - TAB 1'!$C17</f>
        <v>894</v>
      </c>
      <c r="D17" s="871">
        <f>'[7]ANEXO III - TAB 1_TRF1'!$D17+'[7]ANEXO III - TAB 1 SEÇÕES 1'!$D17+'[8]ANEXO IV-b - SEÇÕES'!$F23+'[8]ANEXO IV-b - TRF'!$F23+'[9]ANEXO III - TAB 1 (TRF)'!$D17+'[9]ANEXO III - TAB 1 CONS SEÇOES'!$D17+'[10]ANEXO III - TAB 1'!$D17+'[11]ANEXO III - TAB 1'!$D17+'[12]ANEXO III - TAB 1'!$D17</f>
        <v>5</v>
      </c>
      <c r="E17" s="10">
        <f t="shared" si="1"/>
        <v>4081</v>
      </c>
      <c r="F17" s="871">
        <f>'[7]ANEXO III - TAB 1_TRF1'!$F17+'[7]ANEXO III - TAB 1 SEÇÕES 1'!$F17+'[8]ANEXO IV-b - SEÇÕES'!$G23+'[8]ANEXO IV-b - TRF'!$G23+'[9]ANEXO III - TAB 1 (TRF)'!$F17+'[9]ANEXO III - TAB 1 CONS SEÇOES'!$F17+'[10]ANEXO III - TAB 1'!$F17+'[11]ANEXO III - TAB 1'!$F17+'[12]ANEXO III - TAB 1'!$F17+'[14]ANEXO IV-b'!$G25</f>
        <v>194</v>
      </c>
      <c r="G17" s="10">
        <f t="shared" si="0"/>
        <v>4275</v>
      </c>
    </row>
    <row r="18" spans="1:7" s="7" customFormat="1" ht="12.75" customHeight="1">
      <c r="A18" s="322" t="s">
        <v>189</v>
      </c>
      <c r="B18" s="871">
        <f>'[7]ANEXO III - TAB 1_TRF1'!$B18+'[7]ANEXO III - TAB 1 SEÇÕES 1'!$B18+'[8]ANEXO IV-b - SEÇÕES'!$C24+'[8]ANEXO IV-b - TRF'!$C24+'[9]ANEXO III - TAB 1 CONS SEÇOES'!$B18+'[10]ANEXO III - TAB 1'!$B18+'[11]ANEXO III - TAB 1'!$B18+'[12]ANEXO III - TAB 1'!$B18+'[14]ANEXO IV-b'!$C26</f>
        <v>2542</v>
      </c>
      <c r="C18" s="871">
        <f>'[7]ANEXO III - TAB 1_TRF1'!C18+'[7]ANEXO III - TAB 1 SEÇÕES 1'!$C18+'[8]ANEXO IV-b - SEÇÕES'!$D24+'[9]ANEXO III - TAB 1 (TRF)'!$C18+'[11]ANEXO III - TAB 1'!$C18+'[12]ANEXO III - TAB 1'!$C18</f>
        <v>137</v>
      </c>
      <c r="D18" s="871">
        <f>'[7]ANEXO III - TAB 1_TRF1'!$D18+'[7]ANEXO III - TAB 1 SEÇÕES 1'!$D18+'[8]ANEXO IV-b - SEÇÕES'!$F24+'[8]ANEXO IV-b - TRF'!$F24+'[9]ANEXO III - TAB 1 (TRF)'!$D18+'[9]ANEXO III - TAB 1 CONS SEÇOES'!$D18+'[10]ANEXO III - TAB 1'!$D18+'[11]ANEXO III - TAB 1'!$D18+'[12]ANEXO III - TAB 1'!$D18</f>
        <v>2</v>
      </c>
      <c r="E18" s="10">
        <f t="shared" si="1"/>
        <v>2681</v>
      </c>
      <c r="F18" s="871">
        <f>'[7]ANEXO III - TAB 1_TRF1'!$F18+'[7]ANEXO III - TAB 1 SEÇÕES 1'!$F18+'[8]ANEXO IV-b - SEÇÕES'!$G24+'[8]ANEXO IV-b - TRF'!$G24+'[9]ANEXO III - TAB 1 (TRF)'!$F18+'[9]ANEXO III - TAB 1 CONS SEÇOES'!$F18+'[10]ANEXO III - TAB 1'!$F18+'[11]ANEXO III - TAB 1'!$F18+'[12]ANEXO III - TAB 1'!$F18+'[14]ANEXO IV-b'!$G26</f>
        <v>249</v>
      </c>
      <c r="G18" s="10">
        <f t="shared" si="0"/>
        <v>2930</v>
      </c>
    </row>
    <row r="19" spans="1:7" s="7" customFormat="1" ht="12.75" customHeight="1">
      <c r="A19" s="322" t="s">
        <v>190</v>
      </c>
      <c r="B19" s="871">
        <f>'[7]ANEXO III - TAB 1_TRF1'!$B19+'[7]ANEXO III - TAB 1 SEÇÕES 1'!$B19+'[8]ANEXO IV-b - SEÇÕES'!$C25+'[8]ANEXO IV-b - TRF'!$C25+'[9]ANEXO III - TAB 1 CONS SEÇOES'!$B19+'[10]ANEXO III - TAB 1'!$B19+'[11]ANEXO III - TAB 1'!$B19+'[12]ANEXO III - TAB 1'!$B19+'[14]ANEXO IV-b'!$C27</f>
        <v>464</v>
      </c>
      <c r="C19" s="871">
        <f>'[7]ANEXO III - TAB 1_TRF1'!C19+'[7]ANEXO III - TAB 1 SEÇÕES 1'!$C19+'[8]ANEXO IV-b - SEÇÕES'!$D25+'[9]ANEXO III - TAB 1 (TRF)'!$C19+'[11]ANEXO III - TAB 1'!$C19+'[12]ANEXO III - TAB 1'!$C19</f>
        <v>28</v>
      </c>
      <c r="D19" s="871">
        <f>'[7]ANEXO III - TAB 1_TRF1'!$D19+'[7]ANEXO III - TAB 1 SEÇÕES 1'!$D19+'[8]ANEXO IV-b - SEÇÕES'!$F25+'[8]ANEXO IV-b - TRF'!$F25+'[9]ANEXO III - TAB 1 (TRF)'!$D19+'[9]ANEXO III - TAB 1 CONS SEÇOES'!$D19+'[10]ANEXO III - TAB 1'!$D19+'[11]ANEXO III - TAB 1'!$D19+'[12]ANEXO III - TAB 1'!$D19</f>
        <v>0</v>
      </c>
      <c r="E19" s="10">
        <f t="shared" si="1"/>
        <v>492</v>
      </c>
      <c r="F19" s="871">
        <f>'[7]ANEXO III - TAB 1_TRF1'!$F19+'[7]ANEXO III - TAB 1 SEÇÕES 1'!$F19+'[8]ANEXO IV-b - SEÇÕES'!$G25+'[8]ANEXO IV-b - TRF'!$G25+'[9]ANEXO III - TAB 1 (TRF)'!$F19+'[9]ANEXO III - TAB 1 CONS SEÇOES'!$F19+'[10]ANEXO III - TAB 1'!$F19+'[11]ANEXO III - TAB 1'!$F19+'[12]ANEXO III - TAB 1'!$F19+'[14]ANEXO IV-b'!$G27</f>
        <v>15</v>
      </c>
      <c r="G19" s="10">
        <f t="shared" si="0"/>
        <v>507</v>
      </c>
    </row>
    <row r="20" spans="1:7" s="7" customFormat="1" ht="12.75" hidden="1" customHeight="1">
      <c r="A20" s="11"/>
      <c r="B20" s="222">
        <v>4044</v>
      </c>
      <c r="C20" s="222">
        <v>0</v>
      </c>
      <c r="D20" s="871">
        <f>'[7]ANEXO III - TAB 1_TRF1'!$D20+'[7]ANEXO III - TAB 1 SEÇÕES 1'!$D20+'[8]ANEXO IV-b - SEÇÕES'!$F26+'[8]ANEXO IV-b - TRF'!$F26+'[9]ANEXO III - TAB 1 (TRF)'!$D20+'[9]ANEXO III - TAB 1 CONS SEÇOES'!$D20</f>
        <v>34</v>
      </c>
      <c r="E20" s="10">
        <f t="shared" si="1"/>
        <v>4078</v>
      </c>
      <c r="F20" s="871">
        <f>'[7]ANEXO III - TAB 1_TRF1'!$F20+'[7]ANEXO III - TAB 1 SEÇÕES 1'!$F20+'[8]ANEXO IV-b - SEÇÕES'!$G26+'[8]ANEXO IV-b - TRF'!$G26+'[9]ANEXO III - TAB 1 (TRF)'!$F20+'[9]ANEXO III - TAB 1 CONS SEÇOES'!$F20+'[10]ANEXO III - TAB 1'!$F20+'[11]ANEXO III - TAB 1'!$F20+'[12]ANEXO III - TAB 1'!$F20</f>
        <v>132</v>
      </c>
      <c r="G20" s="10">
        <f t="shared" si="0"/>
        <v>4210</v>
      </c>
    </row>
    <row r="21" spans="1:7" s="7" customFormat="1" ht="12.75" hidden="1" customHeight="1">
      <c r="A21" s="11"/>
      <c r="B21" s="222">
        <v>0</v>
      </c>
      <c r="C21" s="222">
        <v>0</v>
      </c>
      <c r="D21" s="871">
        <f>'[7]ANEXO III - TAB 1_TRF1'!$D21+'[7]ANEXO III - TAB 1 SEÇÕES 1'!$D21+'[8]ANEXO IV-b - SEÇÕES'!$F27+'[8]ANEXO IV-b - TRF'!$F27+'[9]ANEXO III - TAB 1 (TRF)'!$D21+'[9]ANEXO III - TAB 1 CONS SEÇOES'!$D21</f>
        <v>0</v>
      </c>
      <c r="E21" s="10">
        <f t="shared" si="1"/>
        <v>0</v>
      </c>
      <c r="F21" s="871">
        <f>'[7]ANEXO III - TAB 1_TRF1'!$F21+'[7]ANEXO III - TAB 1 SEÇÕES 1'!$F21+'[8]ANEXO IV-b - SEÇÕES'!$G27+'[8]ANEXO IV-b - TRF'!$G27+'[9]ANEXO III - TAB 1 (TRF)'!$F21+'[9]ANEXO III - TAB 1 CONS SEÇOES'!$F21+'[10]ANEXO III - TAB 1'!$F21+'[11]ANEXO III - TAB 1'!$F21+'[12]ANEXO III - TAB 1'!$F21</f>
        <v>3</v>
      </c>
      <c r="G21" s="10">
        <f t="shared" si="0"/>
        <v>3</v>
      </c>
    </row>
    <row r="22" spans="1:7" s="7" customFormat="1" ht="12.75" hidden="1" customHeight="1">
      <c r="A22" s="11"/>
      <c r="B22" s="222">
        <v>0</v>
      </c>
      <c r="C22" s="222">
        <v>0</v>
      </c>
      <c r="D22" s="871">
        <f>'[7]ANEXO III - TAB 1_TRF1'!$D22+'[7]ANEXO III - TAB 1 SEÇÕES 1'!$D22+'[8]ANEXO IV-b - SEÇÕES'!$F28+'[8]ANEXO IV-b - TRF'!$F28+'[9]ANEXO III - TAB 1 (TRF)'!$D22+'[9]ANEXO III - TAB 1 CONS SEÇOES'!$D22</f>
        <v>0</v>
      </c>
      <c r="E22" s="10">
        <f t="shared" si="1"/>
        <v>0</v>
      </c>
      <c r="F22" s="871">
        <f>'[7]ANEXO III - TAB 1_TRF1'!$F22+'[7]ANEXO III - TAB 1 SEÇÕES 1'!$F22+'[8]ANEXO IV-b - SEÇÕES'!$G28+'[8]ANEXO IV-b - TRF'!$G28+'[9]ANEXO III - TAB 1 (TRF)'!$F22+'[9]ANEXO III - TAB 1 CONS SEÇOES'!$F22+'[10]ANEXO III - TAB 1'!$F22+'[11]ANEXO III - TAB 1'!$F22+'[12]ANEXO III - TAB 1'!$F22</f>
        <v>75</v>
      </c>
      <c r="G22" s="10">
        <f t="shared" si="0"/>
        <v>75</v>
      </c>
    </row>
    <row r="23" spans="1:7" s="7" customFormat="1" ht="12.75" hidden="1" customHeight="1">
      <c r="A23" s="11"/>
      <c r="B23" s="222">
        <v>0</v>
      </c>
      <c r="C23" s="222">
        <v>0</v>
      </c>
      <c r="D23" s="871">
        <f>'[7]ANEXO III - TAB 1_TRF1'!$D23+'[7]ANEXO III - TAB 1 SEÇÕES 1'!$D23+'[8]ANEXO IV-b - SEÇÕES'!$F29+'[8]ANEXO IV-b - TRF'!$F29+'[9]ANEXO III - TAB 1 (TRF)'!$D23+'[9]ANEXO III - TAB 1 CONS SEÇOES'!$D23</f>
        <v>60</v>
      </c>
      <c r="E23" s="10">
        <f t="shared" si="1"/>
        <v>60</v>
      </c>
      <c r="F23" s="871">
        <f>'[7]ANEXO III - TAB 1_TRF1'!$F23+'[7]ANEXO III - TAB 1 SEÇÕES 1'!$F23+'[8]ANEXO IV-b - SEÇÕES'!$G29+'[8]ANEXO IV-b - TRF'!$G29+'[9]ANEXO III - TAB 1 (TRF)'!$F23+'[9]ANEXO III - TAB 1 CONS SEÇOES'!$F23+'[10]ANEXO III - TAB 1'!$F23+'[11]ANEXO III - TAB 1'!$F23+'[12]ANEXO III - TAB 1'!$F23</f>
        <v>76</v>
      </c>
      <c r="G23" s="10">
        <f t="shared" si="0"/>
        <v>136</v>
      </c>
    </row>
    <row r="24" spans="1:7" s="7" customFormat="1" ht="12.75" hidden="1" customHeight="1">
      <c r="A24" s="11"/>
      <c r="B24" s="222">
        <v>0</v>
      </c>
      <c r="C24" s="222">
        <v>0</v>
      </c>
      <c r="D24" s="871">
        <f>'[7]ANEXO III - TAB 1_TRF1'!$D24+'[7]ANEXO III - TAB 1 SEÇÕES 1'!$D24+'[8]ANEXO IV-b - SEÇÕES'!$F30+'[8]ANEXO IV-b - TRF'!$F30+'[9]ANEXO III - TAB 1 (TRF)'!$D24+'[9]ANEXO III - TAB 1 CONS SEÇOES'!$D24</f>
        <v>0</v>
      </c>
      <c r="E24" s="10">
        <f t="shared" si="1"/>
        <v>0</v>
      </c>
      <c r="F24" s="871">
        <f>'[7]ANEXO III - TAB 1_TRF1'!$F24+'[7]ANEXO III - TAB 1 SEÇÕES 1'!$F24+'[8]ANEXO IV-b - SEÇÕES'!$G30+'[8]ANEXO IV-b - TRF'!$G30+'[9]ANEXO III - TAB 1 (TRF)'!$F24+'[9]ANEXO III - TAB 1 CONS SEÇOES'!$F24+'[10]ANEXO III - TAB 1'!$F24+'[11]ANEXO III - TAB 1'!$F24+'[12]ANEXO III - TAB 1'!$F24</f>
        <v>0</v>
      </c>
      <c r="G24" s="10">
        <f t="shared" si="0"/>
        <v>0</v>
      </c>
    </row>
    <row r="25" spans="1:7" s="7" customFormat="1" ht="12.75" hidden="1" customHeight="1">
      <c r="A25" s="11"/>
      <c r="B25" s="222">
        <v>0</v>
      </c>
      <c r="C25" s="222">
        <v>0</v>
      </c>
      <c r="D25" s="871">
        <f>'[7]ANEXO III - TAB 1_TRF1'!$D25+'[7]ANEXO III - TAB 1 SEÇÕES 1'!$D25+'[8]ANEXO IV-b - SEÇÕES'!$F31+'[8]ANEXO IV-b - TRF'!$F31+'[9]ANEXO III - TAB 1 (TRF)'!$D25+'[9]ANEXO III - TAB 1 CONS SEÇOES'!$D25</f>
        <v>0</v>
      </c>
      <c r="E25" s="10">
        <f t="shared" si="1"/>
        <v>0</v>
      </c>
      <c r="F25" s="871">
        <f>'[7]ANEXO III - TAB 1_TRF1'!$F25+'[7]ANEXO III - TAB 1 SEÇÕES 1'!$F25+'[8]ANEXO IV-b - SEÇÕES'!$G31+'[8]ANEXO IV-b - TRF'!$G31+'[9]ANEXO III - TAB 1 (TRF)'!$F25+'[9]ANEXO III - TAB 1 CONS SEÇOES'!$F25+'[10]ANEXO III - TAB 1'!$F25+'[11]ANEXO III - TAB 1'!$F25+'[12]ANEXO III - TAB 1'!$F25</f>
        <v>0</v>
      </c>
      <c r="G25" s="10">
        <f t="shared" si="0"/>
        <v>0</v>
      </c>
    </row>
    <row r="26" spans="1:7" s="7" customFormat="1" ht="12.75" hidden="1" customHeight="1">
      <c r="A26" s="11"/>
      <c r="B26" s="222">
        <v>0</v>
      </c>
      <c r="C26" s="222">
        <v>0</v>
      </c>
      <c r="D26" s="871">
        <f>'[7]ANEXO III - TAB 1_TRF1'!$D26+'[7]ANEXO III - TAB 1 SEÇÕES 1'!$D26+'[8]ANEXO IV-b - SEÇÕES'!$F32+'[8]ANEXO IV-b - TRF'!$F32+'[9]ANEXO III - TAB 1 (TRF)'!$D26+'[9]ANEXO III - TAB 1 CONS SEÇOES'!$D26</f>
        <v>0</v>
      </c>
      <c r="E26" s="10">
        <f t="shared" si="1"/>
        <v>0</v>
      </c>
      <c r="F26" s="871">
        <f>'[7]ANEXO III - TAB 1_TRF1'!$F26+'[7]ANEXO III - TAB 1 SEÇÕES 1'!$F26+'[8]ANEXO IV-b - SEÇÕES'!$G32+'[8]ANEXO IV-b - TRF'!$G32+'[9]ANEXO III - TAB 1 (TRF)'!$F26+'[9]ANEXO III - TAB 1 CONS SEÇOES'!$F26+'[10]ANEXO III - TAB 1'!$F26+'[11]ANEXO III - TAB 1'!$F26+'[12]ANEXO III - TAB 1'!$F26</f>
        <v>0</v>
      </c>
      <c r="G26" s="10">
        <f t="shared" si="0"/>
        <v>0</v>
      </c>
    </row>
    <row r="27" spans="1:7" s="7" customFormat="1" ht="12.75" hidden="1" customHeight="1">
      <c r="A27" s="11"/>
      <c r="B27" s="222">
        <v>0</v>
      </c>
      <c r="C27" s="222">
        <v>0</v>
      </c>
      <c r="D27" s="871">
        <f>'[7]ANEXO III - TAB 1_TRF1'!$D27+'[7]ANEXO III - TAB 1 SEÇÕES 1'!$D27+'[8]ANEXO IV-b - SEÇÕES'!$F33+'[8]ANEXO IV-b - TRF'!$F33+'[9]ANEXO III - TAB 1 (TRF)'!$D27+'[9]ANEXO III - TAB 1 CONS SEÇOES'!$D27</f>
        <v>0</v>
      </c>
      <c r="E27" s="10">
        <f t="shared" si="1"/>
        <v>0</v>
      </c>
      <c r="F27" s="871">
        <f>'[7]ANEXO III - TAB 1_TRF1'!$F27+'[7]ANEXO III - TAB 1 SEÇÕES 1'!$F27+'[8]ANEXO IV-b - SEÇÕES'!$G33+'[8]ANEXO IV-b - TRF'!$G33+'[9]ANEXO III - TAB 1 (TRF)'!$F27+'[9]ANEXO III - TAB 1 CONS SEÇOES'!$F27+'[10]ANEXO III - TAB 1'!$F27+'[11]ANEXO III - TAB 1'!$F27+'[12]ANEXO III - TAB 1'!$F27</f>
        <v>0</v>
      </c>
      <c r="G27" s="10">
        <f t="shared" si="0"/>
        <v>0</v>
      </c>
    </row>
    <row r="28" spans="1:7" s="7" customFormat="1" ht="12.75" hidden="1" customHeight="1">
      <c r="A28" s="11"/>
      <c r="B28" s="222">
        <v>0</v>
      </c>
      <c r="C28" s="222">
        <v>0</v>
      </c>
      <c r="D28" s="871">
        <f>'[7]ANEXO III - TAB 1_TRF1'!$D28+'[7]ANEXO III - TAB 1 SEÇÕES 1'!$D28+'[8]ANEXO IV-b - SEÇÕES'!$F34+'[8]ANEXO IV-b - TRF'!$F34+'[9]ANEXO III - TAB 1 (TRF)'!$D28+'[9]ANEXO III - TAB 1 CONS SEÇOES'!$D28</f>
        <v>0</v>
      </c>
      <c r="E28" s="10">
        <f t="shared" si="1"/>
        <v>0</v>
      </c>
      <c r="F28" s="871">
        <f>'[7]ANEXO III - TAB 1_TRF1'!$F28+'[7]ANEXO III - TAB 1 SEÇÕES 1'!$F28+'[8]ANEXO IV-b - SEÇÕES'!$G34+'[8]ANEXO IV-b - TRF'!$G34+'[9]ANEXO III - TAB 1 (TRF)'!$F28+'[9]ANEXO III - TAB 1 CONS SEÇOES'!$F28+'[10]ANEXO III - TAB 1'!$F28+'[11]ANEXO III - TAB 1'!$F28+'[12]ANEXO III - TAB 1'!$F28</f>
        <v>0</v>
      </c>
      <c r="G28" s="10">
        <f t="shared" si="0"/>
        <v>0</v>
      </c>
    </row>
    <row r="29" spans="1:7" s="7" customFormat="1" ht="12.75" hidden="1" customHeight="1">
      <c r="A29" s="11"/>
      <c r="B29" s="222">
        <v>0</v>
      </c>
      <c r="C29" s="222">
        <v>0</v>
      </c>
      <c r="D29" s="871">
        <f>'[7]ANEXO III - TAB 1_TRF1'!$D29+'[7]ANEXO III - TAB 1 SEÇÕES 1'!$D29+'[8]ANEXO IV-b - SEÇÕES'!$F35+'[8]ANEXO IV-b - TRF'!$F35+'[9]ANEXO III - TAB 1 (TRF)'!$D29+'[9]ANEXO III - TAB 1 CONS SEÇOES'!$D29</f>
        <v>0</v>
      </c>
      <c r="E29" s="10">
        <f t="shared" si="1"/>
        <v>0</v>
      </c>
      <c r="F29" s="871">
        <f>'[7]ANEXO III - TAB 1_TRF1'!$F29+'[7]ANEXO III - TAB 1 SEÇÕES 1'!$F29+'[8]ANEXO IV-b - SEÇÕES'!$G35+'[8]ANEXO IV-b - TRF'!$G35+'[9]ANEXO III - TAB 1 (TRF)'!$F29+'[9]ANEXO III - TAB 1 CONS SEÇOES'!$F29+'[10]ANEXO III - TAB 1'!$F29+'[11]ANEXO III - TAB 1'!$F29+'[12]ANEXO III - TAB 1'!$F29</f>
        <v>0</v>
      </c>
      <c r="G29" s="10">
        <f t="shared" si="0"/>
        <v>0</v>
      </c>
    </row>
    <row r="30" spans="1:7" s="7" customFormat="1" ht="12.75" hidden="1" customHeight="1">
      <c r="A30" s="11"/>
      <c r="B30" s="222">
        <v>0</v>
      </c>
      <c r="C30" s="222">
        <v>0</v>
      </c>
      <c r="D30" s="871">
        <f>'[7]ANEXO III - TAB 1_TRF1'!$D30+'[7]ANEXO III - TAB 1 SEÇÕES 1'!$D30+'[8]ANEXO IV-b - SEÇÕES'!$F36+'[8]ANEXO IV-b - TRF'!$F36+'[9]ANEXO III - TAB 1 (TRF)'!$D30+'[9]ANEXO III - TAB 1 CONS SEÇOES'!$D30</f>
        <v>0</v>
      </c>
      <c r="E30" s="10">
        <f t="shared" si="1"/>
        <v>0</v>
      </c>
      <c r="F30" s="871">
        <f>'[7]ANEXO III - TAB 1_TRF1'!$F30+'[7]ANEXO III - TAB 1 SEÇÕES 1'!$F30+'[8]ANEXO IV-b - SEÇÕES'!$G36+'[8]ANEXO IV-b - TRF'!$G36+'[9]ANEXO III - TAB 1 (TRF)'!$F30+'[9]ANEXO III - TAB 1 CONS SEÇOES'!$F30+'[10]ANEXO III - TAB 1'!$F30+'[11]ANEXO III - TAB 1'!$F30+'[12]ANEXO III - TAB 1'!$F30</f>
        <v>0</v>
      </c>
      <c r="G30" s="10">
        <f t="shared" si="0"/>
        <v>0</v>
      </c>
    </row>
    <row r="31" spans="1:7" s="7" customFormat="1" ht="12.75" hidden="1" customHeight="1">
      <c r="A31" s="11"/>
      <c r="B31" s="222">
        <v>0</v>
      </c>
      <c r="C31" s="222">
        <v>0</v>
      </c>
      <c r="D31" s="871">
        <f>'[7]ANEXO III - TAB 1_TRF1'!$D31+'[7]ANEXO III - TAB 1 SEÇÕES 1'!$D31+'[8]ANEXO IV-b - SEÇÕES'!$F37+'[8]ANEXO IV-b - TRF'!$F37+'[9]ANEXO III - TAB 1 (TRF)'!$D31+'[9]ANEXO III - TAB 1 CONS SEÇOES'!$D31</f>
        <v>0</v>
      </c>
      <c r="E31" s="10">
        <f t="shared" si="1"/>
        <v>0</v>
      </c>
      <c r="F31" s="871">
        <f>'[7]ANEXO III - TAB 1_TRF1'!$F31+'[7]ANEXO III - TAB 1 SEÇÕES 1'!$F31+'[8]ANEXO IV-b - SEÇÕES'!$G37+'[8]ANEXO IV-b - TRF'!$G37+'[9]ANEXO III - TAB 1 (TRF)'!$F31+'[9]ANEXO III - TAB 1 CONS SEÇOES'!$F31+'[10]ANEXO III - TAB 1'!$F31+'[11]ANEXO III - TAB 1'!$F31+'[12]ANEXO III - TAB 1'!$F31</f>
        <v>0</v>
      </c>
      <c r="G31" s="10">
        <f t="shared" si="0"/>
        <v>0</v>
      </c>
    </row>
    <row r="32" spans="1:7" s="7" customFormat="1" ht="12.75" hidden="1" customHeight="1">
      <c r="A32" s="11"/>
      <c r="B32" s="222">
        <v>0</v>
      </c>
      <c r="C32" s="222">
        <v>0</v>
      </c>
      <c r="D32" s="871">
        <f>'[7]ANEXO III - TAB 1_TRF1'!$D32+'[7]ANEXO III - TAB 1 SEÇÕES 1'!$D32+'[8]ANEXO IV-b - SEÇÕES'!$F38+'[8]ANEXO IV-b - TRF'!$F38+'[9]ANEXO III - TAB 1 (TRF)'!$D32+'[9]ANEXO III - TAB 1 CONS SEÇOES'!$D32</f>
        <v>0</v>
      </c>
      <c r="E32" s="10">
        <f t="shared" si="1"/>
        <v>0</v>
      </c>
      <c r="F32" s="871">
        <f>'[7]ANEXO III - TAB 1_TRF1'!$F32+'[7]ANEXO III - TAB 1 SEÇÕES 1'!$F32+'[8]ANEXO IV-b - SEÇÕES'!$G38+'[8]ANEXO IV-b - TRF'!$G38+'[9]ANEXO III - TAB 1 (TRF)'!$F32+'[9]ANEXO III - TAB 1 CONS SEÇOES'!$F32+'[10]ANEXO III - TAB 1'!$F32+'[11]ANEXO III - TAB 1'!$F32+'[12]ANEXO III - TAB 1'!$F32</f>
        <v>0</v>
      </c>
      <c r="G32" s="10">
        <f t="shared" si="0"/>
        <v>0</v>
      </c>
    </row>
    <row r="33" spans="1:7" s="7" customFormat="1" ht="12.75" hidden="1" customHeight="1">
      <c r="A33" s="11"/>
      <c r="B33" s="222">
        <v>0</v>
      </c>
      <c r="C33" s="222">
        <v>0</v>
      </c>
      <c r="D33" s="871">
        <f>'[7]ANEXO III - TAB 1_TRF1'!$D33+'[7]ANEXO III - TAB 1 SEÇÕES 1'!$D33+'[8]ANEXO IV-b - SEÇÕES'!$F39+'[8]ANEXO IV-b - TRF'!$F39+'[9]ANEXO III - TAB 1 (TRF)'!$D33+'[9]ANEXO III - TAB 1 CONS SEÇOES'!$D33</f>
        <v>0</v>
      </c>
      <c r="E33" s="10">
        <f t="shared" si="1"/>
        <v>0</v>
      </c>
      <c r="F33" s="871">
        <f>'[7]ANEXO III - TAB 1_TRF1'!$F33+'[7]ANEXO III - TAB 1 SEÇÕES 1'!$F33+'[8]ANEXO IV-b - SEÇÕES'!$G39+'[8]ANEXO IV-b - TRF'!$G39+'[9]ANEXO III - TAB 1 (TRF)'!$F33+'[9]ANEXO III - TAB 1 CONS SEÇOES'!$F33+'[10]ANEXO III - TAB 1'!$F33+'[11]ANEXO III - TAB 1'!$F33+'[12]ANEXO III - TAB 1'!$F33</f>
        <v>0</v>
      </c>
      <c r="G33" s="10">
        <f t="shared" si="0"/>
        <v>0</v>
      </c>
    </row>
    <row r="34" spans="1:7" s="7" customFormat="1" ht="12.75" hidden="1" customHeight="1">
      <c r="A34" s="11"/>
      <c r="B34" s="222">
        <v>0</v>
      </c>
      <c r="C34" s="222">
        <v>0</v>
      </c>
      <c r="D34" s="871">
        <f>'[7]ANEXO III - TAB 1_TRF1'!$D34+'[7]ANEXO III - TAB 1 SEÇÕES 1'!$D34+'[8]ANEXO IV-b - SEÇÕES'!$F40+'[8]ANEXO IV-b - TRF'!$F40+'[9]ANEXO III - TAB 1 (TRF)'!$D34+'[9]ANEXO III - TAB 1 CONS SEÇOES'!$D34</f>
        <v>0</v>
      </c>
      <c r="E34" s="10">
        <f t="shared" si="1"/>
        <v>0</v>
      </c>
      <c r="F34" s="871">
        <f>'[7]ANEXO III - TAB 1_TRF1'!$F34+'[7]ANEXO III - TAB 1 SEÇÕES 1'!$F34+'[8]ANEXO IV-b - SEÇÕES'!$G40+'[8]ANEXO IV-b - TRF'!$G40+'[9]ANEXO III - TAB 1 (TRF)'!$F34+'[9]ANEXO III - TAB 1 CONS SEÇOES'!$F34+'[10]ANEXO III - TAB 1'!$F34+'[11]ANEXO III - TAB 1'!$F34+'[12]ANEXO III - TAB 1'!$F34</f>
        <v>0</v>
      </c>
      <c r="G34" s="10">
        <f t="shared" si="0"/>
        <v>0</v>
      </c>
    </row>
    <row r="35" spans="1:7" s="7" customFormat="1" ht="12.75" hidden="1" customHeight="1">
      <c r="A35" s="11"/>
      <c r="B35" s="222">
        <v>0</v>
      </c>
      <c r="C35" s="222">
        <v>0</v>
      </c>
      <c r="D35" s="871">
        <f>'[7]ANEXO III - TAB 1_TRF1'!$D35+'[7]ANEXO III - TAB 1 SEÇÕES 1'!$D35+'[8]ANEXO IV-b - SEÇÕES'!$F41+'[8]ANEXO IV-b - TRF'!$F41+'[9]ANEXO III - TAB 1 (TRF)'!$D35+'[9]ANEXO III - TAB 1 CONS SEÇOES'!$D35</f>
        <v>0</v>
      </c>
      <c r="E35" s="10">
        <f t="shared" si="1"/>
        <v>0</v>
      </c>
      <c r="F35" s="871">
        <f>'[7]ANEXO III - TAB 1_TRF1'!$F35+'[7]ANEXO III - TAB 1 SEÇÕES 1'!$F35+'[8]ANEXO IV-b - SEÇÕES'!$G41+'[8]ANEXO IV-b - TRF'!$G41+'[9]ANEXO III - TAB 1 (TRF)'!$F35+'[9]ANEXO III - TAB 1 CONS SEÇOES'!$F35+'[10]ANEXO III - TAB 1'!$F35+'[11]ANEXO III - TAB 1'!$F35+'[12]ANEXO III - TAB 1'!$F35</f>
        <v>0</v>
      </c>
      <c r="G35" s="10">
        <f t="shared" si="0"/>
        <v>0</v>
      </c>
    </row>
    <row r="36" spans="1:7" s="7" customFormat="1" ht="12.75" hidden="1" customHeight="1">
      <c r="A36" s="11"/>
      <c r="B36" s="222">
        <v>0</v>
      </c>
      <c r="C36" s="222">
        <v>0</v>
      </c>
      <c r="D36" s="871">
        <f>'[7]ANEXO III - TAB 1_TRF1'!$D36+'[7]ANEXO III - TAB 1 SEÇÕES 1'!$D36+'[8]ANEXO IV-b - SEÇÕES'!$F42+'[8]ANEXO IV-b - TRF'!$F42+'[9]ANEXO III - TAB 1 (TRF)'!$D36+'[9]ANEXO III - TAB 1 CONS SEÇOES'!$D36</f>
        <v>0</v>
      </c>
      <c r="E36" s="10">
        <f t="shared" si="1"/>
        <v>0</v>
      </c>
      <c r="F36" s="871">
        <f>'[7]ANEXO III - TAB 1_TRF1'!$F36+'[7]ANEXO III - TAB 1 SEÇÕES 1'!$F36+'[8]ANEXO IV-b - SEÇÕES'!$G42+'[8]ANEXO IV-b - TRF'!$G42+'[9]ANEXO III - TAB 1 (TRF)'!$F36+'[9]ANEXO III - TAB 1 CONS SEÇOES'!$F36+'[10]ANEXO III - TAB 1'!$F36+'[11]ANEXO III - TAB 1'!$F36+'[12]ANEXO III - TAB 1'!$F36</f>
        <v>0</v>
      </c>
      <c r="G36" s="10">
        <f t="shared" si="0"/>
        <v>0</v>
      </c>
    </row>
    <row r="37" spans="1:7" s="7" customFormat="1" ht="12.75" hidden="1" customHeight="1">
      <c r="A37" s="11"/>
      <c r="B37" s="222">
        <v>0</v>
      </c>
      <c r="C37" s="222">
        <v>0</v>
      </c>
      <c r="D37" s="871">
        <f>'[7]ANEXO III - TAB 1_TRF1'!$D37+'[7]ANEXO III - TAB 1 SEÇÕES 1'!$D37+'[8]ANEXO IV-b - SEÇÕES'!$F43+'[8]ANEXO IV-b - TRF'!$F43+'[9]ANEXO III - TAB 1 (TRF)'!$D37+'[9]ANEXO III - TAB 1 CONS SEÇOES'!$D37</f>
        <v>0</v>
      </c>
      <c r="E37" s="10">
        <f t="shared" si="1"/>
        <v>0</v>
      </c>
      <c r="F37" s="871">
        <f>'[7]ANEXO III - TAB 1_TRF1'!$F37+'[7]ANEXO III - TAB 1 SEÇÕES 1'!$F37+'[8]ANEXO IV-b - SEÇÕES'!$G43+'[8]ANEXO IV-b - TRF'!$G43+'[9]ANEXO III - TAB 1 (TRF)'!$F37+'[9]ANEXO III - TAB 1 CONS SEÇOES'!$F37+'[10]ANEXO III - TAB 1'!$F37+'[11]ANEXO III - TAB 1'!$F37+'[12]ANEXO III - TAB 1'!$F37</f>
        <v>0</v>
      </c>
      <c r="G37" s="10">
        <f t="shared" si="0"/>
        <v>0</v>
      </c>
    </row>
    <row r="38" spans="1:7" s="7" customFormat="1" ht="12.75" hidden="1" customHeight="1">
      <c r="A38" s="11"/>
      <c r="B38" s="222">
        <v>0</v>
      </c>
      <c r="C38" s="222">
        <v>0</v>
      </c>
      <c r="D38" s="871">
        <f>'[7]ANEXO III - TAB 1_TRF1'!$D38+'[7]ANEXO III - TAB 1 SEÇÕES 1'!$D38+'[8]ANEXO IV-b - SEÇÕES'!$F44+'[8]ANEXO IV-b - TRF'!$F44+'[9]ANEXO III - TAB 1 (TRF)'!$D38+'[9]ANEXO III - TAB 1 CONS SEÇOES'!$D38</f>
        <v>0</v>
      </c>
      <c r="E38" s="10">
        <f t="shared" si="1"/>
        <v>0</v>
      </c>
      <c r="F38" s="871">
        <f>'[7]ANEXO III - TAB 1_TRF1'!$F38+'[7]ANEXO III - TAB 1 SEÇÕES 1'!$F38+'[8]ANEXO IV-b - SEÇÕES'!$G44+'[8]ANEXO IV-b - TRF'!$G44+'[9]ANEXO III - TAB 1 (TRF)'!$F38+'[9]ANEXO III - TAB 1 CONS SEÇOES'!$F38+'[10]ANEXO III - TAB 1'!$F38+'[11]ANEXO III - TAB 1'!$F38+'[12]ANEXO III - TAB 1'!$F38</f>
        <v>0</v>
      </c>
      <c r="G38" s="10">
        <f t="shared" si="0"/>
        <v>0</v>
      </c>
    </row>
    <row r="39" spans="1:7" s="7" customFormat="1">
      <c r="A39" s="114" t="s">
        <v>9</v>
      </c>
      <c r="B39" s="125">
        <f>SUM(B10:B19)</f>
        <v>18295</v>
      </c>
      <c r="C39" s="125">
        <f>SUM(C10:C19)</f>
        <v>2495</v>
      </c>
      <c r="D39" s="125">
        <f t="shared" ref="D39:G39" si="2">SUM(D10:D19)</f>
        <v>263</v>
      </c>
      <c r="E39" s="125">
        <f t="shared" si="2"/>
        <v>21053</v>
      </c>
      <c r="F39" s="125">
        <f t="shared" si="2"/>
        <v>662</v>
      </c>
      <c r="G39" s="125">
        <f t="shared" si="2"/>
        <v>21715</v>
      </c>
    </row>
    <row r="40" spans="1:7" s="223" customFormat="1">
      <c r="A40" s="221" t="str">
        <f>'ANEXO I - TAB 2'!A13</f>
        <v>Fonte: Tribunais Regionais Federais e Secretaria do Conselho da Justiça Federal</v>
      </c>
      <c r="B40" s="220"/>
    </row>
    <row r="41" spans="1:7" hidden="1" outlineLevel="1">
      <c r="A41" s="2" t="s">
        <v>196</v>
      </c>
      <c r="B41" s="2">
        <v>408</v>
      </c>
      <c r="C41" s="2">
        <v>5851</v>
      </c>
      <c r="D41" s="2">
        <v>59</v>
      </c>
      <c r="E41" s="2">
        <v>6318</v>
      </c>
      <c r="F41" s="2">
        <v>244</v>
      </c>
      <c r="G41" s="2">
        <v>6562</v>
      </c>
    </row>
    <row r="42" spans="1:7" hidden="1" outlineLevel="1">
      <c r="A42" s="2" t="s">
        <v>197</v>
      </c>
      <c r="B42" s="2">
        <v>2992</v>
      </c>
      <c r="C42" s="2">
        <v>1</v>
      </c>
      <c r="D42" s="2">
        <v>60</v>
      </c>
      <c r="E42" s="2">
        <v>3053</v>
      </c>
      <c r="F42" s="2">
        <v>82</v>
      </c>
      <c r="G42" s="2">
        <v>3135</v>
      </c>
    </row>
    <row r="43" spans="1:7" hidden="1" outlineLevel="1">
      <c r="A43" s="2" t="s">
        <v>198</v>
      </c>
      <c r="B43" s="2">
        <v>3115</v>
      </c>
      <c r="C43" s="2">
        <v>1460</v>
      </c>
      <c r="D43" s="2">
        <v>19</v>
      </c>
      <c r="E43" s="2">
        <v>4594</v>
      </c>
      <c r="F43" s="2">
        <v>127</v>
      </c>
      <c r="G43" s="2">
        <v>4721</v>
      </c>
    </row>
    <row r="44" spans="1:7" hidden="1" outlineLevel="1">
      <c r="A44" s="2" t="s">
        <v>199</v>
      </c>
      <c r="B44" s="2">
        <v>4044</v>
      </c>
      <c r="C44" s="2">
        <v>0</v>
      </c>
      <c r="D44" s="2">
        <v>5</v>
      </c>
      <c r="E44" s="2">
        <v>4049</v>
      </c>
      <c r="F44" s="2">
        <v>83</v>
      </c>
      <c r="G44" s="2">
        <v>4132</v>
      </c>
    </row>
    <row r="45" spans="1:7" hidden="1" outlineLevel="1">
      <c r="A45" s="2" t="s">
        <v>200</v>
      </c>
      <c r="B45" s="2">
        <v>3003</v>
      </c>
      <c r="C45" s="2">
        <v>5</v>
      </c>
      <c r="D45" s="2">
        <v>38</v>
      </c>
      <c r="E45" s="2">
        <v>3046</v>
      </c>
      <c r="F45" s="2">
        <v>103</v>
      </c>
      <c r="G45" s="2">
        <v>3149</v>
      </c>
    </row>
    <row r="46" spans="1:7" hidden="1" outlineLevel="1">
      <c r="A46" s="2" t="s">
        <v>201</v>
      </c>
      <c r="B46" s="2">
        <v>181</v>
      </c>
      <c r="C46" s="2">
        <v>0</v>
      </c>
      <c r="D46" s="2">
        <v>12</v>
      </c>
      <c r="E46" s="2">
        <v>193</v>
      </c>
      <c r="F46" s="2">
        <v>6</v>
      </c>
      <c r="G46" s="2">
        <v>199</v>
      </c>
    </row>
    <row r="47" spans="1:7" hidden="1" outlineLevel="1">
      <c r="B47" s="1">
        <f>SUM(B41:B46)</f>
        <v>13743</v>
      </c>
      <c r="C47" s="1">
        <f t="shared" ref="C47:G47" si="3">SUM(C41:C46)</f>
        <v>7317</v>
      </c>
      <c r="D47" s="1">
        <f t="shared" si="3"/>
        <v>193</v>
      </c>
      <c r="E47" s="1">
        <f t="shared" si="3"/>
        <v>21253</v>
      </c>
      <c r="F47" s="1">
        <f t="shared" si="3"/>
        <v>645</v>
      </c>
      <c r="G47" s="1">
        <f t="shared" si="3"/>
        <v>21898</v>
      </c>
    </row>
    <row r="48" spans="1:7" hidden="1" outlineLevel="1">
      <c r="B48" s="345">
        <f>+B47-B39</f>
        <v>-4552</v>
      </c>
      <c r="C48" s="345">
        <f t="shared" ref="C48:G48" si="4">+C47-C39</f>
        <v>4822</v>
      </c>
      <c r="D48" s="345">
        <f t="shared" si="4"/>
        <v>-70</v>
      </c>
      <c r="E48" s="345">
        <f t="shared" si="4"/>
        <v>200</v>
      </c>
      <c r="F48" s="345">
        <f t="shared" si="4"/>
        <v>-17</v>
      </c>
      <c r="G48" s="345">
        <f t="shared" si="4"/>
        <v>183</v>
      </c>
    </row>
    <row r="49" collapsed="1"/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view="pageBreakPreview" zoomScale="115" zoomScaleNormal="100" zoomScaleSheetLayoutView="115" workbookViewId="0">
      <selection activeCell="A13" sqref="A13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896" t="s">
        <v>108</v>
      </c>
      <c r="B1" s="896"/>
      <c r="C1" s="896"/>
    </row>
    <row r="2" spans="1:4" ht="12.75" customHeight="1">
      <c r="A2" s="896" t="s">
        <v>63</v>
      </c>
      <c r="B2" s="896"/>
      <c r="C2" s="896"/>
    </row>
    <row r="3" spans="1:4" ht="12.75" customHeight="1">
      <c r="A3" s="5"/>
      <c r="B3" s="5"/>
    </row>
    <row r="4" spans="1:4" ht="12.75" customHeight="1">
      <c r="A4" s="897" t="str">
        <f>'ANEXO I - TAB 1'!A4:M4</f>
        <v>PODER/ÓRGÃO/UNIDADE: JUSTIÇA FEDERAL</v>
      </c>
      <c r="B4" s="897"/>
    </row>
    <row r="5" spans="1:4" ht="12.75" customHeight="1">
      <c r="A5" s="324" t="s">
        <v>222</v>
      </c>
      <c r="B5" s="323"/>
    </row>
    <row r="6" spans="1:4" s="1" customFormat="1" ht="12.75" customHeight="1">
      <c r="C6" s="102">
        <v>1</v>
      </c>
    </row>
    <row r="7" spans="1:4" s="20" customFormat="1" ht="12.75" customHeight="1">
      <c r="A7" s="916" t="s">
        <v>100</v>
      </c>
      <c r="B7" s="910" t="s">
        <v>109</v>
      </c>
      <c r="C7" s="910"/>
      <c r="D7" s="103"/>
    </row>
    <row r="8" spans="1:4" s="20" customFormat="1" ht="41.25" customHeight="1">
      <c r="A8" s="916"/>
      <c r="B8" s="910" t="s">
        <v>110</v>
      </c>
      <c r="C8" s="910" t="s">
        <v>111</v>
      </c>
      <c r="D8" s="103"/>
    </row>
    <row r="9" spans="1:4" s="20" customFormat="1">
      <c r="A9" s="916"/>
      <c r="B9" s="910"/>
      <c r="C9" s="910"/>
      <c r="D9" s="103"/>
    </row>
    <row r="10" spans="1:4" ht="12.75" customHeight="1">
      <c r="A10" s="322" t="s">
        <v>181</v>
      </c>
      <c r="B10" s="296">
        <v>14607.74</v>
      </c>
      <c r="C10" s="296">
        <v>9495.0300000000007</v>
      </c>
    </row>
    <row r="11" spans="1:4" ht="12.75" customHeight="1">
      <c r="A11" s="322" t="s">
        <v>182</v>
      </c>
      <c r="B11" s="296">
        <v>12940.02</v>
      </c>
      <c r="C11" s="296">
        <v>8411.01</v>
      </c>
    </row>
    <row r="12" spans="1:4" ht="12.75" customHeight="1">
      <c r="A12" s="322" t="s">
        <v>183</v>
      </c>
      <c r="B12" s="296">
        <v>11382.88</v>
      </c>
      <c r="C12" s="296">
        <v>7398.87</v>
      </c>
    </row>
    <row r="13" spans="1:4" ht="12.75" customHeight="1">
      <c r="A13" s="322" t="s">
        <v>184</v>
      </c>
      <c r="B13" s="296">
        <v>9216.74</v>
      </c>
      <c r="C13" s="296">
        <v>5990.88</v>
      </c>
    </row>
    <row r="14" spans="1:4" ht="12.75" customHeight="1">
      <c r="A14" s="322" t="s">
        <v>185</v>
      </c>
      <c r="B14" s="296">
        <v>3072.36</v>
      </c>
      <c r="C14" s="296">
        <v>3072.36</v>
      </c>
    </row>
    <row r="15" spans="1:4" ht="12.75" customHeight="1">
      <c r="A15" s="322" t="s">
        <v>186</v>
      </c>
      <c r="B15" s="296">
        <v>2232.038</v>
      </c>
      <c r="C15" s="296">
        <v>2232.038</v>
      </c>
    </row>
    <row r="16" spans="1:4" ht="12.75" customHeight="1">
      <c r="A16" s="322" t="s">
        <v>187</v>
      </c>
      <c r="B16" s="296">
        <v>1939.89</v>
      </c>
      <c r="C16" s="296">
        <v>1939.89</v>
      </c>
    </row>
    <row r="17" spans="1:3" ht="12.75" customHeight="1">
      <c r="A17" s="322" t="s">
        <v>188</v>
      </c>
      <c r="B17" s="296">
        <v>1379.07</v>
      </c>
      <c r="C17" s="296">
        <v>1379.07</v>
      </c>
    </row>
    <row r="18" spans="1:3" ht="12.75" customHeight="1">
      <c r="A18" s="322" t="s">
        <v>189</v>
      </c>
      <c r="B18" s="296">
        <v>1185.05</v>
      </c>
      <c r="C18" s="296">
        <v>1185.05</v>
      </c>
    </row>
    <row r="19" spans="1:3" ht="12.75" customHeight="1">
      <c r="A19" s="322" t="s">
        <v>190</v>
      </c>
      <c r="B19" s="296">
        <v>1019.17</v>
      </c>
      <c r="C19" s="296">
        <v>1019.17</v>
      </c>
    </row>
    <row r="20" spans="1:3" ht="12.75" hidden="1" customHeight="1">
      <c r="A20" s="77"/>
      <c r="B20" s="174"/>
      <c r="C20" s="174"/>
    </row>
    <row r="21" spans="1:3" ht="12.75" hidden="1" customHeight="1">
      <c r="A21" s="77"/>
      <c r="B21" s="174"/>
      <c r="C21" s="174"/>
    </row>
    <row r="22" spans="1:3" ht="12.75" hidden="1" customHeight="1">
      <c r="A22" s="77"/>
      <c r="B22" s="174"/>
      <c r="C22" s="174"/>
    </row>
    <row r="23" spans="1:3" ht="12.75" hidden="1" customHeight="1">
      <c r="A23" s="77"/>
      <c r="B23" s="174"/>
      <c r="C23" s="174"/>
    </row>
    <row r="24" spans="1:3" ht="12.75" hidden="1" customHeight="1">
      <c r="A24" s="77"/>
      <c r="B24" s="174"/>
      <c r="C24" s="174"/>
    </row>
    <row r="25" spans="1:3" ht="12.75" hidden="1" customHeight="1">
      <c r="A25" s="77"/>
      <c r="B25" s="174"/>
      <c r="C25" s="174"/>
    </row>
    <row r="26" spans="1:3" ht="12.75" hidden="1" customHeight="1">
      <c r="A26" s="77"/>
      <c r="B26" s="174"/>
      <c r="C26" s="174"/>
    </row>
    <row r="27" spans="1:3" ht="12.75" hidden="1" customHeight="1">
      <c r="A27" s="77"/>
      <c r="B27" s="174"/>
      <c r="C27" s="174"/>
    </row>
    <row r="28" spans="1:3" ht="12.75" hidden="1" customHeight="1">
      <c r="A28" s="77"/>
      <c r="B28" s="174"/>
      <c r="C28" s="174"/>
    </row>
    <row r="29" spans="1:3" ht="12.75" hidden="1" customHeight="1">
      <c r="A29" s="77"/>
      <c r="B29" s="174"/>
      <c r="C29" s="174"/>
    </row>
    <row r="30" spans="1:3" ht="12.75" hidden="1" customHeight="1">
      <c r="A30" s="77"/>
      <c r="B30" s="174"/>
      <c r="C30" s="174"/>
    </row>
    <row r="31" spans="1:3" ht="12.75" hidden="1" customHeight="1">
      <c r="A31" s="77"/>
      <c r="B31" s="174"/>
      <c r="C31" s="174"/>
    </row>
    <row r="32" spans="1:3" ht="12.75" hidden="1" customHeight="1">
      <c r="A32" s="77"/>
      <c r="B32" s="174"/>
      <c r="C32" s="174"/>
    </row>
    <row r="33" spans="1:7" ht="12.75" hidden="1" customHeight="1">
      <c r="A33" s="77"/>
      <c r="B33" s="174"/>
      <c r="C33" s="174"/>
    </row>
    <row r="34" spans="1:7" ht="12.75" hidden="1" customHeight="1">
      <c r="A34" s="77"/>
      <c r="B34" s="174"/>
      <c r="C34" s="174"/>
    </row>
    <row r="35" spans="1:7" ht="12.75" hidden="1" customHeight="1">
      <c r="A35" s="77"/>
      <c r="B35" s="174"/>
      <c r="C35" s="174"/>
    </row>
    <row r="36" spans="1:7">
      <c r="A36" s="218"/>
      <c r="B36" s="175"/>
      <c r="C36" s="175"/>
    </row>
    <row r="37" spans="1:7">
      <c r="A37" s="221" t="s">
        <v>195</v>
      </c>
    </row>
    <row r="38" spans="1:7" s="79" customFormat="1">
      <c r="A38" s="330" t="s">
        <v>69</v>
      </c>
      <c r="B38" s="80"/>
      <c r="C38" s="80"/>
      <c r="D38" s="80"/>
      <c r="E38" s="80"/>
      <c r="F38" s="80"/>
      <c r="G38" s="80"/>
    </row>
    <row r="39" spans="1:7" s="79" customFormat="1">
      <c r="A39" s="331" t="s">
        <v>147</v>
      </c>
      <c r="B39" s="81"/>
      <c r="C39" s="81"/>
      <c r="D39" s="81"/>
      <c r="E39" s="81"/>
      <c r="F39" s="81"/>
      <c r="G39" s="81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view="pageBreakPreview" zoomScale="145" zoomScaleNormal="100" zoomScaleSheetLayoutView="145" workbookViewId="0">
      <selection activeCell="B26" sqref="B2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896" t="s">
        <v>112</v>
      </c>
      <c r="B1" s="896"/>
    </row>
    <row r="2" spans="1:2">
      <c r="A2" s="896" t="s">
        <v>1</v>
      </c>
      <c r="B2" s="896"/>
    </row>
    <row r="3" spans="1:2">
      <c r="A3" s="104"/>
      <c r="B3" s="105"/>
    </row>
    <row r="4" spans="1:2" ht="12.75" customHeight="1">
      <c r="A4" s="942" t="str">
        <f>'ANEXO I - TAB 2'!A4:H4</f>
        <v>PODER/ÓRGÃO/UNIDADE: JUSTIÇA FEDERAL</v>
      </c>
      <c r="B4" s="942"/>
    </row>
    <row r="5" spans="1:2">
      <c r="A5" s="213"/>
      <c r="B5" s="327" t="str">
        <f>'ANEXO I - TAB 1'!L5</f>
        <v>POSIÇÃO: DEZEMBRO/2018</v>
      </c>
    </row>
    <row r="6" spans="1:2">
      <c r="A6" s="211" t="s">
        <v>113</v>
      </c>
      <c r="B6" s="212" t="s">
        <v>101</v>
      </c>
    </row>
    <row r="7" spans="1:2" ht="33.6" customHeight="1">
      <c r="A7" s="325" t="s">
        <v>192</v>
      </c>
      <c r="B7" s="226">
        <v>0</v>
      </c>
    </row>
    <row r="8" spans="1:2" ht="34.15" customHeight="1">
      <c r="A8" s="326" t="s">
        <v>114</v>
      </c>
      <c r="B8" s="226">
        <v>0</v>
      </c>
    </row>
    <row r="9" spans="1:2">
      <c r="A9" s="218" t="s">
        <v>115</v>
      </c>
      <c r="B9" s="121">
        <f>SUM(B7:B8)</f>
        <v>0</v>
      </c>
    </row>
    <row r="10" spans="1:2">
      <c r="A10" s="221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47</vt:i4>
      </vt:variant>
      <vt:variant>
        <vt:lpstr>Intervalos Nomeados</vt:lpstr>
      </vt:variant>
      <vt:variant>
        <vt:i4>6</vt:i4>
      </vt:variant>
    </vt:vector>
  </HeadingPairs>
  <TitlesOfParts>
    <vt:vector size="53" baseType="lpstr">
      <vt:lpstr>ANEXO I - TAB 1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1</vt:lpstr>
      <vt:lpstr>ANEXO I - TAB1_TRF1</vt:lpstr>
      <vt:lpstr>ANEXO I -TAB1_ SEÇÕES 1</vt:lpstr>
      <vt:lpstr>ANEXO I - TAB2 1ªR</vt:lpstr>
      <vt:lpstr>ANEXO III - TAB 1_TRF1</vt:lpstr>
      <vt:lpstr>ANEXO III - TAB 1 SEÇÕES 1</vt:lpstr>
      <vt:lpstr>ANEXO VI - TAB 1 1ªR</vt:lpstr>
      <vt:lpstr>ANEXO IV -2ªR SEÇÕES</vt:lpstr>
      <vt:lpstr>ANEXO IV - 2ªR TRF</vt:lpstr>
      <vt:lpstr>ANEXO IV- 2ªR SEÇÕES</vt:lpstr>
      <vt:lpstr>ANEXO IV - 2ªR SEÇÕES</vt:lpstr>
      <vt:lpstr>Anexo IV-h - 2ªR SEÇÕES</vt:lpstr>
      <vt:lpstr>ANEXO IV-b - 2ªR TRF</vt:lpstr>
      <vt:lpstr>Anexo IV-h - 2ªR TRF</vt:lpstr>
      <vt:lpstr>ANEXO IV-e - 2ªR TRF</vt:lpstr>
      <vt:lpstr>ANEXO I - TAB 1 3ªR SEÇÕES</vt:lpstr>
      <vt:lpstr>ANEXO I - TAB 1 3ªR (TRF) </vt:lpstr>
      <vt:lpstr>ANEXO I - TAB 2  3ªR TRF</vt:lpstr>
      <vt:lpstr>ANEXO I - 3ªR SEÇÕES </vt:lpstr>
      <vt:lpstr>ANEXO III - TAB 1 3ªR (TRF)</vt:lpstr>
      <vt:lpstr>ANEXO III - TAB 1 3ªR SEÇOES</vt:lpstr>
      <vt:lpstr>ANEXO VI - TAB 1 3ªR </vt:lpstr>
      <vt:lpstr>ANEXO I - TAB 1 4ªR</vt:lpstr>
      <vt:lpstr>ANEXO I - TAB 2 4ªR</vt:lpstr>
      <vt:lpstr>ANEXO III - TAB 1 4ªR</vt:lpstr>
      <vt:lpstr>ANEXO VI - TAB 1 4ªR</vt:lpstr>
      <vt:lpstr>ANEXO IV-a CJF</vt:lpstr>
      <vt:lpstr>ANEXO IV-b CJF</vt:lpstr>
      <vt:lpstr>Anexo IV-h CJF</vt:lpstr>
      <vt:lpstr>ANEXO I - TAB 1 TRF5</vt:lpstr>
      <vt:lpstr>ANEXO I - TAB 2 TRF5</vt:lpstr>
      <vt:lpstr>ANEXO III - TAB 1 TRF5</vt:lpstr>
      <vt:lpstr>ANEXO VI - TAB 1 TRF5</vt:lpstr>
      <vt:lpstr>ANEXO I - TAB 1 5ªR SJ</vt:lpstr>
      <vt:lpstr>ANEXO I - TAB 2 5ªR SJ</vt:lpstr>
      <vt:lpstr>ANEXO III - TAB 1 5ªR SJ</vt:lpstr>
      <vt:lpstr>ANEXO VI - TAB 1 5ªR SJ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'ANEXO VI - TAB 1 1ªR'!Area_de_impressao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Layza Eliza Mendes Montenegro</cp:lastModifiedBy>
  <cp:lastPrinted>2018-09-24T20:43:41Z</cp:lastPrinted>
  <dcterms:created xsi:type="dcterms:W3CDTF">2015-07-02T11:53:24Z</dcterms:created>
  <dcterms:modified xsi:type="dcterms:W3CDTF">2019-05-27T16:05:14Z</dcterms:modified>
</cp:coreProperties>
</file>