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umentos\cjf\SPO\SOF\SUPRO\SUPRO 2017\SEPROR\TABELAS PORTARIA SOF N. 5\12- Dezembro\"/>
    </mc:Choice>
  </mc:AlternateContent>
  <bookViews>
    <workbookView xWindow="636" yWindow="1080" windowWidth="20736" windowHeight="11040" tabRatio="722" firstSheet="1" activeTab="9"/>
  </bookViews>
  <sheets>
    <sheet name="ANEXO I - TAB 1" sheetId="1" r:id="rId1"/>
    <sheet name="ANEXO I - TAB 2" sheetId="2" r:id="rId2"/>
    <sheet name="ANEXO I - TAB 3" sheetId="3" state="hidden" r:id="rId3"/>
    <sheet name="ANEXO II - TAB 1" sheetId="4" r:id="rId4"/>
    <sheet name="ANEXO II - TAB 2" sheetId="5" r:id="rId5"/>
    <sheet name="ANEXO II - TAB 3" sheetId="6" state="hidden" r:id="rId6"/>
    <sheet name="ANEXO III - TAB 1" sheetId="7" r:id="rId7"/>
    <sheet name="ANEXO IV - TAB 1" sheetId="8" r:id="rId8"/>
    <sheet name="ANEXO V - TAB 1" sheetId="9" r:id="rId9"/>
    <sheet name="ANEXO VI - TAB 1" sheetId="10" r:id="rId10"/>
    <sheet name="ANEXO VI - TAB 2" sheetId="11" state="hidden" r:id="rId11"/>
  </sheets>
  <definedNames>
    <definedName name="_xlnm.Print_Area" localSheetId="0">'ANEXO I - TAB 1'!$A$1:$M$52</definedName>
    <definedName name="_xlnm.Print_Area" localSheetId="1">'ANEXO I - TAB 2'!$A$1:$H$13</definedName>
    <definedName name="_xlnm.Print_Area" localSheetId="6">'ANEXO III - TAB 1'!$A$1:$G$40</definedName>
    <definedName name="_xlnm.Print_Area" localSheetId="9">'ANEXO VI - TAB 1'!$A$1:$I$24</definedName>
    <definedName name="_xlnm.Print_Titles" localSheetId="5">'ANEXO II - TAB 3'!$7:$9</definedName>
  </definedNames>
  <calcPr calcId="171027"/>
</workbook>
</file>

<file path=xl/calcChain.xml><?xml version="1.0" encoding="utf-8"?>
<calcChain xmlns="http://schemas.openxmlformats.org/spreadsheetml/2006/main">
  <c r="D32" i="10" l="1"/>
  <c r="H32" i="10"/>
  <c r="D20" i="2"/>
  <c r="E20" i="2"/>
  <c r="C32" i="10" l="1"/>
  <c r="B20" i="2"/>
  <c r="G32" i="10"/>
  <c r="F32" i="10"/>
  <c r="E32" i="10"/>
  <c r="G20" i="2"/>
  <c r="C20" i="2"/>
  <c r="H20" i="2"/>
  <c r="F20" i="2"/>
  <c r="H15" i="10"/>
  <c r="H33" i="10" s="1"/>
  <c r="G15" i="10"/>
  <c r="G33" i="10" s="1"/>
  <c r="F15" i="10"/>
  <c r="E15" i="10"/>
  <c r="D15" i="10"/>
  <c r="D33" i="10" s="1"/>
  <c r="C15" i="10"/>
  <c r="C33" i="10" l="1"/>
  <c r="E33" i="10"/>
  <c r="F33" i="10"/>
  <c r="I41" i="10"/>
  <c r="D41" i="10"/>
  <c r="D42" i="10" s="1"/>
  <c r="E41" i="10"/>
  <c r="E42" i="10" s="1"/>
  <c r="F41" i="10"/>
  <c r="F42" i="10" s="1"/>
  <c r="H41" i="10"/>
  <c r="H42" i="10" s="1"/>
  <c r="G41" i="10"/>
  <c r="G42" i="10" s="1"/>
  <c r="C41" i="10"/>
  <c r="C42" i="10" s="1"/>
  <c r="A4" i="10"/>
  <c r="A4" i="9"/>
  <c r="A4" i="8"/>
  <c r="A4" i="7"/>
  <c r="A4" i="2"/>
  <c r="A4" i="5" s="1"/>
  <c r="A40" i="7"/>
  <c r="A10" i="9" s="1"/>
  <c r="A16" i="10" s="1"/>
  <c r="K59" i="1"/>
  <c r="J59" i="1"/>
  <c r="H59" i="1"/>
  <c r="G59" i="1"/>
  <c r="F59" i="1"/>
  <c r="I9" i="10" l="1"/>
  <c r="I15" i="10" s="1"/>
  <c r="A4" i="4"/>
  <c r="I59" i="1"/>
  <c r="M59" i="1"/>
  <c r="L59" i="1"/>
  <c r="B47" i="7"/>
  <c r="F47" i="7"/>
  <c r="D47" i="7"/>
  <c r="E59" i="1"/>
  <c r="C47" i="7"/>
  <c r="E47" i="7"/>
  <c r="G47" i="7"/>
  <c r="F15" i="4"/>
  <c r="R15" i="4" s="1"/>
  <c r="F16" i="4"/>
  <c r="R16" i="4" s="1"/>
  <c r="F17" i="4"/>
  <c r="F18" i="4"/>
  <c r="F19" i="4"/>
  <c r="R19" i="4" s="1"/>
  <c r="F20" i="4"/>
  <c r="R20" i="4" s="1"/>
  <c r="F21" i="4"/>
  <c r="R21" i="4" s="1"/>
  <c r="F22" i="4"/>
  <c r="R22" i="4" s="1"/>
  <c r="F23" i="4"/>
  <c r="F24" i="4"/>
  <c r="F25" i="4"/>
  <c r="R25" i="4" s="1"/>
  <c r="F26" i="4"/>
  <c r="F27" i="4"/>
  <c r="R27" i="4" s="1"/>
  <c r="F28" i="4"/>
  <c r="R28" i="4" s="1"/>
  <c r="F29" i="4"/>
  <c r="F30" i="4"/>
  <c r="R30" i="4" s="1"/>
  <c r="F31" i="4"/>
  <c r="R31" i="4" s="1"/>
  <c r="F32" i="4"/>
  <c r="R32" i="4" s="1"/>
  <c r="F33" i="4"/>
  <c r="R33" i="4" s="1"/>
  <c r="F34" i="4"/>
  <c r="F35" i="4"/>
  <c r="R35" i="4" s="1"/>
  <c r="F36" i="4"/>
  <c r="R36" i="4" s="1"/>
  <c r="F37" i="4"/>
  <c r="R37" i="4" s="1"/>
  <c r="F38" i="4"/>
  <c r="R38" i="4" s="1"/>
  <c r="F39" i="4"/>
  <c r="F40" i="4"/>
  <c r="F41" i="4"/>
  <c r="R41" i="4" s="1"/>
  <c r="F42" i="4"/>
  <c r="F43" i="4"/>
  <c r="R43" i="4" s="1"/>
  <c r="F44" i="4"/>
  <c r="R44" i="4" s="1"/>
  <c r="F45" i="4"/>
  <c r="R45" i="4" s="1"/>
  <c r="F46" i="4"/>
  <c r="F47" i="4"/>
  <c r="R47" i="4" s="1"/>
  <c r="F48" i="4"/>
  <c r="R48" i="4" s="1"/>
  <c r="F49" i="4"/>
  <c r="F50" i="4"/>
  <c r="F51" i="4"/>
  <c r="R51" i="4" s="1"/>
  <c r="F52" i="4"/>
  <c r="R52" i="4" s="1"/>
  <c r="F14" i="4"/>
  <c r="R14" i="4" s="1"/>
  <c r="M18" i="4"/>
  <c r="M22" i="4"/>
  <c r="M33" i="4"/>
  <c r="M34" i="4"/>
  <c r="M35" i="4"/>
  <c r="M50" i="4"/>
  <c r="M51" i="4"/>
  <c r="M52" i="4"/>
  <c r="L27" i="4"/>
  <c r="L40" i="4"/>
  <c r="L43" i="4"/>
  <c r="K18" i="4"/>
  <c r="K26" i="4"/>
  <c r="K27" i="4"/>
  <c r="K42" i="4"/>
  <c r="J32" i="4"/>
  <c r="J35" i="4"/>
  <c r="J51" i="4"/>
  <c r="L15" i="4" l="1"/>
  <c r="G29" i="4"/>
  <c r="R29" i="4"/>
  <c r="M46" i="4"/>
  <c r="R46" i="4"/>
  <c r="T46" i="4" s="1"/>
  <c r="M28" i="4"/>
  <c r="G50" i="4"/>
  <c r="I50" i="4" s="1"/>
  <c r="R50" i="4"/>
  <c r="G42" i="4"/>
  <c r="R42" i="4"/>
  <c r="G26" i="4"/>
  <c r="R26" i="4"/>
  <c r="G18" i="4"/>
  <c r="I18" i="4" s="1"/>
  <c r="R18" i="4"/>
  <c r="J39" i="4"/>
  <c r="R39" i="4"/>
  <c r="K23" i="4"/>
  <c r="R23" i="4"/>
  <c r="O38" i="4"/>
  <c r="O30" i="4"/>
  <c r="M31" i="4"/>
  <c r="O22" i="4"/>
  <c r="M30" i="4"/>
  <c r="M43" i="4"/>
  <c r="G34" i="4"/>
  <c r="R34" i="4"/>
  <c r="J31" i="4"/>
  <c r="L39" i="4"/>
  <c r="M42" i="4"/>
  <c r="M27" i="4"/>
  <c r="M49" i="4"/>
  <c r="R49" i="4"/>
  <c r="T49" i="4" s="1"/>
  <c r="W17" i="4"/>
  <c r="R17" i="4"/>
  <c r="K43" i="4"/>
  <c r="L28" i="4"/>
  <c r="M36" i="4"/>
  <c r="M26" i="4"/>
  <c r="J40" i="4"/>
  <c r="R40" i="4"/>
  <c r="N24" i="4"/>
  <c r="R24" i="4"/>
  <c r="I42" i="10"/>
  <c r="L41" i="4"/>
  <c r="G41" i="4"/>
  <c r="I41" i="4" s="1"/>
  <c r="O25" i="4"/>
  <c r="G25" i="4"/>
  <c r="I25" i="4" s="1"/>
  <c r="K41" i="4"/>
  <c r="U48" i="4"/>
  <c r="G48" i="4"/>
  <c r="I48" i="4" s="1"/>
  <c r="U32" i="4"/>
  <c r="G32" i="4"/>
  <c r="U16" i="4"/>
  <c r="G16" i="4"/>
  <c r="I16" i="4" s="1"/>
  <c r="W41" i="4"/>
  <c r="V47" i="4"/>
  <c r="G47" i="4"/>
  <c r="V31" i="4"/>
  <c r="G31" i="4"/>
  <c r="I31" i="4" s="1"/>
  <c r="V15" i="4"/>
  <c r="G15" i="4"/>
  <c r="I15" i="4" s="1"/>
  <c r="J23" i="4"/>
  <c r="L31" i="4"/>
  <c r="V38" i="4"/>
  <c r="G38" i="4"/>
  <c r="V22" i="4"/>
  <c r="G22" i="4"/>
  <c r="I22" i="4" s="1"/>
  <c r="W25" i="4"/>
  <c r="G45" i="4"/>
  <c r="I45" i="4" s="1"/>
  <c r="G37" i="4"/>
  <c r="I37" i="4" s="1"/>
  <c r="P21" i="4"/>
  <c r="G21" i="4"/>
  <c r="I21" i="4" s="1"/>
  <c r="K32" i="4"/>
  <c r="M47" i="4"/>
  <c r="W52" i="4"/>
  <c r="G52" i="4"/>
  <c r="I52" i="4" s="1"/>
  <c r="W36" i="4"/>
  <c r="G36" i="4"/>
  <c r="I36" i="4" s="1"/>
  <c r="W28" i="4"/>
  <c r="G28" i="4"/>
  <c r="N32" i="4"/>
  <c r="K47" i="4"/>
  <c r="K31" i="4"/>
  <c r="K15" i="4"/>
  <c r="L24" i="4"/>
  <c r="M25" i="4"/>
  <c r="N51" i="4"/>
  <c r="G51" i="4"/>
  <c r="N43" i="4"/>
  <c r="G43" i="4"/>
  <c r="N35" i="4"/>
  <c r="G35" i="4"/>
  <c r="I35" i="4" s="1"/>
  <c r="N27" i="4"/>
  <c r="G27" i="4"/>
  <c r="I27" i="4" s="1"/>
  <c r="N19" i="4"/>
  <c r="G19" i="4"/>
  <c r="I19" i="4" s="1"/>
  <c r="L49" i="4"/>
  <c r="G49" i="4"/>
  <c r="O33" i="4"/>
  <c r="G33" i="4"/>
  <c r="O17" i="4"/>
  <c r="G17" i="4"/>
  <c r="I17" i="4" s="1"/>
  <c r="W49" i="4"/>
  <c r="K25" i="4"/>
  <c r="U40" i="4"/>
  <c r="G40" i="4"/>
  <c r="U24" i="4"/>
  <c r="G24" i="4"/>
  <c r="I24" i="4" s="1"/>
  <c r="J24" i="4"/>
  <c r="K40" i="4"/>
  <c r="K24" i="4"/>
  <c r="M41" i="4"/>
  <c r="M17" i="4"/>
  <c r="V39" i="4"/>
  <c r="G39" i="4"/>
  <c r="I39" i="4" s="1"/>
  <c r="V23" i="4"/>
  <c r="G23" i="4"/>
  <c r="I23" i="4" s="1"/>
  <c r="W33" i="4"/>
  <c r="J48" i="4"/>
  <c r="K39" i="4"/>
  <c r="M39" i="4"/>
  <c r="M15" i="4"/>
  <c r="V46" i="4"/>
  <c r="G46" i="4"/>
  <c r="I46" i="4" s="1"/>
  <c r="V30" i="4"/>
  <c r="G30" i="4"/>
  <c r="I30" i="4" s="1"/>
  <c r="N48" i="4"/>
  <c r="J47" i="4"/>
  <c r="J15" i="4"/>
  <c r="K33" i="4"/>
  <c r="M38" i="4"/>
  <c r="O14" i="4"/>
  <c r="G14" i="4"/>
  <c r="I14" i="4" s="1"/>
  <c r="N40" i="4"/>
  <c r="T41" i="4"/>
  <c r="K49" i="4"/>
  <c r="K17" i="4"/>
  <c r="W44" i="4"/>
  <c r="G44" i="4"/>
  <c r="I44" i="4" s="1"/>
  <c r="W20" i="4"/>
  <c r="G20" i="4"/>
  <c r="I20" i="4" s="1"/>
  <c r="L44" i="4"/>
  <c r="L23" i="4"/>
  <c r="M44" i="4"/>
  <c r="M23" i="4"/>
  <c r="O46" i="4"/>
  <c r="T17" i="4"/>
  <c r="T34" i="4"/>
  <c r="T26" i="4"/>
  <c r="I28" i="4"/>
  <c r="N50" i="4"/>
  <c r="N42" i="4"/>
  <c r="N34" i="4"/>
  <c r="N26" i="4"/>
  <c r="N18" i="4"/>
  <c r="O48" i="4"/>
  <c r="O40" i="4"/>
  <c r="O32" i="4"/>
  <c r="O24" i="4"/>
  <c r="O16" i="4"/>
  <c r="P20" i="4"/>
  <c r="Q37" i="4"/>
  <c r="Q29" i="4"/>
  <c r="Q21" i="4"/>
  <c r="T51" i="4"/>
  <c r="T43" i="4"/>
  <c r="T35" i="4"/>
  <c r="T19" i="4"/>
  <c r="T33" i="4"/>
  <c r="T25" i="4"/>
  <c r="U47" i="4"/>
  <c r="U39" i="4"/>
  <c r="U31" i="4"/>
  <c r="U23" i="4"/>
  <c r="U15" i="4"/>
  <c r="V45" i="4"/>
  <c r="V37" i="4"/>
  <c r="V29" i="4"/>
  <c r="V21" i="4"/>
  <c r="W51" i="4"/>
  <c r="W43" i="4"/>
  <c r="W35" i="4"/>
  <c r="W27" i="4"/>
  <c r="W19" i="4"/>
  <c r="I51" i="4"/>
  <c r="I43" i="4"/>
  <c r="N49" i="4"/>
  <c r="N41" i="4"/>
  <c r="N33" i="4"/>
  <c r="N25" i="4"/>
  <c r="N17" i="4"/>
  <c r="O47" i="4"/>
  <c r="O39" i="4"/>
  <c r="O31" i="4"/>
  <c r="O23" i="4"/>
  <c r="O15" i="4"/>
  <c r="P19" i="4"/>
  <c r="Q36" i="4"/>
  <c r="Q28" i="4"/>
  <c r="Q20" i="4"/>
  <c r="T50" i="4"/>
  <c r="T42" i="4"/>
  <c r="T18" i="4"/>
  <c r="T40" i="4"/>
  <c r="T32" i="4"/>
  <c r="U46" i="4"/>
  <c r="U38" i="4"/>
  <c r="U30" i="4"/>
  <c r="U22" i="4"/>
  <c r="V52" i="4"/>
  <c r="V44" i="4"/>
  <c r="V36" i="4"/>
  <c r="V28" i="4"/>
  <c r="V20" i="4"/>
  <c r="W50" i="4"/>
  <c r="W42" i="4"/>
  <c r="W34" i="4"/>
  <c r="W26" i="4"/>
  <c r="W18" i="4"/>
  <c r="M20" i="4"/>
  <c r="K16" i="4"/>
  <c r="K51" i="4"/>
  <c r="P26" i="4"/>
  <c r="Q35" i="4"/>
  <c r="Q27" i="4"/>
  <c r="Q19" i="4"/>
  <c r="U45" i="4"/>
  <c r="U37" i="4"/>
  <c r="U29" i="4"/>
  <c r="U21" i="4"/>
  <c r="V51" i="4"/>
  <c r="V43" i="4"/>
  <c r="V35" i="4"/>
  <c r="V27" i="4"/>
  <c r="V19" i="4"/>
  <c r="J43" i="4"/>
  <c r="J27" i="4"/>
  <c r="K50" i="4"/>
  <c r="L52" i="4"/>
  <c r="L36" i="4"/>
  <c r="L20" i="4"/>
  <c r="M48" i="4"/>
  <c r="M40" i="4"/>
  <c r="M32" i="4"/>
  <c r="M24" i="4"/>
  <c r="M16" i="4"/>
  <c r="I49" i="4"/>
  <c r="I33" i="4"/>
  <c r="N47" i="4"/>
  <c r="N39" i="4"/>
  <c r="N31" i="4"/>
  <c r="N23" i="4"/>
  <c r="N15" i="4"/>
  <c r="O45" i="4"/>
  <c r="O37" i="4"/>
  <c r="O29" i="4"/>
  <c r="O21" i="4"/>
  <c r="P25" i="4"/>
  <c r="P17" i="4"/>
  <c r="Q34" i="4"/>
  <c r="Q26" i="4"/>
  <c r="Q18" i="4"/>
  <c r="T48" i="4"/>
  <c r="T24" i="4"/>
  <c r="T16" i="4"/>
  <c r="T38" i="4"/>
  <c r="T30" i="4"/>
  <c r="U52" i="4"/>
  <c r="U44" i="4"/>
  <c r="U36" i="4"/>
  <c r="U28" i="4"/>
  <c r="U20" i="4"/>
  <c r="V50" i="4"/>
  <c r="V42" i="4"/>
  <c r="V34" i="4"/>
  <c r="V26" i="4"/>
  <c r="V18" i="4"/>
  <c r="W48" i="4"/>
  <c r="W40" i="4"/>
  <c r="W32" i="4"/>
  <c r="W24" i="4"/>
  <c r="W16" i="4"/>
  <c r="I40" i="4"/>
  <c r="I32" i="4"/>
  <c r="N46" i="4"/>
  <c r="N38" i="4"/>
  <c r="N30" i="4"/>
  <c r="N22" i="4"/>
  <c r="O52" i="4"/>
  <c r="O44" i="4"/>
  <c r="O36" i="4"/>
  <c r="O28" i="4"/>
  <c r="O20" i="4"/>
  <c r="P24" i="4"/>
  <c r="P16" i="4"/>
  <c r="Q33" i="4"/>
  <c r="Q25" i="4"/>
  <c r="Q17" i="4"/>
  <c r="T47" i="4"/>
  <c r="T39" i="4"/>
  <c r="T31" i="4"/>
  <c r="T23" i="4"/>
  <c r="T15" i="4"/>
  <c r="T45" i="4"/>
  <c r="T21" i="4"/>
  <c r="U51" i="4"/>
  <c r="U43" i="4"/>
  <c r="U35" i="4"/>
  <c r="U27" i="4"/>
  <c r="U19" i="4"/>
  <c r="V49" i="4"/>
  <c r="V41" i="4"/>
  <c r="V33" i="4"/>
  <c r="V25" i="4"/>
  <c r="V17" i="4"/>
  <c r="W47" i="4"/>
  <c r="W39" i="4"/>
  <c r="W31" i="4"/>
  <c r="W23" i="4"/>
  <c r="W15" i="4"/>
  <c r="J16" i="4"/>
  <c r="J28" i="4"/>
  <c r="I42" i="4"/>
  <c r="L35" i="4"/>
  <c r="L19" i="4"/>
  <c r="L32" i="4"/>
  <c r="N14" i="4"/>
  <c r="I47" i="4"/>
  <c r="N45" i="4"/>
  <c r="N37" i="4"/>
  <c r="N29" i="4"/>
  <c r="N21" i="4"/>
  <c r="O51" i="4"/>
  <c r="O43" i="4"/>
  <c r="O35" i="4"/>
  <c r="O27" i="4"/>
  <c r="O19" i="4"/>
  <c r="P23" i="4"/>
  <c r="P15" i="4"/>
  <c r="Q32" i="4"/>
  <c r="Q24" i="4"/>
  <c r="Q16" i="4"/>
  <c r="T22" i="4"/>
  <c r="T36" i="4"/>
  <c r="U50" i="4"/>
  <c r="U42" i="4"/>
  <c r="U34" i="4"/>
  <c r="U26" i="4"/>
  <c r="U18" i="4"/>
  <c r="V48" i="4"/>
  <c r="V40" i="4"/>
  <c r="V32" i="4"/>
  <c r="V24" i="4"/>
  <c r="V16" i="4"/>
  <c r="W46" i="4"/>
  <c r="W38" i="4"/>
  <c r="W30" i="4"/>
  <c r="W22" i="4"/>
  <c r="J19" i="4"/>
  <c r="M19" i="4"/>
  <c r="J44" i="4"/>
  <c r="I26" i="4"/>
  <c r="N16" i="4"/>
  <c r="P18" i="4"/>
  <c r="K35" i="4"/>
  <c r="L51" i="4"/>
  <c r="K48" i="4"/>
  <c r="K34" i="4"/>
  <c r="L48" i="4"/>
  <c r="L16" i="4"/>
  <c r="J52" i="4"/>
  <c r="J36" i="4"/>
  <c r="J20" i="4"/>
  <c r="K19" i="4"/>
  <c r="L47" i="4"/>
  <c r="M45" i="4"/>
  <c r="M37" i="4"/>
  <c r="M29" i="4"/>
  <c r="M21" i="4"/>
  <c r="U14" i="4"/>
  <c r="I38" i="4"/>
  <c r="N52" i="4"/>
  <c r="N44" i="4"/>
  <c r="N36" i="4"/>
  <c r="N28" i="4"/>
  <c r="N20" i="4"/>
  <c r="O50" i="4"/>
  <c r="O42" i="4"/>
  <c r="O34" i="4"/>
  <c r="O26" i="4"/>
  <c r="O18" i="4"/>
  <c r="P22" i="4"/>
  <c r="Q39" i="4"/>
  <c r="Q31" i="4"/>
  <c r="Q23" i="4"/>
  <c r="Q15" i="4"/>
  <c r="T37" i="4"/>
  <c r="T29" i="4"/>
  <c r="T27" i="4"/>
  <c r="U49" i="4"/>
  <c r="U41" i="4"/>
  <c r="U33" i="4"/>
  <c r="U25" i="4"/>
  <c r="U17" i="4"/>
  <c r="W45" i="4"/>
  <c r="W37" i="4"/>
  <c r="W29" i="4"/>
  <c r="W21" i="4"/>
  <c r="O49" i="4"/>
  <c r="O41" i="4"/>
  <c r="Q38" i="4"/>
  <c r="Q30" i="4"/>
  <c r="Q22" i="4"/>
  <c r="T52" i="4"/>
  <c r="T44" i="4"/>
  <c r="T28" i="4"/>
  <c r="T20" i="4"/>
  <c r="J50" i="4"/>
  <c r="J42" i="4"/>
  <c r="J34" i="4"/>
  <c r="J26" i="4"/>
  <c r="J18" i="4"/>
  <c r="L46" i="4"/>
  <c r="L38" i="4"/>
  <c r="L30" i="4"/>
  <c r="L22" i="4"/>
  <c r="J49" i="4"/>
  <c r="J41" i="4"/>
  <c r="J33" i="4"/>
  <c r="J25" i="4"/>
  <c r="J17" i="4"/>
  <c r="L45" i="4"/>
  <c r="L37" i="4"/>
  <c r="L29" i="4"/>
  <c r="L21" i="4"/>
  <c r="K38" i="4"/>
  <c r="K22" i="4"/>
  <c r="I34" i="4"/>
  <c r="K45" i="4"/>
  <c r="K29" i="4"/>
  <c r="J46" i="4"/>
  <c r="J38" i="4"/>
  <c r="J30" i="4"/>
  <c r="J22" i="4"/>
  <c r="K52" i="4"/>
  <c r="K44" i="4"/>
  <c r="K36" i="4"/>
  <c r="K28" i="4"/>
  <c r="K20" i="4"/>
  <c r="L50" i="4"/>
  <c r="L42" i="4"/>
  <c r="L34" i="4"/>
  <c r="L26" i="4"/>
  <c r="L18" i="4"/>
  <c r="K46" i="4"/>
  <c r="K30" i="4"/>
  <c r="K37" i="4"/>
  <c r="K21" i="4"/>
  <c r="I29" i="4"/>
  <c r="J45" i="4"/>
  <c r="J37" i="4"/>
  <c r="J29" i="4"/>
  <c r="J21" i="4"/>
  <c r="L33" i="4"/>
  <c r="L25" i="4"/>
  <c r="L17" i="4"/>
  <c r="Q14" i="4"/>
  <c r="J14" i="4"/>
  <c r="V14" i="4"/>
  <c r="L14" i="4"/>
  <c r="M14" i="4"/>
  <c r="K14" i="4"/>
  <c r="W14" i="4"/>
  <c r="T14" i="4"/>
  <c r="P14" i="4"/>
  <c r="E22" i="1"/>
  <c r="M50" i="1"/>
  <c r="K50" i="1"/>
  <c r="J50" i="1"/>
  <c r="H50" i="1"/>
  <c r="F50" i="1"/>
  <c r="E50" i="1"/>
  <c r="M36" i="1"/>
  <c r="K36" i="1"/>
  <c r="J36" i="1"/>
  <c r="H36" i="1"/>
  <c r="F36" i="1"/>
  <c r="E36" i="1"/>
  <c r="M22" i="1"/>
  <c r="K22" i="1"/>
  <c r="J22" i="1"/>
  <c r="H22" i="1"/>
  <c r="F22" i="1"/>
  <c r="D39" i="7"/>
  <c r="D48" i="7" s="1"/>
  <c r="F39" i="7"/>
  <c r="F48" i="7" s="1"/>
  <c r="C39" i="7"/>
  <c r="C48" i="7" s="1"/>
  <c r="B39" i="7"/>
  <c r="B48" i="7" s="1"/>
  <c r="G11" i="2"/>
  <c r="G9" i="2"/>
  <c r="G10" i="2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50" i="1" l="1"/>
  <c r="L36" i="1"/>
  <c r="F51" i="1"/>
  <c r="F60" i="1" s="1"/>
  <c r="H51" i="1"/>
  <c r="H60" i="1" s="1"/>
  <c r="J51" i="1"/>
  <c r="J60" i="1" s="1"/>
  <c r="K51" i="1"/>
  <c r="K60" i="1" s="1"/>
  <c r="L22" i="1"/>
  <c r="E51" i="1"/>
  <c r="E60" i="1" s="1"/>
  <c r="M51" i="1"/>
  <c r="M60" i="1" s="1"/>
  <c r="G9" i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G31" i="1"/>
  <c r="I31" i="1" s="1"/>
  <c r="G32" i="1"/>
  <c r="I32" i="1" s="1"/>
  <c r="G33" i="1"/>
  <c r="I33" i="1" s="1"/>
  <c r="G34" i="1"/>
  <c r="I34" i="1" s="1"/>
  <c r="G35" i="1"/>
  <c r="I35" i="1" s="1"/>
  <c r="G37" i="1"/>
  <c r="I37" i="1" s="1"/>
  <c r="G38" i="1"/>
  <c r="I38" i="1" s="1"/>
  <c r="G39" i="1"/>
  <c r="I39" i="1" s="1"/>
  <c r="G40" i="1"/>
  <c r="I40" i="1" s="1"/>
  <c r="G41" i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D9" i="2"/>
  <c r="D10" i="2"/>
  <c r="D11" i="2"/>
  <c r="B12" i="2"/>
  <c r="B21" i="2" s="1"/>
  <c r="C12" i="2"/>
  <c r="C21" i="2" s="1"/>
  <c r="E12" i="2"/>
  <c r="E21" i="2" s="1"/>
  <c r="F12" i="2"/>
  <c r="F21" i="2" s="1"/>
  <c r="E8" i="3"/>
  <c r="H8" i="3"/>
  <c r="E9" i="3"/>
  <c r="H9" i="3"/>
  <c r="E10" i="3"/>
  <c r="H10" i="3"/>
  <c r="E11" i="3"/>
  <c r="H11" i="3"/>
  <c r="E12" i="3"/>
  <c r="H12" i="3"/>
  <c r="E13" i="3"/>
  <c r="H13" i="3"/>
  <c r="E14" i="3"/>
  <c r="H14" i="3"/>
  <c r="E15" i="3"/>
  <c r="H15" i="3"/>
  <c r="E16" i="3"/>
  <c r="H16" i="3"/>
  <c r="E17" i="3"/>
  <c r="H17" i="3"/>
  <c r="E18" i="3"/>
  <c r="H18" i="3"/>
  <c r="E19" i="3"/>
  <c r="H19" i="3"/>
  <c r="E20" i="3"/>
  <c r="H20" i="3"/>
  <c r="E21" i="3"/>
  <c r="H21" i="3"/>
  <c r="E22" i="3"/>
  <c r="H22" i="3"/>
  <c r="E23" i="3"/>
  <c r="H23" i="3"/>
  <c r="E24" i="3"/>
  <c r="H24" i="3"/>
  <c r="E25" i="3"/>
  <c r="H25" i="3"/>
  <c r="E26" i="3"/>
  <c r="H26" i="3"/>
  <c r="E27" i="3"/>
  <c r="H27" i="3"/>
  <c r="E28" i="3"/>
  <c r="H28" i="3"/>
  <c r="E29" i="3"/>
  <c r="H29" i="3"/>
  <c r="E30" i="3"/>
  <c r="H30" i="3"/>
  <c r="E31" i="3"/>
  <c r="H31" i="3"/>
  <c r="E32" i="3"/>
  <c r="H32" i="3"/>
  <c r="E33" i="3"/>
  <c r="H33" i="3"/>
  <c r="E34" i="3"/>
  <c r="H34" i="3"/>
  <c r="C35" i="3"/>
  <c r="D35" i="3"/>
  <c r="F35" i="3"/>
  <c r="G35" i="3"/>
  <c r="I35" i="3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E10" i="7"/>
  <c r="E11" i="7"/>
  <c r="G11" i="7" s="1"/>
  <c r="E12" i="7"/>
  <c r="G12" i="7" s="1"/>
  <c r="E13" i="7"/>
  <c r="G13" i="7" s="1"/>
  <c r="E14" i="7"/>
  <c r="G14" i="7" s="1"/>
  <c r="E15" i="7"/>
  <c r="G15" i="7" s="1"/>
  <c r="E16" i="7"/>
  <c r="G16" i="7" s="1"/>
  <c r="E17" i="7"/>
  <c r="G17" i="7" s="1"/>
  <c r="E18" i="7"/>
  <c r="G18" i="7" s="1"/>
  <c r="E19" i="7"/>
  <c r="G19" i="7" s="1"/>
  <c r="E20" i="7"/>
  <c r="G20" i="7" s="1"/>
  <c r="E21" i="7"/>
  <c r="G21" i="7" s="1"/>
  <c r="E22" i="7"/>
  <c r="G22" i="7" s="1"/>
  <c r="E23" i="7"/>
  <c r="G23" i="7" s="1"/>
  <c r="E24" i="7"/>
  <c r="G24" i="7" s="1"/>
  <c r="E25" i="7"/>
  <c r="G25" i="7" s="1"/>
  <c r="E26" i="7"/>
  <c r="G26" i="7" s="1"/>
  <c r="E27" i="7"/>
  <c r="G27" i="7" s="1"/>
  <c r="E28" i="7"/>
  <c r="G28" i="7" s="1"/>
  <c r="E29" i="7"/>
  <c r="G29" i="7" s="1"/>
  <c r="E30" i="7"/>
  <c r="G30" i="7" s="1"/>
  <c r="E31" i="7"/>
  <c r="G31" i="7" s="1"/>
  <c r="E32" i="7"/>
  <c r="G32" i="7" s="1"/>
  <c r="E33" i="7"/>
  <c r="G33" i="7" s="1"/>
  <c r="E34" i="7"/>
  <c r="G34" i="7" s="1"/>
  <c r="E35" i="7"/>
  <c r="G35" i="7" s="1"/>
  <c r="E36" i="7"/>
  <c r="G36" i="7" s="1"/>
  <c r="E37" i="7"/>
  <c r="G37" i="7" s="1"/>
  <c r="E38" i="7"/>
  <c r="G38" i="7" s="1"/>
  <c r="B9" i="9"/>
  <c r="J9" i="11"/>
  <c r="M9" i="11"/>
  <c r="J10" i="11"/>
  <c r="M10" i="11"/>
  <c r="J11" i="11"/>
  <c r="M11" i="11"/>
  <c r="J12" i="11"/>
  <c r="M12" i="11"/>
  <c r="J13" i="11"/>
  <c r="M13" i="11"/>
  <c r="J14" i="11"/>
  <c r="M14" i="11"/>
  <c r="J15" i="11"/>
  <c r="M15" i="11"/>
  <c r="J16" i="11"/>
  <c r="M16" i="11"/>
  <c r="J17" i="11"/>
  <c r="M17" i="11"/>
  <c r="J18" i="11"/>
  <c r="M18" i="11"/>
  <c r="J19" i="11"/>
  <c r="M19" i="11"/>
  <c r="J20" i="11"/>
  <c r="M20" i="11"/>
  <c r="C21" i="11"/>
  <c r="D21" i="11"/>
  <c r="E21" i="11"/>
  <c r="F21" i="11"/>
  <c r="G21" i="11"/>
  <c r="H21" i="11"/>
  <c r="K21" i="11"/>
  <c r="L21" i="11"/>
  <c r="L51" i="1" l="1"/>
  <c r="L60" i="1" s="1"/>
  <c r="G10" i="7"/>
  <c r="G39" i="7" s="1"/>
  <c r="G48" i="7" s="1"/>
  <c r="E39" i="7"/>
  <c r="E48" i="7" s="1"/>
  <c r="I41" i="1"/>
  <c r="I50" i="1" s="1"/>
  <c r="G50" i="1"/>
  <c r="G36" i="1"/>
  <c r="I30" i="1"/>
  <c r="I36" i="1" s="1"/>
  <c r="G22" i="1"/>
  <c r="I9" i="1"/>
  <c r="I22" i="1" s="1"/>
  <c r="J21" i="11"/>
  <c r="E35" i="3"/>
  <c r="H12" i="2"/>
  <c r="H21" i="2" s="1"/>
  <c r="M21" i="11"/>
  <c r="H35" i="3"/>
  <c r="D12" i="2"/>
  <c r="D21" i="2" s="1"/>
  <c r="G12" i="2"/>
  <c r="G21" i="2" s="1"/>
  <c r="I51" i="1" l="1"/>
  <c r="I60" i="1" s="1"/>
  <c r="G51" i="1"/>
  <c r="G60" i="1" s="1"/>
</calcChain>
</file>

<file path=xl/sharedStrings.xml><?xml version="1.0" encoding="utf-8"?>
<sst xmlns="http://schemas.openxmlformats.org/spreadsheetml/2006/main" count="419" uniqueCount="234">
  <si>
    <t>ANEXO I - QUANTITATIVO FÍSICO DE PESSOAL</t>
  </si>
  <si>
    <t>TABELA 1 - PODERES EXECUTIVO, LEGISLATIVO E JUDICIÁRIO - DPU - MPU - EMPRESAS ESTATAIS DEPENDENTES DA UNIÃO</t>
  </si>
  <si>
    <t>POSIÇÃO: XXX/XXXX</t>
  </si>
  <si>
    <t>DADOS DO CARGO</t>
  </si>
  <si>
    <t>ATIVO</t>
  </si>
  <si>
    <t>INATIVOS</t>
  </si>
  <si>
    <t>BENEFICÍARIO 
DE PENSÃO</t>
  </si>
  <si>
    <t>OCUPADOS</t>
  </si>
  <si>
    <t>VAGOS</t>
  </si>
  <si>
    <t>TOTAL</t>
  </si>
  <si>
    <t>APOSENTADO</t>
  </si>
  <si>
    <t>INSTITUIDOR DE PENSÃO</t>
  </si>
  <si>
    <t>CLASSE</t>
  </si>
  <si>
    <t>PADRÃO/
NÍVEL/
REFERÊNCIA</t>
  </si>
  <si>
    <t>ESTÁVEIS</t>
  </si>
  <si>
    <t>NÃO ESTÁVEIS</t>
  </si>
  <si>
    <t>SUBTOTAL</t>
  </si>
  <si>
    <t>TOTAL GERAL</t>
  </si>
  <si>
    <t>Fonte: Xxxx</t>
  </si>
  <si>
    <t>TABELA 2 - MEMBROS DOS PODERES LEGISLATIVO E JUDICIÁRIO - DPU - MPU</t>
  </si>
  <si>
    <t>BENEFICÍARIO DE PENSÃO</t>
  </si>
  <si>
    <t>TABELA 3 - MILITAR</t>
  </si>
  <si>
    <t>POSTO/GRADUAÇÃO</t>
  </si>
  <si>
    <t>ATIVOS</t>
  </si>
  <si>
    <t>BENEFICIÁRIO DE PENSÃO</t>
  </si>
  <si>
    <t>GRUPO</t>
  </si>
  <si>
    <t>DESCRIÇÃO</t>
  </si>
  <si>
    <t>REFORMA/
RESERVA</t>
  </si>
  <si>
    <t>ALMIRANTE/MARECHAL/MARECHAL DO AR</t>
  </si>
  <si>
    <t>OFICIAIS GENERAIS</t>
  </si>
  <si>
    <t>Almte de Esquadra, Gen de Exército e Tenente-Brig Ar</t>
  </si>
  <si>
    <t>Vice-Almte, Gen de Divisão e Major-Brig</t>
  </si>
  <si>
    <t>Contra-Almte, Gen de Brigada e Brigadeiro</t>
  </si>
  <si>
    <t>OFICIAIS SUPERIORES</t>
  </si>
  <si>
    <t>Capitão de Mar e Guerra e Coronel</t>
  </si>
  <si>
    <t>Capitão de Fragata e Tenente-Coronel</t>
  </si>
  <si>
    <t>Capitão de Corveta e Major</t>
  </si>
  <si>
    <t>OFICIAIS INTERMEDIÁRIOS</t>
  </si>
  <si>
    <t>Capitão-Tenente e Capitão</t>
  </si>
  <si>
    <t>OFICIAIS SUBALTERNOS</t>
  </si>
  <si>
    <t>Primeiro-Tenente</t>
  </si>
  <si>
    <t>Segundo-Tenente</t>
  </si>
  <si>
    <t>PRAÇAS ESPECIAIS</t>
  </si>
  <si>
    <t>Guarda Marinha e Aspirante a Oficial</t>
  </si>
  <si>
    <t>Aspirante, Cadete e Aluno do Instituto Militar de Engenharia (último ano)</t>
  </si>
  <si>
    <t>Aspirante e Cadete (demais anos), Alunos do Centro de Formação de Oficiais da Aeronáutica, Aluno de Órgão de Formação de Oficiais da Reserva</t>
  </si>
  <si>
    <t>Aluno do Colégio Naval, Aluno da Escola Preparatória de Cadetes (último ano) e Aluno da Escola de Formação de Sargentos</t>
  </si>
  <si>
    <t>Aluno do Colégio Naval, Aluno da Escola Preparatória de Cadetes (demais anos) e Grumete</t>
  </si>
  <si>
    <t>Aprendiz-Marinheiro</t>
  </si>
  <si>
    <t>PRAÇAS GRADUADAS</t>
  </si>
  <si>
    <t>Suboficial e Subtenente</t>
  </si>
  <si>
    <t>Primeiro-Sargento</t>
  </si>
  <si>
    <t>Segundo-Sargento</t>
  </si>
  <si>
    <t>Terceiro-Sargento</t>
  </si>
  <si>
    <t>Cabo (engajado) e Taifeiro-Mor</t>
  </si>
  <si>
    <t>Cabo (não-engajado)</t>
  </si>
  <si>
    <t>DEMAIS PRAÇAS</t>
  </si>
  <si>
    <r>
      <t>Taifeiro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</si>
  <si>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Taifeiro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</si>
  <si>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Marinheiro, Soldado Fuzileiro Naval e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(especializados, cursados e engajados), Soldado-Clarim ou Corneteiro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e Soldado Paraquedista (engajado)</t>
    </r>
  </si>
  <si>
    <r>
      <t>Marinheiro, Soldado Fuzileiro Naval,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(não-especializado) e Soldado-Clarim ou Corneteiro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Classe, Soldado do Exército e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(engajado)</t>
    </r>
  </si>
  <si>
    <r>
      <t>Marinheiro-Recruta, Recruta, Soldado, Soldado-Recruta,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 engajado) e Soldado-Clarim ou Corneteiro de 3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</si>
  <si>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t>ANEXO II - REMUNERAÇÃO/SUBSÍDIO DE CARGO EFETIVO/POSTO/GRADUAÇÃO</t>
  </si>
  <si>
    <t>TABELA 1 - PODERES LEGISLATIVO E JUDICIÁRIO - DPU - MPU - EMPRESAS ESTATAIS DEPENDENTES DA UNIÃO</t>
  </si>
  <si>
    <t>VIGÊNCIA: XXX/XXXX</t>
  </si>
  <si>
    <t>GRATIFICAÇÕES E SIMILARES</t>
  </si>
  <si>
    <t>INATIVO</t>
  </si>
  <si>
    <t>PARCELAS BÁSICAS</t>
  </si>
  <si>
    <t>PARCELAS VARIÁVEIS</t>
  </si>
  <si>
    <t>OBSERVAÇÕES:</t>
  </si>
  <si>
    <t>SUBSÍDIO</t>
  </si>
  <si>
    <t>REMUNERAÇÃO MÉDIA</t>
  </si>
  <si>
    <t xml:space="preserve">SOLDO </t>
  </si>
  <si>
    <t>ADICIONAL MILITAR</t>
  </si>
  <si>
    <t>ADICIONAL DE
HABILITAÇÃO</t>
  </si>
  <si>
    <t>ADICIONAL POR TEMPO DE SERVIÇO</t>
  </si>
  <si>
    <t>ADICIONAL DE COMPENSÃO ORGÂNICA</t>
  </si>
  <si>
    <t>ADICIONAL DE PERMANÊNCIA</t>
  </si>
  <si>
    <t>GRATIFICAÇÃO DE LOCALIDADE</t>
  </si>
  <si>
    <t>GRATIFICAÇÃO DE REPRESENTAÇÃO</t>
  </si>
  <si>
    <t>VÔO</t>
  </si>
  <si>
    <t>SALTO PARAQUEDA</t>
  </si>
  <si>
    <t>IMERSÃO</t>
  </si>
  <si>
    <t>MERGULHO</t>
  </si>
  <si>
    <t>CONTROLE DE TRÁFEGO AÉREO</t>
  </si>
  <si>
    <t>RAIO-X</t>
  </si>
  <si>
    <t>CATEGORIA A</t>
  </si>
  <si>
    <t>CATEGORIA B</t>
  </si>
  <si>
    <t>OFICIAL GENERAL</t>
  </si>
  <si>
    <t>DEMAIS</t>
  </si>
  <si>
    <t>Fonte:  Xxxx.</t>
  </si>
  <si>
    <t xml:space="preserve">Soldo - parcela básica mensal da remuneração e dos proventos, inerente ao posto ou à graduação do militar, e é irredutível. </t>
  </si>
  <si>
    <t>Adicional Militar - parcela remuneratória mensal devida ao militar, inerente a cada círculo hierárquico da carreira militar. Varia de 13% a 28% sobre o soldo do posto/graduação.</t>
  </si>
  <si>
    <t>Adicional de Habilitação - parcela remuneratória mensal devida ao militar, inerente aos cursos realizados com aproveitamento, conforme regulamentação. Varia de 12% a 30% sobre o soldo do posto/graduação, conforme o cursos realizados.</t>
  </si>
  <si>
    <t xml:space="preserve">Adicional de Tempo de Serviço - parcela remuneratória mensal devida ao militar, inerente ao tempo de serviço, conforme regulamentação. 1% sobre o soldo do posto/gradução, por ano de serviço, até o limiete de </t>
  </si>
  <si>
    <t>Adicional de Compensação Orgânica - parcela remuneratória mensal devida ao militar para compensação de desgaste orgânico resultante do desempenho continuado de atividades especiais, conforme regulamentação. Varia de 10 a 20% sobre o soldo do posto/graduaç</t>
  </si>
  <si>
    <t xml:space="preserve">Adicional de Permanência - parcela remuneratória mensal devida ao militar que permanecer em serviço após haver completado o tempo mínimo requerido para a transferência para a inatividade remunerada, conforme regulamentação. Corresponde a 5% sobre o soldo </t>
  </si>
  <si>
    <t>Gratificação de Localidade Especial - parcela remuneratória mensal devida ao militar, quando servindo em regiões inóspitas, conforme regulamentação. Varia de 10 a 20% sobre o soldo do posto/graduação, conforme cada situação.</t>
  </si>
  <si>
    <t xml:space="preserve">Gratificação de Representação (2% a 10% do soldo do posto/graduação):
        a) parcela remuneratória mensal devida aos Oficiais Generais e aos demais oficiais em cargo de comando, direção e chefia de organização militar, conforme regulamentação; e
     </t>
  </si>
  <si>
    <t>ANEXO III - QUANTITATIVO DE CARGO EM COMISSÃO E FUNÇÃO DE CONFIANÇA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</si>
  <si>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</si>
  <si>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</si>
  <si>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</si>
  <si>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</si>
  <si>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</si>
  <si>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</si>
  <si>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</si>
  <si>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SEM OPÇÃO</t>
  </si>
  <si>
    <t>ANEXO IV - REMUNERAÇÃO DO CARGO EM COMISSÃO E FUNÇÃO DE CONFIANÇA</t>
  </si>
  <si>
    <t>PARCELAS</t>
  </si>
  <si>
    <t>VALOR BÁSICO/
UNITÁRIO</t>
  </si>
  <si>
    <t>VALOR DA OPÇÃO</t>
  </si>
  <si>
    <t>ANEXO V - QUANTITATIVO FÍSICO DE PESSOAL CONTRATADO TEMPORARIAMENTE</t>
  </si>
  <si>
    <t>ESPECIFICAÇÃO DA NATUREZA DA DESPESA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</si>
  <si>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</si>
  <si>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</si>
  <si>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>Fonte: XXX</t>
  </si>
  <si>
    <t>UNIDADE ORÇAMENTÁRIA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</si>
  <si>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</si>
  <si>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</si>
  <si>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</si>
  <si>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</si>
  <si>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</si>
  <si>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</si>
  <si>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TITULARES</t>
  </si>
  <si>
    <t>DEPENDENTES</t>
  </si>
  <si>
    <t>BENEFÍCIO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</si>
  <si>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</si>
  <si>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</si>
  <si>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</si>
  <si>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</si>
  <si>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</si>
  <si>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</si>
  <si>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TABELA 2 - MILITAR</t>
  </si>
  <si>
    <t>EM PECÚNIA</t>
  </si>
  <si>
    <t>AUXÍLIO-ALIMENTAÇÃO - RANCHO</t>
  </si>
  <si>
    <t>AUXÍLIO-ALIMENTAÇÃO - PECÚNIA</t>
  </si>
  <si>
    <t>ASSISTÊNCIA MÉDICA E ODONTOLÓGICA - PARTICIPAÇÃO SERVIDOR</t>
  </si>
  <si>
    <r>
      <t>a) Descrição do ato legal que define os valores unitários (</t>
    </r>
    <r>
      <rPr>
        <i/>
        <sz val="10"/>
        <rFont val="Times New Roman"/>
        <family val="1"/>
      </rPr>
      <t>per capta</t>
    </r>
    <r>
      <rPr>
        <sz val="10"/>
        <rFont val="Times New Roman"/>
        <family val="1"/>
      </rPr>
      <t>) dos benefícios assistenciais:</t>
    </r>
  </si>
  <si>
    <t>QUANTITATIVO</t>
  </si>
  <si>
    <t>PARTICIPAÇÃO DA UNIÃO</t>
  </si>
  <si>
    <t>PARTICIPAÇÃO DO MILITAR</t>
  </si>
  <si>
    <r>
      <t>a) Descrição do ato legal que define os valores unitários (</t>
    </r>
    <r>
      <rPr>
        <i/>
        <sz val="8"/>
        <rFont val="Times New Roman"/>
        <family val="1"/>
      </rPr>
      <t>per capta</t>
    </r>
    <r>
      <rPr>
        <sz val="8"/>
        <rFont val="Times New Roman"/>
        <family val="1"/>
      </rPr>
      <t>) dos benefícios assistenciais:</t>
    </r>
  </si>
  <si>
    <t>PODER/ÓRGÃO/UNIDADE:</t>
  </si>
  <si>
    <t>a) Descrever a legislação de referência da remuneração vigente.</t>
  </si>
  <si>
    <t>b) Definições das parcelas que compõem a remuneração:</t>
  </si>
  <si>
    <t>a) Descrever a legislação de referência dos valores vigentes.</t>
  </si>
  <si>
    <r>
      <t xml:space="preserve">ANEXO VI - 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</t>
    </r>
  </si>
  <si>
    <t>PODER/ÓRGÃO:</t>
  </si>
  <si>
    <t>EX-COMBATENTES</t>
  </si>
  <si>
    <t>ANALISTA JUDICIÁRIO</t>
  </si>
  <si>
    <t>C</t>
  </si>
  <si>
    <t>B</t>
  </si>
  <si>
    <t>A</t>
  </si>
  <si>
    <t>SUPERIOR</t>
  </si>
  <si>
    <t>CARREIRA</t>
  </si>
  <si>
    <t>NÍVEL ESCOLAR</t>
  </si>
  <si>
    <t xml:space="preserve">PADRÃO
</t>
  </si>
  <si>
    <t>VENCIMENTO BÁSICO</t>
  </si>
  <si>
    <t>ATIVO/                        INATIVO</t>
  </si>
  <si>
    <t>VPI</t>
  </si>
  <si>
    <t xml:space="preserve">ADICIONAL DE QUALIFICAÇÃO          </t>
  </si>
  <si>
    <t>AÇÕES DE TREINAMENTO</t>
  </si>
  <si>
    <t>MESTRADO</t>
  </si>
  <si>
    <t>DOUTORADO</t>
  </si>
  <si>
    <t>ESPECIALI-ZAÇÃO</t>
  </si>
  <si>
    <t>7.5%</t>
  </si>
  <si>
    <t>TECNICO JUDICIÁRIO</t>
  </si>
  <si>
    <t>NÍVEL MÉDIO</t>
  </si>
  <si>
    <t>AUXILIAR JUDICIÁRIO</t>
  </si>
  <si>
    <t>NÍVEL FUNDAMENTAL</t>
  </si>
  <si>
    <t>1%                120 HS</t>
  </si>
  <si>
    <t>2%                240 HS</t>
  </si>
  <si>
    <t>3%                  360 HS</t>
  </si>
  <si>
    <t xml:space="preserve">GAE                35% VB  </t>
  </si>
  <si>
    <t xml:space="preserve">GAS                35% VB  </t>
  </si>
  <si>
    <t>DESEMBARGADOR</t>
  </si>
  <si>
    <t>JUIZ FEDERAL</t>
  </si>
  <si>
    <t>JUIZ SUBSTITUTO</t>
  </si>
  <si>
    <t>APOSENTADOS</t>
  </si>
  <si>
    <t>CJ-4</t>
  </si>
  <si>
    <t>CJ-3</t>
  </si>
  <si>
    <t>CJ-2</t>
  </si>
  <si>
    <t>CJ-1</t>
  </si>
  <si>
    <t>FC-6</t>
  </si>
  <si>
    <t>FC-5</t>
  </si>
  <si>
    <t>FC-4</t>
  </si>
  <si>
    <t>FC-3</t>
  </si>
  <si>
    <t>FC-2</t>
  </si>
  <si>
    <t>FC-1</t>
  </si>
  <si>
    <t>JUIZ FEDERAL SUBSTITUTO</t>
  </si>
  <si>
    <t>Pessoal contratado  por tempo determinado que visa à substituição de servidores públicos 
(Classificável como Grupo de Natureza de Despesa - GND "1 - Pessoal e Encargos Sociais"). Art 18, § 1º LRF</t>
  </si>
  <si>
    <t>12101</t>
  </si>
  <si>
    <t>Total</t>
  </si>
  <si>
    <t>Fonte: Lei 13.317/2016</t>
  </si>
  <si>
    <t>VIGÊNCIA: Junho/2017</t>
  </si>
  <si>
    <t>Fonte: Lei 13.091/2015 e Lei 11.143/2005</t>
  </si>
  <si>
    <t>1AR</t>
  </si>
  <si>
    <t>2AR</t>
  </si>
  <si>
    <t>3AR</t>
  </si>
  <si>
    <t>4AR</t>
  </si>
  <si>
    <t>5AR</t>
  </si>
  <si>
    <t>SCJF</t>
  </si>
  <si>
    <t>Fonte: Tribunais Regionais Federais e Secretaria do Conselho da Justiça Federal</t>
  </si>
  <si>
    <t>JUSTIÇA FEDERAL DE PRIMEIRO GRAU</t>
  </si>
  <si>
    <t>12102</t>
  </si>
  <si>
    <t>TRIBUNAL REGIONAL FEDERAL DA  1ª REGIÃO</t>
  </si>
  <si>
    <t>12103</t>
  </si>
  <si>
    <t>TRIBUNAL REGIONAL FEDERAL DA  2ª REGIÃO</t>
  </si>
  <si>
    <t>12104</t>
  </si>
  <si>
    <t>TRIBUNAL REGIONAL FEDERAL DA  3ª REGIÃO</t>
  </si>
  <si>
    <t>12105</t>
  </si>
  <si>
    <t>TRIBUNAL REGIONAL FEDERAL DA  4ª REGIÃO</t>
  </si>
  <si>
    <t>12106</t>
  </si>
  <si>
    <t>TRIBUNAL REGIONAL FEDERAL DA  5ª REGIÃO</t>
  </si>
  <si>
    <t>Portaria Conjunta n°1, de 18/02/16 do CNJ, dos Tribunais Superiores, do CJF, do Conselho Superior de Justiça do Trabalho e do TJ do DF e dos Territórios e Resolução  CJF n.4, de 2008</t>
  </si>
  <si>
    <t>Resolução CJF n.4, de 2008</t>
  </si>
  <si>
    <t xml:space="preserve"> Lei nº 11.907/09, Decreto nº 6.856/09, Portaria STJ 513, de 2013 e Resolução TRF4 106/2013</t>
  </si>
  <si>
    <t xml:space="preserve">Resolução CJF n.2, de 2008 </t>
  </si>
  <si>
    <t>-</t>
  </si>
  <si>
    <t>PODER/ÓRGÃO/UNIDADE: JUSTIÇA FEDERAL</t>
  </si>
  <si>
    <t>5ª</t>
  </si>
  <si>
    <t>4ª</t>
  </si>
  <si>
    <t>3ª</t>
  </si>
  <si>
    <t>2ª</t>
  </si>
  <si>
    <t>1ª</t>
  </si>
  <si>
    <t>VIGÊNCIA: Novembro/2017</t>
  </si>
  <si>
    <t>GAJ                    122%</t>
  </si>
  <si>
    <t>POSIÇÃO: DEZ/2017</t>
  </si>
  <si>
    <t>303,27 (Valor Médio)</t>
  </si>
  <si>
    <t>VALOR PER CAPITA
(R$ 1,00)</t>
  </si>
  <si>
    <t>POSIÇÃO: Dezembro/2017</t>
  </si>
  <si>
    <t>POSIÇÃO: DEZEMBRO/2017</t>
  </si>
  <si>
    <t>VIGÊNCIA: DEZ/2017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</si>
</sst>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3" formatCode="_(* #,##0.00_);_(* \(#,##0.00\);_(* &quot;-&quot;??_);_(@_)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_-* #,##0_-;\-* #,##0_-;_-* \-??_-;_-@_-"/>
    <numFmt numFmtId="181" formatCode="&quot;R$ &quot;#,##0.00;[Red]&quot;-R$ &quot;#,##0.00"/>
    <numFmt numFmtId="182" formatCode="_(* #,##0_);_(* \(#,##0\);_(* &quot;-&quot;??_);_(@_)"/>
    <numFmt numFmtId="183" formatCode="0.0%"/>
  </numFmts>
  <fonts count="7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11"/>
      <color indexed="52"/>
      <name val="Calibri"/>
      <family val="2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trike/>
      <sz val="10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7"/>
      <color indexed="1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7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3" tint="0.39997558519241921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-0.249977111117893"/>
        <bgColor indexed="31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0" tint="-4.9989318521683403E-2"/>
        <bgColor indexed="64"/>
      </patternFill>
    </fill>
  </fills>
  <borders count="185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ck">
        <color indexed="8"/>
      </right>
      <top style="hair">
        <color indexed="64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38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2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164" fontId="5" fillId="0" borderId="1"/>
    <xf numFmtId="0" fontId="6" fillId="3" borderId="0" applyNumberFormat="0" applyBorder="0" applyAlignment="0" applyProtection="0"/>
    <xf numFmtId="164" fontId="7" fillId="0" borderId="0">
      <alignment vertical="top"/>
    </xf>
    <xf numFmtId="164" fontId="8" fillId="0" borderId="0">
      <alignment horizontal="right"/>
    </xf>
    <xf numFmtId="164" fontId="8" fillId="0" borderId="0">
      <alignment horizontal="left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2" fontId="13" fillId="0" borderId="0">
      <protection locked="0"/>
    </xf>
    <xf numFmtId="2" fontId="14" fillId="0" borderId="0">
      <protection locked="0"/>
    </xf>
    <xf numFmtId="0" fontId="11" fillId="0" borderId="0"/>
    <xf numFmtId="0" fontId="12" fillId="0" borderId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8" fillId="8" borderId="2"/>
    <xf numFmtId="0" fontId="15" fillId="8" borderId="2" applyNumberFormat="0" applyAlignment="0" applyProtection="0"/>
    <xf numFmtId="0" fontId="15" fillId="8" borderId="2" applyNumberFormat="0" applyAlignment="0" applyProtection="0"/>
    <xf numFmtId="0" fontId="16" fillId="0" borderId="0">
      <alignment vertical="center"/>
    </xf>
    <xf numFmtId="0" fontId="17" fillId="21" borderId="3" applyNumberFormat="0" applyAlignment="0" applyProtection="0"/>
    <xf numFmtId="0" fontId="17" fillId="21" borderId="3" applyNumberFormat="0" applyAlignment="0" applyProtection="0"/>
    <xf numFmtId="0" fontId="19" fillId="21" borderId="3"/>
    <xf numFmtId="0" fontId="17" fillId="21" borderId="3" applyNumberFormat="0" applyAlignment="0" applyProtection="0"/>
    <xf numFmtId="0" fontId="17" fillId="21" borderId="3" applyNumberFormat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4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17" fillId="21" borderId="3" applyNumberFormat="0" applyAlignment="0" applyProtection="0"/>
    <xf numFmtId="4" fontId="2" fillId="0" borderId="0"/>
    <xf numFmtId="166" fontId="2" fillId="0" borderId="0"/>
    <xf numFmtId="165" fontId="62" fillId="0" borderId="0" applyBorder="0" applyAlignment="0" applyProtection="0"/>
    <xf numFmtId="165" fontId="62" fillId="0" borderId="0" applyBorder="0" applyAlignment="0" applyProtection="0"/>
    <xf numFmtId="40" fontId="2" fillId="0" borderId="0"/>
    <xf numFmtId="3" fontId="2" fillId="0" borderId="0"/>
    <xf numFmtId="0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168" fontId="2" fillId="0" borderId="0"/>
    <xf numFmtId="169" fontId="2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2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8" borderId="2" applyNumberFormat="0" applyAlignment="0" applyProtection="0"/>
    <xf numFmtId="170" fontId="62" fillId="0" borderId="0" applyFill="0" applyBorder="0" applyAlignment="0" applyProtection="0"/>
    <xf numFmtId="0" fontId="62" fillId="0" borderId="0" applyFill="0" applyBorder="0" applyAlignment="0" applyProtection="0"/>
    <xf numFmtId="170" fontId="6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>
      <alignment horizontal="center"/>
    </xf>
    <xf numFmtId="2" fontId="2" fillId="0" borderId="0"/>
    <xf numFmtId="2" fontId="2" fillId="0" borderId="0"/>
    <xf numFmtId="0" fontId="25" fillId="0" borderId="0">
      <alignment horizontal="left"/>
    </xf>
    <xf numFmtId="0" fontId="9" fillId="4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3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0" fillId="0" borderId="0"/>
    <xf numFmtId="0" fontId="22" fillId="7" borderId="2" applyNumberFormat="0" applyAlignment="0" applyProtection="0"/>
    <xf numFmtId="0" fontId="24" fillId="0" borderId="9">
      <alignment horizontal="center"/>
    </xf>
    <xf numFmtId="0" fontId="31" fillId="0" borderId="10">
      <alignment horizontal="center"/>
    </xf>
    <xf numFmtId="171" fontId="2" fillId="0" borderId="0"/>
    <xf numFmtId="0" fontId="20" fillId="0" borderId="4" applyNumberFormat="0" applyFill="0" applyAlignment="0" applyProtection="0"/>
    <xf numFmtId="165" fontId="2" fillId="0" borderId="0"/>
    <xf numFmtId="172" fontId="62" fillId="0" borderId="0" applyFill="0" applyBorder="0" applyAlignment="0" applyProtection="0"/>
    <xf numFmtId="167" fontId="2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2" fillId="0" borderId="0"/>
    <xf numFmtId="0" fontId="62" fillId="0" borderId="0"/>
    <xf numFmtId="0" fontId="62" fillId="0" borderId="0"/>
    <xf numFmtId="0" fontId="34" fillId="0" borderId="0"/>
    <xf numFmtId="0" fontId="34" fillId="0" borderId="0"/>
    <xf numFmtId="0" fontId="62" fillId="0" borderId="0"/>
    <xf numFmtId="0" fontId="62" fillId="0" borderId="0"/>
    <xf numFmtId="0" fontId="62" fillId="23" borderId="11" applyNumberFormat="0" applyAlignment="0" applyProtection="0"/>
    <xf numFmtId="0" fontId="62" fillId="23" borderId="11" applyNumberFormat="0" applyAlignment="0" applyProtection="0"/>
    <xf numFmtId="0" fontId="62" fillId="23" borderId="11" applyNumberFormat="0" applyAlignment="0" applyProtection="0"/>
    <xf numFmtId="0" fontId="62" fillId="23" borderId="11" applyNumberFormat="0" applyAlignment="0" applyProtection="0"/>
    <xf numFmtId="0" fontId="62" fillId="23" borderId="11" applyNumberFormat="0" applyAlignment="0" applyProtection="0"/>
    <xf numFmtId="0" fontId="62" fillId="23" borderId="11" applyNumberFormat="0" applyAlignment="0" applyProtection="0"/>
    <xf numFmtId="0" fontId="35" fillId="8" borderId="12" applyNumberFormat="0" applyAlignment="0" applyProtection="0"/>
    <xf numFmtId="10" fontId="2" fillId="0" borderId="0"/>
    <xf numFmtId="173" fontId="13" fillId="0" borderId="0">
      <protection locked="0"/>
    </xf>
    <xf numFmtId="174" fontId="13" fillId="0" borderId="0">
      <protection locked="0"/>
    </xf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2" fillId="0" borderId="0"/>
    <xf numFmtId="9" fontId="62" fillId="0" borderId="0" applyFill="0" applyBorder="0" applyAlignment="0" applyProtection="0"/>
    <xf numFmtId="9" fontId="2" fillId="0" borderId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0" fontId="8" fillId="0" borderId="0"/>
    <xf numFmtId="0" fontId="35" fillId="8" borderId="12" applyNumberFormat="0" applyAlignment="0" applyProtection="0"/>
    <xf numFmtId="0" fontId="35" fillId="8" borderId="12" applyNumberFormat="0" applyAlignment="0" applyProtection="0"/>
    <xf numFmtId="0" fontId="36" fillId="8" borderId="12"/>
    <xf numFmtId="0" fontId="35" fillId="8" borderId="12" applyNumberFormat="0" applyAlignment="0" applyProtection="0"/>
    <xf numFmtId="0" fontId="35" fillId="8" borderId="12" applyNumberFormat="0" applyAlignment="0" applyProtection="0"/>
    <xf numFmtId="38" fontId="2" fillId="0" borderId="0"/>
    <xf numFmtId="38" fontId="37" fillId="0" borderId="13"/>
    <xf numFmtId="175" fontId="34" fillId="0" borderId="0">
      <protection locked="0"/>
    </xf>
    <xf numFmtId="176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2" fillId="0" borderId="0"/>
    <xf numFmtId="176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/>
    <xf numFmtId="0" fontId="62" fillId="0" borderId="0"/>
    <xf numFmtId="165" fontId="62" fillId="0" borderId="0"/>
    <xf numFmtId="165" fontId="34" fillId="0" borderId="0"/>
    <xf numFmtId="165" fontId="6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7" fontId="2" fillId="0" borderId="0"/>
    <xf numFmtId="178" fontId="2" fillId="0" borderId="0"/>
    <xf numFmtId="0" fontId="41" fillId="0" borderId="0" applyNumberFormat="0" applyFill="0" applyBorder="0" applyAlignment="0" applyProtection="0"/>
    <xf numFmtId="0" fontId="42" fillId="0" borderId="14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7" fillId="0" borderId="6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49" fillId="0" borderId="7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50" fillId="0" borderId="8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15"/>
    <xf numFmtId="2" fontId="43" fillId="0" borderId="0">
      <protection locked="0"/>
    </xf>
    <xf numFmtId="2" fontId="43" fillId="0" borderId="0">
      <protection locked="0"/>
    </xf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174" fontId="13" fillId="0" borderId="0">
      <protection locked="0"/>
    </xf>
    <xf numFmtId="179" fontId="13" fillId="0" borderId="0">
      <protection locked="0"/>
    </xf>
    <xf numFmtId="0" fontId="34" fillId="0" borderId="0"/>
    <xf numFmtId="165" fontId="62" fillId="0" borderId="0" applyFill="0" applyBorder="0" applyAlignment="0" applyProtection="0"/>
    <xf numFmtId="176" fontId="62" fillId="0" borderId="0" applyFill="0" applyBorder="0" applyAlignment="0" applyProtection="0"/>
    <xf numFmtId="165" fontId="62" fillId="0" borderId="0" applyFill="0" applyBorder="0" applyAlignment="0" applyProtection="0"/>
    <xf numFmtId="3" fontId="2" fillId="0" borderId="0"/>
    <xf numFmtId="0" fontId="38" fillId="0" borderId="0" applyNumberFormat="0" applyFill="0" applyBorder="0" applyAlignment="0" applyProtection="0"/>
    <xf numFmtId="9" fontId="62" fillId="0" borderId="0" applyFont="0" applyFill="0" applyBorder="0" applyAlignment="0" applyProtection="0"/>
  </cellStyleXfs>
  <cellXfs count="494">
    <xf numFmtId="0" fontId="0" fillId="0" borderId="0" xfId="0"/>
    <xf numFmtId="0" fontId="52" fillId="0" borderId="0" xfId="0" applyFont="1" applyBorder="1"/>
    <xf numFmtId="0" fontId="52" fillId="0" borderId="0" xfId="0" applyFont="1"/>
    <xf numFmtId="180" fontId="52" fillId="0" borderId="0" xfId="280" applyNumberFormat="1" applyFont="1" applyFill="1" applyBorder="1" applyAlignment="1" applyProtection="1"/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horizontal="left" wrapText="1"/>
    </xf>
    <xf numFmtId="0" fontId="52" fillId="0" borderId="0" xfId="0" applyFont="1" applyAlignment="1">
      <alignment vertical="center" wrapText="1"/>
    </xf>
    <xf numFmtId="180" fontId="52" fillId="0" borderId="19" xfId="280" applyNumberFormat="1" applyFont="1" applyFill="1" applyBorder="1" applyAlignment="1" applyProtection="1">
      <alignment horizontal="center" vertical="center" wrapText="1"/>
    </xf>
    <xf numFmtId="180" fontId="52" fillId="0" borderId="17" xfId="280" applyNumberFormat="1" applyFont="1" applyFill="1" applyBorder="1" applyAlignment="1" applyProtection="1">
      <alignment horizontal="center" vertical="center" wrapText="1"/>
    </xf>
    <xf numFmtId="180" fontId="52" fillId="8" borderId="17" xfId="280" applyNumberFormat="1" applyFont="1" applyFill="1" applyBorder="1" applyAlignment="1" applyProtection="1">
      <alignment horizontal="center" vertical="center" wrapText="1"/>
    </xf>
    <xf numFmtId="180" fontId="52" fillId="8" borderId="18" xfId="280" applyNumberFormat="1" applyFont="1" applyFill="1" applyBorder="1" applyAlignment="1" applyProtection="1">
      <alignment horizontal="center" vertical="center" wrapText="1"/>
    </xf>
    <xf numFmtId="0" fontId="53" fillId="0" borderId="0" xfId="0" applyFont="1" applyAlignment="1">
      <alignment vertical="center" wrapText="1"/>
    </xf>
    <xf numFmtId="180" fontId="52" fillId="0" borderId="17" xfId="280" applyNumberFormat="1" applyFont="1" applyFill="1" applyBorder="1" applyAlignment="1" applyProtection="1">
      <alignment horizontal="center" wrapText="1"/>
    </xf>
    <xf numFmtId="0" fontId="53" fillId="0" borderId="0" xfId="0" applyFont="1"/>
    <xf numFmtId="0" fontId="52" fillId="0" borderId="0" xfId="0" applyFont="1" applyBorder="1" applyAlignment="1">
      <alignment vertical="center" wrapText="1"/>
    </xf>
    <xf numFmtId="180" fontId="52" fillId="0" borderId="0" xfId="280" applyNumberFormat="1" applyFont="1" applyFill="1" applyBorder="1" applyAlignment="1" applyProtection="1">
      <alignment vertical="center" wrapText="1"/>
    </xf>
    <xf numFmtId="176" fontId="52" fillId="0" borderId="0" xfId="280" applyFont="1" applyFill="1" applyBorder="1" applyAlignment="1" applyProtection="1">
      <alignment vertical="center" wrapText="1"/>
    </xf>
    <xf numFmtId="0" fontId="52" fillId="0" borderId="0" xfId="0" applyFont="1" applyAlignment="1">
      <alignment horizontal="center" vertical="center" wrapText="1"/>
    </xf>
    <xf numFmtId="176" fontId="53" fillId="0" borderId="0" xfId="280" applyFont="1" applyFill="1" applyBorder="1" applyAlignment="1" applyProtection="1">
      <alignment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vertical="center" wrapText="1"/>
    </xf>
    <xf numFmtId="180" fontId="52" fillId="0" borderId="25" xfId="280" applyNumberFormat="1" applyFont="1" applyFill="1" applyBorder="1" applyAlignment="1" applyProtection="1">
      <alignment horizontal="right" vertical="center" wrapText="1"/>
    </xf>
    <xf numFmtId="180" fontId="52" fillId="0" borderId="26" xfId="280" applyNumberFormat="1" applyFont="1" applyFill="1" applyBorder="1" applyAlignment="1" applyProtection="1">
      <alignment horizontal="right" vertical="center" wrapText="1"/>
    </xf>
    <xf numFmtId="180" fontId="52" fillId="8" borderId="27" xfId="280" applyNumberFormat="1" applyFont="1" applyFill="1" applyBorder="1" applyAlignment="1" applyProtection="1">
      <alignment horizontal="right" vertical="center" wrapText="1"/>
    </xf>
    <xf numFmtId="180" fontId="52" fillId="0" borderId="28" xfId="280" applyNumberFormat="1" applyFont="1" applyFill="1" applyBorder="1" applyAlignment="1" applyProtection="1">
      <alignment horizontal="right" vertical="center" wrapText="1"/>
    </xf>
    <xf numFmtId="180" fontId="52" fillId="8" borderId="28" xfId="280" applyNumberFormat="1" applyFont="1" applyFill="1" applyBorder="1" applyAlignment="1" applyProtection="1">
      <alignment horizontal="right" vertical="center" wrapText="1"/>
    </xf>
    <xf numFmtId="180" fontId="52" fillId="0" borderId="29" xfId="280" applyNumberFormat="1" applyFont="1" applyFill="1" applyBorder="1" applyAlignment="1" applyProtection="1">
      <alignment horizontal="right" vertical="center" wrapText="1"/>
    </xf>
    <xf numFmtId="180" fontId="52" fillId="0" borderId="30" xfId="280" applyNumberFormat="1" applyFont="1" applyFill="1" applyBorder="1" applyAlignment="1" applyProtection="1">
      <alignment horizontal="right" vertical="center" wrapText="1"/>
    </xf>
    <xf numFmtId="180" fontId="52" fillId="0" borderId="31" xfId="280" applyNumberFormat="1" applyFont="1" applyFill="1" applyBorder="1" applyAlignment="1" applyProtection="1">
      <alignment horizontal="right" vertical="center" wrapText="1"/>
    </xf>
    <xf numFmtId="180" fontId="52" fillId="8" borderId="32" xfId="280" applyNumberFormat="1" applyFont="1" applyFill="1" applyBorder="1" applyAlignment="1" applyProtection="1">
      <alignment horizontal="right" vertical="center" wrapText="1"/>
    </xf>
    <xf numFmtId="180" fontId="52" fillId="0" borderId="33" xfId="280" applyNumberFormat="1" applyFont="1" applyFill="1" applyBorder="1" applyAlignment="1" applyProtection="1">
      <alignment horizontal="right" vertical="center" wrapText="1"/>
    </xf>
    <xf numFmtId="180" fontId="52" fillId="8" borderId="33" xfId="280" applyNumberFormat="1" applyFont="1" applyFill="1" applyBorder="1" applyAlignment="1" applyProtection="1">
      <alignment horizontal="right" vertical="center" wrapText="1"/>
    </xf>
    <xf numFmtId="180" fontId="52" fillId="0" borderId="34" xfId="280" applyNumberFormat="1" applyFont="1" applyFill="1" applyBorder="1" applyAlignment="1" applyProtection="1">
      <alignment horizontal="right" vertical="center" wrapText="1"/>
    </xf>
    <xf numFmtId="0" fontId="55" fillId="0" borderId="0" xfId="0" applyFont="1" applyAlignment="1">
      <alignment vertical="center" wrapText="1"/>
    </xf>
    <xf numFmtId="180" fontId="52" fillId="0" borderId="35" xfId="280" applyNumberFormat="1" applyFont="1" applyFill="1" applyBorder="1" applyAlignment="1" applyProtection="1">
      <alignment horizontal="right" vertical="center" wrapText="1"/>
    </xf>
    <xf numFmtId="180" fontId="52" fillId="0" borderId="36" xfId="280" applyNumberFormat="1" applyFont="1" applyFill="1" applyBorder="1" applyAlignment="1" applyProtection="1">
      <alignment horizontal="right" vertical="center" wrapText="1"/>
    </xf>
    <xf numFmtId="180" fontId="52" fillId="8" borderId="37" xfId="280" applyNumberFormat="1" applyFont="1" applyFill="1" applyBorder="1" applyAlignment="1" applyProtection="1">
      <alignment horizontal="right" vertical="center" wrapText="1"/>
    </xf>
    <xf numFmtId="180" fontId="52" fillId="0" borderId="38" xfId="280" applyNumberFormat="1" applyFont="1" applyFill="1" applyBorder="1" applyAlignment="1" applyProtection="1">
      <alignment horizontal="right" vertical="center" wrapText="1"/>
    </xf>
    <xf numFmtId="180" fontId="52" fillId="8" borderId="38" xfId="280" applyNumberFormat="1" applyFont="1" applyFill="1" applyBorder="1" applyAlignment="1" applyProtection="1">
      <alignment horizontal="right" vertical="center" wrapText="1"/>
    </xf>
    <xf numFmtId="180" fontId="52" fillId="0" borderId="39" xfId="280" applyNumberFormat="1" applyFont="1" applyFill="1" applyBorder="1" applyAlignment="1" applyProtection="1">
      <alignment horizontal="right" vertical="center" wrapText="1"/>
    </xf>
    <xf numFmtId="180" fontId="52" fillId="0" borderId="40" xfId="280" applyNumberFormat="1" applyFont="1" applyFill="1" applyBorder="1" applyAlignment="1" applyProtection="1">
      <alignment horizontal="right" vertical="center" wrapText="1"/>
    </xf>
    <xf numFmtId="180" fontId="52" fillId="0" borderId="41" xfId="280" applyNumberFormat="1" applyFont="1" applyFill="1" applyBorder="1" applyAlignment="1" applyProtection="1">
      <alignment horizontal="right" vertical="center" wrapText="1"/>
    </xf>
    <xf numFmtId="180" fontId="52" fillId="8" borderId="42" xfId="280" applyNumberFormat="1" applyFont="1" applyFill="1" applyBorder="1" applyAlignment="1" applyProtection="1">
      <alignment horizontal="right" vertical="center" wrapText="1"/>
    </xf>
    <xf numFmtId="180" fontId="52" fillId="0" borderId="43" xfId="280" applyNumberFormat="1" applyFont="1" applyFill="1" applyBorder="1" applyAlignment="1" applyProtection="1">
      <alignment horizontal="right" vertical="center" wrapText="1"/>
    </xf>
    <xf numFmtId="180" fontId="52" fillId="8" borderId="43" xfId="280" applyNumberFormat="1" applyFont="1" applyFill="1" applyBorder="1" applyAlignment="1" applyProtection="1">
      <alignment horizontal="right" vertical="center" wrapText="1"/>
    </xf>
    <xf numFmtId="180" fontId="52" fillId="0" borderId="44" xfId="280" applyNumberFormat="1" applyFont="1" applyFill="1" applyBorder="1" applyAlignment="1" applyProtection="1">
      <alignment horizontal="right" vertical="center" wrapText="1"/>
    </xf>
    <xf numFmtId="180" fontId="52" fillId="0" borderId="45" xfId="280" applyNumberFormat="1" applyFont="1" applyFill="1" applyBorder="1" applyAlignment="1" applyProtection="1">
      <alignment horizontal="right" vertical="center" wrapText="1"/>
    </xf>
    <xf numFmtId="180" fontId="52" fillId="0" borderId="46" xfId="280" applyNumberFormat="1" applyFont="1" applyFill="1" applyBorder="1" applyAlignment="1" applyProtection="1">
      <alignment horizontal="right" vertical="center" wrapText="1"/>
    </xf>
    <xf numFmtId="180" fontId="52" fillId="8" borderId="47" xfId="280" applyNumberFormat="1" applyFont="1" applyFill="1" applyBorder="1" applyAlignment="1" applyProtection="1">
      <alignment horizontal="right" vertical="center" wrapText="1"/>
    </xf>
    <xf numFmtId="180" fontId="52" fillId="0" borderId="48" xfId="280" applyNumberFormat="1" applyFont="1" applyFill="1" applyBorder="1" applyAlignment="1" applyProtection="1">
      <alignment horizontal="right" vertical="center" wrapText="1"/>
    </xf>
    <xf numFmtId="180" fontId="52" fillId="8" borderId="48" xfId="280" applyNumberFormat="1" applyFont="1" applyFill="1" applyBorder="1" applyAlignment="1" applyProtection="1">
      <alignment horizontal="right" vertical="center" wrapText="1"/>
    </xf>
    <xf numFmtId="180" fontId="52" fillId="0" borderId="49" xfId="280" applyNumberFormat="1" applyFont="1" applyFill="1" applyBorder="1" applyAlignment="1" applyProtection="1">
      <alignment horizontal="right" vertical="center" wrapText="1"/>
    </xf>
    <xf numFmtId="180" fontId="52" fillId="0" borderId="50" xfId="280" applyNumberFormat="1" applyFont="1" applyFill="1" applyBorder="1" applyAlignment="1" applyProtection="1">
      <alignment horizontal="right" vertical="center" wrapText="1"/>
    </xf>
    <xf numFmtId="180" fontId="52" fillId="0" borderId="51" xfId="280" applyNumberFormat="1" applyFont="1" applyFill="1" applyBorder="1" applyAlignment="1" applyProtection="1">
      <alignment horizontal="right" vertical="center" wrapText="1"/>
    </xf>
    <xf numFmtId="180" fontId="52" fillId="8" borderId="52" xfId="280" applyNumberFormat="1" applyFont="1" applyFill="1" applyBorder="1" applyAlignment="1" applyProtection="1">
      <alignment horizontal="right" vertical="center" wrapText="1"/>
    </xf>
    <xf numFmtId="180" fontId="52" fillId="0" borderId="53" xfId="280" applyNumberFormat="1" applyFont="1" applyFill="1" applyBorder="1" applyAlignment="1" applyProtection="1">
      <alignment horizontal="right" vertical="center" wrapText="1"/>
    </xf>
    <xf numFmtId="180" fontId="52" fillId="8" borderId="53" xfId="280" applyNumberFormat="1" applyFont="1" applyFill="1" applyBorder="1" applyAlignment="1" applyProtection="1">
      <alignment horizontal="right" vertical="center" wrapText="1"/>
    </xf>
    <xf numFmtId="180" fontId="52" fillId="0" borderId="54" xfId="280" applyNumberFormat="1" applyFont="1" applyFill="1" applyBorder="1" applyAlignment="1" applyProtection="1">
      <alignment horizontal="right" vertical="center" wrapText="1"/>
    </xf>
    <xf numFmtId="180" fontId="53" fillId="0" borderId="35" xfId="280" applyNumberFormat="1" applyFont="1" applyFill="1" applyBorder="1" applyAlignment="1" applyProtection="1">
      <alignment horizontal="right" vertical="center" wrapText="1"/>
    </xf>
    <xf numFmtId="180" fontId="53" fillId="0" borderId="36" xfId="280" applyNumberFormat="1" applyFont="1" applyFill="1" applyBorder="1" applyAlignment="1" applyProtection="1">
      <alignment horizontal="right" vertical="center" wrapText="1"/>
    </xf>
    <xf numFmtId="180" fontId="53" fillId="8" borderId="37" xfId="280" applyNumberFormat="1" applyFont="1" applyFill="1" applyBorder="1" applyAlignment="1" applyProtection="1">
      <alignment horizontal="right" vertical="center" wrapText="1"/>
    </xf>
    <xf numFmtId="180" fontId="53" fillId="0" borderId="38" xfId="280" applyNumberFormat="1" applyFont="1" applyFill="1" applyBorder="1" applyAlignment="1" applyProtection="1">
      <alignment horizontal="right" vertical="center" wrapText="1"/>
    </xf>
    <xf numFmtId="180" fontId="53" fillId="8" borderId="38" xfId="280" applyNumberFormat="1" applyFont="1" applyFill="1" applyBorder="1" applyAlignment="1" applyProtection="1">
      <alignment horizontal="right" vertical="center" wrapText="1"/>
    </xf>
    <xf numFmtId="180" fontId="53" fillId="0" borderId="39" xfId="280" applyNumberFormat="1" applyFont="1" applyFill="1" applyBorder="1" applyAlignment="1" applyProtection="1">
      <alignment horizontal="right" vertical="center" wrapText="1"/>
    </xf>
    <xf numFmtId="180" fontId="53" fillId="8" borderId="42" xfId="280" applyNumberFormat="1" applyFont="1" applyFill="1" applyBorder="1" applyAlignment="1" applyProtection="1">
      <alignment horizontal="right" vertical="center" wrapText="1"/>
    </xf>
    <xf numFmtId="180" fontId="53" fillId="8" borderId="32" xfId="280" applyNumberFormat="1" applyFont="1" applyFill="1" applyBorder="1" applyAlignment="1" applyProtection="1">
      <alignment horizontal="right" vertical="center" wrapText="1"/>
    </xf>
    <xf numFmtId="180" fontId="52" fillId="0" borderId="55" xfId="280" applyNumberFormat="1" applyFont="1" applyFill="1" applyBorder="1" applyAlignment="1" applyProtection="1">
      <alignment horizontal="right" vertical="center" wrapText="1"/>
    </xf>
    <xf numFmtId="180" fontId="52" fillId="0" borderId="56" xfId="280" applyNumberFormat="1" applyFont="1" applyFill="1" applyBorder="1" applyAlignment="1" applyProtection="1">
      <alignment horizontal="right" vertical="center" wrapText="1"/>
    </xf>
    <xf numFmtId="180" fontId="53" fillId="8" borderId="57" xfId="280" applyNumberFormat="1" applyFont="1" applyFill="1" applyBorder="1" applyAlignment="1" applyProtection="1">
      <alignment horizontal="right" vertical="center" wrapText="1"/>
    </xf>
    <xf numFmtId="180" fontId="52" fillId="0" borderId="58" xfId="280" applyNumberFormat="1" applyFont="1" applyFill="1" applyBorder="1" applyAlignment="1" applyProtection="1">
      <alignment horizontal="right" vertical="center" wrapText="1"/>
    </xf>
    <xf numFmtId="180" fontId="53" fillId="8" borderId="58" xfId="280" applyNumberFormat="1" applyFont="1" applyFill="1" applyBorder="1" applyAlignment="1" applyProtection="1">
      <alignment horizontal="right" vertical="center" wrapText="1"/>
    </xf>
    <xf numFmtId="180" fontId="52" fillId="0" borderId="59" xfId="280" applyNumberFormat="1" applyFont="1" applyFill="1" applyBorder="1" applyAlignment="1" applyProtection="1">
      <alignment horizontal="right" vertical="center" wrapText="1"/>
    </xf>
    <xf numFmtId="0" fontId="54" fillId="0" borderId="0" xfId="0" applyFont="1" applyBorder="1" applyAlignment="1">
      <alignment vertical="center" wrapText="1"/>
    </xf>
    <xf numFmtId="181" fontId="52" fillId="0" borderId="0" xfId="0" applyNumberFormat="1" applyFont="1" applyBorder="1" applyAlignment="1">
      <alignment horizontal="right"/>
    </xf>
    <xf numFmtId="180" fontId="52" fillId="0" borderId="20" xfId="280" applyNumberFormat="1" applyFont="1" applyFill="1" applyBorder="1" applyAlignment="1" applyProtection="1">
      <alignment horizontal="center" wrapText="1"/>
    </xf>
    <xf numFmtId="0" fontId="58" fillId="0" borderId="0" xfId="0" applyFont="1" applyBorder="1"/>
    <xf numFmtId="0" fontId="58" fillId="0" borderId="0" xfId="0" applyFont="1"/>
    <xf numFmtId="0" fontId="57" fillId="0" borderId="0" xfId="0" applyFont="1" applyBorder="1" applyAlignment="1"/>
    <xf numFmtId="0" fontId="54" fillId="0" borderId="0" xfId="0" applyFont="1" applyBorder="1" applyAlignment="1"/>
    <xf numFmtId="0" fontId="52" fillId="0" borderId="0" xfId="0" applyFont="1" applyBorder="1" applyAlignment="1">
      <alignment horizontal="right"/>
    </xf>
    <xf numFmtId="165" fontId="52" fillId="0" borderId="26" xfId="310" applyFont="1" applyFill="1" applyBorder="1" applyAlignment="1" applyProtection="1">
      <alignment horizontal="right" vertical="center"/>
    </xf>
    <xf numFmtId="165" fontId="52" fillId="8" borderId="28" xfId="310" applyFont="1" applyFill="1" applyBorder="1" applyAlignment="1" applyProtection="1">
      <alignment horizontal="right" vertical="center"/>
    </xf>
    <xf numFmtId="165" fontId="52" fillId="0" borderId="46" xfId="310" applyFont="1" applyFill="1" applyBorder="1" applyAlignment="1" applyProtection="1">
      <alignment horizontal="right" vertical="center"/>
    </xf>
    <xf numFmtId="165" fontId="52" fillId="8" borderId="48" xfId="310" applyFont="1" applyFill="1" applyBorder="1" applyAlignment="1" applyProtection="1">
      <alignment horizontal="right" vertical="center"/>
    </xf>
    <xf numFmtId="165" fontId="52" fillId="0" borderId="36" xfId="310" applyFont="1" applyFill="1" applyBorder="1" applyAlignment="1" applyProtection="1">
      <alignment horizontal="right" vertical="center"/>
    </xf>
    <xf numFmtId="165" fontId="52" fillId="8" borderId="38" xfId="310" applyFont="1" applyFill="1" applyBorder="1" applyAlignment="1" applyProtection="1">
      <alignment horizontal="right" vertical="center"/>
    </xf>
    <xf numFmtId="165" fontId="52" fillId="0" borderId="41" xfId="310" applyFont="1" applyFill="1" applyBorder="1" applyAlignment="1" applyProtection="1">
      <alignment horizontal="right" vertical="center"/>
    </xf>
    <xf numFmtId="165" fontId="52" fillId="8" borderId="43" xfId="310" applyFont="1" applyFill="1" applyBorder="1" applyAlignment="1" applyProtection="1">
      <alignment horizontal="right" vertical="center"/>
    </xf>
    <xf numFmtId="165" fontId="52" fillId="0" borderId="65" xfId="310" applyFont="1" applyFill="1" applyBorder="1" applyAlignment="1" applyProtection="1">
      <alignment horizontal="right" vertical="center"/>
    </xf>
    <xf numFmtId="165" fontId="52" fillId="8" borderId="66" xfId="310" applyFont="1" applyFill="1" applyBorder="1" applyAlignment="1" applyProtection="1">
      <alignment horizontal="right" vertical="center"/>
    </xf>
    <xf numFmtId="165" fontId="52" fillId="0" borderId="56" xfId="310" applyFont="1" applyFill="1" applyBorder="1" applyAlignment="1" applyProtection="1">
      <alignment horizontal="right" vertical="center"/>
    </xf>
    <xf numFmtId="165" fontId="52" fillId="8" borderId="58" xfId="310" applyFont="1" applyFill="1" applyBorder="1" applyAlignment="1" applyProtection="1">
      <alignment horizontal="right" vertical="center"/>
    </xf>
    <xf numFmtId="165" fontId="52" fillId="0" borderId="67" xfId="310" applyFont="1" applyFill="1" applyBorder="1" applyAlignment="1" applyProtection="1">
      <alignment horizontal="right" vertical="center"/>
    </xf>
    <xf numFmtId="165" fontId="52" fillId="8" borderId="68" xfId="310" applyFont="1" applyFill="1" applyBorder="1" applyAlignment="1" applyProtection="1">
      <alignment horizontal="right" vertical="center"/>
    </xf>
    <xf numFmtId="0" fontId="54" fillId="0" borderId="0" xfId="0" applyFont="1" applyFill="1" applyBorder="1" applyAlignment="1">
      <alignment horizontal="justify" vertical="top" wrapText="1"/>
    </xf>
    <xf numFmtId="4" fontId="54" fillId="0" borderId="0" xfId="0" applyNumberFormat="1" applyFont="1" applyBorder="1" applyAlignment="1">
      <alignment horizontal="right" vertical="center"/>
    </xf>
    <xf numFmtId="165" fontId="54" fillId="0" borderId="0" xfId="310" applyFont="1" applyFill="1" applyBorder="1" applyAlignment="1" applyProtection="1">
      <alignment horizontal="right" vertical="center"/>
    </xf>
    <xf numFmtId="0" fontId="54" fillId="0" borderId="0" xfId="0" applyFont="1"/>
    <xf numFmtId="0" fontId="57" fillId="0" borderId="0" xfId="0" applyFont="1" applyBorder="1" applyAlignment="1">
      <alignment vertical="center" wrapText="1"/>
    </xf>
    <xf numFmtId="181" fontId="52" fillId="0" borderId="0" xfId="0" applyNumberFormat="1" applyFont="1" applyBorder="1" applyAlignment="1">
      <alignment horizontal="right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52" fillId="0" borderId="17" xfId="0" applyFont="1" applyBorder="1" applyAlignment="1">
      <alignment horizontal="justify" vertical="center" wrapText="1"/>
    </xf>
    <xf numFmtId="0" fontId="53" fillId="0" borderId="0" xfId="0" applyFont="1" applyBorder="1" applyAlignment="1"/>
    <xf numFmtId="0" fontId="53" fillId="8" borderId="18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3" fillId="8" borderId="17" xfId="0" applyFont="1" applyFill="1" applyBorder="1" applyAlignment="1">
      <alignment horizontal="center" vertical="center" wrapText="1"/>
    </xf>
    <xf numFmtId="0" fontId="53" fillId="8" borderId="24" xfId="0" applyFont="1" applyFill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4" fontId="57" fillId="8" borderId="17" xfId="0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0" fontId="53" fillId="8" borderId="18" xfId="0" applyFont="1" applyFill="1" applyBorder="1" applyAlignment="1">
      <alignment horizontal="center" vertical="center" wrapText="1"/>
    </xf>
    <xf numFmtId="0" fontId="53" fillId="8" borderId="17" xfId="0" applyFont="1" applyFill="1" applyBorder="1" applyAlignment="1">
      <alignment horizontal="center" vertical="center" wrapText="1"/>
    </xf>
    <xf numFmtId="180" fontId="53" fillId="8" borderId="18" xfId="280" applyNumberFormat="1" applyFont="1" applyFill="1" applyBorder="1" applyAlignment="1" applyProtection="1">
      <alignment horizontal="center" wrapText="1"/>
    </xf>
    <xf numFmtId="49" fontId="52" fillId="0" borderId="20" xfId="0" applyNumberFormat="1" applyFont="1" applyBorder="1" applyAlignment="1">
      <alignment horizontal="center" vertical="center" wrapText="1"/>
    </xf>
    <xf numFmtId="49" fontId="52" fillId="0" borderId="20" xfId="0" applyNumberFormat="1" applyFont="1" applyBorder="1" applyAlignment="1">
      <alignment horizontal="justify" vertical="center" wrapText="1"/>
    </xf>
    <xf numFmtId="180" fontId="53" fillId="8" borderId="17" xfId="280" applyNumberFormat="1" applyFont="1" applyFill="1" applyBorder="1" applyAlignment="1" applyProtection="1">
      <alignment horizontal="center" vertical="center" wrapText="1"/>
    </xf>
    <xf numFmtId="180" fontId="53" fillId="8" borderId="18" xfId="280" applyNumberFormat="1" applyFont="1" applyFill="1" applyBorder="1" applyAlignment="1" applyProtection="1">
      <alignment horizontal="center" vertical="center" wrapText="1"/>
    </xf>
    <xf numFmtId="180" fontId="53" fillId="24" borderId="18" xfId="280" applyNumberFormat="1" applyFont="1" applyFill="1" applyBorder="1" applyAlignment="1" applyProtection="1">
      <alignment horizontal="center" vertical="center" wrapText="1"/>
    </xf>
    <xf numFmtId="180" fontId="52" fillId="24" borderId="18" xfId="280" applyNumberFormat="1" applyFont="1" applyFill="1" applyBorder="1" applyAlignment="1" applyProtection="1">
      <alignment horizontal="center" vertical="center" wrapText="1"/>
    </xf>
    <xf numFmtId="0" fontId="53" fillId="8" borderId="19" xfId="0" applyFont="1" applyFill="1" applyBorder="1" applyAlignment="1">
      <alignment horizontal="center" vertical="center" wrapText="1"/>
    </xf>
    <xf numFmtId="180" fontId="53" fillId="8" borderId="19" xfId="280" applyNumberFormat="1" applyFont="1" applyFill="1" applyBorder="1" applyAlignment="1" applyProtection="1">
      <alignment horizontal="center" vertical="center" wrapText="1"/>
    </xf>
    <xf numFmtId="176" fontId="53" fillId="8" borderId="24" xfId="280" applyFont="1" applyFill="1" applyBorder="1" applyAlignment="1" applyProtection="1">
      <alignment horizontal="center" vertical="center" wrapText="1"/>
    </xf>
    <xf numFmtId="180" fontId="53" fillId="8" borderId="19" xfId="280" applyNumberFormat="1" applyFont="1" applyFill="1" applyBorder="1" applyAlignment="1" applyProtection="1">
      <alignment horizontal="right" vertical="center" wrapText="1"/>
    </xf>
    <xf numFmtId="180" fontId="53" fillId="8" borderId="17" xfId="280" applyNumberFormat="1" applyFont="1" applyFill="1" applyBorder="1" applyAlignment="1" applyProtection="1">
      <alignment horizontal="right" vertical="center" wrapText="1"/>
    </xf>
    <xf numFmtId="180" fontId="53" fillId="8" borderId="24" xfId="280" applyNumberFormat="1" applyFont="1" applyFill="1" applyBorder="1" applyAlignment="1" applyProtection="1">
      <alignment horizontal="right" vertical="center" wrapText="1"/>
    </xf>
    <xf numFmtId="180" fontId="53" fillId="8" borderId="18" xfId="280" applyNumberFormat="1" applyFont="1" applyFill="1" applyBorder="1" applyAlignment="1" applyProtection="1">
      <alignment horizontal="right" vertical="center" wrapText="1"/>
    </xf>
    <xf numFmtId="180" fontId="53" fillId="8" borderId="21" xfId="280" applyNumberFormat="1" applyFont="1" applyFill="1" applyBorder="1" applyAlignment="1" applyProtection="1">
      <alignment vertical="center" wrapText="1"/>
    </xf>
    <xf numFmtId="0" fontId="52" fillId="0" borderId="70" xfId="0" applyFont="1" applyBorder="1" applyAlignment="1">
      <alignment vertical="center" wrapText="1"/>
    </xf>
    <xf numFmtId="0" fontId="52" fillId="0" borderId="32" xfId="0" applyFont="1" applyFill="1" applyBorder="1" applyAlignment="1">
      <alignment horizontal="justify" vertical="center" wrapText="1"/>
    </xf>
    <xf numFmtId="0" fontId="52" fillId="0" borderId="37" xfId="0" applyFont="1" applyFill="1" applyBorder="1" applyAlignment="1">
      <alignment horizontal="justify" vertical="center" wrapText="1"/>
    </xf>
    <xf numFmtId="0" fontId="52" fillId="0" borderId="42" xfId="0" applyFont="1" applyFill="1" applyBorder="1" applyAlignment="1">
      <alignment horizontal="justify" vertical="center" wrapText="1"/>
    </xf>
    <xf numFmtId="0" fontId="52" fillId="0" borderId="47" xfId="0" applyFont="1" applyFill="1" applyBorder="1" applyAlignment="1">
      <alignment horizontal="justify" vertical="center" wrapText="1"/>
    </xf>
    <xf numFmtId="0" fontId="52" fillId="0" borderId="52" xfId="0" applyFont="1" applyFill="1" applyBorder="1" applyAlignment="1">
      <alignment horizontal="justify" vertical="center" wrapText="1"/>
    </xf>
    <xf numFmtId="0" fontId="52" fillId="0" borderId="57" xfId="0" applyFont="1" applyFill="1" applyBorder="1" applyAlignment="1">
      <alignment horizontal="justify" vertical="center" wrapText="1"/>
    </xf>
    <xf numFmtId="0" fontId="53" fillId="8" borderId="60" xfId="0" applyFont="1" applyFill="1" applyBorder="1" applyAlignment="1">
      <alignment horizontal="center" vertical="center" wrapText="1"/>
    </xf>
    <xf numFmtId="4" fontId="52" fillId="0" borderId="26" xfId="0" applyNumberFormat="1" applyFont="1" applyFill="1" applyBorder="1" applyAlignment="1">
      <alignment horizontal="right" vertical="center"/>
    </xf>
    <xf numFmtId="0" fontId="52" fillId="0" borderId="46" xfId="0" applyFont="1" applyFill="1" applyBorder="1" applyAlignment="1">
      <alignment horizontal="justify" vertical="top" wrapText="1"/>
    </xf>
    <xf numFmtId="4" fontId="52" fillId="0" borderId="46" xfId="0" applyNumberFormat="1" applyFont="1" applyFill="1" applyBorder="1" applyAlignment="1">
      <alignment horizontal="right" vertical="center"/>
    </xf>
    <xf numFmtId="0" fontId="52" fillId="0" borderId="36" xfId="0" applyFont="1" applyFill="1" applyBorder="1" applyAlignment="1">
      <alignment horizontal="justify" vertical="top" wrapText="1"/>
    </xf>
    <xf numFmtId="4" fontId="52" fillId="0" borderId="36" xfId="0" applyNumberFormat="1" applyFont="1" applyFill="1" applyBorder="1" applyAlignment="1">
      <alignment horizontal="right" vertical="center"/>
    </xf>
    <xf numFmtId="0" fontId="52" fillId="0" borderId="41" xfId="0" applyFont="1" applyFill="1" applyBorder="1" applyAlignment="1">
      <alignment horizontal="justify" vertical="top" wrapText="1"/>
    </xf>
    <xf numFmtId="4" fontId="52" fillId="0" borderId="41" xfId="0" applyNumberFormat="1" applyFont="1" applyFill="1" applyBorder="1" applyAlignment="1">
      <alignment horizontal="right" vertical="center"/>
    </xf>
    <xf numFmtId="4" fontId="52" fillId="0" borderId="46" xfId="0" applyNumberFormat="1" applyFont="1" applyBorder="1" applyAlignment="1">
      <alignment horizontal="right" vertical="center"/>
    </xf>
    <xf numFmtId="4" fontId="52" fillId="0" borderId="36" xfId="0" applyNumberFormat="1" applyFont="1" applyBorder="1" applyAlignment="1">
      <alignment horizontal="right" vertical="center"/>
    </xf>
    <xf numFmtId="4" fontId="52" fillId="0" borderId="41" xfId="0" applyNumberFormat="1" applyFont="1" applyBorder="1" applyAlignment="1">
      <alignment horizontal="right" vertical="center"/>
    </xf>
    <xf numFmtId="0" fontId="52" fillId="0" borderId="51" xfId="0" applyFont="1" applyFill="1" applyBorder="1" applyAlignment="1">
      <alignment horizontal="justify" vertical="top" wrapText="1"/>
    </xf>
    <xf numFmtId="4" fontId="52" fillId="0" borderId="65" xfId="0" applyNumberFormat="1" applyFont="1" applyBorder="1" applyAlignment="1">
      <alignment horizontal="right" vertical="center"/>
    </xf>
    <xf numFmtId="0" fontId="52" fillId="0" borderId="56" xfId="0" applyFont="1" applyFill="1" applyBorder="1" applyAlignment="1">
      <alignment horizontal="justify" vertical="top" wrapText="1"/>
    </xf>
    <xf numFmtId="4" fontId="52" fillId="0" borderId="56" xfId="0" applyNumberFormat="1" applyFont="1" applyBorder="1" applyAlignment="1">
      <alignment horizontal="right" vertical="center"/>
    </xf>
    <xf numFmtId="0" fontId="52" fillId="0" borderId="67" xfId="0" applyFont="1" applyFill="1" applyBorder="1" applyAlignment="1">
      <alignment horizontal="justify" vertical="top" wrapText="1"/>
    </xf>
    <xf numFmtId="4" fontId="52" fillId="0" borderId="67" xfId="0" applyNumberFormat="1" applyFont="1" applyBorder="1" applyAlignment="1">
      <alignment horizontal="right" vertical="center"/>
    </xf>
    <xf numFmtId="180" fontId="53" fillId="33" borderId="17" xfId="280" applyNumberFormat="1" applyFont="1" applyFill="1" applyBorder="1" applyAlignment="1" applyProtection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180" fontId="52" fillId="0" borderId="20" xfId="280" applyNumberFormat="1" applyFont="1" applyFill="1" applyBorder="1" applyAlignment="1" applyProtection="1">
      <alignment horizontal="left" wrapText="1"/>
    </xf>
    <xf numFmtId="180" fontId="52" fillId="35" borderId="17" xfId="280" applyNumberFormat="1" applyFont="1" applyFill="1" applyBorder="1" applyAlignment="1" applyProtection="1">
      <alignment horizontal="center" vertical="center" wrapText="1"/>
    </xf>
    <xf numFmtId="180" fontId="53" fillId="35" borderId="17" xfId="280" applyNumberFormat="1" applyFont="1" applyFill="1" applyBorder="1" applyAlignment="1" applyProtection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180" fontId="52" fillId="0" borderId="17" xfId="280" applyNumberFormat="1" applyFont="1" applyFill="1" applyBorder="1" applyAlignment="1" applyProtection="1">
      <alignment horizontal="right" wrapText="1"/>
    </xf>
    <xf numFmtId="180" fontId="53" fillId="8" borderId="17" xfId="280" applyNumberFormat="1" applyFont="1" applyFill="1" applyBorder="1" applyAlignment="1" applyProtection="1">
      <alignment horizontal="right" wrapText="1"/>
    </xf>
    <xf numFmtId="0" fontId="53" fillId="0" borderId="0" xfId="0" applyFont="1" applyFill="1" applyAlignment="1">
      <alignment vertical="center" wrapText="1"/>
    </xf>
    <xf numFmtId="0" fontId="53" fillId="0" borderId="135" xfId="0" applyFont="1" applyFill="1" applyBorder="1" applyAlignment="1">
      <alignment horizontal="center" vertical="center" textRotation="90" wrapText="1"/>
    </xf>
    <xf numFmtId="0" fontId="70" fillId="0" borderId="141" xfId="232" applyFont="1" applyBorder="1" applyAlignment="1">
      <alignment horizontal="center"/>
    </xf>
    <xf numFmtId="180" fontId="52" fillId="0" borderId="142" xfId="280" applyNumberFormat="1" applyFont="1" applyFill="1" applyBorder="1" applyAlignment="1" applyProtection="1">
      <alignment horizontal="center" vertical="center" wrapText="1"/>
      <protection locked="0"/>
    </xf>
    <xf numFmtId="180" fontId="52" fillId="0" borderId="143" xfId="280" applyNumberFormat="1" applyFont="1" applyFill="1" applyBorder="1" applyAlignment="1" applyProtection="1">
      <alignment horizontal="center" vertical="center" wrapText="1"/>
      <protection locked="0"/>
    </xf>
    <xf numFmtId="0" fontId="70" fillId="0" borderId="89" xfId="232" applyFont="1" applyBorder="1" applyAlignment="1">
      <alignment horizontal="center"/>
    </xf>
    <xf numFmtId="180" fontId="52" fillId="0" borderId="146" xfId="280" applyNumberFormat="1" applyFont="1" applyFill="1" applyBorder="1" applyAlignment="1" applyProtection="1">
      <alignment horizontal="center" vertical="center" wrapText="1"/>
      <protection locked="0"/>
    </xf>
    <xf numFmtId="180" fontId="52" fillId="0" borderId="147" xfId="280" applyNumberFormat="1" applyFont="1" applyFill="1" applyBorder="1" applyAlignment="1" applyProtection="1">
      <alignment horizontal="center" vertical="center" wrapText="1"/>
      <protection locked="0"/>
    </xf>
    <xf numFmtId="0" fontId="70" fillId="0" borderId="150" xfId="232" applyFont="1" applyBorder="1" applyAlignment="1">
      <alignment horizontal="center"/>
    </xf>
    <xf numFmtId="180" fontId="52" fillId="0" borderId="151" xfId="280" applyNumberFormat="1" applyFont="1" applyFill="1" applyBorder="1" applyAlignment="1" applyProtection="1">
      <alignment horizontal="center" vertical="center" wrapText="1"/>
      <protection locked="0"/>
    </xf>
    <xf numFmtId="180" fontId="52" fillId="0" borderId="152" xfId="280" applyNumberFormat="1" applyFont="1" applyFill="1" applyBorder="1" applyAlignment="1" applyProtection="1">
      <alignment horizontal="center" vertical="center" wrapText="1"/>
      <protection locked="0"/>
    </xf>
    <xf numFmtId="0" fontId="70" fillId="0" borderId="102" xfId="232" applyFont="1" applyBorder="1" applyAlignment="1">
      <alignment horizontal="center"/>
    </xf>
    <xf numFmtId="180" fontId="52" fillId="0" borderId="156" xfId="280" applyNumberFormat="1" applyFont="1" applyFill="1" applyBorder="1" applyAlignment="1" applyProtection="1">
      <alignment horizontal="center" vertical="center" wrapText="1"/>
      <protection locked="0"/>
    </xf>
    <xf numFmtId="180" fontId="52" fillId="0" borderId="153" xfId="280" applyNumberFormat="1" applyFont="1" applyFill="1" applyBorder="1" applyAlignment="1" applyProtection="1">
      <alignment horizontal="center" vertical="center" wrapText="1"/>
      <protection locked="0"/>
    </xf>
    <xf numFmtId="180" fontId="52" fillId="0" borderId="159" xfId="280" applyNumberFormat="1" applyFont="1" applyFill="1" applyBorder="1" applyAlignment="1" applyProtection="1">
      <alignment horizontal="center" vertical="center" wrapText="1"/>
      <protection locked="0"/>
    </xf>
    <xf numFmtId="180" fontId="52" fillId="0" borderId="160" xfId="280" applyNumberFormat="1" applyFont="1" applyFill="1" applyBorder="1" applyAlignment="1" applyProtection="1">
      <alignment horizontal="center" vertical="center" wrapText="1"/>
      <protection locked="0"/>
    </xf>
    <xf numFmtId="180" fontId="52" fillId="0" borderId="35" xfId="280" applyNumberFormat="1" applyFont="1" applyFill="1" applyBorder="1" applyAlignment="1" applyProtection="1">
      <alignment horizontal="center" vertical="center" wrapText="1"/>
      <protection locked="0"/>
    </xf>
    <xf numFmtId="180" fontId="52" fillId="0" borderId="36" xfId="280" applyNumberFormat="1" applyFont="1" applyFill="1" applyBorder="1" applyAlignment="1" applyProtection="1">
      <alignment horizontal="center" vertical="center" wrapText="1"/>
      <protection locked="0"/>
    </xf>
    <xf numFmtId="180" fontId="52" fillId="0" borderId="163" xfId="280" applyNumberFormat="1" applyFont="1" applyFill="1" applyBorder="1" applyAlignment="1" applyProtection="1">
      <alignment horizontal="center" vertical="center" wrapText="1"/>
      <protection locked="0"/>
    </xf>
    <xf numFmtId="180" fontId="52" fillId="0" borderId="164" xfId="280" applyNumberFormat="1" applyFont="1" applyFill="1" applyBorder="1" applyAlignment="1" applyProtection="1">
      <alignment horizontal="center" vertical="center" wrapText="1"/>
      <protection locked="0"/>
    </xf>
    <xf numFmtId="0" fontId="70" fillId="0" borderId="167" xfId="232" applyFont="1" applyBorder="1" applyAlignment="1">
      <alignment horizontal="center"/>
    </xf>
    <xf numFmtId="0" fontId="70" fillId="0" borderId="168" xfId="232" applyFont="1" applyBorder="1" applyAlignment="1">
      <alignment horizontal="center"/>
    </xf>
    <xf numFmtId="0" fontId="70" fillId="0" borderId="169" xfId="232" applyFont="1" applyBorder="1" applyAlignment="1">
      <alignment horizontal="center"/>
    </xf>
    <xf numFmtId="180" fontId="52" fillId="0" borderId="145" xfId="280" applyNumberFormat="1" applyFont="1" applyFill="1" applyBorder="1" applyAlignment="1" applyProtection="1">
      <alignment horizontal="center" vertical="center" wrapText="1"/>
      <protection locked="0"/>
    </xf>
    <xf numFmtId="180" fontId="52" fillId="0" borderId="149" xfId="280" applyNumberFormat="1" applyFont="1" applyFill="1" applyBorder="1" applyAlignment="1" applyProtection="1">
      <alignment horizontal="center" vertical="center" wrapText="1"/>
      <protection locked="0"/>
    </xf>
    <xf numFmtId="180" fontId="52" fillId="0" borderId="155" xfId="280" applyNumberFormat="1" applyFont="1" applyFill="1" applyBorder="1" applyAlignment="1" applyProtection="1">
      <alignment horizontal="center" vertical="center" wrapText="1"/>
      <protection locked="0"/>
    </xf>
    <xf numFmtId="180" fontId="52" fillId="0" borderId="158" xfId="280" applyNumberFormat="1" applyFont="1" applyFill="1" applyBorder="1" applyAlignment="1" applyProtection="1">
      <alignment horizontal="center" vertical="center" wrapText="1"/>
      <protection locked="0"/>
    </xf>
    <xf numFmtId="180" fontId="52" fillId="0" borderId="162" xfId="280" applyNumberFormat="1" applyFont="1" applyFill="1" applyBorder="1" applyAlignment="1" applyProtection="1">
      <alignment horizontal="center" vertical="center" wrapText="1"/>
      <protection locked="0"/>
    </xf>
    <xf numFmtId="180" fontId="52" fillId="0" borderId="37" xfId="280" applyNumberFormat="1" applyFont="1" applyFill="1" applyBorder="1" applyAlignment="1" applyProtection="1">
      <alignment horizontal="center" vertical="center" wrapText="1"/>
      <protection locked="0"/>
    </xf>
    <xf numFmtId="180" fontId="52" fillId="0" borderId="166" xfId="280" applyNumberFormat="1" applyFont="1" applyFill="1" applyBorder="1" applyAlignment="1" applyProtection="1">
      <alignment horizontal="center" vertical="center" wrapText="1"/>
      <protection locked="0"/>
    </xf>
    <xf numFmtId="180" fontId="52" fillId="0" borderId="55" xfId="280" applyNumberFormat="1" applyFont="1" applyFill="1" applyBorder="1" applyAlignment="1" applyProtection="1">
      <alignment horizontal="center" vertical="center" wrapText="1"/>
      <protection locked="0"/>
    </xf>
    <xf numFmtId="180" fontId="52" fillId="0" borderId="56" xfId="280" applyNumberFormat="1" applyFont="1" applyFill="1" applyBorder="1" applyAlignment="1" applyProtection="1">
      <alignment horizontal="center" vertical="center" wrapText="1"/>
      <protection locked="0"/>
    </xf>
    <xf numFmtId="180" fontId="52" fillId="0" borderId="57" xfId="280" applyNumberFormat="1" applyFont="1" applyFill="1" applyBorder="1" applyAlignment="1" applyProtection="1">
      <alignment horizontal="center" vertical="center" wrapText="1"/>
      <protection locked="0"/>
    </xf>
    <xf numFmtId="0" fontId="52" fillId="0" borderId="164" xfId="0" applyFont="1" applyFill="1" applyBorder="1" applyAlignment="1" applyProtection="1">
      <alignment horizontal="center" vertical="center" wrapText="1"/>
      <protection locked="0"/>
    </xf>
    <xf numFmtId="0" fontId="53" fillId="8" borderId="17" xfId="0" applyFont="1" applyFill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0" fontId="53" fillId="8" borderId="18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/>
    </xf>
    <xf numFmtId="180" fontId="52" fillId="0" borderId="17" xfId="280" applyNumberFormat="1" applyFont="1" applyFill="1" applyBorder="1" applyAlignment="1" applyProtection="1">
      <alignment horizontal="center" wrapText="1"/>
      <protection locked="0"/>
    </xf>
    <xf numFmtId="0" fontId="53" fillId="8" borderId="20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left"/>
      <protection locked="0"/>
    </xf>
    <xf numFmtId="0" fontId="52" fillId="0" borderId="0" xfId="0" applyFont="1" applyBorder="1" applyProtection="1">
      <protection locked="0"/>
    </xf>
    <xf numFmtId="0" fontId="54" fillId="0" borderId="0" xfId="0" applyFont="1" applyBorder="1" applyProtection="1">
      <protection locked="0"/>
    </xf>
    <xf numFmtId="180" fontId="52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Protection="1">
      <protection locked="0"/>
    </xf>
    <xf numFmtId="0" fontId="53" fillId="0" borderId="0" xfId="0" applyFont="1" applyAlignment="1" applyProtection="1">
      <alignment horizontal="center" vertical="center" wrapText="1"/>
      <protection locked="0"/>
    </xf>
    <xf numFmtId="0" fontId="52" fillId="0" borderId="0" xfId="0" applyFont="1" applyProtection="1"/>
    <xf numFmtId="180" fontId="52" fillId="0" borderId="18" xfId="280" applyNumberFormat="1" applyFont="1" applyFill="1" applyBorder="1" applyAlignment="1" applyProtection="1">
      <alignment horizontal="center" vertical="top" wrapText="1"/>
      <protection locked="0"/>
    </xf>
    <xf numFmtId="0" fontId="52" fillId="0" borderId="0" xfId="0" applyFont="1" applyBorder="1" applyAlignment="1" applyProtection="1">
      <alignment vertical="center" wrapText="1"/>
    </xf>
    <xf numFmtId="0" fontId="52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53" fillId="35" borderId="17" xfId="0" applyFont="1" applyFill="1" applyBorder="1" applyAlignment="1" applyProtection="1">
      <alignment horizontal="center" vertical="center" wrapText="1"/>
    </xf>
    <xf numFmtId="0" fontId="52" fillId="0" borderId="17" xfId="0" applyFont="1" applyBorder="1" applyAlignment="1" applyProtection="1">
      <alignment horizontal="justify" vertical="center" wrapText="1"/>
    </xf>
    <xf numFmtId="0" fontId="57" fillId="8" borderId="17" xfId="0" applyFont="1" applyFill="1" applyBorder="1" applyAlignment="1" applyProtection="1">
      <alignment horizontal="center" vertical="center" wrapText="1"/>
    </xf>
    <xf numFmtId="0" fontId="52" fillId="0" borderId="17" xfId="0" applyFont="1" applyBorder="1" applyAlignment="1" applyProtection="1">
      <alignment horizontal="justify" vertical="center" wrapText="1"/>
      <protection locked="0"/>
    </xf>
    <xf numFmtId="0" fontId="52" fillId="0" borderId="0" xfId="0" applyFont="1" applyBorder="1" applyProtection="1"/>
    <xf numFmtId="0" fontId="53" fillId="0" borderId="0" xfId="0" applyFont="1" applyBorder="1" applyAlignment="1" applyProtection="1">
      <alignment horizontal="left"/>
    </xf>
    <xf numFmtId="0" fontId="53" fillId="0" borderId="0" xfId="0" applyFont="1" applyBorder="1" applyAlignment="1" applyProtection="1">
      <alignment horizontal="right"/>
    </xf>
    <xf numFmtId="181" fontId="52" fillId="0" borderId="0" xfId="0" applyNumberFormat="1" applyFont="1" applyBorder="1" applyAlignment="1" applyProtection="1">
      <alignment horizontal="right"/>
    </xf>
    <xf numFmtId="0" fontId="52" fillId="0" borderId="0" xfId="0" applyFont="1" applyBorder="1" applyAlignment="1" applyProtection="1">
      <alignment horizontal="center"/>
    </xf>
    <xf numFmtId="0" fontId="52" fillId="0" borderId="0" xfId="0" applyFont="1" applyAlignment="1" applyProtection="1">
      <alignment horizontal="center"/>
    </xf>
    <xf numFmtId="0" fontId="67" fillId="26" borderId="113" xfId="0" applyFont="1" applyFill="1" applyBorder="1" applyAlignment="1" applyProtection="1">
      <alignment horizontal="center" vertical="center" wrapText="1"/>
    </xf>
    <xf numFmtId="0" fontId="67" fillId="26" borderId="97" xfId="0" applyFont="1" applyFill="1" applyBorder="1" applyAlignment="1" applyProtection="1">
      <alignment horizontal="center" vertical="center" wrapText="1"/>
    </xf>
    <xf numFmtId="0" fontId="67" fillId="26" borderId="104" xfId="0" applyFont="1" applyFill="1" applyBorder="1" applyAlignment="1" applyProtection="1">
      <alignment horizontal="center" vertical="center" wrapText="1"/>
    </xf>
    <xf numFmtId="0" fontId="67" fillId="26" borderId="98" xfId="0" applyFont="1" applyFill="1" applyBorder="1" applyAlignment="1" applyProtection="1">
      <alignment horizontal="center" vertical="center" wrapText="1"/>
    </xf>
    <xf numFmtId="9" fontId="53" fillId="25" borderId="97" xfId="0" applyNumberFormat="1" applyFont="1" applyFill="1" applyBorder="1" applyAlignment="1" applyProtection="1">
      <alignment horizontal="center" vertical="center" wrapText="1"/>
    </xf>
    <xf numFmtId="0" fontId="53" fillId="25" borderId="98" xfId="0" applyFont="1" applyFill="1" applyBorder="1" applyAlignment="1" applyProtection="1">
      <alignment horizontal="center" vertical="center" wrapText="1"/>
    </xf>
    <xf numFmtId="9" fontId="53" fillId="25" borderId="98" xfId="0" applyNumberFormat="1" applyFont="1" applyFill="1" applyBorder="1" applyAlignment="1" applyProtection="1">
      <alignment horizontal="center" vertical="center" wrapText="1"/>
    </xf>
    <xf numFmtId="183" fontId="53" fillId="25" borderId="97" xfId="0" applyNumberFormat="1" applyFont="1" applyFill="1" applyBorder="1" applyAlignment="1" applyProtection="1">
      <alignment horizontal="center" vertical="center" wrapText="1"/>
    </xf>
    <xf numFmtId="0" fontId="53" fillId="25" borderId="17" xfId="0" applyFont="1" applyFill="1" applyBorder="1" applyAlignment="1" applyProtection="1">
      <alignment horizontal="center" vertical="center" wrapText="1"/>
    </xf>
    <xf numFmtId="9" fontId="53" fillId="25" borderId="17" xfId="0" applyNumberFormat="1" applyFont="1" applyFill="1" applyBorder="1" applyAlignment="1" applyProtection="1">
      <alignment horizontal="center" vertical="center" wrapText="1"/>
    </xf>
    <xf numFmtId="183" fontId="53" fillId="25" borderId="22" xfId="0" applyNumberFormat="1" applyFont="1" applyFill="1" applyBorder="1" applyAlignment="1" applyProtection="1">
      <alignment horizontal="center" vertical="center" wrapText="1"/>
    </xf>
    <xf numFmtId="180" fontId="52" fillId="0" borderId="79" xfId="280" applyNumberFormat="1" applyFont="1" applyFill="1" applyBorder="1" applyAlignment="1" applyProtection="1">
      <alignment horizontal="center" vertical="center" wrapText="1"/>
    </xf>
    <xf numFmtId="180" fontId="52" fillId="0" borderId="65" xfId="280" applyNumberFormat="1" applyFont="1" applyFill="1" applyBorder="1" applyAlignment="1" applyProtection="1">
      <alignment horizontal="center" vertical="center" wrapText="1"/>
    </xf>
    <xf numFmtId="0" fontId="52" fillId="0" borderId="65" xfId="0" applyFont="1" applyFill="1" applyBorder="1" applyAlignment="1">
      <alignment horizontal="center" vertical="center" wrapText="1"/>
    </xf>
    <xf numFmtId="0" fontId="52" fillId="0" borderId="79" xfId="0" applyFont="1" applyFill="1" applyBorder="1" applyAlignment="1">
      <alignment horizontal="center" vertical="center" wrapText="1"/>
    </xf>
    <xf numFmtId="180" fontId="52" fillId="36" borderId="143" xfId="280" applyNumberFormat="1" applyFont="1" applyFill="1" applyBorder="1" applyAlignment="1" applyProtection="1">
      <alignment horizontal="center" vertical="center" wrapText="1"/>
    </xf>
    <xf numFmtId="180" fontId="52" fillId="36" borderId="147" xfId="280" applyNumberFormat="1" applyFont="1" applyFill="1" applyBorder="1" applyAlignment="1" applyProtection="1">
      <alignment horizontal="center" vertical="center" wrapText="1"/>
    </xf>
    <xf numFmtId="180" fontId="52" fillId="36" borderId="152" xfId="280" applyNumberFormat="1" applyFont="1" applyFill="1" applyBorder="1" applyAlignment="1" applyProtection="1">
      <alignment horizontal="center" vertical="center" wrapText="1"/>
    </xf>
    <xf numFmtId="180" fontId="52" fillId="36" borderId="153" xfId="280" applyNumberFormat="1" applyFont="1" applyFill="1" applyBorder="1" applyAlignment="1" applyProtection="1">
      <alignment horizontal="center" vertical="center" wrapText="1"/>
    </xf>
    <xf numFmtId="180" fontId="52" fillId="36" borderId="164" xfId="280" applyNumberFormat="1" applyFont="1" applyFill="1" applyBorder="1" applyAlignment="1" applyProtection="1">
      <alignment horizontal="center" vertical="center" wrapText="1"/>
    </xf>
    <xf numFmtId="180" fontId="53" fillId="36" borderId="17" xfId="280" applyNumberFormat="1" applyFont="1" applyFill="1" applyBorder="1" applyAlignment="1" applyProtection="1">
      <alignment horizontal="center" vertical="center" wrapText="1"/>
    </xf>
    <xf numFmtId="180" fontId="52" fillId="36" borderId="160" xfId="280" applyNumberFormat="1" applyFont="1" applyFill="1" applyBorder="1" applyAlignment="1" applyProtection="1">
      <alignment horizontal="center" vertical="center" wrapText="1"/>
    </xf>
    <xf numFmtId="180" fontId="52" fillId="36" borderId="36" xfId="280" applyNumberFormat="1" applyFont="1" applyFill="1" applyBorder="1" applyAlignment="1" applyProtection="1">
      <alignment horizontal="center" vertical="center" wrapText="1"/>
    </xf>
    <xf numFmtId="180" fontId="52" fillId="36" borderId="56" xfId="280" applyNumberFormat="1" applyFont="1" applyFill="1" applyBorder="1" applyAlignment="1" applyProtection="1">
      <alignment horizontal="center" vertical="center" wrapText="1"/>
    </xf>
    <xf numFmtId="180" fontId="53" fillId="36" borderId="79" xfId="280" applyNumberFormat="1" applyFont="1" applyFill="1" applyBorder="1" applyAlignment="1" applyProtection="1">
      <alignment horizontal="center" vertical="center" wrapText="1"/>
    </xf>
    <xf numFmtId="180" fontId="53" fillId="36" borderId="61" xfId="280" applyNumberFormat="1" applyFont="1" applyFill="1" applyBorder="1" applyAlignment="1" applyProtection="1">
      <alignment horizontal="center" vertical="center" wrapText="1"/>
    </xf>
    <xf numFmtId="180" fontId="53" fillId="36" borderId="64" xfId="280" applyNumberFormat="1" applyFont="1" applyFill="1" applyBorder="1" applyAlignment="1" applyProtection="1">
      <alignment horizontal="right" vertical="center" wrapText="1"/>
    </xf>
    <xf numFmtId="180" fontId="52" fillId="36" borderId="144" xfId="280" applyNumberFormat="1" applyFont="1" applyFill="1" applyBorder="1" applyAlignment="1" applyProtection="1">
      <alignment horizontal="center" vertical="center" wrapText="1"/>
    </xf>
    <xf numFmtId="180" fontId="52" fillId="36" borderId="148" xfId="280" applyNumberFormat="1" applyFont="1" applyFill="1" applyBorder="1" applyAlignment="1" applyProtection="1">
      <alignment horizontal="center" vertical="center" wrapText="1"/>
    </xf>
    <xf numFmtId="180" fontId="52" fillId="36" borderId="154" xfId="280" applyNumberFormat="1" applyFont="1" applyFill="1" applyBorder="1" applyAlignment="1" applyProtection="1">
      <alignment horizontal="center" vertical="center" wrapText="1"/>
    </xf>
    <xf numFmtId="180" fontId="52" fillId="36" borderId="157" xfId="280" applyNumberFormat="1" applyFont="1" applyFill="1" applyBorder="1" applyAlignment="1" applyProtection="1">
      <alignment horizontal="center" vertical="center" wrapText="1"/>
    </xf>
    <xf numFmtId="180" fontId="52" fillId="36" borderId="165" xfId="280" applyNumberFormat="1" applyFont="1" applyFill="1" applyBorder="1" applyAlignment="1" applyProtection="1">
      <alignment horizontal="center" vertical="center" wrapText="1"/>
    </xf>
    <xf numFmtId="180" fontId="53" fillId="36" borderId="18" xfId="280" applyNumberFormat="1" applyFont="1" applyFill="1" applyBorder="1" applyAlignment="1" applyProtection="1">
      <alignment horizontal="center" vertical="center" wrapText="1"/>
    </xf>
    <xf numFmtId="180" fontId="52" fillId="36" borderId="161" xfId="280" applyNumberFormat="1" applyFont="1" applyFill="1" applyBorder="1" applyAlignment="1" applyProtection="1">
      <alignment horizontal="center" vertical="center" wrapText="1"/>
    </xf>
    <xf numFmtId="180" fontId="52" fillId="36" borderId="38" xfId="280" applyNumberFormat="1" applyFont="1" applyFill="1" applyBorder="1" applyAlignment="1" applyProtection="1">
      <alignment horizontal="center" vertical="center" wrapText="1"/>
    </xf>
    <xf numFmtId="180" fontId="52" fillId="36" borderId="58" xfId="280" applyNumberFormat="1" applyFont="1" applyFill="1" applyBorder="1" applyAlignment="1" applyProtection="1">
      <alignment horizontal="center" vertical="center" wrapText="1"/>
    </xf>
    <xf numFmtId="180" fontId="53" fillId="36" borderId="15" xfId="280" applyNumberFormat="1" applyFont="1" applyFill="1" applyBorder="1" applyAlignment="1" applyProtection="1">
      <alignment horizontal="center" vertical="center" wrapText="1"/>
    </xf>
    <xf numFmtId="180" fontId="53" fillId="36" borderId="62" xfId="280" applyNumberFormat="1" applyFont="1" applyFill="1" applyBorder="1" applyAlignment="1" applyProtection="1">
      <alignment horizontal="center" vertical="center" wrapText="1"/>
    </xf>
    <xf numFmtId="0" fontId="53" fillId="36" borderId="136" xfId="0" applyFont="1" applyFill="1" applyBorder="1" applyAlignment="1">
      <alignment horizontal="center" vertical="center" textRotation="90" wrapText="1"/>
    </xf>
    <xf numFmtId="182" fontId="53" fillId="36" borderId="136" xfId="282" applyNumberFormat="1" applyFont="1" applyFill="1" applyBorder="1" applyAlignment="1">
      <alignment horizontal="center" vertical="center" wrapText="1"/>
    </xf>
    <xf numFmtId="0" fontId="53" fillId="36" borderId="137" xfId="232" applyFont="1" applyFill="1" applyBorder="1" applyAlignment="1">
      <alignment horizontal="center"/>
    </xf>
    <xf numFmtId="180" fontId="53" fillId="36" borderId="19" xfId="280" applyNumberFormat="1" applyFont="1" applyFill="1" applyBorder="1" applyAlignment="1" applyProtection="1">
      <alignment horizontal="center" vertical="center" wrapText="1"/>
    </xf>
    <xf numFmtId="180" fontId="53" fillId="36" borderId="24" xfId="280" applyNumberFormat="1" applyFont="1" applyFill="1" applyBorder="1" applyAlignment="1" applyProtection="1">
      <alignment horizontal="center" vertical="center" wrapText="1"/>
    </xf>
    <xf numFmtId="0" fontId="53" fillId="36" borderId="135" xfId="0" applyFont="1" applyFill="1" applyBorder="1" applyAlignment="1">
      <alignment horizontal="center" vertical="center" textRotation="90" wrapText="1"/>
    </xf>
    <xf numFmtId="0" fontId="53" fillId="36" borderId="139" xfId="232" applyFont="1" applyFill="1" applyBorder="1" applyAlignment="1">
      <alignment horizontal="center"/>
    </xf>
    <xf numFmtId="180" fontId="53" fillId="36" borderId="133" xfId="280" applyNumberFormat="1" applyFont="1" applyFill="1" applyBorder="1" applyAlignment="1" applyProtection="1">
      <alignment horizontal="center" vertical="center" wrapText="1"/>
    </xf>
    <xf numFmtId="180" fontId="53" fillId="36" borderId="138" xfId="280" applyNumberFormat="1" applyFont="1" applyFill="1" applyBorder="1" applyAlignment="1" applyProtection="1">
      <alignment horizontal="center" vertical="center" wrapText="1"/>
    </xf>
    <xf numFmtId="180" fontId="53" fillId="36" borderId="63" xfId="280" applyNumberFormat="1" applyFont="1" applyFill="1" applyBorder="1" applyAlignment="1" applyProtection="1">
      <alignment horizontal="center" vertical="center" wrapText="1"/>
    </xf>
    <xf numFmtId="180" fontId="53" fillId="36" borderId="64" xfId="280" applyNumberFormat="1" applyFont="1" applyFill="1" applyBorder="1" applyAlignment="1" applyProtection="1">
      <alignment horizontal="center" vertical="center" wrapText="1"/>
    </xf>
    <xf numFmtId="0" fontId="53" fillId="36" borderId="170" xfId="0" applyFont="1" applyFill="1" applyBorder="1" applyAlignment="1">
      <alignment horizontal="center" vertical="center" wrapText="1"/>
    </xf>
    <xf numFmtId="4" fontId="52" fillId="0" borderId="17" xfId="280" applyNumberFormat="1" applyFont="1" applyFill="1" applyBorder="1" applyAlignment="1" applyProtection="1">
      <alignment horizontal="right" wrapText="1"/>
      <protection locked="0"/>
    </xf>
    <xf numFmtId="0" fontId="65" fillId="0" borderId="96" xfId="232" applyFont="1" applyBorder="1" applyAlignment="1" applyProtection="1">
      <alignment horizontal="center"/>
      <protection locked="0"/>
    </xf>
    <xf numFmtId="43" fontId="66" fillId="0" borderId="93" xfId="282" applyNumberFormat="1" applyFont="1" applyBorder="1" applyAlignment="1" applyProtection="1">
      <alignment horizontal="center"/>
      <protection locked="0"/>
    </xf>
    <xf numFmtId="0" fontId="65" fillId="0" borderId="86" xfId="232" applyFont="1" applyBorder="1" applyAlignment="1" applyProtection="1">
      <alignment horizontal="center"/>
      <protection locked="0"/>
    </xf>
    <xf numFmtId="43" fontId="66" fillId="0" borderId="91" xfId="282" applyNumberFormat="1" applyFont="1" applyBorder="1" applyAlignment="1" applyProtection="1">
      <alignment horizontal="center"/>
      <protection locked="0"/>
    </xf>
    <xf numFmtId="0" fontId="65" fillId="0" borderId="87" xfId="232" applyFont="1" applyBorder="1" applyAlignment="1" applyProtection="1">
      <alignment horizontal="center"/>
      <protection locked="0"/>
    </xf>
    <xf numFmtId="43" fontId="66" fillId="0" borderId="92" xfId="282" applyNumberFormat="1" applyFont="1" applyBorder="1" applyAlignment="1" applyProtection="1">
      <alignment horizontal="center"/>
      <protection locked="0"/>
    </xf>
    <xf numFmtId="0" fontId="65" fillId="0" borderId="88" xfId="232" applyFont="1" applyBorder="1" applyAlignment="1" applyProtection="1">
      <alignment horizontal="center"/>
      <protection locked="0"/>
    </xf>
    <xf numFmtId="0" fontId="65" fillId="0" borderId="89" xfId="232" applyFont="1" applyBorder="1" applyAlignment="1" applyProtection="1">
      <alignment horizontal="center"/>
      <protection locked="0"/>
    </xf>
    <xf numFmtId="0" fontId="65" fillId="0" borderId="102" xfId="232" applyFont="1" applyBorder="1" applyAlignment="1" applyProtection="1">
      <alignment horizontal="center"/>
      <protection locked="0"/>
    </xf>
    <xf numFmtId="43" fontId="66" fillId="0" borderId="100" xfId="282" applyNumberFormat="1" applyFont="1" applyBorder="1" applyAlignment="1" applyProtection="1">
      <alignment horizontal="center"/>
      <protection locked="0"/>
    </xf>
    <xf numFmtId="0" fontId="65" fillId="0" borderId="103" xfId="232" applyFont="1" applyBorder="1" applyAlignment="1" applyProtection="1">
      <alignment horizontal="center"/>
      <protection locked="0"/>
    </xf>
    <xf numFmtId="43" fontId="66" fillId="0" borderId="103" xfId="282" applyNumberFormat="1" applyFont="1" applyBorder="1" applyAlignment="1" applyProtection="1">
      <alignment horizontal="center"/>
      <protection locked="0"/>
    </xf>
    <xf numFmtId="0" fontId="65" fillId="0" borderId="101" xfId="232" applyFont="1" applyBorder="1" applyAlignment="1" applyProtection="1">
      <alignment horizontal="center"/>
      <protection locked="0"/>
    </xf>
    <xf numFmtId="43" fontId="66" fillId="0" borderId="90" xfId="282" applyNumberFormat="1" applyFont="1" applyBorder="1" applyAlignment="1" applyProtection="1">
      <alignment horizontal="center"/>
      <protection locked="0"/>
    </xf>
    <xf numFmtId="43" fontId="66" fillId="0" borderId="94" xfId="282" applyNumberFormat="1" applyFont="1" applyBorder="1" applyAlignment="1" applyProtection="1">
      <alignment horizontal="center"/>
      <protection locked="0"/>
    </xf>
    <xf numFmtId="180" fontId="52" fillId="0" borderId="20" xfId="280" applyNumberFormat="1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Border="1" applyAlignment="1" applyProtection="1">
      <alignment horizontal="left" wrapText="1"/>
      <protection locked="0"/>
    </xf>
    <xf numFmtId="0" fontId="53" fillId="0" borderId="0" xfId="0" applyFont="1" applyBorder="1" applyAlignment="1" applyProtection="1">
      <alignment horizontal="left"/>
      <protection locked="0"/>
    </xf>
    <xf numFmtId="0" fontId="52" fillId="0" borderId="20" xfId="0" applyFont="1" applyBorder="1" applyAlignment="1" applyProtection="1">
      <alignment horizontal="justify" vertical="center" wrapText="1"/>
    </xf>
    <xf numFmtId="0" fontId="52" fillId="0" borderId="20" xfId="0" applyFont="1" applyBorder="1" applyAlignment="1" applyProtection="1">
      <alignment horizontal="left" vertical="center" wrapText="1"/>
    </xf>
    <xf numFmtId="0" fontId="53" fillId="0" borderId="0" xfId="0" applyFont="1" applyBorder="1" applyAlignment="1" applyProtection="1">
      <alignment horizontal="right"/>
      <protection locked="0"/>
    </xf>
    <xf numFmtId="0" fontId="52" fillId="0" borderId="0" xfId="0" applyFont="1" applyBorder="1" applyAlignment="1" applyProtection="1">
      <alignment vertical="center" wrapText="1"/>
      <protection locked="0"/>
    </xf>
    <xf numFmtId="0" fontId="52" fillId="0" borderId="0" xfId="0" applyFont="1" applyAlignment="1" applyProtection="1">
      <alignment vertical="center" wrapText="1"/>
      <protection locked="0"/>
    </xf>
    <xf numFmtId="0" fontId="57" fillId="0" borderId="0" xfId="0" applyFont="1" applyBorder="1" applyAlignment="1" applyProtection="1">
      <protection locked="0"/>
    </xf>
    <xf numFmtId="0" fontId="54" fillId="0" borderId="0" xfId="0" applyFont="1" applyBorder="1" applyAlignment="1" applyProtection="1">
      <protection locked="0"/>
    </xf>
    <xf numFmtId="0" fontId="53" fillId="0" borderId="0" xfId="0" applyFont="1" applyBorder="1" applyProtection="1">
      <protection locked="0"/>
    </xf>
    <xf numFmtId="181" fontId="52" fillId="0" borderId="0" xfId="0" applyNumberFormat="1" applyFont="1" applyBorder="1" applyAlignment="1" applyProtection="1">
      <alignment horizontal="right"/>
      <protection locked="0"/>
    </xf>
    <xf numFmtId="0" fontId="58" fillId="0" borderId="0" xfId="0" applyFont="1" applyBorder="1" applyProtection="1">
      <protection locked="0"/>
    </xf>
    <xf numFmtId="0" fontId="71" fillId="0" borderId="0" xfId="0" applyFont="1" applyBorder="1" applyAlignment="1" applyProtection="1">
      <alignment horizontal="left"/>
    </xf>
    <xf numFmtId="180" fontId="52" fillId="0" borderId="0" xfId="0" applyNumberFormat="1" applyFont="1"/>
    <xf numFmtId="0" fontId="52" fillId="0" borderId="0" xfId="0" applyFont="1" applyAlignment="1" applyProtection="1">
      <alignment vertical="center"/>
    </xf>
    <xf numFmtId="0" fontId="52" fillId="0" borderId="0" xfId="0" applyFont="1" applyAlignment="1" applyProtection="1"/>
    <xf numFmtId="0" fontId="52" fillId="0" borderId="0" xfId="0" quotePrefix="1" applyFont="1" applyAlignment="1" applyProtection="1">
      <alignment vertical="center"/>
    </xf>
    <xf numFmtId="0" fontId="52" fillId="0" borderId="0" xfId="0" applyFont="1" applyBorder="1" applyAlignment="1" applyProtection="1">
      <alignment vertical="center"/>
    </xf>
    <xf numFmtId="0" fontId="52" fillId="0" borderId="0" xfId="0" applyFont="1" applyAlignment="1">
      <alignment vertical="center"/>
    </xf>
    <xf numFmtId="0" fontId="54" fillId="0" borderId="17" xfId="0" applyFont="1" applyFill="1" applyBorder="1" applyAlignment="1" applyProtection="1">
      <alignment horizontal="center" vertical="center" wrapText="1"/>
      <protection locked="0"/>
    </xf>
    <xf numFmtId="3" fontId="52" fillId="0" borderId="0" xfId="0" applyNumberFormat="1" applyFont="1" applyBorder="1" applyAlignment="1">
      <alignment vertical="center" wrapText="1"/>
    </xf>
    <xf numFmtId="0" fontId="52" fillId="0" borderId="0" xfId="0" applyFont="1" applyAlignment="1">
      <alignment horizontal="right"/>
    </xf>
    <xf numFmtId="43" fontId="53" fillId="0" borderId="0" xfId="0" applyNumberFormat="1" applyFont="1" applyBorder="1" applyAlignment="1" applyProtection="1">
      <alignment horizontal="left"/>
    </xf>
    <xf numFmtId="9" fontId="71" fillId="0" borderId="0" xfId="379" applyFont="1" applyBorder="1" applyAlignment="1" applyProtection="1">
      <alignment horizontal="left"/>
    </xf>
    <xf numFmtId="180" fontId="52" fillId="0" borderId="0" xfId="0" applyNumberFormat="1" applyFont="1" applyBorder="1"/>
    <xf numFmtId="180" fontId="52" fillId="0" borderId="0" xfId="0" applyNumberFormat="1" applyFont="1" applyBorder="1" applyAlignment="1">
      <alignment vertical="center" wrapText="1"/>
    </xf>
    <xf numFmtId="180" fontId="52" fillId="0" borderId="0" xfId="280" applyNumberFormat="1" applyFont="1" applyFill="1" applyBorder="1" applyAlignment="1" applyProtection="1">
      <alignment horizontal="center" vertical="center" wrapText="1"/>
      <protection locked="0"/>
    </xf>
    <xf numFmtId="0" fontId="53" fillId="35" borderId="17" xfId="0" applyFont="1" applyFill="1" applyBorder="1" applyAlignment="1" applyProtection="1">
      <alignment horizontal="center" vertical="center" wrapText="1"/>
    </xf>
    <xf numFmtId="180" fontId="52" fillId="0" borderId="174" xfId="280" applyNumberFormat="1" applyFont="1" applyFill="1" applyBorder="1" applyAlignment="1" applyProtection="1">
      <alignment horizontal="left" wrapText="1"/>
    </xf>
    <xf numFmtId="180" fontId="52" fillId="8" borderId="17" xfId="280" applyNumberFormat="1" applyFont="1" applyFill="1" applyBorder="1" applyAlignment="1" applyProtection="1">
      <alignment horizontal="center" wrapText="1"/>
    </xf>
    <xf numFmtId="180" fontId="52" fillId="0" borderId="175" xfId="280" applyNumberFormat="1" applyFont="1" applyFill="1" applyBorder="1" applyAlignment="1" applyProtection="1">
      <alignment horizontal="center" wrapText="1"/>
      <protection locked="0"/>
    </xf>
    <xf numFmtId="0" fontId="53" fillId="8" borderId="176" xfId="0" applyFont="1" applyFill="1" applyBorder="1" applyAlignment="1">
      <alignment horizontal="center" vertical="center" wrapText="1"/>
    </xf>
    <xf numFmtId="180" fontId="53" fillId="8" borderId="177" xfId="280" applyNumberFormat="1" applyFont="1" applyFill="1" applyBorder="1" applyAlignment="1" applyProtection="1">
      <alignment horizontal="center" wrapText="1"/>
    </xf>
    <xf numFmtId="180" fontId="53" fillId="8" borderId="178" xfId="280" applyNumberFormat="1" applyFont="1" applyFill="1" applyBorder="1" applyAlignment="1" applyProtection="1">
      <alignment horizontal="center" wrapText="1"/>
    </xf>
    <xf numFmtId="0" fontId="52" fillId="0" borderId="180" xfId="0" applyFont="1" applyBorder="1" applyAlignment="1" applyProtection="1">
      <alignment horizontal="center" vertical="center" wrapText="1"/>
      <protection locked="0"/>
    </xf>
    <xf numFmtId="0" fontId="52" fillId="0" borderId="79" xfId="0" applyFont="1" applyBorder="1" applyAlignment="1" applyProtection="1">
      <alignment horizontal="center" vertical="center" wrapText="1"/>
      <protection locked="0"/>
    </xf>
    <xf numFmtId="0" fontId="52" fillId="0" borderId="79" xfId="0" applyFont="1" applyBorder="1" applyAlignment="1" applyProtection="1">
      <alignment horizontal="center" wrapText="1"/>
      <protection locked="0"/>
    </xf>
    <xf numFmtId="0" fontId="52" fillId="0" borderId="15" xfId="0" applyFont="1" applyBorder="1" applyAlignment="1" applyProtection="1">
      <alignment horizontal="center" wrapText="1"/>
      <protection locked="0"/>
    </xf>
    <xf numFmtId="180" fontId="52" fillId="0" borderId="133" xfId="280" applyNumberFormat="1" applyFont="1" applyFill="1" applyBorder="1" applyAlignment="1" applyProtection="1">
      <alignment horizontal="center" wrapText="1"/>
      <protection locked="0"/>
    </xf>
    <xf numFmtId="180" fontId="52" fillId="0" borderId="181" xfId="280" applyNumberFormat="1" applyFont="1" applyFill="1" applyBorder="1" applyAlignment="1" applyProtection="1">
      <alignment horizontal="center" wrapText="1"/>
      <protection locked="0"/>
    </xf>
    <xf numFmtId="180" fontId="52" fillId="0" borderId="79" xfId="280" applyNumberFormat="1" applyFont="1" applyFill="1" applyBorder="1" applyAlignment="1" applyProtection="1">
      <alignment horizontal="center" wrapText="1"/>
      <protection locked="0"/>
    </xf>
    <xf numFmtId="180" fontId="52" fillId="0" borderId="138" xfId="280" applyNumberFormat="1" applyFont="1" applyFill="1" applyBorder="1" applyAlignment="1" applyProtection="1">
      <alignment horizontal="center" wrapText="1"/>
      <protection locked="0"/>
    </xf>
    <xf numFmtId="180" fontId="52" fillId="0" borderId="136" xfId="280" applyNumberFormat="1" applyFont="1" applyFill="1" applyBorder="1" applyAlignment="1" applyProtection="1">
      <alignment horizontal="center" wrapText="1"/>
      <protection locked="0"/>
    </xf>
    <xf numFmtId="180" fontId="52" fillId="0" borderId="15" xfId="280" applyNumberFormat="1" applyFont="1" applyFill="1" applyBorder="1" applyAlignment="1" applyProtection="1">
      <alignment horizontal="center" wrapText="1"/>
      <protection locked="0"/>
    </xf>
    <xf numFmtId="0" fontId="54" fillId="0" borderId="179" xfId="0" applyFont="1" applyBorder="1" applyProtection="1"/>
    <xf numFmtId="0" fontId="52" fillId="0" borderId="179" xfId="0" applyFont="1" applyBorder="1" applyProtection="1"/>
    <xf numFmtId="180" fontId="52" fillId="0" borderId="182" xfId="280" applyNumberFormat="1" applyFont="1" applyFill="1" applyBorder="1" applyAlignment="1" applyProtection="1">
      <alignment horizontal="left" vertical="center" wrapText="1"/>
      <protection locked="0"/>
    </xf>
    <xf numFmtId="180" fontId="52" fillId="0" borderId="182" xfId="280" applyNumberFormat="1" applyFont="1" applyFill="1" applyBorder="1" applyAlignment="1" applyProtection="1">
      <alignment horizontal="center" vertical="center" wrapText="1"/>
    </xf>
    <xf numFmtId="0" fontId="53" fillId="8" borderId="182" xfId="0" applyFont="1" applyFill="1" applyBorder="1" applyAlignment="1">
      <alignment horizontal="center" vertical="center" wrapText="1"/>
    </xf>
    <xf numFmtId="0" fontId="53" fillId="35" borderId="182" xfId="0" applyFont="1" applyFill="1" applyBorder="1" applyAlignment="1" applyProtection="1">
      <alignment horizontal="center" vertical="center" wrapText="1"/>
    </xf>
    <xf numFmtId="49" fontId="52" fillId="0" borderId="182" xfId="0" applyNumberFormat="1" applyFont="1" applyBorder="1" applyAlignment="1" applyProtection="1">
      <alignment horizontal="center" vertical="center" wrapText="1"/>
      <protection locked="0"/>
    </xf>
    <xf numFmtId="49" fontId="52" fillId="0" borderId="182" xfId="0" applyNumberFormat="1" applyFont="1" applyBorder="1" applyAlignment="1" applyProtection="1">
      <alignment horizontal="center" vertical="center" wrapText="1"/>
    </xf>
    <xf numFmtId="0" fontId="53" fillId="36" borderId="105" xfId="0" applyFont="1" applyFill="1" applyBorder="1" applyAlignment="1">
      <alignment horizontal="right" vertical="center" wrapText="1"/>
    </xf>
    <xf numFmtId="0" fontId="53" fillId="36" borderId="140" xfId="0" applyFont="1" applyFill="1" applyBorder="1" applyAlignment="1">
      <alignment horizontal="right" vertical="center" wrapText="1"/>
    </xf>
    <xf numFmtId="0" fontId="53" fillId="31" borderId="130" xfId="0" applyFont="1" applyFill="1" applyBorder="1" applyAlignment="1">
      <alignment horizontal="center" vertical="center" wrapText="1"/>
    </xf>
    <xf numFmtId="0" fontId="53" fillId="31" borderId="74" xfId="0" applyFont="1" applyFill="1" applyBorder="1" applyAlignment="1">
      <alignment horizontal="center" vertical="center" wrapText="1"/>
    </xf>
    <xf numFmtId="0" fontId="53" fillId="31" borderId="131" xfId="0" applyFont="1" applyFill="1" applyBorder="1" applyAlignment="1">
      <alignment horizontal="center" vertical="center" wrapText="1"/>
    </xf>
    <xf numFmtId="0" fontId="53" fillId="31" borderId="19" xfId="0" applyFont="1" applyFill="1" applyBorder="1" applyAlignment="1">
      <alignment horizontal="center" vertical="center" wrapText="1"/>
    </xf>
    <xf numFmtId="0" fontId="53" fillId="31" borderId="17" xfId="0" applyFont="1" applyFill="1" applyBorder="1" applyAlignment="1">
      <alignment horizontal="center" vertical="center" wrapText="1"/>
    </xf>
    <xf numFmtId="0" fontId="53" fillId="31" borderId="18" xfId="0" applyFont="1" applyFill="1" applyBorder="1" applyAlignment="1">
      <alignment horizontal="center" vertical="center" wrapText="1"/>
    </xf>
    <xf numFmtId="0" fontId="53" fillId="34" borderId="130" xfId="0" applyFont="1" applyFill="1" applyBorder="1" applyAlignment="1">
      <alignment horizontal="center" vertical="center" wrapText="1"/>
    </xf>
    <xf numFmtId="0" fontId="53" fillId="34" borderId="74" xfId="0" applyFont="1" applyFill="1" applyBorder="1" applyAlignment="1">
      <alignment horizontal="center" vertical="center" wrapText="1"/>
    </xf>
    <xf numFmtId="0" fontId="53" fillId="34" borderId="132" xfId="0" applyFont="1" applyFill="1" applyBorder="1" applyAlignment="1">
      <alignment horizontal="center" vertical="center" wrapText="1"/>
    </xf>
    <xf numFmtId="182" fontId="70" fillId="0" borderId="129" xfId="282" applyNumberFormat="1" applyFont="1" applyBorder="1" applyAlignment="1">
      <alignment horizontal="center" vertical="center" wrapText="1"/>
    </xf>
    <xf numFmtId="182" fontId="70" fillId="0" borderId="127" xfId="282" applyNumberFormat="1" applyFont="1" applyBorder="1" applyAlignment="1">
      <alignment horizontal="center" vertical="center" wrapText="1"/>
    </xf>
    <xf numFmtId="182" fontId="70" fillId="0" borderId="128" xfId="282" applyNumberFormat="1" applyFont="1" applyBorder="1" applyAlignment="1">
      <alignment horizontal="center" vertical="center" wrapText="1"/>
    </xf>
    <xf numFmtId="182" fontId="70" fillId="0" borderId="126" xfId="282" applyNumberFormat="1" applyFont="1" applyBorder="1" applyAlignment="1">
      <alignment horizontal="center" vertical="center" wrapText="1"/>
    </xf>
    <xf numFmtId="0" fontId="53" fillId="0" borderId="79" xfId="0" applyFont="1" applyBorder="1" applyAlignment="1">
      <alignment horizontal="center" vertical="center" textRotation="90" wrapText="1"/>
    </xf>
    <xf numFmtId="0" fontId="53" fillId="0" borderId="65" xfId="0" applyFont="1" applyBorder="1" applyAlignment="1">
      <alignment horizontal="center" vertical="center" textRotation="90" wrapText="1"/>
    </xf>
    <xf numFmtId="0" fontId="53" fillId="0" borderId="133" xfId="0" applyFont="1" applyBorder="1" applyAlignment="1">
      <alignment horizontal="center" vertical="center" textRotation="90" wrapText="1"/>
    </xf>
    <xf numFmtId="0" fontId="53" fillId="0" borderId="134" xfId="0" applyFont="1" applyBorder="1" applyAlignment="1">
      <alignment horizontal="center" vertical="center" textRotation="90" wrapText="1"/>
    </xf>
    <xf numFmtId="182" fontId="70" fillId="0" borderId="124" xfId="282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left" wrapText="1"/>
      <protection locked="0"/>
    </xf>
    <xf numFmtId="0" fontId="53" fillId="0" borderId="0" xfId="0" applyFont="1" applyBorder="1" applyAlignment="1" applyProtection="1">
      <alignment horizontal="right" vertical="center" wrapText="1"/>
      <protection locked="0"/>
    </xf>
    <xf numFmtId="0" fontId="53" fillId="28" borderId="130" xfId="0" applyFont="1" applyFill="1" applyBorder="1" applyAlignment="1">
      <alignment horizontal="center" vertical="center"/>
    </xf>
    <xf numFmtId="0" fontId="53" fillId="28" borderId="74" xfId="0" applyFont="1" applyFill="1" applyBorder="1" applyAlignment="1">
      <alignment horizontal="center" vertical="center"/>
    </xf>
    <xf numFmtId="0" fontId="53" fillId="28" borderId="131" xfId="0" applyFont="1" applyFill="1" applyBorder="1" applyAlignment="1">
      <alignment horizontal="center" vertical="center"/>
    </xf>
    <xf numFmtId="0" fontId="53" fillId="29" borderId="132" xfId="0" applyFont="1" applyFill="1" applyBorder="1" applyAlignment="1">
      <alignment horizontal="center" vertical="center" wrapText="1"/>
    </xf>
    <xf numFmtId="0" fontId="53" fillId="29" borderId="24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8" borderId="171" xfId="0" applyFont="1" applyFill="1" applyBorder="1" applyAlignment="1">
      <alignment horizontal="center" vertical="center" wrapText="1"/>
    </xf>
    <xf numFmtId="0" fontId="53" fillId="8" borderId="174" xfId="0" applyFont="1" applyFill="1" applyBorder="1" applyAlignment="1">
      <alignment horizontal="center" vertical="center" wrapText="1"/>
    </xf>
    <xf numFmtId="0" fontId="53" fillId="8" borderId="172" xfId="0" applyFont="1" applyFill="1" applyBorder="1" applyAlignment="1">
      <alignment horizontal="center" vertical="center" wrapText="1"/>
    </xf>
    <xf numFmtId="0" fontId="53" fillId="8" borderId="172" xfId="0" applyFont="1" applyFill="1" applyBorder="1" applyAlignment="1">
      <alignment horizontal="center" vertical="center"/>
    </xf>
    <xf numFmtId="0" fontId="53" fillId="8" borderId="173" xfId="0" applyFont="1" applyFill="1" applyBorder="1" applyAlignment="1">
      <alignment horizontal="center" vertical="center" wrapText="1"/>
    </xf>
    <xf numFmtId="0" fontId="53" fillId="8" borderId="175" xfId="0" applyFont="1" applyFill="1" applyBorder="1" applyAlignment="1">
      <alignment horizontal="center" vertical="center" wrapText="1"/>
    </xf>
    <xf numFmtId="0" fontId="53" fillId="8" borderId="17" xfId="0" applyFont="1" applyFill="1" applyBorder="1" applyAlignment="1">
      <alignment horizontal="center" vertical="center" wrapText="1"/>
    </xf>
    <xf numFmtId="0" fontId="52" fillId="0" borderId="77" xfId="0" applyFont="1" applyBorder="1" applyAlignment="1">
      <alignment vertical="center" wrapText="1"/>
    </xf>
    <xf numFmtId="0" fontId="52" fillId="0" borderId="78" xfId="0" applyFont="1" applyBorder="1" applyAlignment="1">
      <alignment vertical="center" wrapText="1"/>
    </xf>
    <xf numFmtId="0" fontId="53" fillId="8" borderId="20" xfId="0" applyFont="1" applyFill="1" applyBorder="1" applyAlignment="1">
      <alignment horizontal="center" vertical="center" wrapText="1"/>
    </xf>
    <xf numFmtId="0" fontId="53" fillId="8" borderId="24" xfId="0" applyFont="1" applyFill="1" applyBorder="1" applyAlignment="1">
      <alignment horizontal="center" vertical="center" wrapText="1"/>
    </xf>
    <xf numFmtId="0" fontId="52" fillId="0" borderId="70" xfId="0" applyFont="1" applyFill="1" applyBorder="1" applyAlignment="1">
      <alignment horizontal="left" vertical="center" wrapText="1"/>
    </xf>
    <xf numFmtId="0" fontId="52" fillId="0" borderId="27" xfId="0" applyFont="1" applyFill="1" applyBorder="1" applyAlignment="1">
      <alignment horizontal="left" vertical="center" wrapText="1"/>
    </xf>
    <xf numFmtId="0" fontId="52" fillId="0" borderId="70" xfId="0" applyFont="1" applyBorder="1" applyAlignment="1">
      <alignment vertical="center" wrapText="1"/>
    </xf>
    <xf numFmtId="0" fontId="53" fillId="8" borderId="23" xfId="0" applyFont="1" applyFill="1" applyBorder="1" applyAlignment="1">
      <alignment horizontal="center" vertical="center" wrapText="1"/>
    </xf>
    <xf numFmtId="0" fontId="53" fillId="8" borderId="18" xfId="0" applyFont="1" applyFill="1" applyBorder="1" applyAlignment="1">
      <alignment horizontal="center" vertical="center" wrapText="1"/>
    </xf>
    <xf numFmtId="0" fontId="53" fillId="8" borderId="76" xfId="0" applyFont="1" applyFill="1" applyBorder="1" applyAlignment="1">
      <alignment horizontal="center" vertical="center" wrapText="1"/>
    </xf>
    <xf numFmtId="0" fontId="53" fillId="8" borderId="21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right" vertical="center" wrapText="1"/>
    </xf>
    <xf numFmtId="0" fontId="53" fillId="0" borderId="79" xfId="0" applyFont="1" applyBorder="1" applyAlignment="1" applyProtection="1">
      <alignment horizontal="center" vertical="center" textRotation="90" wrapText="1"/>
      <protection locked="0"/>
    </xf>
    <xf numFmtId="0" fontId="64" fillId="0" borderId="65" xfId="0" applyFont="1" applyBorder="1" applyAlignment="1" applyProtection="1">
      <alignment horizontal="center" vertical="center" textRotation="90" wrapText="1"/>
      <protection locked="0"/>
    </xf>
    <xf numFmtId="182" fontId="65" fillId="0" borderId="95" xfId="282" applyNumberFormat="1" applyFont="1" applyBorder="1" applyAlignment="1" applyProtection="1">
      <alignment horizontal="center" vertical="center" wrapText="1"/>
      <protection locked="0"/>
    </xf>
    <xf numFmtId="182" fontId="65" fillId="0" borderId="80" xfId="282" applyNumberFormat="1" applyFont="1" applyBorder="1" applyAlignment="1" applyProtection="1">
      <alignment horizontal="center" vertical="center" wrapText="1"/>
      <protection locked="0"/>
    </xf>
    <xf numFmtId="182" fontId="65" fillId="0" borderId="81" xfId="282" applyNumberFormat="1" applyFont="1" applyBorder="1" applyAlignment="1" applyProtection="1">
      <alignment horizontal="center" vertical="center" wrapText="1"/>
      <protection locked="0"/>
    </xf>
    <xf numFmtId="182" fontId="65" fillId="0" borderId="82" xfId="282" applyNumberFormat="1" applyFont="1" applyBorder="1" applyAlignment="1" applyProtection="1">
      <alignment horizontal="center" vertical="center" wrapText="1"/>
      <protection locked="0"/>
    </xf>
    <xf numFmtId="182" fontId="65" fillId="0" borderId="83" xfId="282" applyNumberFormat="1" applyFont="1" applyBorder="1" applyAlignment="1" applyProtection="1">
      <alignment horizontal="center" vertical="center" wrapText="1"/>
      <protection locked="0"/>
    </xf>
    <xf numFmtId="182" fontId="65" fillId="0" borderId="84" xfId="282" applyNumberFormat="1" applyFont="1" applyBorder="1" applyAlignment="1" applyProtection="1">
      <alignment horizontal="center" vertical="center" wrapText="1"/>
      <protection locked="0"/>
    </xf>
    <xf numFmtId="0" fontId="57" fillId="0" borderId="0" xfId="0" applyFont="1" applyBorder="1" applyAlignment="1" applyProtection="1">
      <alignment horizontal="left"/>
    </xf>
    <xf numFmtId="0" fontId="54" fillId="0" borderId="0" xfId="0" applyFont="1" applyBorder="1" applyAlignment="1" applyProtection="1">
      <alignment horizontal="left"/>
    </xf>
    <xf numFmtId="182" fontId="63" fillId="0" borderId="80" xfId="282" applyNumberFormat="1" applyFont="1" applyBorder="1" applyAlignment="1" applyProtection="1">
      <alignment horizontal="center" vertical="center" wrapText="1"/>
      <protection locked="0"/>
    </xf>
    <xf numFmtId="182" fontId="63" fillId="0" borderId="83" xfId="282" applyNumberFormat="1" applyFont="1" applyBorder="1" applyAlignment="1" applyProtection="1">
      <alignment horizontal="center" vertical="center" wrapText="1"/>
      <protection locked="0"/>
    </xf>
    <xf numFmtId="0" fontId="63" fillId="0" borderId="84" xfId="232" applyFont="1" applyBorder="1" applyAlignment="1" applyProtection="1">
      <alignment horizontal="center" vertical="center" wrapText="1"/>
      <protection locked="0"/>
    </xf>
    <xf numFmtId="0" fontId="63" fillId="0" borderId="80" xfId="232" applyFont="1" applyBorder="1" applyAlignment="1" applyProtection="1">
      <alignment horizontal="center" vertical="center" wrapText="1"/>
      <protection locked="0"/>
    </xf>
    <xf numFmtId="0" fontId="63" fillId="0" borderId="83" xfId="232" applyFont="1" applyBorder="1" applyAlignment="1" applyProtection="1">
      <alignment horizontal="center" vertical="center" wrapText="1"/>
      <protection locked="0"/>
    </xf>
    <xf numFmtId="0" fontId="63" fillId="0" borderId="85" xfId="232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 horizontal="center" vertical="center" wrapText="1"/>
    </xf>
    <xf numFmtId="0" fontId="68" fillId="25" borderId="120" xfId="0" applyFont="1" applyFill="1" applyBorder="1" applyAlignment="1" applyProtection="1">
      <alignment horizontal="center" vertical="center" wrapText="1"/>
    </xf>
    <xf numFmtId="0" fontId="68" fillId="25" borderId="10" xfId="0" applyFont="1" applyFill="1" applyBorder="1" applyAlignment="1" applyProtection="1">
      <alignment horizontal="center" vertical="center" wrapText="1"/>
    </xf>
    <xf numFmtId="0" fontId="68" fillId="25" borderId="121" xfId="0" applyFont="1" applyFill="1" applyBorder="1" applyAlignment="1" applyProtection="1">
      <alignment horizontal="center" vertical="center" wrapText="1"/>
    </xf>
    <xf numFmtId="0" fontId="68" fillId="25" borderId="108" xfId="0" applyFont="1" applyFill="1" applyBorder="1" applyAlignment="1" applyProtection="1">
      <alignment horizontal="center" vertical="center" wrapText="1"/>
    </xf>
    <xf numFmtId="0" fontId="68" fillId="25" borderId="114" xfId="0" applyFont="1" applyFill="1" applyBorder="1" applyAlignment="1" applyProtection="1">
      <alignment horizontal="center" vertical="center" wrapText="1"/>
    </xf>
    <xf numFmtId="0" fontId="53" fillId="27" borderId="108" xfId="0" applyFont="1" applyFill="1" applyBorder="1" applyAlignment="1" applyProtection="1">
      <alignment horizontal="center" vertical="center" wrapText="1"/>
    </xf>
    <xf numFmtId="0" fontId="53" fillId="27" borderId="110" xfId="0" applyFont="1" applyFill="1" applyBorder="1" applyAlignment="1" applyProtection="1">
      <alignment horizontal="center" vertical="center" wrapText="1"/>
    </xf>
    <xf numFmtId="0" fontId="0" fillId="30" borderId="111" xfId="0" applyFill="1" applyBorder="1" applyAlignment="1" applyProtection="1">
      <alignment horizontal="center" vertical="center" wrapText="1"/>
    </xf>
    <xf numFmtId="0" fontId="53" fillId="31" borderId="115" xfId="0" applyFont="1" applyFill="1" applyBorder="1" applyAlignment="1" applyProtection="1">
      <alignment horizontal="center" vertical="center" wrapText="1"/>
    </xf>
    <xf numFmtId="0" fontId="53" fillId="25" borderId="106" xfId="0" applyFont="1" applyFill="1" applyBorder="1" applyAlignment="1" applyProtection="1">
      <alignment horizontal="center" vertical="center" wrapText="1"/>
    </xf>
    <xf numFmtId="0" fontId="53" fillId="25" borderId="99" xfId="0" applyFont="1" applyFill="1" applyBorder="1" applyAlignment="1" applyProtection="1">
      <alignment horizontal="center" vertical="center" wrapText="1"/>
    </xf>
    <xf numFmtId="0" fontId="0" fillId="0" borderId="97" xfId="0" applyBorder="1" applyAlignment="1" applyProtection="1">
      <alignment horizontal="center" vertical="center" wrapText="1"/>
    </xf>
    <xf numFmtId="0" fontId="53" fillId="25" borderId="116" xfId="0" applyFont="1" applyFill="1" applyBorder="1" applyAlignment="1" applyProtection="1">
      <alignment horizontal="center" vertical="center" wrapText="1"/>
    </xf>
    <xf numFmtId="0" fontId="53" fillId="25" borderId="117" xfId="0" applyFont="1" applyFill="1" applyBorder="1" applyAlignment="1" applyProtection="1">
      <alignment horizontal="center" vertical="center" wrapText="1"/>
    </xf>
    <xf numFmtId="0" fontId="53" fillId="25" borderId="118" xfId="0" applyFont="1" applyFill="1" applyBorder="1" applyAlignment="1" applyProtection="1">
      <alignment horizontal="center" vertical="center" wrapText="1"/>
    </xf>
    <xf numFmtId="0" fontId="69" fillId="0" borderId="10" xfId="0" applyFont="1" applyBorder="1" applyAlignment="1" applyProtection="1">
      <alignment horizontal="center" vertical="center" wrapText="1"/>
    </xf>
    <xf numFmtId="0" fontId="69" fillId="0" borderId="121" xfId="0" applyFont="1" applyBorder="1" applyAlignment="1" applyProtection="1">
      <alignment horizontal="center" vertical="center" wrapText="1"/>
    </xf>
    <xf numFmtId="0" fontId="53" fillId="31" borderId="122" xfId="0" applyFont="1" applyFill="1" applyBorder="1" applyAlignment="1" applyProtection="1">
      <alignment horizontal="center" vertical="center" wrapText="1"/>
    </xf>
    <xf numFmtId="0" fontId="0" fillId="32" borderId="122" xfId="0" applyFill="1" applyBorder="1" applyAlignment="1" applyProtection="1">
      <alignment horizontal="center" vertical="center" wrapText="1"/>
    </xf>
    <xf numFmtId="0" fontId="67" fillId="26" borderId="125" xfId="0" applyFont="1" applyFill="1" applyBorder="1" applyAlignment="1" applyProtection="1">
      <alignment horizontal="center" vertical="center" wrapText="1"/>
    </xf>
    <xf numFmtId="0" fontId="0" fillId="0" borderId="99" xfId="0" applyBorder="1" applyAlignment="1" applyProtection="1"/>
    <xf numFmtId="0" fontId="0" fillId="0" borderId="97" xfId="0" applyBorder="1" applyAlignment="1" applyProtection="1"/>
    <xf numFmtId="0" fontId="53" fillId="25" borderId="119" xfId="0" applyFont="1" applyFill="1" applyBorder="1" applyAlignment="1" applyProtection="1">
      <alignment horizontal="center" vertical="center" wrapText="1"/>
    </xf>
    <xf numFmtId="0" fontId="53" fillId="25" borderId="109" xfId="0" applyFont="1" applyFill="1" applyBorder="1" applyAlignment="1" applyProtection="1">
      <alignment horizontal="center" vertical="center" wrapText="1"/>
    </xf>
    <xf numFmtId="0" fontId="53" fillId="27" borderId="109" xfId="0" applyFont="1" applyFill="1" applyBorder="1" applyAlignment="1" applyProtection="1">
      <alignment horizontal="center" vertical="center" wrapText="1"/>
    </xf>
    <xf numFmtId="0" fontId="53" fillId="25" borderId="122" xfId="0" applyFont="1" applyFill="1" applyBorder="1" applyAlignment="1" applyProtection="1">
      <alignment horizontal="center" vertical="center" wrapText="1"/>
    </xf>
    <xf numFmtId="0" fontId="0" fillId="0" borderId="122" xfId="0" applyBorder="1" applyAlignment="1" applyProtection="1">
      <alignment horizontal="center" vertical="center" wrapText="1"/>
    </xf>
    <xf numFmtId="0" fontId="53" fillId="25" borderId="115" xfId="0" applyFont="1" applyFill="1" applyBorder="1" applyAlignment="1" applyProtection="1">
      <alignment horizontal="center" vertical="center" wrapText="1"/>
    </xf>
    <xf numFmtId="0" fontId="53" fillId="27" borderId="107" xfId="0" applyFont="1" applyFill="1" applyBorder="1" applyAlignment="1" applyProtection="1">
      <alignment horizontal="center" vertical="center" wrapText="1"/>
    </xf>
    <xf numFmtId="0" fontId="0" fillId="30" borderId="112" xfId="0" applyFill="1" applyBorder="1" applyAlignment="1" applyProtection="1">
      <alignment horizontal="center" vertical="center" wrapText="1"/>
    </xf>
    <xf numFmtId="0" fontId="53" fillId="25" borderId="123" xfId="0" applyFont="1" applyFill="1" applyBorder="1" applyAlignment="1" applyProtection="1">
      <alignment horizontal="center" vertical="center" wrapText="1"/>
    </xf>
    <xf numFmtId="0" fontId="0" fillId="0" borderId="123" xfId="0" applyBorder="1" applyAlignment="1" applyProtection="1"/>
    <xf numFmtId="0" fontId="53" fillId="25" borderId="97" xfId="0" applyFont="1" applyFill="1" applyBorder="1" applyAlignment="1" applyProtection="1">
      <alignment horizontal="center" vertical="center" wrapText="1"/>
    </xf>
    <xf numFmtId="4" fontId="54" fillId="0" borderId="0" xfId="0" applyNumberFormat="1" applyFont="1" applyBorder="1" applyAlignment="1">
      <alignment horizontal="left" vertical="top" wrapText="1"/>
    </xf>
    <xf numFmtId="0" fontId="52" fillId="0" borderId="26" xfId="0" applyFont="1" applyFill="1" applyBorder="1" applyAlignment="1">
      <alignment horizontal="left" vertical="center" wrapText="1"/>
    </xf>
    <xf numFmtId="0" fontId="53" fillId="8" borderId="73" xfId="0" applyFont="1" applyFill="1" applyBorder="1" applyAlignment="1">
      <alignment horizontal="center" vertical="center" wrapText="1"/>
    </xf>
    <xf numFmtId="0" fontId="53" fillId="8" borderId="74" xfId="0" applyFont="1" applyFill="1" applyBorder="1" applyAlignment="1">
      <alignment horizontal="center" vertical="center" wrapText="1"/>
    </xf>
    <xf numFmtId="0" fontId="53" fillId="8" borderId="17" xfId="0" applyFont="1" applyFill="1" applyBorder="1" applyAlignment="1">
      <alignment horizontal="center"/>
    </xf>
    <xf numFmtId="0" fontId="53" fillId="8" borderId="18" xfId="0" applyFont="1" applyFill="1" applyBorder="1" applyAlignment="1">
      <alignment horizontal="center"/>
    </xf>
    <xf numFmtId="0" fontId="52" fillId="0" borderId="75" xfId="0" applyFont="1" applyBorder="1" applyAlignment="1">
      <alignment vertical="center" wrapText="1"/>
    </xf>
    <xf numFmtId="0" fontId="53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left"/>
    </xf>
    <xf numFmtId="4" fontId="53" fillId="8" borderId="17" xfId="0" applyNumberFormat="1" applyFont="1" applyFill="1" applyBorder="1" applyAlignment="1">
      <alignment horizontal="center" vertical="center" wrapText="1"/>
    </xf>
    <xf numFmtId="4" fontId="57" fillId="8" borderId="17" xfId="0" applyNumberFormat="1" applyFont="1" applyFill="1" applyBorder="1" applyAlignment="1">
      <alignment horizontal="center" vertical="center" wrapText="1"/>
    </xf>
    <xf numFmtId="0" fontId="57" fillId="8" borderId="17" xfId="0" applyFont="1" applyFill="1" applyBorder="1" applyAlignment="1">
      <alignment horizontal="center" vertical="center" wrapText="1"/>
    </xf>
    <xf numFmtId="0" fontId="57" fillId="8" borderId="18" xfId="0" applyFont="1" applyFill="1" applyBorder="1" applyAlignment="1">
      <alignment horizontal="center" vertical="center" wrapText="1"/>
    </xf>
    <xf numFmtId="0" fontId="53" fillId="8" borderId="182" xfId="0" applyFont="1" applyFill="1" applyBorder="1" applyAlignment="1">
      <alignment horizontal="center" vertical="center" wrapText="1"/>
    </xf>
    <xf numFmtId="0" fontId="54" fillId="0" borderId="182" xfId="0" applyFont="1" applyBorder="1" applyAlignment="1" applyProtection="1">
      <alignment horizontal="justify" vertical="center" wrapText="1"/>
      <protection locked="0"/>
    </xf>
    <xf numFmtId="0" fontId="54" fillId="0" borderId="17" xfId="0" applyFont="1" applyBorder="1" applyAlignment="1" applyProtection="1">
      <alignment horizontal="justify" vertical="center" wrapText="1"/>
      <protection locked="0"/>
    </xf>
    <xf numFmtId="0" fontId="72" fillId="0" borderId="18" xfId="0" applyFont="1" applyFill="1" applyBorder="1" applyAlignment="1" applyProtection="1">
      <alignment horizontal="left" vertical="center" wrapText="1"/>
      <protection locked="0"/>
    </xf>
    <xf numFmtId="0" fontId="72" fillId="0" borderId="23" xfId="0" applyFont="1" applyFill="1" applyBorder="1" applyAlignment="1" applyProtection="1">
      <alignment horizontal="left" vertical="center" wrapText="1"/>
      <protection locked="0"/>
    </xf>
    <xf numFmtId="0" fontId="72" fillId="0" borderId="184" xfId="0" applyFont="1" applyFill="1" applyBorder="1" applyAlignment="1" applyProtection="1">
      <alignment horizontal="left" vertical="center" wrapText="1"/>
      <protection locked="0"/>
    </xf>
    <xf numFmtId="0" fontId="57" fillId="8" borderId="182" xfId="0" applyFont="1" applyFill="1" applyBorder="1" applyAlignment="1" applyProtection="1">
      <alignment horizontal="center" vertical="center" wrapText="1"/>
    </xf>
    <xf numFmtId="0" fontId="57" fillId="8" borderId="17" xfId="0" applyFont="1" applyFill="1" applyBorder="1" applyAlignment="1" applyProtection="1">
      <alignment horizontal="center" vertical="center" wrapText="1"/>
    </xf>
    <xf numFmtId="0" fontId="57" fillId="8" borderId="183" xfId="0" applyFont="1" applyFill="1" applyBorder="1" applyAlignment="1" applyProtection="1">
      <alignment horizontal="center" vertical="center" wrapText="1"/>
    </xf>
    <xf numFmtId="0" fontId="53" fillId="8" borderId="182" xfId="0" applyFont="1" applyFill="1" applyBorder="1" applyAlignment="1" applyProtection="1">
      <alignment horizontal="center" vertical="center" wrapText="1"/>
    </xf>
    <xf numFmtId="0" fontId="53" fillId="8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left" vertical="center" wrapText="1"/>
      <protection locked="0"/>
    </xf>
    <xf numFmtId="0" fontId="57" fillId="0" borderId="0" xfId="0" applyFont="1" applyBorder="1" applyAlignment="1" applyProtection="1">
      <alignment horizontal="left" vertical="center" wrapText="1"/>
      <protection locked="0"/>
    </xf>
    <xf numFmtId="0" fontId="52" fillId="0" borderId="0" xfId="0" applyFont="1" applyBorder="1" applyAlignment="1" applyProtection="1">
      <alignment horizontal="left" vertical="center" wrapText="1"/>
    </xf>
    <xf numFmtId="0" fontId="53" fillId="35" borderId="182" xfId="0" applyFont="1" applyFill="1" applyBorder="1" applyAlignment="1" applyProtection="1">
      <alignment horizontal="center" vertical="center" wrapText="1"/>
    </xf>
    <xf numFmtId="0" fontId="53" fillId="35" borderId="17" xfId="0" applyFont="1" applyFill="1" applyBorder="1" applyAlignment="1" applyProtection="1">
      <alignment horizontal="center" vertical="center" wrapText="1"/>
    </xf>
    <xf numFmtId="0" fontId="57" fillId="24" borderId="69" xfId="0" applyFont="1" applyFill="1" applyBorder="1" applyAlignment="1">
      <alignment horizontal="center" vertical="center" wrapText="1"/>
    </xf>
    <xf numFmtId="0" fontId="57" fillId="24" borderId="72" xfId="0" applyFont="1" applyFill="1" applyBorder="1" applyAlignment="1">
      <alignment horizontal="center" vertical="center" wrapText="1"/>
    </xf>
    <xf numFmtId="0" fontId="54" fillId="0" borderId="71" xfId="0" applyFont="1" applyBorder="1" applyAlignment="1">
      <alignment horizontal="left" vertical="center" wrapText="1"/>
    </xf>
    <xf numFmtId="0" fontId="54" fillId="0" borderId="69" xfId="0" applyFont="1" applyBorder="1" applyAlignment="1">
      <alignment horizontal="left" vertical="center" wrapText="1"/>
    </xf>
    <xf numFmtId="0" fontId="54" fillId="0" borderId="72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7" fillId="24" borderId="71" xfId="0" applyFont="1" applyFill="1" applyBorder="1" applyAlignment="1">
      <alignment horizontal="center" vertical="center" wrapText="1"/>
    </xf>
    <xf numFmtId="0" fontId="53" fillId="24" borderId="17" xfId="0" applyFont="1" applyFill="1" applyBorder="1" applyAlignment="1">
      <alignment horizontal="center" vertical="center" wrapText="1"/>
    </xf>
    <xf numFmtId="0" fontId="53" fillId="24" borderId="18" xfId="0" applyFont="1" applyFill="1" applyBorder="1" applyAlignment="1">
      <alignment horizontal="center" vertical="center" wrapText="1"/>
    </xf>
    <xf numFmtId="0" fontId="53" fillId="8" borderId="19" xfId="0" applyFont="1" applyFill="1" applyBorder="1" applyAlignment="1">
      <alignment horizontal="center" vertical="center" wrapText="1"/>
    </xf>
    <xf numFmtId="0" fontId="53" fillId="8" borderId="79" xfId="0" applyFont="1" applyFill="1" applyBorder="1" applyAlignment="1">
      <alignment horizontal="center" vertical="center" wrapText="1"/>
    </xf>
    <xf numFmtId="0" fontId="53" fillId="8" borderId="22" xfId="0" applyFont="1" applyFill="1" applyBorder="1" applyAlignment="1">
      <alignment horizontal="center" vertical="center" wrapText="1"/>
    </xf>
  </cellXfs>
  <cellStyles count="38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2" xfId="232"/>
    <cellStyle name="Normal 2 2" xfId="233"/>
    <cellStyle name="Normal 2 3" xfId="234"/>
    <cellStyle name="Normal 2 3 2" xfId="235"/>
    <cellStyle name="Normal 2 3_00_Decisão Anexo V 2015_MEMORIAL_Oficial SOF" xfId="236"/>
    <cellStyle name="Normal 2 4" xfId="237"/>
    <cellStyle name="Normal 2 5" xfId="238"/>
    <cellStyle name="Normal 2 6" xfId="239"/>
    <cellStyle name="Normal 2_00_Decisão Anexo V 2015_MEMORIAL_Oficial SOF" xfId="240"/>
    <cellStyle name="Normal 3" xfId="241"/>
    <cellStyle name="Normal 3 2" xfId="242"/>
    <cellStyle name="Normal 3_05_Impactos_Demais PLs_2013_Dados CNJ de jul-12" xfId="243"/>
    <cellStyle name="Normal 4" xfId="244"/>
    <cellStyle name="Normal 5" xfId="245"/>
    <cellStyle name="Normal 6" xfId="246"/>
    <cellStyle name="Normal 7" xfId="247"/>
    <cellStyle name="Normal 8" xfId="248"/>
    <cellStyle name="Normal 9" xfId="249"/>
    <cellStyle name="Nota 2" xfId="250"/>
    <cellStyle name="Nota 2 2" xfId="251"/>
    <cellStyle name="Nota 2_00_Decisão Anexo V 2015_MEMORIAL_Oficial SOF" xfId="252"/>
    <cellStyle name="Nota 3" xfId="253"/>
    <cellStyle name="Nota 4" xfId="254"/>
    <cellStyle name="Note" xfId="255"/>
    <cellStyle name="Output" xfId="256"/>
    <cellStyle name="Percent_Agenda" xfId="257"/>
    <cellStyle name="Percentual" xfId="258"/>
    <cellStyle name="Ponto" xfId="259"/>
    <cellStyle name="Porcentagem" xfId="379" builtinId="5"/>
    <cellStyle name="Porcentagem 10" xfId="260"/>
    <cellStyle name="Porcentagem 2" xfId="261"/>
    <cellStyle name="Porcentagem 2 2" xfId="262"/>
    <cellStyle name="Porcentagem 2_FCDF 2014_2ª Versão" xfId="263"/>
    <cellStyle name="Porcentagem 3" xfId="264"/>
    <cellStyle name="Porcentagem 4" xfId="265"/>
    <cellStyle name="Porcentagem 5" xfId="266"/>
    <cellStyle name="Porcentagem 6" xfId="267"/>
    <cellStyle name="Porcentagem 7" xfId="268"/>
    <cellStyle name="Porcentagem 8" xfId="269"/>
    <cellStyle name="Porcentagem 9" xfId="270"/>
    <cellStyle name="rodape" xfId="271"/>
    <cellStyle name="Saída 2" xfId="272"/>
    <cellStyle name="Saída 2 2" xfId="273"/>
    <cellStyle name="Saída 2_05_Impactos_Demais PLs_2013_Dados CNJ de jul-12" xfId="274"/>
    <cellStyle name="Saída 3" xfId="275"/>
    <cellStyle name="Saída 4" xfId="276"/>
    <cellStyle name="Sep. milhar [0]" xfId="277"/>
    <cellStyle name="Sep. milhar [2]" xfId="278"/>
    <cellStyle name="Separador de m" xfId="279"/>
    <cellStyle name="Separador de milhares 10" xfId="281"/>
    <cellStyle name="Separador de milhares 2" xfId="282"/>
    <cellStyle name="Separador de milhares 2 2" xfId="283"/>
    <cellStyle name="Separador de milhares 2 2 3" xfId="284"/>
    <cellStyle name="Separador de milhares 2 2 6" xfId="285"/>
    <cellStyle name="Separador de milhares 2 2_00_Decisão Anexo V 2015_MEMORIAL_Oficial SOF" xfId="286"/>
    <cellStyle name="Separador de milhares 2 3" xfId="287"/>
    <cellStyle name="Separador de milhares 2 3 2" xfId="288"/>
    <cellStyle name="Separador de milhares 2 3 2 2" xfId="289"/>
    <cellStyle name="Separador de milhares 2 3 2 2 2" xfId="290"/>
    <cellStyle name="Separador de milhares 2 3 2 2_00_Decisão Anexo V 2015_MEMORIAL_Oficial SOF" xfId="291"/>
    <cellStyle name="Separador de milhares 2 3 2_00_Decisão Anexo V 2015_MEMORIAL_Oficial SOF" xfId="292"/>
    <cellStyle name="Separador de milhares 2 3 3" xfId="293"/>
    <cellStyle name="Separador de milhares 2 3_00_Decisão Anexo V 2015_MEMORIAL_Oficial SOF" xfId="294"/>
    <cellStyle name="Separador de milhares 2 4" xfId="295"/>
    <cellStyle name="Separador de milhares 2 5" xfId="296"/>
    <cellStyle name="Separador de milhares 2 5 2" xfId="297"/>
    <cellStyle name="Separador de milhares 2 5_00_Decisão Anexo V 2015_MEMORIAL_Oficial SOF" xfId="298"/>
    <cellStyle name="Separador de milhares 2_00_Decisão Anexo V 2015_MEMORIAL_Oficial SOF" xfId="299"/>
    <cellStyle name="Separador de milhares 3" xfId="300"/>
    <cellStyle name="Separador de milhares 3 2" xfId="301"/>
    <cellStyle name="Separador de milhares 3 3" xfId="302"/>
    <cellStyle name="Separador de milhares 3_00_Decisão Anexo V 2015_MEMORIAL_Oficial SOF" xfId="303"/>
    <cellStyle name="Separador de milhares 4" xfId="304"/>
    <cellStyle name="Separador de milhares 5" xfId="305"/>
    <cellStyle name="Separador de milhares 6" xfId="306"/>
    <cellStyle name="Separador de milhares 7" xfId="307"/>
    <cellStyle name="Separador de milhares 8" xfId="308"/>
    <cellStyle name="Separador de milhares 9" xfId="309"/>
    <cellStyle name="Separador de milhares_Estrutura Remuneratória de Militares_Matriz Impactos" xfId="310"/>
    <cellStyle name="TableStyleLight1" xfId="311"/>
    <cellStyle name="TableStyleLight1 2" xfId="312"/>
    <cellStyle name="TableStyleLight1 3" xfId="313"/>
    <cellStyle name="TableStyleLight1 5" xfId="314"/>
    <cellStyle name="TableStyleLight1_00_Decisão Anexo V 2015_MEMORIAL_Oficial SOF" xfId="315"/>
    <cellStyle name="Texto de Aviso 2" xfId="316"/>
    <cellStyle name="Texto de Aviso 2 2" xfId="317"/>
    <cellStyle name="Texto de Aviso 2_05_Impactos_Demais PLs_2013_Dados CNJ de jul-12" xfId="318"/>
    <cellStyle name="Texto de Aviso 3" xfId="319"/>
    <cellStyle name="Texto de Aviso 4" xfId="320"/>
    <cellStyle name="Texto Explicativo 2" xfId="321"/>
    <cellStyle name="Texto Explicativo 2 2" xfId="322"/>
    <cellStyle name="Texto Explicativo 2_05_Impactos_Demais PLs_2013_Dados CNJ de jul-12" xfId="323"/>
    <cellStyle name="Texto Explicativo 3" xfId="324"/>
    <cellStyle name="Texto Explicativo 4" xfId="325"/>
    <cellStyle name="Texto, derecha" xfId="326"/>
    <cellStyle name="Texto, izquierda" xfId="327"/>
    <cellStyle name="Title" xfId="328"/>
    <cellStyle name="Titulo" xfId="329"/>
    <cellStyle name="Título 1 1" xfId="330"/>
    <cellStyle name="Título 1 2" xfId="331"/>
    <cellStyle name="Título 1 2 2" xfId="332"/>
    <cellStyle name="Título 1 2_05_Impactos_Demais PLs_2013_Dados CNJ de jul-12" xfId="333"/>
    <cellStyle name="Título 1 3" xfId="334"/>
    <cellStyle name="Título 1 4" xfId="335"/>
    <cellStyle name="Título 10" xfId="336"/>
    <cellStyle name="Título 11" xfId="337"/>
    <cellStyle name="Título 2 2" xfId="338"/>
    <cellStyle name="Título 2 2 2" xfId="339"/>
    <cellStyle name="Título 2 2_05_Impactos_Demais PLs_2013_Dados CNJ de jul-12" xfId="340"/>
    <cellStyle name="Título 2 3" xfId="341"/>
    <cellStyle name="Título 2 4" xfId="342"/>
    <cellStyle name="Título 3 2" xfId="343"/>
    <cellStyle name="Título 3 2 2" xfId="344"/>
    <cellStyle name="Título 3 2_05_Impactos_Demais PLs_2013_Dados CNJ de jul-12" xfId="345"/>
    <cellStyle name="Título 3 3" xfId="346"/>
    <cellStyle name="Título 3 4" xfId="347"/>
    <cellStyle name="Título 4 2" xfId="348"/>
    <cellStyle name="Título 4 2 2" xfId="349"/>
    <cellStyle name="Título 4 2_05_Impactos_Demais PLs_2013_Dados CNJ de jul-12" xfId="350"/>
    <cellStyle name="Título 4 3" xfId="351"/>
    <cellStyle name="Título 4 4" xfId="352"/>
    <cellStyle name="Título 5" xfId="353"/>
    <cellStyle name="Título 5 2" xfId="354"/>
    <cellStyle name="Título 5 3" xfId="355"/>
    <cellStyle name="Título 5_05_Impactos_Demais PLs_2013_Dados CNJ de jul-12" xfId="356"/>
    <cellStyle name="Título 6" xfId="357"/>
    <cellStyle name="Título 6 2" xfId="358"/>
    <cellStyle name="Título 6_34" xfId="359"/>
    <cellStyle name="Título 7" xfId="360"/>
    <cellStyle name="Título 8" xfId="361"/>
    <cellStyle name="Título 9" xfId="362"/>
    <cellStyle name="Titulo_00_Equalização ASMED_SOF" xfId="363"/>
    <cellStyle name="Titulo1" xfId="364"/>
    <cellStyle name="Titulo2" xfId="365"/>
    <cellStyle name="Total 2" xfId="366"/>
    <cellStyle name="Total 2 2" xfId="367"/>
    <cellStyle name="Total 2_05_Impactos_Demais PLs_2013_Dados CNJ de jul-12" xfId="368"/>
    <cellStyle name="Total 3" xfId="369"/>
    <cellStyle name="Total 4" xfId="370"/>
    <cellStyle name="V¡rgula" xfId="371"/>
    <cellStyle name="V¡rgula0" xfId="372"/>
    <cellStyle name="Vírgul - Estilo1" xfId="373"/>
    <cellStyle name="Vírgula" xfId="280" builtinId="3"/>
    <cellStyle name="Vírgula 2" xfId="374"/>
    <cellStyle name="Vírgula 3" xfId="375"/>
    <cellStyle name="Vírgula 4" xfId="376"/>
    <cellStyle name="Vírgula0" xfId="377"/>
    <cellStyle name="Warning Text" xfId="3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showGridLines="0" view="pageBreakPreview" zoomScale="70" zoomScaleNormal="100" zoomScaleSheetLayoutView="70" workbookViewId="0">
      <selection activeCell="L5" sqref="L5:M5"/>
    </sheetView>
  </sheetViews>
  <sheetFormatPr defaultColWidth="9.109375" defaultRowHeight="13.2"/>
  <cols>
    <col min="1" max="1" width="11.109375" style="1" customWidth="1"/>
    <col min="2" max="2" width="11.88671875" style="1" customWidth="1"/>
    <col min="3" max="3" width="12.109375" style="2" customWidth="1"/>
    <col min="4" max="4" width="18" style="2" customWidth="1"/>
    <col min="5" max="5" width="14.33203125" style="2" customWidth="1"/>
    <col min="6" max="6" width="13.44140625" style="2" customWidth="1"/>
    <col min="7" max="7" width="14.88671875" style="3" customWidth="1"/>
    <col min="8" max="9" width="13.88671875" style="2" customWidth="1"/>
    <col min="10" max="10" width="14.6640625" style="2" customWidth="1"/>
    <col min="11" max="11" width="14.33203125" style="2" customWidth="1"/>
    <col min="12" max="12" width="14.44140625" style="2" customWidth="1"/>
    <col min="13" max="13" width="18.5546875" style="2" customWidth="1"/>
    <col min="14" max="16384" width="9.109375" style="2"/>
  </cols>
  <sheetData>
    <row r="1" spans="1:13" ht="12.75" customHeigh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</row>
    <row r="2" spans="1:13" ht="12.75" customHeight="1">
      <c r="A2" s="368" t="s">
        <v>1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10" customFormat="1" ht="12.75" customHeight="1">
      <c r="A4" s="369" t="s">
        <v>220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</row>
    <row r="5" spans="1:13" s="207" customFormat="1" ht="12.75" customHeight="1" thickBot="1">
      <c r="A5" s="206"/>
      <c r="B5" s="206"/>
      <c r="C5" s="206"/>
      <c r="D5" s="206"/>
      <c r="E5" s="206"/>
      <c r="F5" s="206"/>
      <c r="G5" s="206"/>
      <c r="H5" s="206"/>
      <c r="I5" s="206"/>
      <c r="L5" s="370" t="s">
        <v>231</v>
      </c>
      <c r="M5" s="370"/>
    </row>
    <row r="6" spans="1:13" ht="12.75" customHeight="1" thickTop="1">
      <c r="A6" s="350" t="s">
        <v>3</v>
      </c>
      <c r="B6" s="351"/>
      <c r="C6" s="351"/>
      <c r="D6" s="352"/>
      <c r="E6" s="356" t="s">
        <v>4</v>
      </c>
      <c r="F6" s="357"/>
      <c r="G6" s="357"/>
      <c r="H6" s="357"/>
      <c r="I6" s="358"/>
      <c r="J6" s="371" t="s">
        <v>5</v>
      </c>
      <c r="K6" s="372"/>
      <c r="L6" s="373"/>
      <c r="M6" s="374" t="s">
        <v>6</v>
      </c>
    </row>
    <row r="7" spans="1:13" ht="21" customHeight="1">
      <c r="A7" s="353"/>
      <c r="B7" s="354"/>
      <c r="C7" s="354"/>
      <c r="D7" s="355"/>
      <c r="E7" s="376" t="s">
        <v>7</v>
      </c>
      <c r="F7" s="377"/>
      <c r="G7" s="377"/>
      <c r="H7" s="377" t="s">
        <v>8</v>
      </c>
      <c r="I7" s="378" t="s">
        <v>9</v>
      </c>
      <c r="J7" s="376" t="s">
        <v>10</v>
      </c>
      <c r="K7" s="377" t="s">
        <v>11</v>
      </c>
      <c r="L7" s="379" t="s">
        <v>9</v>
      </c>
      <c r="M7" s="375"/>
    </row>
    <row r="8" spans="1:13" ht="44.4" customHeight="1">
      <c r="A8" s="162" t="s">
        <v>155</v>
      </c>
      <c r="B8" s="163" t="s">
        <v>156</v>
      </c>
      <c r="C8" s="163" t="s">
        <v>12</v>
      </c>
      <c r="D8" s="158" t="s">
        <v>13</v>
      </c>
      <c r="E8" s="162" t="s">
        <v>14</v>
      </c>
      <c r="F8" s="163" t="s">
        <v>15</v>
      </c>
      <c r="G8" s="157" t="s">
        <v>16</v>
      </c>
      <c r="H8" s="377"/>
      <c r="I8" s="378"/>
      <c r="J8" s="376"/>
      <c r="K8" s="377"/>
      <c r="L8" s="379"/>
      <c r="M8" s="375"/>
    </row>
    <row r="9" spans="1:13" s="7" customFormat="1" ht="12.75" customHeight="1">
      <c r="A9" s="365" t="s">
        <v>150</v>
      </c>
      <c r="B9" s="363" t="s">
        <v>154</v>
      </c>
      <c r="C9" s="359" t="s">
        <v>151</v>
      </c>
      <c r="D9" s="168">
        <v>13</v>
      </c>
      <c r="E9" s="169">
        <v>6162</v>
      </c>
      <c r="F9" s="170">
        <v>0</v>
      </c>
      <c r="G9" s="244">
        <f>E9+F9</f>
        <v>6162</v>
      </c>
      <c r="H9" s="240"/>
      <c r="I9" s="244">
        <f>G9+H9</f>
        <v>6162</v>
      </c>
      <c r="J9" s="169">
        <v>2280</v>
      </c>
      <c r="K9" s="170">
        <v>475</v>
      </c>
      <c r="L9" s="256">
        <f>J9+K9</f>
        <v>2755</v>
      </c>
      <c r="M9" s="189">
        <v>557</v>
      </c>
    </row>
    <row r="10" spans="1:13" s="7" customFormat="1" ht="12.75" customHeight="1">
      <c r="A10" s="366"/>
      <c r="B10" s="364"/>
      <c r="C10" s="360"/>
      <c r="D10" s="171">
        <v>12</v>
      </c>
      <c r="E10" s="172">
        <v>582</v>
      </c>
      <c r="F10" s="173">
        <v>0</v>
      </c>
      <c r="G10" s="245">
        <f t="shared" ref="G10:G33" si="0">E10+F10</f>
        <v>582</v>
      </c>
      <c r="H10" s="241"/>
      <c r="I10" s="245">
        <f t="shared" ref="I10:I49" si="1">G10+H10</f>
        <v>582</v>
      </c>
      <c r="J10" s="172">
        <v>10</v>
      </c>
      <c r="K10" s="173">
        <v>3</v>
      </c>
      <c r="L10" s="257">
        <f t="shared" ref="L10:L49" si="2">J10+K10</f>
        <v>13</v>
      </c>
      <c r="M10" s="190">
        <v>7</v>
      </c>
    </row>
    <row r="11" spans="1:13" s="7" customFormat="1" ht="12.75" customHeight="1">
      <c r="A11" s="366"/>
      <c r="B11" s="364"/>
      <c r="C11" s="361"/>
      <c r="D11" s="174">
        <v>11</v>
      </c>
      <c r="E11" s="175">
        <v>175</v>
      </c>
      <c r="F11" s="176">
        <v>0</v>
      </c>
      <c r="G11" s="246">
        <f t="shared" si="0"/>
        <v>175</v>
      </c>
      <c r="H11" s="241"/>
      <c r="I11" s="246">
        <f t="shared" si="1"/>
        <v>175</v>
      </c>
      <c r="J11" s="175">
        <v>9</v>
      </c>
      <c r="K11" s="176">
        <v>3</v>
      </c>
      <c r="L11" s="258">
        <f t="shared" si="2"/>
        <v>12</v>
      </c>
      <c r="M11" s="191">
        <v>5</v>
      </c>
    </row>
    <row r="12" spans="1:13" s="7" customFormat="1" ht="12.75" customHeight="1">
      <c r="A12" s="366"/>
      <c r="B12" s="364"/>
      <c r="C12" s="362" t="s">
        <v>152</v>
      </c>
      <c r="D12" s="168">
        <v>10</v>
      </c>
      <c r="E12" s="169">
        <v>191</v>
      </c>
      <c r="F12" s="170">
        <v>0</v>
      </c>
      <c r="G12" s="244">
        <f t="shared" si="0"/>
        <v>191</v>
      </c>
      <c r="H12" s="241"/>
      <c r="I12" s="244">
        <f t="shared" si="1"/>
        <v>191</v>
      </c>
      <c r="J12" s="169">
        <v>7</v>
      </c>
      <c r="K12" s="170">
        <v>4</v>
      </c>
      <c r="L12" s="256">
        <f t="shared" si="2"/>
        <v>11</v>
      </c>
      <c r="M12" s="189">
        <v>11</v>
      </c>
    </row>
    <row r="13" spans="1:13" s="7" customFormat="1" ht="12.75" customHeight="1">
      <c r="A13" s="366"/>
      <c r="B13" s="364"/>
      <c r="C13" s="360"/>
      <c r="D13" s="171">
        <v>9</v>
      </c>
      <c r="E13" s="172">
        <v>193</v>
      </c>
      <c r="F13" s="173">
        <v>0</v>
      </c>
      <c r="G13" s="245">
        <f t="shared" si="0"/>
        <v>193</v>
      </c>
      <c r="H13" s="241"/>
      <c r="I13" s="245">
        <f t="shared" si="1"/>
        <v>193</v>
      </c>
      <c r="J13" s="172">
        <v>10</v>
      </c>
      <c r="K13" s="173">
        <v>1</v>
      </c>
      <c r="L13" s="257">
        <f t="shared" si="2"/>
        <v>11</v>
      </c>
      <c r="M13" s="190">
        <v>3</v>
      </c>
    </row>
    <row r="14" spans="1:13" s="7" customFormat="1" ht="12.75" customHeight="1">
      <c r="A14" s="366"/>
      <c r="B14" s="364"/>
      <c r="C14" s="360"/>
      <c r="D14" s="171">
        <v>8</v>
      </c>
      <c r="E14" s="172">
        <v>292</v>
      </c>
      <c r="F14" s="173">
        <v>0</v>
      </c>
      <c r="G14" s="245">
        <f t="shared" si="0"/>
        <v>292</v>
      </c>
      <c r="H14" s="241"/>
      <c r="I14" s="245">
        <f t="shared" si="1"/>
        <v>292</v>
      </c>
      <c r="J14" s="172">
        <v>9</v>
      </c>
      <c r="K14" s="173">
        <v>4</v>
      </c>
      <c r="L14" s="257">
        <f t="shared" si="2"/>
        <v>13</v>
      </c>
      <c r="M14" s="190">
        <v>4</v>
      </c>
    </row>
    <row r="15" spans="1:13" s="7" customFormat="1" ht="12.75" customHeight="1">
      <c r="A15" s="366"/>
      <c r="B15" s="364"/>
      <c r="C15" s="360"/>
      <c r="D15" s="177">
        <v>7</v>
      </c>
      <c r="E15" s="178">
        <v>562</v>
      </c>
      <c r="F15" s="179">
        <v>0</v>
      </c>
      <c r="G15" s="247">
        <f t="shared" si="0"/>
        <v>562</v>
      </c>
      <c r="H15" s="241"/>
      <c r="I15" s="247">
        <f t="shared" si="1"/>
        <v>562</v>
      </c>
      <c r="J15" s="178">
        <v>10</v>
      </c>
      <c r="K15" s="179">
        <v>2</v>
      </c>
      <c r="L15" s="259">
        <f t="shared" si="2"/>
        <v>12</v>
      </c>
      <c r="M15" s="192">
        <v>4</v>
      </c>
    </row>
    <row r="16" spans="1:13" s="7" customFormat="1" ht="12.75" customHeight="1">
      <c r="A16" s="366"/>
      <c r="B16" s="364"/>
      <c r="C16" s="361"/>
      <c r="D16" s="174">
        <v>6</v>
      </c>
      <c r="E16" s="175">
        <v>495</v>
      </c>
      <c r="F16" s="176">
        <v>0</v>
      </c>
      <c r="G16" s="246">
        <f t="shared" si="0"/>
        <v>495</v>
      </c>
      <c r="H16" s="241"/>
      <c r="I16" s="246">
        <f t="shared" si="1"/>
        <v>495</v>
      </c>
      <c r="J16" s="175">
        <v>2</v>
      </c>
      <c r="K16" s="176">
        <v>4</v>
      </c>
      <c r="L16" s="258">
        <f t="shared" si="2"/>
        <v>6</v>
      </c>
      <c r="M16" s="191">
        <v>10</v>
      </c>
    </row>
    <row r="17" spans="1:13" s="7" customFormat="1" ht="12.75" customHeight="1">
      <c r="A17" s="366"/>
      <c r="B17" s="364"/>
      <c r="C17" s="362" t="s">
        <v>153</v>
      </c>
      <c r="D17" s="168">
        <v>5</v>
      </c>
      <c r="E17" s="169">
        <v>501</v>
      </c>
      <c r="F17" s="170">
        <v>0</v>
      </c>
      <c r="G17" s="244">
        <f t="shared" si="0"/>
        <v>501</v>
      </c>
      <c r="H17" s="241"/>
      <c r="I17" s="244">
        <f t="shared" si="1"/>
        <v>501</v>
      </c>
      <c r="J17" s="169">
        <v>4</v>
      </c>
      <c r="K17" s="170">
        <v>3</v>
      </c>
      <c r="L17" s="256">
        <f t="shared" si="2"/>
        <v>7</v>
      </c>
      <c r="M17" s="189">
        <v>3</v>
      </c>
    </row>
    <row r="18" spans="1:13" s="7" customFormat="1" ht="12.75" customHeight="1">
      <c r="A18" s="366"/>
      <c r="B18" s="364"/>
      <c r="C18" s="360"/>
      <c r="D18" s="171">
        <v>4</v>
      </c>
      <c r="E18" s="172">
        <v>541</v>
      </c>
      <c r="F18" s="173">
        <v>0</v>
      </c>
      <c r="G18" s="245">
        <f t="shared" si="0"/>
        <v>541</v>
      </c>
      <c r="H18" s="241"/>
      <c r="I18" s="245">
        <f t="shared" si="1"/>
        <v>541</v>
      </c>
      <c r="J18" s="172">
        <v>2</v>
      </c>
      <c r="K18" s="173">
        <v>2</v>
      </c>
      <c r="L18" s="257">
        <f t="shared" si="2"/>
        <v>4</v>
      </c>
      <c r="M18" s="190">
        <v>3</v>
      </c>
    </row>
    <row r="19" spans="1:13" s="7" customFormat="1" ht="12.75" customHeight="1">
      <c r="A19" s="366"/>
      <c r="B19" s="364"/>
      <c r="C19" s="360"/>
      <c r="D19" s="171">
        <v>3</v>
      </c>
      <c r="E19" s="172">
        <v>3</v>
      </c>
      <c r="F19" s="173">
        <v>451</v>
      </c>
      <c r="G19" s="245">
        <f t="shared" si="0"/>
        <v>454</v>
      </c>
      <c r="H19" s="241"/>
      <c r="I19" s="245">
        <f t="shared" si="1"/>
        <v>454</v>
      </c>
      <c r="J19" s="172">
        <v>3</v>
      </c>
      <c r="K19" s="173">
        <v>1</v>
      </c>
      <c r="L19" s="257">
        <f t="shared" si="2"/>
        <v>4</v>
      </c>
      <c r="M19" s="190">
        <v>2</v>
      </c>
    </row>
    <row r="20" spans="1:13" s="7" customFormat="1" ht="12.75" customHeight="1">
      <c r="A20" s="366"/>
      <c r="B20" s="364"/>
      <c r="C20" s="360"/>
      <c r="D20" s="171">
        <v>2</v>
      </c>
      <c r="E20" s="178">
        <v>0</v>
      </c>
      <c r="F20" s="179">
        <v>216</v>
      </c>
      <c r="G20" s="247">
        <f t="shared" si="0"/>
        <v>216</v>
      </c>
      <c r="H20" s="241"/>
      <c r="I20" s="247">
        <f t="shared" si="1"/>
        <v>216</v>
      </c>
      <c r="J20" s="178">
        <v>0</v>
      </c>
      <c r="K20" s="179">
        <v>1</v>
      </c>
      <c r="L20" s="259">
        <f t="shared" si="2"/>
        <v>1</v>
      </c>
      <c r="M20" s="192">
        <v>1</v>
      </c>
    </row>
    <row r="21" spans="1:13" s="7" customFormat="1" ht="12.75" customHeight="1">
      <c r="A21" s="366"/>
      <c r="B21" s="364"/>
      <c r="C21" s="360"/>
      <c r="D21" s="177">
        <v>1</v>
      </c>
      <c r="E21" s="184">
        <v>0</v>
      </c>
      <c r="F21" s="185">
        <v>264</v>
      </c>
      <c r="G21" s="248">
        <f t="shared" si="0"/>
        <v>264</v>
      </c>
      <c r="H21" s="185">
        <v>393</v>
      </c>
      <c r="I21" s="248">
        <f t="shared" si="1"/>
        <v>657</v>
      </c>
      <c r="J21" s="184">
        <v>1</v>
      </c>
      <c r="K21" s="185">
        <v>1</v>
      </c>
      <c r="L21" s="260">
        <f t="shared" si="2"/>
        <v>2</v>
      </c>
      <c r="M21" s="195">
        <v>1</v>
      </c>
    </row>
    <row r="22" spans="1:13" s="166" customFormat="1" ht="12.75" customHeight="1">
      <c r="A22" s="167"/>
      <c r="B22" s="267"/>
      <c r="C22" s="268"/>
      <c r="D22" s="269" t="s">
        <v>193</v>
      </c>
      <c r="E22" s="270">
        <f>SUM(E9:E21)</f>
        <v>9697</v>
      </c>
      <c r="F22" s="249">
        <f t="shared" ref="F22:M22" si="3">SUM(F9:F21)</f>
        <v>931</v>
      </c>
      <c r="G22" s="249">
        <f t="shared" si="3"/>
        <v>10628</v>
      </c>
      <c r="H22" s="253">
        <f t="shared" si="3"/>
        <v>393</v>
      </c>
      <c r="I22" s="249">
        <f t="shared" si="3"/>
        <v>11021</v>
      </c>
      <c r="J22" s="270">
        <f t="shared" si="3"/>
        <v>2347</v>
      </c>
      <c r="K22" s="249">
        <f t="shared" si="3"/>
        <v>504</v>
      </c>
      <c r="L22" s="261">
        <f t="shared" si="3"/>
        <v>2851</v>
      </c>
      <c r="M22" s="271">
        <f t="shared" si="3"/>
        <v>611</v>
      </c>
    </row>
    <row r="23" spans="1:13" s="7" customFormat="1" ht="12.75" customHeight="1">
      <c r="A23" s="365" t="s">
        <v>167</v>
      </c>
      <c r="B23" s="363" t="s">
        <v>168</v>
      </c>
      <c r="C23" s="359" t="s">
        <v>151</v>
      </c>
      <c r="D23" s="186">
        <v>13</v>
      </c>
      <c r="E23" s="180">
        <v>10173</v>
      </c>
      <c r="F23" s="181">
        <v>0</v>
      </c>
      <c r="G23" s="250">
        <f t="shared" si="0"/>
        <v>10173</v>
      </c>
      <c r="H23" s="240"/>
      <c r="I23" s="250">
        <f t="shared" si="1"/>
        <v>10173</v>
      </c>
      <c r="J23" s="180">
        <v>2382</v>
      </c>
      <c r="K23" s="181">
        <v>482</v>
      </c>
      <c r="L23" s="262">
        <f t="shared" si="2"/>
        <v>2864</v>
      </c>
      <c r="M23" s="193">
        <v>651</v>
      </c>
    </row>
    <row r="24" spans="1:13" s="7" customFormat="1" ht="12.75" customHeight="1">
      <c r="A24" s="366"/>
      <c r="B24" s="364"/>
      <c r="C24" s="360"/>
      <c r="D24" s="187">
        <v>12</v>
      </c>
      <c r="E24" s="182">
        <v>838</v>
      </c>
      <c r="F24" s="183">
        <v>0</v>
      </c>
      <c r="G24" s="251">
        <f t="shared" si="0"/>
        <v>838</v>
      </c>
      <c r="H24" s="241"/>
      <c r="I24" s="251">
        <f t="shared" si="1"/>
        <v>838</v>
      </c>
      <c r="J24" s="182">
        <v>13</v>
      </c>
      <c r="K24" s="183">
        <v>4</v>
      </c>
      <c r="L24" s="263">
        <f t="shared" si="2"/>
        <v>17</v>
      </c>
      <c r="M24" s="194">
        <v>3</v>
      </c>
    </row>
    <row r="25" spans="1:13" s="7" customFormat="1" ht="12.75" customHeight="1">
      <c r="A25" s="366"/>
      <c r="B25" s="364"/>
      <c r="C25" s="361"/>
      <c r="D25" s="188">
        <v>11</v>
      </c>
      <c r="E25" s="184">
        <v>227</v>
      </c>
      <c r="F25" s="185">
        <v>0</v>
      </c>
      <c r="G25" s="248">
        <f t="shared" si="0"/>
        <v>227</v>
      </c>
      <c r="H25" s="241"/>
      <c r="I25" s="248">
        <f t="shared" si="1"/>
        <v>227</v>
      </c>
      <c r="J25" s="184">
        <v>17</v>
      </c>
      <c r="K25" s="185">
        <v>3</v>
      </c>
      <c r="L25" s="260">
        <f t="shared" si="2"/>
        <v>20</v>
      </c>
      <c r="M25" s="195">
        <v>3</v>
      </c>
    </row>
    <row r="26" spans="1:13" s="7" customFormat="1" ht="12.75" customHeight="1">
      <c r="A26" s="366"/>
      <c r="B26" s="364"/>
      <c r="C26" s="362" t="s">
        <v>152</v>
      </c>
      <c r="D26" s="186">
        <v>10</v>
      </c>
      <c r="E26" s="180">
        <v>346</v>
      </c>
      <c r="F26" s="181">
        <v>0</v>
      </c>
      <c r="G26" s="250">
        <f t="shared" si="0"/>
        <v>346</v>
      </c>
      <c r="H26" s="241"/>
      <c r="I26" s="250">
        <f t="shared" si="1"/>
        <v>346</v>
      </c>
      <c r="J26" s="180">
        <v>10</v>
      </c>
      <c r="K26" s="181">
        <v>2</v>
      </c>
      <c r="L26" s="262">
        <f t="shared" si="2"/>
        <v>12</v>
      </c>
      <c r="M26" s="193">
        <v>1</v>
      </c>
    </row>
    <row r="27" spans="1:13" s="7" customFormat="1" ht="12.75" customHeight="1">
      <c r="A27" s="366"/>
      <c r="B27" s="364"/>
      <c r="C27" s="360"/>
      <c r="D27" s="187">
        <v>9</v>
      </c>
      <c r="E27" s="182">
        <v>273</v>
      </c>
      <c r="F27" s="183">
        <v>0</v>
      </c>
      <c r="G27" s="251">
        <f t="shared" si="0"/>
        <v>273</v>
      </c>
      <c r="H27" s="241"/>
      <c r="I27" s="251">
        <f t="shared" si="1"/>
        <v>273</v>
      </c>
      <c r="J27" s="182">
        <v>8</v>
      </c>
      <c r="K27" s="183">
        <v>5</v>
      </c>
      <c r="L27" s="263">
        <f t="shared" si="2"/>
        <v>13</v>
      </c>
      <c r="M27" s="194">
        <v>9</v>
      </c>
    </row>
    <row r="28" spans="1:13" s="7" customFormat="1" ht="12.75" customHeight="1">
      <c r="A28" s="366"/>
      <c r="B28" s="364"/>
      <c r="C28" s="360"/>
      <c r="D28" s="187">
        <v>8</v>
      </c>
      <c r="E28" s="182">
        <v>412</v>
      </c>
      <c r="F28" s="183">
        <v>0</v>
      </c>
      <c r="G28" s="251">
        <f t="shared" si="0"/>
        <v>412</v>
      </c>
      <c r="H28" s="241"/>
      <c r="I28" s="251">
        <f t="shared" si="1"/>
        <v>412</v>
      </c>
      <c r="J28" s="182">
        <v>8</v>
      </c>
      <c r="K28" s="183">
        <v>5</v>
      </c>
      <c r="L28" s="263">
        <f t="shared" si="2"/>
        <v>13</v>
      </c>
      <c r="M28" s="194">
        <v>7</v>
      </c>
    </row>
    <row r="29" spans="1:13" s="7" customFormat="1" ht="12.75" customHeight="1">
      <c r="A29" s="366"/>
      <c r="B29" s="364"/>
      <c r="C29" s="360"/>
      <c r="D29" s="187">
        <v>7</v>
      </c>
      <c r="E29" s="182">
        <v>773</v>
      </c>
      <c r="F29" s="183">
        <v>0</v>
      </c>
      <c r="G29" s="251">
        <f t="shared" si="0"/>
        <v>773</v>
      </c>
      <c r="H29" s="241"/>
      <c r="I29" s="251">
        <f t="shared" si="1"/>
        <v>773</v>
      </c>
      <c r="J29" s="182">
        <v>5</v>
      </c>
      <c r="K29" s="183">
        <v>4</v>
      </c>
      <c r="L29" s="263">
        <f t="shared" si="2"/>
        <v>9</v>
      </c>
      <c r="M29" s="194">
        <v>5</v>
      </c>
    </row>
    <row r="30" spans="1:13" s="7" customFormat="1" ht="12.75" customHeight="1">
      <c r="A30" s="366"/>
      <c r="B30" s="364"/>
      <c r="C30" s="361"/>
      <c r="D30" s="188">
        <v>6</v>
      </c>
      <c r="E30" s="184">
        <v>714</v>
      </c>
      <c r="F30" s="185">
        <v>0</v>
      </c>
      <c r="G30" s="248">
        <f t="shared" si="0"/>
        <v>714</v>
      </c>
      <c r="H30" s="241"/>
      <c r="I30" s="248">
        <f t="shared" si="1"/>
        <v>714</v>
      </c>
      <c r="J30" s="184">
        <v>6</v>
      </c>
      <c r="K30" s="185">
        <v>2</v>
      </c>
      <c r="L30" s="260">
        <f t="shared" si="2"/>
        <v>8</v>
      </c>
      <c r="M30" s="195">
        <v>3</v>
      </c>
    </row>
    <row r="31" spans="1:13" s="7" customFormat="1" ht="12.75" customHeight="1">
      <c r="A31" s="366"/>
      <c r="B31" s="364"/>
      <c r="C31" s="362" t="s">
        <v>153</v>
      </c>
      <c r="D31" s="186">
        <v>5</v>
      </c>
      <c r="E31" s="180">
        <v>735</v>
      </c>
      <c r="F31" s="181">
        <v>0</v>
      </c>
      <c r="G31" s="250">
        <f t="shared" si="0"/>
        <v>735</v>
      </c>
      <c r="H31" s="241"/>
      <c r="I31" s="250">
        <f t="shared" si="1"/>
        <v>735</v>
      </c>
      <c r="J31" s="180">
        <v>6</v>
      </c>
      <c r="K31" s="181">
        <v>3</v>
      </c>
      <c r="L31" s="262">
        <f t="shared" si="2"/>
        <v>9</v>
      </c>
      <c r="M31" s="193">
        <v>3</v>
      </c>
    </row>
    <row r="32" spans="1:13" s="7" customFormat="1" ht="12.75" customHeight="1">
      <c r="A32" s="366"/>
      <c r="B32" s="364"/>
      <c r="C32" s="360"/>
      <c r="D32" s="187">
        <v>4</v>
      </c>
      <c r="E32" s="182">
        <v>825</v>
      </c>
      <c r="F32" s="183">
        <v>0</v>
      </c>
      <c r="G32" s="251">
        <f t="shared" si="0"/>
        <v>825</v>
      </c>
      <c r="H32" s="241"/>
      <c r="I32" s="251">
        <f t="shared" si="1"/>
        <v>825</v>
      </c>
      <c r="J32" s="182">
        <v>3</v>
      </c>
      <c r="K32" s="183">
        <v>5</v>
      </c>
      <c r="L32" s="263">
        <f t="shared" si="2"/>
        <v>8</v>
      </c>
      <c r="M32" s="194">
        <v>10</v>
      </c>
    </row>
    <row r="33" spans="1:13" s="7" customFormat="1" ht="12.75" customHeight="1">
      <c r="A33" s="366"/>
      <c r="B33" s="364"/>
      <c r="C33" s="360"/>
      <c r="D33" s="187">
        <v>3</v>
      </c>
      <c r="E33" s="182">
        <v>44</v>
      </c>
      <c r="F33" s="183">
        <v>675</v>
      </c>
      <c r="G33" s="251">
        <f t="shared" si="0"/>
        <v>719</v>
      </c>
      <c r="H33" s="241"/>
      <c r="I33" s="251">
        <f t="shared" si="1"/>
        <v>719</v>
      </c>
      <c r="J33" s="182">
        <v>2</v>
      </c>
      <c r="K33" s="183">
        <v>2</v>
      </c>
      <c r="L33" s="263">
        <f t="shared" si="2"/>
        <v>4</v>
      </c>
      <c r="M33" s="194">
        <v>5</v>
      </c>
    </row>
    <row r="34" spans="1:13" s="7" customFormat="1" ht="12.75" customHeight="1">
      <c r="A34" s="366"/>
      <c r="B34" s="364"/>
      <c r="C34" s="360"/>
      <c r="D34" s="187">
        <v>2</v>
      </c>
      <c r="E34" s="196">
        <v>22</v>
      </c>
      <c r="F34" s="197">
        <v>254</v>
      </c>
      <c r="G34" s="252">
        <f>E34+F34</f>
        <v>276</v>
      </c>
      <c r="H34" s="242"/>
      <c r="I34" s="252">
        <f t="shared" si="1"/>
        <v>276</v>
      </c>
      <c r="J34" s="196">
        <v>0</v>
      </c>
      <c r="K34" s="197">
        <v>2</v>
      </c>
      <c r="L34" s="264">
        <f t="shared" si="2"/>
        <v>2</v>
      </c>
      <c r="M34" s="198">
        <v>3</v>
      </c>
    </row>
    <row r="35" spans="1:13" s="7" customFormat="1" ht="12.75" customHeight="1">
      <c r="A35" s="366"/>
      <c r="B35" s="364"/>
      <c r="C35" s="367"/>
      <c r="D35" s="188">
        <v>1</v>
      </c>
      <c r="E35" s="184">
        <v>46</v>
      </c>
      <c r="F35" s="185">
        <v>301</v>
      </c>
      <c r="G35" s="248">
        <f t="shared" ref="G35:G49" si="4">E35+F35</f>
        <v>347</v>
      </c>
      <c r="H35" s="199">
        <v>614</v>
      </c>
      <c r="I35" s="248">
        <f t="shared" si="1"/>
        <v>961</v>
      </c>
      <c r="J35" s="184">
        <v>4</v>
      </c>
      <c r="K35" s="185">
        <v>2</v>
      </c>
      <c r="L35" s="260">
        <f t="shared" si="2"/>
        <v>6</v>
      </c>
      <c r="M35" s="195">
        <v>3</v>
      </c>
    </row>
    <row r="36" spans="1:13" s="166" customFormat="1" ht="12.75" customHeight="1">
      <c r="A36" s="167"/>
      <c r="B36" s="267"/>
      <c r="C36" s="268"/>
      <c r="D36" s="269" t="s">
        <v>193</v>
      </c>
      <c r="E36" s="270">
        <f>SUM(E23:E35)</f>
        <v>15428</v>
      </c>
      <c r="F36" s="249">
        <f t="shared" ref="F36" si="5">SUM(F23:F35)</f>
        <v>1230</v>
      </c>
      <c r="G36" s="249">
        <f t="shared" ref="G36" si="6">SUM(G23:G35)</f>
        <v>16658</v>
      </c>
      <c r="H36" s="253">
        <f t="shared" ref="H36" si="7">SUM(H23:H35)</f>
        <v>614</v>
      </c>
      <c r="I36" s="249">
        <f t="shared" ref="I36" si="8">SUM(I23:I35)</f>
        <v>17272</v>
      </c>
      <c r="J36" s="270">
        <f t="shared" ref="J36" si="9">SUM(J23:J35)</f>
        <v>2464</v>
      </c>
      <c r="K36" s="249">
        <f t="shared" ref="K36" si="10">SUM(K23:K35)</f>
        <v>521</v>
      </c>
      <c r="L36" s="261">
        <f t="shared" ref="L36" si="11">SUM(L23:L35)</f>
        <v>2985</v>
      </c>
      <c r="M36" s="271">
        <f t="shared" ref="M36" si="12">SUM(M23:M35)</f>
        <v>706</v>
      </c>
    </row>
    <row r="37" spans="1:13" s="7" customFormat="1" ht="12.75" customHeight="1">
      <c r="A37" s="365" t="s">
        <v>169</v>
      </c>
      <c r="B37" s="363" t="s">
        <v>170</v>
      </c>
      <c r="C37" s="359" t="s">
        <v>151</v>
      </c>
      <c r="D37" s="168">
        <v>13</v>
      </c>
      <c r="E37" s="169">
        <v>37</v>
      </c>
      <c r="F37" s="170">
        <v>0</v>
      </c>
      <c r="G37" s="244">
        <f t="shared" si="4"/>
        <v>37</v>
      </c>
      <c r="H37" s="243"/>
      <c r="I37" s="244">
        <f t="shared" si="1"/>
        <v>37</v>
      </c>
      <c r="J37" s="169">
        <v>2</v>
      </c>
      <c r="K37" s="170">
        <v>6</v>
      </c>
      <c r="L37" s="256">
        <f t="shared" si="2"/>
        <v>8</v>
      </c>
      <c r="M37" s="189">
        <v>7</v>
      </c>
    </row>
    <row r="38" spans="1:13" s="7" customFormat="1" ht="12.75" customHeight="1">
      <c r="A38" s="366"/>
      <c r="B38" s="364"/>
      <c r="C38" s="360"/>
      <c r="D38" s="171">
        <v>12</v>
      </c>
      <c r="E38" s="172">
        <v>2</v>
      </c>
      <c r="F38" s="173">
        <v>0</v>
      </c>
      <c r="G38" s="245">
        <f t="shared" si="4"/>
        <v>2</v>
      </c>
      <c r="H38" s="242"/>
      <c r="I38" s="245">
        <f t="shared" si="1"/>
        <v>2</v>
      </c>
      <c r="J38" s="172">
        <v>0</v>
      </c>
      <c r="K38" s="173">
        <v>0</v>
      </c>
      <c r="L38" s="257">
        <f t="shared" si="2"/>
        <v>0</v>
      </c>
      <c r="M38" s="190">
        <v>0</v>
      </c>
    </row>
    <row r="39" spans="1:13" s="7" customFormat="1" ht="12.75" customHeight="1">
      <c r="A39" s="366"/>
      <c r="B39" s="364"/>
      <c r="C39" s="361"/>
      <c r="D39" s="174">
        <v>11</v>
      </c>
      <c r="E39" s="175">
        <v>3</v>
      </c>
      <c r="F39" s="176">
        <v>0</v>
      </c>
      <c r="G39" s="246">
        <f t="shared" si="4"/>
        <v>3</v>
      </c>
      <c r="H39" s="242"/>
      <c r="I39" s="246">
        <f t="shared" si="1"/>
        <v>3</v>
      </c>
      <c r="J39" s="175">
        <v>0</v>
      </c>
      <c r="K39" s="176">
        <v>0</v>
      </c>
      <c r="L39" s="258">
        <f t="shared" si="2"/>
        <v>0</v>
      </c>
      <c r="M39" s="191">
        <v>0</v>
      </c>
    </row>
    <row r="40" spans="1:13" s="7" customFormat="1" ht="12.75" customHeight="1">
      <c r="A40" s="366"/>
      <c r="B40" s="364"/>
      <c r="C40" s="362" t="s">
        <v>152</v>
      </c>
      <c r="D40" s="168">
        <v>10</v>
      </c>
      <c r="E40" s="169">
        <v>1</v>
      </c>
      <c r="F40" s="170">
        <v>0</v>
      </c>
      <c r="G40" s="244">
        <f t="shared" si="4"/>
        <v>1</v>
      </c>
      <c r="H40" s="242"/>
      <c r="I40" s="244">
        <f t="shared" si="1"/>
        <v>1</v>
      </c>
      <c r="J40" s="169">
        <v>0</v>
      </c>
      <c r="K40" s="170">
        <v>0</v>
      </c>
      <c r="L40" s="256">
        <f t="shared" si="2"/>
        <v>0</v>
      </c>
      <c r="M40" s="189">
        <v>0</v>
      </c>
    </row>
    <row r="41" spans="1:13" s="7" customFormat="1" ht="12.75" customHeight="1">
      <c r="A41" s="366"/>
      <c r="B41" s="364"/>
      <c r="C41" s="360"/>
      <c r="D41" s="171">
        <v>9</v>
      </c>
      <c r="E41" s="172">
        <v>2</v>
      </c>
      <c r="F41" s="173">
        <v>0</v>
      </c>
      <c r="G41" s="245">
        <f t="shared" si="4"/>
        <v>2</v>
      </c>
      <c r="H41" s="242"/>
      <c r="I41" s="245">
        <f t="shared" si="1"/>
        <v>2</v>
      </c>
      <c r="J41" s="172">
        <v>0</v>
      </c>
      <c r="K41" s="173">
        <v>0</v>
      </c>
      <c r="L41" s="257">
        <f t="shared" si="2"/>
        <v>0</v>
      </c>
      <c r="M41" s="190">
        <v>0</v>
      </c>
    </row>
    <row r="42" spans="1:13" s="7" customFormat="1" ht="12.75" customHeight="1">
      <c r="A42" s="366"/>
      <c r="B42" s="364"/>
      <c r="C42" s="360"/>
      <c r="D42" s="171">
        <v>8</v>
      </c>
      <c r="E42" s="172">
        <v>2</v>
      </c>
      <c r="F42" s="173">
        <v>0</v>
      </c>
      <c r="G42" s="245">
        <f t="shared" si="4"/>
        <v>2</v>
      </c>
      <c r="H42" s="242"/>
      <c r="I42" s="245">
        <f t="shared" si="1"/>
        <v>2</v>
      </c>
      <c r="J42" s="172">
        <v>1</v>
      </c>
      <c r="K42" s="173">
        <v>0</v>
      </c>
      <c r="L42" s="257">
        <f t="shared" si="2"/>
        <v>1</v>
      </c>
      <c r="M42" s="190">
        <v>0</v>
      </c>
    </row>
    <row r="43" spans="1:13" s="7" customFormat="1" ht="12.75" customHeight="1">
      <c r="A43" s="366"/>
      <c r="B43" s="364"/>
      <c r="C43" s="360"/>
      <c r="D43" s="171">
        <v>7</v>
      </c>
      <c r="E43" s="172">
        <v>4</v>
      </c>
      <c r="F43" s="173">
        <v>0</v>
      </c>
      <c r="G43" s="245">
        <f t="shared" si="4"/>
        <v>4</v>
      </c>
      <c r="H43" s="242"/>
      <c r="I43" s="245">
        <f t="shared" si="1"/>
        <v>4</v>
      </c>
      <c r="J43" s="172">
        <v>0</v>
      </c>
      <c r="K43" s="173">
        <v>0</v>
      </c>
      <c r="L43" s="257">
        <f t="shared" si="2"/>
        <v>0</v>
      </c>
      <c r="M43" s="190">
        <v>0</v>
      </c>
    </row>
    <row r="44" spans="1:13" s="7" customFormat="1" ht="12.75" customHeight="1">
      <c r="A44" s="366"/>
      <c r="B44" s="364"/>
      <c r="C44" s="361"/>
      <c r="D44" s="174">
        <v>6</v>
      </c>
      <c r="E44" s="175">
        <v>0</v>
      </c>
      <c r="F44" s="176">
        <v>0</v>
      </c>
      <c r="G44" s="246">
        <f t="shared" si="4"/>
        <v>0</v>
      </c>
      <c r="H44" s="242"/>
      <c r="I44" s="246">
        <f t="shared" si="1"/>
        <v>0</v>
      </c>
      <c r="J44" s="175">
        <v>0</v>
      </c>
      <c r="K44" s="176">
        <v>0</v>
      </c>
      <c r="L44" s="258">
        <f t="shared" si="2"/>
        <v>0</v>
      </c>
      <c r="M44" s="191">
        <v>0</v>
      </c>
    </row>
    <row r="45" spans="1:13" s="7" customFormat="1" ht="12.75" customHeight="1">
      <c r="A45" s="366"/>
      <c r="B45" s="364"/>
      <c r="C45" s="362" t="s">
        <v>153</v>
      </c>
      <c r="D45" s="168">
        <v>5</v>
      </c>
      <c r="E45" s="169">
        <v>1</v>
      </c>
      <c r="F45" s="170">
        <v>0</v>
      </c>
      <c r="G45" s="244">
        <f t="shared" si="4"/>
        <v>1</v>
      </c>
      <c r="H45" s="242"/>
      <c r="I45" s="244">
        <f t="shared" si="1"/>
        <v>1</v>
      </c>
      <c r="J45" s="169">
        <v>0</v>
      </c>
      <c r="K45" s="170">
        <v>0</v>
      </c>
      <c r="L45" s="256">
        <f t="shared" si="2"/>
        <v>0</v>
      </c>
      <c r="M45" s="189">
        <v>0</v>
      </c>
    </row>
    <row r="46" spans="1:13" s="7" customFormat="1" ht="12.75" customHeight="1">
      <c r="A46" s="366"/>
      <c r="B46" s="364"/>
      <c r="C46" s="360"/>
      <c r="D46" s="171">
        <v>4</v>
      </c>
      <c r="E46" s="172">
        <v>0</v>
      </c>
      <c r="F46" s="173">
        <v>0</v>
      </c>
      <c r="G46" s="245">
        <f t="shared" si="4"/>
        <v>0</v>
      </c>
      <c r="H46" s="242"/>
      <c r="I46" s="245">
        <f t="shared" si="1"/>
        <v>0</v>
      </c>
      <c r="J46" s="172">
        <v>0</v>
      </c>
      <c r="K46" s="173">
        <v>0</v>
      </c>
      <c r="L46" s="257">
        <f t="shared" si="2"/>
        <v>0</v>
      </c>
      <c r="M46" s="190">
        <v>0</v>
      </c>
    </row>
    <row r="47" spans="1:13" s="7" customFormat="1" ht="12.75" customHeight="1">
      <c r="A47" s="366"/>
      <c r="B47" s="364"/>
      <c r="C47" s="360"/>
      <c r="D47" s="171">
        <v>3</v>
      </c>
      <c r="E47" s="172">
        <v>0</v>
      </c>
      <c r="F47" s="173">
        <v>0</v>
      </c>
      <c r="G47" s="245">
        <f t="shared" si="4"/>
        <v>0</v>
      </c>
      <c r="H47" s="242"/>
      <c r="I47" s="245">
        <f t="shared" si="1"/>
        <v>0</v>
      </c>
      <c r="J47" s="172">
        <v>0</v>
      </c>
      <c r="K47" s="173">
        <v>0</v>
      </c>
      <c r="L47" s="257">
        <f t="shared" si="2"/>
        <v>0</v>
      </c>
      <c r="M47" s="190">
        <v>0</v>
      </c>
    </row>
    <row r="48" spans="1:13" s="7" customFormat="1" ht="12.75" customHeight="1">
      <c r="A48" s="366"/>
      <c r="B48" s="364"/>
      <c r="C48" s="360"/>
      <c r="D48" s="171">
        <v>2</v>
      </c>
      <c r="E48" s="178">
        <v>0</v>
      </c>
      <c r="F48" s="179">
        <v>0</v>
      </c>
      <c r="G48" s="247">
        <f t="shared" si="4"/>
        <v>0</v>
      </c>
      <c r="H48" s="242"/>
      <c r="I48" s="247">
        <f t="shared" si="1"/>
        <v>0</v>
      </c>
      <c r="J48" s="178">
        <v>0</v>
      </c>
      <c r="K48" s="179">
        <v>0</v>
      </c>
      <c r="L48" s="259">
        <f t="shared" si="2"/>
        <v>0</v>
      </c>
      <c r="M48" s="192">
        <v>0</v>
      </c>
    </row>
    <row r="49" spans="1:13" s="7" customFormat="1" ht="12.75" customHeight="1">
      <c r="A49" s="366"/>
      <c r="B49" s="364"/>
      <c r="C49" s="367"/>
      <c r="D49" s="174">
        <v>1</v>
      </c>
      <c r="E49" s="184">
        <v>0</v>
      </c>
      <c r="F49" s="185">
        <v>0</v>
      </c>
      <c r="G49" s="248">
        <f t="shared" si="4"/>
        <v>0</v>
      </c>
      <c r="H49" s="199">
        <v>13</v>
      </c>
      <c r="I49" s="248">
        <f t="shared" si="1"/>
        <v>13</v>
      </c>
      <c r="J49" s="184">
        <v>0</v>
      </c>
      <c r="K49" s="185">
        <v>0</v>
      </c>
      <c r="L49" s="260">
        <f t="shared" si="2"/>
        <v>0</v>
      </c>
      <c r="M49" s="195">
        <v>0</v>
      </c>
    </row>
    <row r="50" spans="1:13" s="166" customFormat="1" ht="12.75" customHeight="1">
      <c r="A50" s="272"/>
      <c r="B50" s="267"/>
      <c r="C50" s="268"/>
      <c r="D50" s="273" t="s">
        <v>193</v>
      </c>
      <c r="E50" s="274">
        <f>SUM(E37:E49)</f>
        <v>52</v>
      </c>
      <c r="F50" s="253">
        <f t="shared" ref="F50" si="13">SUM(F37:F49)</f>
        <v>0</v>
      </c>
      <c r="G50" s="253">
        <f t="shared" ref="G50" si="14">SUM(G37:G49)</f>
        <v>52</v>
      </c>
      <c r="H50" s="253">
        <f t="shared" ref="H50" si="15">SUM(H37:H49)</f>
        <v>13</v>
      </c>
      <c r="I50" s="253">
        <f t="shared" ref="I50" si="16">SUM(I37:I49)</f>
        <v>65</v>
      </c>
      <c r="J50" s="274">
        <f t="shared" ref="J50" si="17">SUM(J37:J49)</f>
        <v>3</v>
      </c>
      <c r="K50" s="253">
        <f t="shared" ref="K50" si="18">SUM(K37:K49)</f>
        <v>6</v>
      </c>
      <c r="L50" s="265">
        <f t="shared" ref="L50:M50" si="19">SUM(L37:L49)</f>
        <v>9</v>
      </c>
      <c r="M50" s="275">
        <f t="shared" si="19"/>
        <v>7</v>
      </c>
    </row>
    <row r="51" spans="1:13" s="166" customFormat="1" ht="12.75" customHeight="1" thickBot="1">
      <c r="A51" s="278"/>
      <c r="B51" s="348" t="s">
        <v>17</v>
      </c>
      <c r="C51" s="348"/>
      <c r="D51" s="349"/>
      <c r="E51" s="276">
        <f>E22+E36+E50</f>
        <v>25177</v>
      </c>
      <c r="F51" s="254">
        <f t="shared" ref="F51:M51" si="20">F22+F36+F50</f>
        <v>2161</v>
      </c>
      <c r="G51" s="254">
        <f t="shared" si="20"/>
        <v>27338</v>
      </c>
      <c r="H51" s="254">
        <f t="shared" si="20"/>
        <v>1020</v>
      </c>
      <c r="I51" s="255">
        <f t="shared" si="20"/>
        <v>28358</v>
      </c>
      <c r="J51" s="276">
        <f t="shared" si="20"/>
        <v>4814</v>
      </c>
      <c r="K51" s="254">
        <f t="shared" si="20"/>
        <v>1031</v>
      </c>
      <c r="L51" s="266">
        <f t="shared" si="20"/>
        <v>5845</v>
      </c>
      <c r="M51" s="277">
        <f t="shared" si="20"/>
        <v>1324</v>
      </c>
    </row>
    <row r="52" spans="1:13" ht="13.8" thickTop="1">
      <c r="A52" s="208" t="s">
        <v>203</v>
      </c>
    </row>
    <row r="53" spans="1:13">
      <c r="D53" s="2" t="s">
        <v>197</v>
      </c>
      <c r="E53" s="2">
        <v>7106</v>
      </c>
      <c r="F53" s="2">
        <v>549</v>
      </c>
      <c r="G53" s="2">
        <v>7655</v>
      </c>
      <c r="H53" s="2">
        <v>315</v>
      </c>
      <c r="I53" s="2">
        <v>7970</v>
      </c>
      <c r="J53" s="2">
        <v>1317</v>
      </c>
      <c r="K53" s="2">
        <v>254</v>
      </c>
      <c r="L53" s="2">
        <v>1571</v>
      </c>
      <c r="M53" s="2">
        <v>333</v>
      </c>
    </row>
    <row r="54" spans="1:13">
      <c r="D54" s="2" t="s">
        <v>198</v>
      </c>
      <c r="E54" s="2">
        <v>4045</v>
      </c>
      <c r="F54" s="2">
        <v>404</v>
      </c>
      <c r="G54" s="2">
        <v>4449</v>
      </c>
      <c r="H54" s="2">
        <v>153</v>
      </c>
      <c r="I54" s="2">
        <v>4602</v>
      </c>
      <c r="J54" s="2">
        <v>918</v>
      </c>
      <c r="K54" s="2">
        <v>254</v>
      </c>
      <c r="L54" s="2">
        <v>1172</v>
      </c>
      <c r="M54" s="2">
        <v>322</v>
      </c>
    </row>
    <row r="55" spans="1:13">
      <c r="D55" s="2" t="s">
        <v>199</v>
      </c>
      <c r="E55" s="2">
        <v>5647</v>
      </c>
      <c r="F55" s="2">
        <v>717</v>
      </c>
      <c r="G55" s="2">
        <v>6364</v>
      </c>
      <c r="H55" s="2">
        <v>300</v>
      </c>
      <c r="I55" s="2">
        <v>6664</v>
      </c>
      <c r="J55" s="2">
        <v>1218</v>
      </c>
      <c r="K55" s="2">
        <v>216</v>
      </c>
      <c r="L55" s="2">
        <v>1434</v>
      </c>
      <c r="M55" s="2">
        <v>273</v>
      </c>
    </row>
    <row r="56" spans="1:13">
      <c r="D56" s="2" t="s">
        <v>200</v>
      </c>
      <c r="E56" s="2">
        <v>4878</v>
      </c>
      <c r="F56" s="2">
        <v>359</v>
      </c>
      <c r="G56" s="2">
        <v>5237</v>
      </c>
      <c r="H56" s="2">
        <v>177</v>
      </c>
      <c r="I56" s="2">
        <v>5414</v>
      </c>
      <c r="J56" s="2">
        <v>790</v>
      </c>
      <c r="K56" s="2">
        <v>172</v>
      </c>
      <c r="L56" s="2">
        <v>962</v>
      </c>
      <c r="M56" s="2">
        <v>214</v>
      </c>
    </row>
    <row r="57" spans="1:13">
      <c r="D57" s="2" t="s">
        <v>201</v>
      </c>
      <c r="E57" s="2">
        <v>3331</v>
      </c>
      <c r="F57" s="2">
        <v>120</v>
      </c>
      <c r="G57" s="2">
        <v>3451</v>
      </c>
      <c r="H57" s="2">
        <v>61</v>
      </c>
      <c r="I57" s="2">
        <v>3512</v>
      </c>
      <c r="J57" s="2">
        <v>528</v>
      </c>
      <c r="K57" s="2">
        <v>131</v>
      </c>
      <c r="L57" s="2">
        <v>659</v>
      </c>
      <c r="M57" s="2">
        <v>177</v>
      </c>
    </row>
    <row r="58" spans="1:13">
      <c r="D58" s="2" t="s">
        <v>202</v>
      </c>
      <c r="E58" s="2">
        <v>170</v>
      </c>
      <c r="F58" s="2">
        <v>12</v>
      </c>
      <c r="G58" s="2">
        <v>182</v>
      </c>
      <c r="H58" s="2">
        <v>14</v>
      </c>
      <c r="I58" s="2">
        <v>196</v>
      </c>
      <c r="J58" s="2">
        <v>43</v>
      </c>
      <c r="K58" s="2">
        <v>4</v>
      </c>
      <c r="L58" s="2">
        <v>47</v>
      </c>
      <c r="M58" s="2">
        <v>5</v>
      </c>
    </row>
    <row r="59" spans="1:13">
      <c r="E59" s="2">
        <f>SUM(E53:E58)</f>
        <v>25177</v>
      </c>
      <c r="F59" s="2">
        <f t="shared" ref="F59:M59" si="21">SUM(F53:F58)</f>
        <v>2161</v>
      </c>
      <c r="G59" s="2">
        <f t="shared" si="21"/>
        <v>27338</v>
      </c>
      <c r="H59" s="2">
        <f t="shared" si="21"/>
        <v>1020</v>
      </c>
      <c r="I59" s="2">
        <f t="shared" si="21"/>
        <v>28358</v>
      </c>
      <c r="J59" s="2">
        <f t="shared" si="21"/>
        <v>4814</v>
      </c>
      <c r="K59" s="2">
        <f t="shared" si="21"/>
        <v>1031</v>
      </c>
      <c r="L59" s="2">
        <f t="shared" si="21"/>
        <v>5845</v>
      </c>
      <c r="M59" s="2">
        <f t="shared" si="21"/>
        <v>1324</v>
      </c>
    </row>
    <row r="60" spans="1:13">
      <c r="E60" s="309">
        <f t="shared" ref="E60:M60" si="22">+E51-E59</f>
        <v>0</v>
      </c>
      <c r="F60" s="309">
        <f t="shared" si="22"/>
        <v>0</v>
      </c>
      <c r="G60" s="309">
        <f t="shared" si="22"/>
        <v>0</v>
      </c>
      <c r="H60" s="309">
        <f t="shared" si="22"/>
        <v>0</v>
      </c>
      <c r="I60" s="309">
        <f t="shared" si="22"/>
        <v>0</v>
      </c>
      <c r="J60" s="309">
        <f t="shared" si="22"/>
        <v>0</v>
      </c>
      <c r="K60" s="309">
        <f t="shared" si="22"/>
        <v>0</v>
      </c>
      <c r="L60" s="309">
        <f t="shared" si="22"/>
        <v>0</v>
      </c>
      <c r="M60" s="309">
        <f t="shared" si="22"/>
        <v>0</v>
      </c>
    </row>
  </sheetData>
  <mergeCells count="30">
    <mergeCell ref="C40:C44"/>
    <mergeCell ref="C45:C49"/>
    <mergeCell ref="A1:M1"/>
    <mergeCell ref="A2:M2"/>
    <mergeCell ref="A4:M4"/>
    <mergeCell ref="L5:M5"/>
    <mergeCell ref="J6:L6"/>
    <mergeCell ref="M6:M8"/>
    <mergeCell ref="E7:G7"/>
    <mergeCell ref="H7:H8"/>
    <mergeCell ref="I7:I8"/>
    <mergeCell ref="J7:J8"/>
    <mergeCell ref="K7:K8"/>
    <mergeCell ref="L7:L8"/>
    <mergeCell ref="B51:D51"/>
    <mergeCell ref="A6:D7"/>
    <mergeCell ref="E6:I6"/>
    <mergeCell ref="C9:C11"/>
    <mergeCell ref="C12:C16"/>
    <mergeCell ref="C17:C21"/>
    <mergeCell ref="B9:B21"/>
    <mergeCell ref="A9:A21"/>
    <mergeCell ref="C23:C25"/>
    <mergeCell ref="C26:C30"/>
    <mergeCell ref="C31:C35"/>
    <mergeCell ref="A23:A35"/>
    <mergeCell ref="B23:B35"/>
    <mergeCell ref="A37:A49"/>
    <mergeCell ref="B37:B49"/>
    <mergeCell ref="C37:C39"/>
  </mergeCells>
  <phoneticPr fontId="0" type="noConversion"/>
  <pageMargins left="0.59027777777777779" right="0.19652777777777777" top="0.39374999999999999" bottom="0.39374999999999999" header="0.51180555555555551" footer="0.51180555555555551"/>
  <pageSetup paperSize="9" scale="76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tabSelected="1" view="pageBreakPreview" zoomScaleNormal="100" zoomScaleSheetLayoutView="100" workbookViewId="0">
      <selection activeCell="B48" sqref="B48"/>
    </sheetView>
  </sheetViews>
  <sheetFormatPr defaultColWidth="9.109375" defaultRowHeight="13.2"/>
  <cols>
    <col min="1" max="1" width="9.5546875" style="15" customWidth="1"/>
    <col min="2" max="2" width="46.44140625" style="15" customWidth="1"/>
    <col min="3" max="3" width="17.109375" style="15" customWidth="1"/>
    <col min="4" max="4" width="14.5546875" style="15" customWidth="1"/>
    <col min="5" max="5" width="14.33203125" style="15" customWidth="1"/>
    <col min="6" max="6" width="13.88671875" style="15" customWidth="1"/>
    <col min="7" max="7" width="11.5546875" style="7" customWidth="1"/>
    <col min="8" max="8" width="14.88671875" style="7" customWidth="1"/>
    <col min="9" max="9" width="13.88671875" style="7" customWidth="1"/>
    <col min="10" max="10" width="9.109375" style="15"/>
    <col min="11" max="11" width="9.109375" style="314"/>
    <col min="12" max="16384" width="9.109375" style="7"/>
  </cols>
  <sheetData>
    <row r="1" spans="1:11" s="215" customFormat="1" ht="12.75" customHeight="1">
      <c r="A1" s="417" t="s">
        <v>147</v>
      </c>
      <c r="B1" s="417"/>
      <c r="C1" s="417"/>
      <c r="D1" s="417"/>
      <c r="E1" s="417"/>
      <c r="F1" s="417"/>
      <c r="G1" s="417"/>
      <c r="H1" s="417"/>
      <c r="I1" s="417"/>
      <c r="J1" s="214"/>
      <c r="K1" s="310"/>
    </row>
    <row r="2" spans="1:11" s="215" customFormat="1">
      <c r="A2" s="417" t="s">
        <v>63</v>
      </c>
      <c r="B2" s="417"/>
      <c r="C2" s="417"/>
      <c r="D2" s="417"/>
      <c r="E2" s="417"/>
      <c r="F2" s="417"/>
      <c r="G2" s="417"/>
      <c r="H2" s="417"/>
      <c r="I2" s="417"/>
      <c r="J2" s="214"/>
      <c r="K2" s="310"/>
    </row>
    <row r="3" spans="1:11" s="215" customFormat="1">
      <c r="A3" s="216"/>
      <c r="B3" s="216"/>
      <c r="C3" s="216"/>
      <c r="G3" s="217"/>
      <c r="H3" s="217"/>
      <c r="I3" s="217"/>
      <c r="J3" s="214"/>
      <c r="K3" s="310"/>
    </row>
    <row r="4" spans="1:11" s="212" customFormat="1" ht="12.75" customHeight="1">
      <c r="A4" s="416" t="str">
        <f>'ANEXO I - TAB 1'!A4:M4</f>
        <v>PODER/ÓRGÃO/UNIDADE: JUSTIÇA FEDERAL</v>
      </c>
      <c r="B4" s="416"/>
      <c r="C4" s="416"/>
      <c r="D4" s="416"/>
      <c r="E4" s="416"/>
      <c r="F4" s="416"/>
      <c r="G4" s="416"/>
      <c r="H4" s="416"/>
      <c r="I4" s="416"/>
      <c r="K4" s="311"/>
    </row>
    <row r="5" spans="1:11" s="215" customFormat="1" ht="12.75" customHeight="1">
      <c r="A5" s="218"/>
      <c r="B5" s="218"/>
      <c r="C5" s="218"/>
      <c r="D5" s="218"/>
      <c r="E5" s="218"/>
      <c r="F5" s="370" t="s">
        <v>228</v>
      </c>
      <c r="G5" s="370"/>
      <c r="H5" s="370"/>
      <c r="I5" s="370"/>
      <c r="J5" s="214"/>
      <c r="K5" s="310"/>
    </row>
    <row r="6" spans="1:11" s="215" customFormat="1">
      <c r="A6" s="478" t="s">
        <v>117</v>
      </c>
      <c r="B6" s="479"/>
      <c r="C6" s="479" t="s">
        <v>101</v>
      </c>
      <c r="D6" s="479"/>
      <c r="E6" s="479"/>
      <c r="F6" s="479"/>
      <c r="G6" s="479"/>
      <c r="H6" s="479"/>
      <c r="I6" s="479"/>
      <c r="J6" s="214"/>
      <c r="K6" s="310"/>
    </row>
    <row r="7" spans="1:11" s="215" customFormat="1">
      <c r="A7" s="478"/>
      <c r="B7" s="479"/>
      <c r="C7" s="479" t="s">
        <v>118</v>
      </c>
      <c r="D7" s="479" t="s">
        <v>119</v>
      </c>
      <c r="E7" s="479" t="s">
        <v>120</v>
      </c>
      <c r="F7" s="479" t="s">
        <v>121</v>
      </c>
      <c r="G7" s="479" t="s">
        <v>122</v>
      </c>
      <c r="H7" s="479"/>
      <c r="I7" s="479"/>
      <c r="J7" s="214"/>
      <c r="K7" s="310"/>
    </row>
    <row r="8" spans="1:11" s="215" customFormat="1">
      <c r="A8" s="345" t="s">
        <v>123</v>
      </c>
      <c r="B8" s="323" t="s">
        <v>26</v>
      </c>
      <c r="C8" s="479"/>
      <c r="D8" s="479"/>
      <c r="E8" s="479"/>
      <c r="F8" s="479"/>
      <c r="G8" s="219" t="s">
        <v>124</v>
      </c>
      <c r="H8" s="219" t="s">
        <v>125</v>
      </c>
      <c r="I8" s="219" t="s">
        <v>9</v>
      </c>
      <c r="J8" s="214"/>
      <c r="K8" s="312"/>
    </row>
    <row r="9" spans="1:11" s="215" customFormat="1" ht="12.75" customHeight="1">
      <c r="A9" s="346" t="s">
        <v>192</v>
      </c>
      <c r="B9" s="222" t="s">
        <v>204</v>
      </c>
      <c r="C9" s="209">
        <v>24562</v>
      </c>
      <c r="D9" s="209">
        <v>5767</v>
      </c>
      <c r="E9" s="209">
        <v>2392</v>
      </c>
      <c r="F9" s="209">
        <v>277</v>
      </c>
      <c r="G9" s="209">
        <v>27999</v>
      </c>
      <c r="H9" s="209">
        <v>36943</v>
      </c>
      <c r="I9" s="160">
        <f>I41</f>
        <v>64942</v>
      </c>
      <c r="J9" s="214"/>
      <c r="K9" s="312"/>
    </row>
    <row r="10" spans="1:11" s="215" customFormat="1">
      <c r="A10" s="347" t="s">
        <v>205</v>
      </c>
      <c r="B10" s="222" t="s">
        <v>206</v>
      </c>
      <c r="C10" s="209">
        <v>1151</v>
      </c>
      <c r="D10" s="209">
        <v>143</v>
      </c>
      <c r="E10" s="209">
        <v>44</v>
      </c>
      <c r="F10" s="209">
        <v>28</v>
      </c>
      <c r="G10" s="209">
        <v>1522</v>
      </c>
      <c r="H10" s="209">
        <v>2228</v>
      </c>
      <c r="I10" s="160">
        <v>3743</v>
      </c>
      <c r="J10" s="214"/>
      <c r="K10" s="312"/>
    </row>
    <row r="11" spans="1:11" s="215" customFormat="1">
      <c r="A11" s="347" t="s">
        <v>207</v>
      </c>
      <c r="B11" s="220" t="s">
        <v>208</v>
      </c>
      <c r="C11" s="209">
        <v>1204</v>
      </c>
      <c r="D11" s="209">
        <v>140</v>
      </c>
      <c r="E11" s="209">
        <v>481</v>
      </c>
      <c r="F11" s="209">
        <v>0</v>
      </c>
      <c r="G11" s="209">
        <v>1316</v>
      </c>
      <c r="H11" s="209">
        <v>1357</v>
      </c>
      <c r="I11" s="160">
        <v>2676</v>
      </c>
      <c r="J11" s="214"/>
      <c r="K11" s="312"/>
    </row>
    <row r="12" spans="1:11" s="215" customFormat="1">
      <c r="A12" s="347" t="s">
        <v>209</v>
      </c>
      <c r="B12" s="220" t="s">
        <v>210</v>
      </c>
      <c r="C12" s="209">
        <v>1840</v>
      </c>
      <c r="D12" s="209">
        <v>265</v>
      </c>
      <c r="E12" s="209">
        <v>555</v>
      </c>
      <c r="F12" s="209">
        <v>0</v>
      </c>
      <c r="G12" s="209">
        <v>2470</v>
      </c>
      <c r="H12" s="209">
        <v>2270</v>
      </c>
      <c r="I12" s="160">
        <v>4743</v>
      </c>
      <c r="J12" s="214"/>
      <c r="K12" s="312"/>
    </row>
    <row r="13" spans="1:11" s="215" customFormat="1">
      <c r="A13" s="347" t="s">
        <v>211</v>
      </c>
      <c r="B13" s="220" t="s">
        <v>212</v>
      </c>
      <c r="C13" s="209">
        <v>972</v>
      </c>
      <c r="D13" s="209">
        <v>150</v>
      </c>
      <c r="E13" s="209">
        <v>39</v>
      </c>
      <c r="F13" s="209">
        <v>164</v>
      </c>
      <c r="G13" s="209">
        <v>1246</v>
      </c>
      <c r="H13" s="209">
        <v>1481</v>
      </c>
      <c r="I13" s="160">
        <v>2754</v>
      </c>
      <c r="J13" s="214"/>
      <c r="K13" s="310"/>
    </row>
    <row r="14" spans="1:11" s="215" customFormat="1">
      <c r="A14" s="347" t="s">
        <v>213</v>
      </c>
      <c r="B14" s="220" t="s">
        <v>214</v>
      </c>
      <c r="C14" s="209">
        <v>645</v>
      </c>
      <c r="D14" s="209">
        <v>75</v>
      </c>
      <c r="E14" s="209">
        <v>30</v>
      </c>
      <c r="F14" s="209">
        <v>0</v>
      </c>
      <c r="G14" s="209">
        <v>665</v>
      </c>
      <c r="H14" s="209">
        <v>1128</v>
      </c>
      <c r="I14" s="160">
        <v>1816</v>
      </c>
      <c r="J14" s="214"/>
      <c r="K14" s="310"/>
    </row>
    <row r="15" spans="1:11" s="215" customFormat="1">
      <c r="A15" s="473" t="s">
        <v>9</v>
      </c>
      <c r="B15" s="474"/>
      <c r="C15" s="121">
        <f>SUM(C9:C14)</f>
        <v>30374</v>
      </c>
      <c r="D15" s="121">
        <f t="shared" ref="D15:I15" si="0">SUM(D9:D14)</f>
        <v>6540</v>
      </c>
      <c r="E15" s="121">
        <f t="shared" si="0"/>
        <v>3541</v>
      </c>
      <c r="F15" s="121">
        <f t="shared" si="0"/>
        <v>469</v>
      </c>
      <c r="G15" s="121">
        <f t="shared" si="0"/>
        <v>35218</v>
      </c>
      <c r="H15" s="121">
        <f t="shared" si="0"/>
        <v>45407</v>
      </c>
      <c r="I15" s="161">
        <f t="shared" si="0"/>
        <v>80674</v>
      </c>
      <c r="J15" s="214"/>
      <c r="K15" s="310"/>
    </row>
    <row r="16" spans="1:11" s="215" customFormat="1" ht="13.5" customHeight="1">
      <c r="A16" s="475" t="str">
        <f>'ANEXO V - TAB 1'!A10</f>
        <v>Fonte: Tribunais Regionais Federais e Secretaria do Conselho da Justiça Federal</v>
      </c>
      <c r="B16" s="475"/>
      <c r="C16" s="475"/>
      <c r="D16" s="475"/>
      <c r="E16" s="475"/>
      <c r="F16" s="475"/>
      <c r="G16" s="475"/>
      <c r="H16" s="475"/>
      <c r="I16" s="475"/>
      <c r="J16" s="214"/>
      <c r="K16" s="310"/>
    </row>
    <row r="17" spans="1:14" s="215" customFormat="1" ht="12.75" customHeight="1">
      <c r="A17" s="476" t="s">
        <v>69</v>
      </c>
      <c r="B17" s="476"/>
      <c r="C17" s="476"/>
      <c r="D17" s="476"/>
      <c r="E17" s="476"/>
      <c r="F17" s="476"/>
      <c r="G17" s="476"/>
      <c r="H17" s="476"/>
      <c r="I17" s="476"/>
      <c r="J17" s="214"/>
      <c r="K17" s="310"/>
    </row>
    <row r="18" spans="1:14" s="215" customFormat="1" ht="12.75" customHeight="1">
      <c r="A18" s="477" t="s">
        <v>138</v>
      </c>
      <c r="B18" s="477"/>
      <c r="C18" s="477"/>
      <c r="D18" s="477"/>
      <c r="E18" s="477"/>
      <c r="F18" s="477"/>
      <c r="G18" s="477"/>
      <c r="H18" s="477"/>
      <c r="I18" s="477"/>
      <c r="K18" s="313"/>
      <c r="N18" s="214"/>
    </row>
    <row r="19" spans="1:14" s="215" customFormat="1" ht="20.399999999999999">
      <c r="A19" s="470" t="s">
        <v>126</v>
      </c>
      <c r="B19" s="471"/>
      <c r="C19" s="221" t="s">
        <v>230</v>
      </c>
      <c r="D19" s="471" t="s">
        <v>127</v>
      </c>
      <c r="E19" s="471"/>
      <c r="F19" s="471"/>
      <c r="G19" s="471"/>
      <c r="H19" s="471"/>
      <c r="I19" s="472"/>
      <c r="K19" s="313"/>
      <c r="N19" s="214"/>
    </row>
    <row r="20" spans="1:14" s="215" customFormat="1" ht="28.5" customHeight="1">
      <c r="A20" s="465" t="s">
        <v>128</v>
      </c>
      <c r="B20" s="466"/>
      <c r="C20" s="315">
        <v>884</v>
      </c>
      <c r="D20" s="467" t="s">
        <v>215</v>
      </c>
      <c r="E20" s="468"/>
      <c r="F20" s="468"/>
      <c r="G20" s="468"/>
      <c r="H20" s="468"/>
      <c r="I20" s="469"/>
      <c r="K20" s="313"/>
      <c r="N20" s="214"/>
    </row>
    <row r="21" spans="1:14" s="215" customFormat="1" ht="28.5" customHeight="1">
      <c r="A21" s="465" t="s">
        <v>129</v>
      </c>
      <c r="B21" s="466"/>
      <c r="C21" s="315">
        <v>699</v>
      </c>
      <c r="D21" s="467" t="s">
        <v>215</v>
      </c>
      <c r="E21" s="468"/>
      <c r="F21" s="468"/>
      <c r="G21" s="468"/>
      <c r="H21" s="468"/>
      <c r="I21" s="469"/>
      <c r="K21" s="313"/>
      <c r="N21" s="214"/>
    </row>
    <row r="22" spans="1:14" s="215" customFormat="1">
      <c r="A22" s="465" t="s">
        <v>130</v>
      </c>
      <c r="B22" s="466"/>
      <c r="C22" s="315" t="s">
        <v>229</v>
      </c>
      <c r="D22" s="467" t="s">
        <v>216</v>
      </c>
      <c r="E22" s="468"/>
      <c r="F22" s="468"/>
      <c r="G22" s="468"/>
      <c r="H22" s="468"/>
      <c r="I22" s="469"/>
      <c r="K22" s="313"/>
      <c r="N22" s="214"/>
    </row>
    <row r="23" spans="1:14" s="215" customFormat="1">
      <c r="A23" s="465" t="s">
        <v>131</v>
      </c>
      <c r="B23" s="466"/>
      <c r="C23" s="315" t="s">
        <v>219</v>
      </c>
      <c r="D23" s="467" t="s">
        <v>217</v>
      </c>
      <c r="E23" s="468"/>
      <c r="F23" s="468"/>
      <c r="G23" s="468"/>
      <c r="H23" s="468"/>
      <c r="I23" s="469"/>
      <c r="K23" s="313"/>
      <c r="N23" s="214"/>
    </row>
    <row r="24" spans="1:14" s="215" customFormat="1">
      <c r="A24" s="465" t="s">
        <v>132</v>
      </c>
      <c r="B24" s="466"/>
      <c r="C24" s="315">
        <v>215</v>
      </c>
      <c r="D24" s="467" t="s">
        <v>218</v>
      </c>
      <c r="E24" s="468"/>
      <c r="F24" s="468"/>
      <c r="G24" s="468"/>
      <c r="H24" s="468"/>
      <c r="I24" s="469"/>
      <c r="K24" s="313"/>
      <c r="N24" s="214"/>
    </row>
    <row r="25" spans="1:14" s="215" customFormat="1">
      <c r="A25" s="301"/>
      <c r="B25" s="301"/>
      <c r="C25" s="301"/>
      <c r="D25" s="301"/>
      <c r="E25" s="301"/>
      <c r="F25" s="301"/>
      <c r="G25" s="302"/>
      <c r="H25" s="302"/>
      <c r="I25" s="302"/>
      <c r="J25" s="214"/>
      <c r="K25" s="310"/>
    </row>
    <row r="26" spans="1:14" s="215" customFormat="1" hidden="1">
      <c r="A26" s="15" t="s">
        <v>225</v>
      </c>
      <c r="B26" s="301"/>
      <c r="C26" s="301">
        <v>8795</v>
      </c>
      <c r="D26" s="301">
        <v>2022</v>
      </c>
      <c r="E26" s="301">
        <v>178</v>
      </c>
      <c r="F26" s="301">
        <v>109</v>
      </c>
      <c r="G26" s="301">
        <v>11026</v>
      </c>
      <c r="H26" s="301">
        <v>15624</v>
      </c>
      <c r="I26" s="302"/>
      <c r="J26" s="214"/>
      <c r="K26" s="310"/>
    </row>
    <row r="27" spans="1:14" s="215" customFormat="1" hidden="1">
      <c r="A27" s="15" t="s">
        <v>224</v>
      </c>
      <c r="B27" s="301"/>
      <c r="C27" s="301">
        <v>4835</v>
      </c>
      <c r="D27" s="301">
        <v>850</v>
      </c>
      <c r="E27" s="301">
        <v>1384</v>
      </c>
      <c r="F27" s="301">
        <v>0</v>
      </c>
      <c r="G27" s="301">
        <v>5145</v>
      </c>
      <c r="H27" s="301">
        <v>5464</v>
      </c>
      <c r="I27" s="302"/>
      <c r="J27" s="214"/>
      <c r="K27" s="310"/>
    </row>
    <row r="28" spans="1:14" s="215" customFormat="1" hidden="1">
      <c r="A28" s="15" t="s">
        <v>223</v>
      </c>
      <c r="B28" s="301"/>
      <c r="C28" s="301">
        <v>6750</v>
      </c>
      <c r="D28" s="301">
        <v>1206</v>
      </c>
      <c r="E28" s="301">
        <v>1270</v>
      </c>
      <c r="F28" s="301">
        <v>0</v>
      </c>
      <c r="G28" s="301">
        <v>8630</v>
      </c>
      <c r="H28" s="301">
        <v>8970</v>
      </c>
      <c r="I28" s="302"/>
      <c r="J28" s="214"/>
      <c r="K28" s="310"/>
    </row>
    <row r="29" spans="1:14" s="215" customFormat="1" hidden="1">
      <c r="A29" s="214" t="s">
        <v>222</v>
      </c>
      <c r="B29" s="301"/>
      <c r="C29" s="301">
        <v>5655</v>
      </c>
      <c r="D29" s="301">
        <v>1318</v>
      </c>
      <c r="E29" s="301">
        <v>117</v>
      </c>
      <c r="F29" s="301">
        <v>344</v>
      </c>
      <c r="G29" s="301">
        <v>6149</v>
      </c>
      <c r="H29" s="301">
        <v>8820</v>
      </c>
      <c r="I29" s="302"/>
      <c r="J29" s="214"/>
      <c r="K29" s="310"/>
    </row>
    <row r="30" spans="1:14" s="215" customFormat="1" hidden="1">
      <c r="A30" s="214" t="s">
        <v>221</v>
      </c>
      <c r="B30" s="301"/>
      <c r="C30" s="301">
        <v>4139</v>
      </c>
      <c r="D30" s="301">
        <v>1117</v>
      </c>
      <c r="E30" s="301">
        <v>534</v>
      </c>
      <c r="F30" s="301">
        <v>0</v>
      </c>
      <c r="G30" s="301">
        <v>4033</v>
      </c>
      <c r="H30" s="301">
        <v>6121</v>
      </c>
      <c r="I30" s="302"/>
      <c r="J30" s="214"/>
      <c r="K30" s="310"/>
    </row>
    <row r="31" spans="1:14" s="215" customFormat="1" hidden="1">
      <c r="A31" s="214" t="s">
        <v>202</v>
      </c>
      <c r="B31" s="301"/>
      <c r="C31" s="301">
        <v>200</v>
      </c>
      <c r="D31" s="301">
        <v>27</v>
      </c>
      <c r="E31" s="301">
        <v>58</v>
      </c>
      <c r="F31" s="301">
        <v>16</v>
      </c>
      <c r="G31" s="301">
        <v>235</v>
      </c>
      <c r="H31" s="301">
        <v>408</v>
      </c>
      <c r="I31" s="302"/>
      <c r="J31" s="214"/>
      <c r="K31" s="310"/>
    </row>
    <row r="32" spans="1:14" s="215" customFormat="1" hidden="1">
      <c r="A32" s="214" t="s">
        <v>9</v>
      </c>
      <c r="B32" s="214"/>
      <c r="C32" s="209">
        <f>SUM(C26:C31)</f>
        <v>30374</v>
      </c>
      <c r="D32" s="209">
        <f t="shared" ref="D32:H32" si="1">SUM(D26:D31)</f>
        <v>6540</v>
      </c>
      <c r="E32" s="209">
        <f t="shared" si="1"/>
        <v>3541</v>
      </c>
      <c r="F32" s="209">
        <f t="shared" si="1"/>
        <v>469</v>
      </c>
      <c r="G32" s="209">
        <f t="shared" si="1"/>
        <v>35218</v>
      </c>
      <c r="H32" s="209">
        <f t="shared" si="1"/>
        <v>45407</v>
      </c>
      <c r="J32" s="214"/>
      <c r="K32" s="310"/>
    </row>
    <row r="33" spans="1:11" s="215" customFormat="1" hidden="1">
      <c r="A33" s="214"/>
      <c r="B33" s="214"/>
      <c r="C33" s="322">
        <f>+C32-C15</f>
        <v>0</v>
      </c>
      <c r="D33" s="322">
        <f t="shared" ref="D33:H33" si="2">+D32-D15</f>
        <v>0</v>
      </c>
      <c r="E33" s="322">
        <f t="shared" si="2"/>
        <v>0</v>
      </c>
      <c r="F33" s="322">
        <f t="shared" si="2"/>
        <v>0</v>
      </c>
      <c r="G33" s="322">
        <f t="shared" si="2"/>
        <v>0</v>
      </c>
      <c r="H33" s="322">
        <f t="shared" si="2"/>
        <v>0</v>
      </c>
      <c r="J33" s="214"/>
      <c r="K33" s="310"/>
    </row>
    <row r="34" spans="1:11" s="215" customFormat="1" hidden="1">
      <c r="A34" s="214">
        <v>12101</v>
      </c>
      <c r="B34" s="214"/>
      <c r="C34" s="214"/>
      <c r="D34" s="214"/>
      <c r="E34" s="214"/>
      <c r="F34" s="214"/>
      <c r="J34" s="214"/>
      <c r="K34" s="310"/>
    </row>
    <row r="35" spans="1:11" s="215" customFormat="1" hidden="1">
      <c r="A35" s="214" t="s">
        <v>202</v>
      </c>
      <c r="B35" s="214"/>
      <c r="C35" s="316">
        <v>200</v>
      </c>
      <c r="D35" s="316">
        <v>27</v>
      </c>
      <c r="E35" s="316">
        <v>58</v>
      </c>
      <c r="F35" s="316">
        <v>16</v>
      </c>
      <c r="G35" s="316">
        <v>235</v>
      </c>
      <c r="H35" s="316">
        <v>408</v>
      </c>
      <c r="I35" s="316">
        <v>643</v>
      </c>
      <c r="J35" s="214"/>
      <c r="K35" s="310"/>
    </row>
    <row r="36" spans="1:11" s="215" customFormat="1" hidden="1">
      <c r="A36" s="214" t="s">
        <v>221</v>
      </c>
      <c r="B36" s="214"/>
      <c r="C36" s="316">
        <v>3494</v>
      </c>
      <c r="D36" s="316">
        <v>1042</v>
      </c>
      <c r="E36" s="316">
        <v>504</v>
      </c>
      <c r="F36" s="316">
        <v>0</v>
      </c>
      <c r="G36" s="316">
        <v>3368</v>
      </c>
      <c r="H36" s="316">
        <v>4993</v>
      </c>
      <c r="I36" s="316">
        <v>8361</v>
      </c>
      <c r="J36" s="214"/>
      <c r="K36" s="310"/>
    </row>
    <row r="37" spans="1:11" s="215" customFormat="1" hidden="1">
      <c r="A37" s="214" t="s">
        <v>222</v>
      </c>
      <c r="B37" s="214"/>
      <c r="C37" s="316">
        <v>4683</v>
      </c>
      <c r="D37" s="316">
        <v>1168</v>
      </c>
      <c r="E37" s="316">
        <v>78</v>
      </c>
      <c r="F37" s="316">
        <v>180</v>
      </c>
      <c r="G37" s="316">
        <v>4903</v>
      </c>
      <c r="H37" s="316">
        <v>7339</v>
      </c>
      <c r="I37" s="316">
        <v>12242</v>
      </c>
      <c r="J37" s="214"/>
      <c r="K37" s="310"/>
    </row>
    <row r="38" spans="1:11" hidden="1">
      <c r="A38" s="15" t="s">
        <v>223</v>
      </c>
      <c r="C38" s="316">
        <v>4910</v>
      </c>
      <c r="D38" s="316">
        <v>941</v>
      </c>
      <c r="E38" s="316">
        <v>715</v>
      </c>
      <c r="F38" s="316">
        <v>0</v>
      </c>
      <c r="G38" s="316">
        <v>6160</v>
      </c>
      <c r="H38" s="316">
        <v>6700</v>
      </c>
      <c r="I38" s="316">
        <v>12860</v>
      </c>
    </row>
    <row r="39" spans="1:11" hidden="1">
      <c r="A39" s="15" t="s">
        <v>224</v>
      </c>
      <c r="C39" s="316">
        <v>3631</v>
      </c>
      <c r="D39" s="316">
        <v>710</v>
      </c>
      <c r="E39" s="316">
        <v>903</v>
      </c>
      <c r="F39" s="316">
        <v>0</v>
      </c>
      <c r="G39" s="316">
        <v>3829</v>
      </c>
      <c r="H39" s="316">
        <v>4107</v>
      </c>
      <c r="I39" s="316">
        <v>7936</v>
      </c>
    </row>
    <row r="40" spans="1:11" hidden="1">
      <c r="A40" s="15" t="s">
        <v>225</v>
      </c>
      <c r="C40" s="316">
        <v>7644</v>
      </c>
      <c r="D40" s="316">
        <v>1879</v>
      </c>
      <c r="E40" s="316">
        <v>134</v>
      </c>
      <c r="F40" s="316">
        <v>81</v>
      </c>
      <c r="G40" s="316">
        <v>9504</v>
      </c>
      <c r="H40" s="316">
        <v>13396</v>
      </c>
      <c r="I40" s="316">
        <v>22900</v>
      </c>
    </row>
    <row r="41" spans="1:11" hidden="1">
      <c r="C41" s="316">
        <f>SUM(C35:C40)</f>
        <v>24562</v>
      </c>
      <c r="D41" s="316">
        <f t="shared" ref="D41:I41" si="3">SUM(D35:D40)</f>
        <v>5767</v>
      </c>
      <c r="E41" s="316">
        <f t="shared" si="3"/>
        <v>2392</v>
      </c>
      <c r="F41" s="316">
        <f t="shared" si="3"/>
        <v>277</v>
      </c>
      <c r="G41" s="316">
        <f t="shared" si="3"/>
        <v>27999</v>
      </c>
      <c r="H41" s="316">
        <f t="shared" si="3"/>
        <v>36943</v>
      </c>
      <c r="I41" s="316">
        <f t="shared" si="3"/>
        <v>64942</v>
      </c>
    </row>
    <row r="42" spans="1:11" hidden="1">
      <c r="C42" s="321">
        <f t="shared" ref="C42:I42" si="4">+C41-C9</f>
        <v>0</v>
      </c>
      <c r="D42" s="321">
        <f t="shared" si="4"/>
        <v>0</v>
      </c>
      <c r="E42" s="321">
        <f t="shared" si="4"/>
        <v>0</v>
      </c>
      <c r="F42" s="321">
        <f t="shared" si="4"/>
        <v>0</v>
      </c>
      <c r="G42" s="321">
        <f t="shared" si="4"/>
        <v>0</v>
      </c>
      <c r="H42" s="321">
        <f t="shared" si="4"/>
        <v>0</v>
      </c>
      <c r="I42" s="321">
        <f t="shared" si="4"/>
        <v>0</v>
      </c>
    </row>
    <row r="43" spans="1:11" hidden="1"/>
  </sheetData>
  <sortState ref="A26:A30">
    <sortCondition ref="A26"/>
  </sortState>
  <mergeCells count="27">
    <mergeCell ref="A4:I4"/>
    <mergeCell ref="A1:I1"/>
    <mergeCell ref="A2:I2"/>
    <mergeCell ref="F5:I5"/>
    <mergeCell ref="A6:B7"/>
    <mergeCell ref="C6:I6"/>
    <mergeCell ref="C7:C8"/>
    <mergeCell ref="D7:D8"/>
    <mergeCell ref="E7:E8"/>
    <mergeCell ref="F7:F8"/>
    <mergeCell ref="G7:I7"/>
    <mergeCell ref="A19:B19"/>
    <mergeCell ref="D19:I19"/>
    <mergeCell ref="A20:B20"/>
    <mergeCell ref="D20:I20"/>
    <mergeCell ref="A15:B15"/>
    <mergeCell ref="A16:I16"/>
    <mergeCell ref="A17:I17"/>
    <mergeCell ref="A18:I18"/>
    <mergeCell ref="A23:B23"/>
    <mergeCell ref="D23:I23"/>
    <mergeCell ref="A24:B24"/>
    <mergeCell ref="D24:I24"/>
    <mergeCell ref="A21:B21"/>
    <mergeCell ref="D21:I21"/>
    <mergeCell ref="A22:B22"/>
    <mergeCell ref="D22:I22"/>
  </mergeCells>
  <phoneticPr fontId="0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7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workbookViewId="0">
      <selection activeCell="H18" sqref="H18"/>
    </sheetView>
  </sheetViews>
  <sheetFormatPr defaultColWidth="9.109375" defaultRowHeight="13.2"/>
  <cols>
    <col min="1" max="1" width="10.33203125" style="1" customWidth="1"/>
    <col min="2" max="2" width="29.88671875" style="1" customWidth="1"/>
    <col min="3" max="3" width="13.88671875" style="1" customWidth="1"/>
    <col min="4" max="4" width="14.44140625" style="1" customWidth="1"/>
    <col min="5" max="5" width="13.88671875" style="1" customWidth="1"/>
    <col min="6" max="6" width="13.33203125" style="1" customWidth="1"/>
    <col min="7" max="7" width="11.88671875" style="2" customWidth="1"/>
    <col min="8" max="8" width="14.44140625" style="2" customWidth="1"/>
    <col min="9" max="9" width="15.44140625" style="2" customWidth="1"/>
    <col min="10" max="10" width="11.5546875" style="2" customWidth="1"/>
    <col min="11" max="11" width="11.6640625" style="1" customWidth="1"/>
    <col min="12" max="12" width="14.109375" style="2" customWidth="1"/>
    <col min="13" max="13" width="12.5546875" style="2" customWidth="1"/>
    <col min="14" max="14" width="9.109375" style="1"/>
    <col min="15" max="16384" width="9.109375" style="2"/>
  </cols>
  <sheetData>
    <row r="1" spans="1:14" ht="12.75" customHeight="1">
      <c r="A1" s="368" t="s">
        <v>147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</row>
    <row r="2" spans="1:14" ht="12.75" customHeight="1">
      <c r="A2" s="368" t="s">
        <v>133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</row>
    <row r="3" spans="1:14" ht="12.75" customHeight="1">
      <c r="A3" s="459" t="s">
        <v>148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2"/>
    </row>
    <row r="4" spans="1:14" ht="12.75" customHeight="1">
      <c r="A4" s="105"/>
      <c r="B4" s="105"/>
      <c r="C4" s="105"/>
      <c r="D4" s="105"/>
      <c r="E4" s="105"/>
      <c r="G4" s="21"/>
      <c r="H4" s="21"/>
      <c r="I4" s="21"/>
      <c r="J4" s="21"/>
      <c r="L4" s="399" t="s">
        <v>2</v>
      </c>
      <c r="M4" s="399"/>
    </row>
    <row r="5" spans="1:14" s="12" customFormat="1">
      <c r="A5" s="389" t="s">
        <v>117</v>
      </c>
      <c r="B5" s="386"/>
      <c r="C5" s="386" t="s">
        <v>139</v>
      </c>
      <c r="D5" s="386"/>
      <c r="E5" s="386"/>
      <c r="F5" s="386"/>
      <c r="G5" s="386"/>
      <c r="H5" s="386"/>
      <c r="I5" s="386"/>
      <c r="J5" s="386"/>
      <c r="K5" s="386"/>
      <c r="L5" s="386"/>
      <c r="M5" s="395"/>
      <c r="N5" s="21"/>
    </row>
    <row r="6" spans="1:14" s="12" customFormat="1" ht="13.2" customHeight="1">
      <c r="A6" s="389"/>
      <c r="B6" s="386"/>
      <c r="C6" s="492" t="s">
        <v>118</v>
      </c>
      <c r="D6" s="386" t="s">
        <v>119</v>
      </c>
      <c r="E6" s="386" t="s">
        <v>120</v>
      </c>
      <c r="F6" s="386" t="s">
        <v>121</v>
      </c>
      <c r="G6" s="386" t="s">
        <v>122</v>
      </c>
      <c r="H6" s="386"/>
      <c r="I6" s="386"/>
      <c r="J6" s="386"/>
      <c r="K6" s="386"/>
      <c r="L6" s="386"/>
      <c r="M6" s="395"/>
      <c r="N6" s="21"/>
    </row>
    <row r="7" spans="1:14" s="12" customFormat="1">
      <c r="A7" s="389"/>
      <c r="B7" s="386"/>
      <c r="C7" s="493"/>
      <c r="D7" s="386"/>
      <c r="E7" s="386"/>
      <c r="F7" s="386"/>
      <c r="G7" s="489" t="s">
        <v>140</v>
      </c>
      <c r="H7" s="489"/>
      <c r="I7" s="489"/>
      <c r="J7" s="490"/>
      <c r="K7" s="491" t="s">
        <v>141</v>
      </c>
      <c r="L7" s="386"/>
      <c r="M7" s="395"/>
      <c r="N7" s="21"/>
    </row>
    <row r="8" spans="1:14" s="12" customFormat="1" ht="26.4">
      <c r="A8" s="115" t="s">
        <v>123</v>
      </c>
      <c r="B8" s="117" t="s">
        <v>26</v>
      </c>
      <c r="C8" s="117" t="s">
        <v>134</v>
      </c>
      <c r="D8" s="386"/>
      <c r="E8" s="386"/>
      <c r="F8" s="386"/>
      <c r="G8" s="117" t="s">
        <v>124</v>
      </c>
      <c r="H8" s="117" t="s">
        <v>125</v>
      </c>
      <c r="I8" s="117" t="s">
        <v>149</v>
      </c>
      <c r="J8" s="116" t="s">
        <v>9</v>
      </c>
      <c r="K8" s="125" t="s">
        <v>124</v>
      </c>
      <c r="L8" s="117" t="s">
        <v>125</v>
      </c>
      <c r="M8" s="116" t="s">
        <v>9</v>
      </c>
      <c r="N8" s="21"/>
    </row>
    <row r="9" spans="1:14" s="7" customFormat="1" ht="12.75" customHeight="1">
      <c r="A9" s="119"/>
      <c r="B9" s="104"/>
      <c r="C9" s="104"/>
      <c r="D9" s="104"/>
      <c r="E9" s="104"/>
      <c r="F9" s="104"/>
      <c r="G9" s="9"/>
      <c r="H9" s="9"/>
      <c r="I9" s="9"/>
      <c r="J9" s="11">
        <f>SUM(G9:I9)</f>
        <v>0</v>
      </c>
      <c r="K9" s="8"/>
      <c r="L9" s="9"/>
      <c r="M9" s="123">
        <f>K9+L9</f>
        <v>0</v>
      </c>
      <c r="N9" s="15"/>
    </row>
    <row r="10" spans="1:14" s="7" customFormat="1" ht="12.75" customHeight="1">
      <c r="A10" s="119"/>
      <c r="B10" s="104"/>
      <c r="C10" s="104"/>
      <c r="D10" s="104"/>
      <c r="E10" s="104"/>
      <c r="F10" s="104"/>
      <c r="G10" s="9"/>
      <c r="H10" s="9"/>
      <c r="I10" s="9"/>
      <c r="J10" s="11">
        <f t="shared" ref="J10:J20" si="0">G10+H10</f>
        <v>0</v>
      </c>
      <c r="K10" s="8"/>
      <c r="L10" s="9"/>
      <c r="M10" s="124">
        <f>K10+L10</f>
        <v>0</v>
      </c>
      <c r="N10" s="15"/>
    </row>
    <row r="11" spans="1:14" s="7" customFormat="1" ht="12.75" customHeight="1">
      <c r="A11" s="119"/>
      <c r="B11" s="104"/>
      <c r="C11" s="104"/>
      <c r="D11" s="104"/>
      <c r="E11" s="104"/>
      <c r="F11" s="104"/>
      <c r="G11" s="9"/>
      <c r="H11" s="9"/>
      <c r="I11" s="9"/>
      <c r="J11" s="11">
        <f t="shared" si="0"/>
        <v>0</v>
      </c>
      <c r="K11" s="8"/>
      <c r="L11" s="9"/>
      <c r="M11" s="124">
        <f t="shared" ref="M11:M20" si="1">K11+L11</f>
        <v>0</v>
      </c>
      <c r="N11" s="15"/>
    </row>
    <row r="12" spans="1:14" s="7" customFormat="1" ht="12.75" customHeight="1">
      <c r="A12" s="119"/>
      <c r="B12" s="104"/>
      <c r="C12" s="104"/>
      <c r="D12" s="104"/>
      <c r="E12" s="104"/>
      <c r="F12" s="104"/>
      <c r="G12" s="9"/>
      <c r="H12" s="9"/>
      <c r="I12" s="9"/>
      <c r="J12" s="11">
        <f t="shared" si="0"/>
        <v>0</v>
      </c>
      <c r="K12" s="8"/>
      <c r="L12" s="9"/>
      <c r="M12" s="124">
        <f t="shared" si="1"/>
        <v>0</v>
      </c>
      <c r="N12" s="15"/>
    </row>
    <row r="13" spans="1:14" s="7" customFormat="1" ht="12.75" customHeight="1">
      <c r="A13" s="119"/>
      <c r="B13" s="104"/>
      <c r="C13" s="104"/>
      <c r="D13" s="104"/>
      <c r="E13" s="104"/>
      <c r="F13" s="104"/>
      <c r="G13" s="9"/>
      <c r="H13" s="9"/>
      <c r="I13" s="9"/>
      <c r="J13" s="11">
        <f t="shared" si="0"/>
        <v>0</v>
      </c>
      <c r="K13" s="8"/>
      <c r="L13" s="9"/>
      <c r="M13" s="124">
        <f t="shared" si="1"/>
        <v>0</v>
      </c>
      <c r="N13" s="15"/>
    </row>
    <row r="14" spans="1:14" s="7" customFormat="1" ht="12.75" customHeight="1">
      <c r="A14" s="119"/>
      <c r="B14" s="104"/>
      <c r="C14" s="104"/>
      <c r="D14" s="104"/>
      <c r="E14" s="104"/>
      <c r="F14" s="104"/>
      <c r="G14" s="9"/>
      <c r="H14" s="9"/>
      <c r="I14" s="9"/>
      <c r="J14" s="11">
        <f t="shared" si="0"/>
        <v>0</v>
      </c>
      <c r="K14" s="8"/>
      <c r="L14" s="9"/>
      <c r="M14" s="124">
        <f t="shared" si="1"/>
        <v>0</v>
      </c>
      <c r="N14" s="15"/>
    </row>
    <row r="15" spans="1:14" s="7" customFormat="1" ht="12.75" customHeight="1">
      <c r="A15" s="119"/>
      <c r="B15" s="104"/>
      <c r="C15" s="104"/>
      <c r="D15" s="104"/>
      <c r="E15" s="104"/>
      <c r="F15" s="104"/>
      <c r="G15" s="9"/>
      <c r="H15" s="9"/>
      <c r="I15" s="9"/>
      <c r="J15" s="11">
        <f t="shared" si="0"/>
        <v>0</v>
      </c>
      <c r="K15" s="8"/>
      <c r="L15" s="9"/>
      <c r="M15" s="124">
        <f t="shared" si="1"/>
        <v>0</v>
      </c>
      <c r="N15" s="15"/>
    </row>
    <row r="16" spans="1:14" s="7" customFormat="1" ht="12.75" customHeight="1">
      <c r="A16" s="119"/>
      <c r="B16" s="104"/>
      <c r="C16" s="104"/>
      <c r="D16" s="104"/>
      <c r="E16" s="104"/>
      <c r="F16" s="104"/>
      <c r="G16" s="9"/>
      <c r="H16" s="9"/>
      <c r="I16" s="9"/>
      <c r="J16" s="11">
        <f t="shared" si="0"/>
        <v>0</v>
      </c>
      <c r="K16" s="8"/>
      <c r="L16" s="9"/>
      <c r="M16" s="124">
        <f t="shared" si="1"/>
        <v>0</v>
      </c>
      <c r="N16" s="15"/>
    </row>
    <row r="17" spans="1:14" s="7" customFormat="1" ht="12.75" customHeight="1">
      <c r="A17" s="119"/>
      <c r="B17" s="104"/>
      <c r="C17" s="104"/>
      <c r="D17" s="104"/>
      <c r="E17" s="104"/>
      <c r="F17" s="104"/>
      <c r="G17" s="9"/>
      <c r="H17" s="9"/>
      <c r="I17" s="9"/>
      <c r="J17" s="11">
        <f t="shared" si="0"/>
        <v>0</v>
      </c>
      <c r="K17" s="8"/>
      <c r="L17" s="9"/>
      <c r="M17" s="124">
        <f t="shared" si="1"/>
        <v>0</v>
      </c>
      <c r="N17" s="15"/>
    </row>
    <row r="18" spans="1:14" s="7" customFormat="1" ht="12.75" customHeight="1">
      <c r="A18" s="119"/>
      <c r="B18" s="104"/>
      <c r="C18" s="104"/>
      <c r="D18" s="104"/>
      <c r="E18" s="104"/>
      <c r="F18" s="104"/>
      <c r="G18" s="9"/>
      <c r="H18" s="9"/>
      <c r="I18" s="9"/>
      <c r="J18" s="11">
        <f t="shared" si="0"/>
        <v>0</v>
      </c>
      <c r="K18" s="8"/>
      <c r="L18" s="9"/>
      <c r="M18" s="124">
        <f t="shared" si="1"/>
        <v>0</v>
      </c>
      <c r="N18" s="15"/>
    </row>
    <row r="19" spans="1:14" s="7" customFormat="1">
      <c r="A19" s="120"/>
      <c r="B19" s="104"/>
      <c r="C19" s="104"/>
      <c r="D19" s="104"/>
      <c r="E19" s="104"/>
      <c r="F19" s="104"/>
      <c r="G19" s="9"/>
      <c r="H19" s="9"/>
      <c r="I19" s="9"/>
      <c r="J19" s="11">
        <f t="shared" si="0"/>
        <v>0</v>
      </c>
      <c r="K19" s="8"/>
      <c r="L19" s="9"/>
      <c r="M19" s="124">
        <f t="shared" si="1"/>
        <v>0</v>
      </c>
      <c r="N19" s="15"/>
    </row>
    <row r="20" spans="1:14" s="7" customFormat="1">
      <c r="A20" s="120"/>
      <c r="B20" s="104"/>
      <c r="C20" s="104"/>
      <c r="D20" s="104"/>
      <c r="E20" s="104"/>
      <c r="F20" s="104"/>
      <c r="G20" s="9"/>
      <c r="H20" s="9"/>
      <c r="I20" s="9"/>
      <c r="J20" s="11">
        <f t="shared" si="0"/>
        <v>0</v>
      </c>
      <c r="K20" s="8"/>
      <c r="L20" s="9"/>
      <c r="M20" s="124">
        <f t="shared" si="1"/>
        <v>0</v>
      </c>
      <c r="N20" s="15"/>
    </row>
    <row r="21" spans="1:14" s="7" customFormat="1">
      <c r="A21" s="389" t="s">
        <v>9</v>
      </c>
      <c r="B21" s="386"/>
      <c r="C21" s="121">
        <f t="shared" ref="C21:H21" si="2">SUM(C9:C20)</f>
        <v>0</v>
      </c>
      <c r="D21" s="121">
        <f t="shared" si="2"/>
        <v>0</v>
      </c>
      <c r="E21" s="121">
        <f t="shared" si="2"/>
        <v>0</v>
      </c>
      <c r="F21" s="121">
        <f t="shared" si="2"/>
        <v>0</v>
      </c>
      <c r="G21" s="121">
        <f t="shared" si="2"/>
        <v>0</v>
      </c>
      <c r="H21" s="121">
        <f t="shared" si="2"/>
        <v>0</v>
      </c>
      <c r="I21" s="121"/>
      <c r="J21" s="122">
        <f>SUM(J9:J20)</f>
        <v>0</v>
      </c>
      <c r="K21" s="126">
        <f>SUM(K9:K20)</f>
        <v>0</v>
      </c>
      <c r="L21" s="121">
        <f>SUM(L9:L20)</f>
        <v>0</v>
      </c>
      <c r="M21" s="122">
        <f>SUM(M9:M20)</f>
        <v>0</v>
      </c>
      <c r="N21" s="15"/>
    </row>
    <row r="22" spans="1:14" s="7" customFormat="1">
      <c r="A22" s="485" t="s">
        <v>116</v>
      </c>
      <c r="B22" s="485"/>
      <c r="C22" s="485"/>
      <c r="D22" s="485"/>
      <c r="E22" s="485"/>
      <c r="F22" s="485"/>
      <c r="G22" s="485"/>
      <c r="H22" s="485"/>
      <c r="I22" s="107"/>
      <c r="J22" s="15"/>
    </row>
    <row r="23" spans="1:14" s="7" customFormat="1" ht="12.75" customHeight="1">
      <c r="A23" s="486" t="s">
        <v>69</v>
      </c>
      <c r="B23" s="486"/>
      <c r="C23" s="486"/>
      <c r="D23" s="486"/>
      <c r="E23" s="486"/>
      <c r="F23" s="486"/>
      <c r="G23" s="486"/>
      <c r="H23" s="486"/>
      <c r="I23" s="108"/>
      <c r="J23" s="15"/>
    </row>
    <row r="24" spans="1:14" s="7" customFormat="1">
      <c r="A24" s="487" t="s">
        <v>142</v>
      </c>
      <c r="B24" s="487"/>
      <c r="C24" s="487"/>
      <c r="D24" s="487"/>
      <c r="E24" s="487"/>
      <c r="F24" s="487"/>
      <c r="G24" s="487"/>
      <c r="H24" s="487"/>
      <c r="I24" s="113"/>
      <c r="K24" s="15"/>
      <c r="N24" s="15"/>
    </row>
    <row r="25" spans="1:14" s="7" customFormat="1">
      <c r="A25" s="488" t="s">
        <v>126</v>
      </c>
      <c r="B25" s="480"/>
      <c r="C25" s="480"/>
      <c r="D25" s="480" t="s">
        <v>127</v>
      </c>
      <c r="E25" s="480"/>
      <c r="F25" s="480"/>
      <c r="G25" s="480"/>
      <c r="H25" s="480"/>
      <c r="I25" s="480"/>
      <c r="J25" s="480"/>
      <c r="K25" s="480"/>
      <c r="L25" s="480"/>
      <c r="M25" s="481"/>
      <c r="N25" s="15"/>
    </row>
    <row r="26" spans="1:14" s="7" customFormat="1" ht="13.5" customHeight="1">
      <c r="A26" s="482" t="s">
        <v>135</v>
      </c>
      <c r="B26" s="483"/>
      <c r="C26" s="483"/>
      <c r="D26" s="483"/>
      <c r="E26" s="483"/>
      <c r="F26" s="483"/>
      <c r="G26" s="483"/>
      <c r="H26" s="483"/>
      <c r="I26" s="483"/>
      <c r="J26" s="483"/>
      <c r="K26" s="483"/>
      <c r="L26" s="483"/>
      <c r="M26" s="484"/>
      <c r="N26" s="15"/>
    </row>
    <row r="27" spans="1:14" s="7" customFormat="1" ht="13.5" customHeight="1">
      <c r="A27" s="482" t="s">
        <v>136</v>
      </c>
      <c r="B27" s="483"/>
      <c r="C27" s="483"/>
      <c r="D27" s="483"/>
      <c r="E27" s="483"/>
      <c r="F27" s="483"/>
      <c r="G27" s="483"/>
      <c r="H27" s="483"/>
      <c r="I27" s="483"/>
      <c r="J27" s="483"/>
      <c r="K27" s="483"/>
      <c r="L27" s="483"/>
      <c r="M27" s="484"/>
      <c r="N27" s="15"/>
    </row>
    <row r="28" spans="1:14" s="7" customFormat="1" ht="12.75" customHeight="1">
      <c r="A28" s="482" t="s">
        <v>129</v>
      </c>
      <c r="B28" s="483"/>
      <c r="C28" s="483"/>
      <c r="D28" s="483"/>
      <c r="E28" s="483"/>
      <c r="F28" s="483"/>
      <c r="G28" s="483"/>
      <c r="H28" s="483"/>
      <c r="I28" s="483"/>
      <c r="J28" s="483"/>
      <c r="K28" s="483"/>
      <c r="L28" s="483"/>
      <c r="M28" s="484"/>
      <c r="N28" s="15"/>
    </row>
    <row r="29" spans="1:14" s="7" customFormat="1" ht="12.75" customHeight="1">
      <c r="A29" s="482" t="s">
        <v>130</v>
      </c>
      <c r="B29" s="483"/>
      <c r="C29" s="483"/>
      <c r="D29" s="483"/>
      <c r="E29" s="483"/>
      <c r="F29" s="483"/>
      <c r="G29" s="483"/>
      <c r="H29" s="483"/>
      <c r="I29" s="483"/>
      <c r="J29" s="483"/>
      <c r="K29" s="483"/>
      <c r="L29" s="483"/>
      <c r="M29" s="484"/>
      <c r="N29" s="15"/>
    </row>
    <row r="30" spans="1:14" s="7" customFormat="1" ht="12.75" customHeight="1">
      <c r="A30" s="482" t="s">
        <v>131</v>
      </c>
      <c r="B30" s="483"/>
      <c r="C30" s="483"/>
      <c r="D30" s="483"/>
      <c r="E30" s="483"/>
      <c r="F30" s="483"/>
      <c r="G30" s="483"/>
      <c r="H30" s="483"/>
      <c r="I30" s="483"/>
      <c r="J30" s="483"/>
      <c r="K30" s="483"/>
      <c r="L30" s="483"/>
      <c r="M30" s="484"/>
      <c r="N30" s="15"/>
    </row>
    <row r="31" spans="1:14" s="7" customFormat="1" ht="12.75" customHeight="1">
      <c r="A31" s="482" t="s">
        <v>132</v>
      </c>
      <c r="B31" s="483"/>
      <c r="C31" s="483"/>
      <c r="D31" s="483"/>
      <c r="E31" s="483"/>
      <c r="F31" s="483"/>
      <c r="G31" s="483"/>
      <c r="H31" s="483"/>
      <c r="I31" s="483"/>
      <c r="J31" s="483"/>
      <c r="K31" s="483"/>
      <c r="L31" s="483"/>
      <c r="M31" s="484"/>
      <c r="N31" s="15"/>
    </row>
    <row r="32" spans="1:14" s="7" customFormat="1" ht="13.5" customHeight="1">
      <c r="A32" s="482" t="s">
        <v>137</v>
      </c>
      <c r="B32" s="483"/>
      <c r="C32" s="483"/>
      <c r="D32" s="483"/>
      <c r="E32" s="483"/>
      <c r="F32" s="483"/>
      <c r="G32" s="483"/>
      <c r="H32" s="483"/>
      <c r="I32" s="483"/>
      <c r="J32" s="483"/>
      <c r="K32" s="483"/>
      <c r="L32" s="483"/>
      <c r="M32" s="484"/>
      <c r="N32" s="15"/>
    </row>
    <row r="33" spans="1:14" s="7" customFormat="1" ht="13.5" customHeight="1">
      <c r="A33" s="113"/>
      <c r="B33" s="113"/>
      <c r="C33" s="113"/>
      <c r="D33" s="114"/>
      <c r="E33" s="114"/>
      <c r="F33" s="114"/>
      <c r="G33" s="114"/>
      <c r="H33" s="114"/>
      <c r="I33" s="114"/>
      <c r="J33" s="114"/>
      <c r="K33" s="15"/>
      <c r="N33" s="15"/>
    </row>
    <row r="34" spans="1:14" s="7" customFormat="1">
      <c r="A34" s="73"/>
      <c r="B34" s="73"/>
      <c r="D34" s="73"/>
      <c r="E34" s="73"/>
      <c r="F34" s="73"/>
    </row>
  </sheetData>
  <sheetProtection selectLockedCells="1" selectUnlockedCells="1"/>
  <mergeCells count="33">
    <mergeCell ref="A1:M1"/>
    <mergeCell ref="A2:M2"/>
    <mergeCell ref="L4:M4"/>
    <mergeCell ref="A5:B7"/>
    <mergeCell ref="A3:M3"/>
    <mergeCell ref="E6:E8"/>
    <mergeCell ref="F6:F8"/>
    <mergeCell ref="G6:M6"/>
    <mergeCell ref="G7:J7"/>
    <mergeCell ref="K7:M7"/>
    <mergeCell ref="C5:M5"/>
    <mergeCell ref="C6:C7"/>
    <mergeCell ref="A29:C29"/>
    <mergeCell ref="D26:M26"/>
    <mergeCell ref="A27:C27"/>
    <mergeCell ref="D27:M27"/>
    <mergeCell ref="A25:C25"/>
    <mergeCell ref="D25:M25"/>
    <mergeCell ref="D6:D8"/>
    <mergeCell ref="A31:C31"/>
    <mergeCell ref="D31:M31"/>
    <mergeCell ref="A32:C32"/>
    <mergeCell ref="D32:M32"/>
    <mergeCell ref="A21:B21"/>
    <mergeCell ref="A22:H22"/>
    <mergeCell ref="A23:H23"/>
    <mergeCell ref="A24:H24"/>
    <mergeCell ref="D29:M29"/>
    <mergeCell ref="A26:C26"/>
    <mergeCell ref="A30:C30"/>
    <mergeCell ref="D30:M30"/>
    <mergeCell ref="A28:C28"/>
    <mergeCell ref="D28:M28"/>
  </mergeCells>
  <phoneticPr fontId="0" type="noConversion"/>
  <printOptions horizontalCentered="1"/>
  <pageMargins left="0.31527777777777777" right="0.31527777777777777" top="0.78749999999999998" bottom="0.78749999999999998" header="0.51180555555555551" footer="0.51180555555555551"/>
  <pageSetup paperSize="9" scale="68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showGridLines="0" zoomScaleNormal="100" zoomScaleSheetLayoutView="115" workbookViewId="0">
      <selection activeCell="E6" sqref="E6:G6"/>
    </sheetView>
  </sheetViews>
  <sheetFormatPr defaultColWidth="9.109375" defaultRowHeight="13.2" outlineLevelRow="1"/>
  <cols>
    <col min="1" max="1" width="32" style="1" customWidth="1"/>
    <col min="2" max="4" width="13.44140625" style="2" customWidth="1"/>
    <col min="5" max="5" width="15.109375" style="2" customWidth="1"/>
    <col min="6" max="7" width="13.44140625" style="2" customWidth="1"/>
    <col min="8" max="8" width="16" style="2" customWidth="1"/>
    <col min="9" max="16384" width="9.109375" style="2"/>
  </cols>
  <sheetData>
    <row r="1" spans="1:8" ht="12.75" customHeight="1">
      <c r="A1" s="368" t="s">
        <v>0</v>
      </c>
      <c r="B1" s="368"/>
      <c r="C1" s="368"/>
      <c r="D1" s="368"/>
      <c r="E1" s="368"/>
      <c r="F1" s="368"/>
      <c r="G1" s="368"/>
      <c r="H1" s="368"/>
    </row>
    <row r="2" spans="1:8" ht="12.75" customHeight="1">
      <c r="A2" s="368" t="s">
        <v>19</v>
      </c>
      <c r="B2" s="368"/>
      <c r="C2" s="368"/>
      <c r="D2" s="368"/>
      <c r="E2" s="368"/>
      <c r="F2" s="368"/>
      <c r="G2" s="368"/>
      <c r="H2" s="368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369" t="str">
        <f>'ANEXO I - TAB 1'!A4:M4</f>
        <v>PODER/ÓRGÃO/UNIDADE: JUSTIÇA FEDERAL</v>
      </c>
      <c r="B4" s="369"/>
      <c r="C4" s="369"/>
      <c r="D4" s="369"/>
      <c r="E4" s="369"/>
      <c r="F4" s="369"/>
      <c r="G4" s="369"/>
      <c r="H4" s="369"/>
    </row>
    <row r="5" spans="1:8" s="1" customFormat="1" ht="12.75" customHeight="1" thickBot="1">
      <c r="A5" s="206"/>
      <c r="B5" s="206"/>
      <c r="C5" s="206"/>
      <c r="D5" s="206"/>
      <c r="E5" s="207"/>
      <c r="F5" s="207"/>
      <c r="G5" s="370" t="s">
        <v>232</v>
      </c>
      <c r="H5" s="370"/>
    </row>
    <row r="6" spans="1:8" ht="12.75" customHeight="1">
      <c r="A6" s="380" t="s">
        <v>3</v>
      </c>
      <c r="B6" s="382" t="s">
        <v>4</v>
      </c>
      <c r="C6" s="382"/>
      <c r="D6" s="382"/>
      <c r="E6" s="383" t="s">
        <v>5</v>
      </c>
      <c r="F6" s="383"/>
      <c r="G6" s="383"/>
      <c r="H6" s="384" t="s">
        <v>20</v>
      </c>
    </row>
    <row r="7" spans="1:8" ht="12.75" customHeight="1">
      <c r="A7" s="381"/>
      <c r="B7" s="386" t="s">
        <v>7</v>
      </c>
      <c r="C7" s="386" t="s">
        <v>8</v>
      </c>
      <c r="D7" s="386" t="s">
        <v>9</v>
      </c>
      <c r="E7" s="386" t="s">
        <v>179</v>
      </c>
      <c r="F7" s="386" t="s">
        <v>11</v>
      </c>
      <c r="G7" s="386" t="s">
        <v>9</v>
      </c>
      <c r="H7" s="385"/>
    </row>
    <row r="8" spans="1:8">
      <c r="A8" s="381"/>
      <c r="B8" s="386"/>
      <c r="C8" s="386"/>
      <c r="D8" s="386"/>
      <c r="E8" s="386"/>
      <c r="F8" s="386"/>
      <c r="G8" s="386"/>
      <c r="H8" s="385"/>
    </row>
    <row r="9" spans="1:8" ht="12.75" customHeight="1">
      <c r="A9" s="324" t="s">
        <v>176</v>
      </c>
      <c r="B9" s="204">
        <v>138</v>
      </c>
      <c r="C9" s="204">
        <v>1</v>
      </c>
      <c r="D9" s="325">
        <f>B9+C9</f>
        <v>139</v>
      </c>
      <c r="E9" s="204">
        <v>112</v>
      </c>
      <c r="F9" s="204">
        <v>31</v>
      </c>
      <c r="G9" s="325">
        <f>E9+F9</f>
        <v>143</v>
      </c>
      <c r="H9" s="326">
        <v>40</v>
      </c>
    </row>
    <row r="10" spans="1:8" ht="12.75" customHeight="1">
      <c r="A10" s="324" t="s">
        <v>177</v>
      </c>
      <c r="B10" s="204">
        <v>1196</v>
      </c>
      <c r="C10" s="204">
        <v>13</v>
      </c>
      <c r="D10" s="325">
        <f t="shared" ref="D10:D11" si="0">B10+C10</f>
        <v>1209</v>
      </c>
      <c r="E10" s="204">
        <v>110</v>
      </c>
      <c r="F10" s="204">
        <v>47</v>
      </c>
      <c r="G10" s="325">
        <f>E10+F10</f>
        <v>157</v>
      </c>
      <c r="H10" s="326">
        <v>63</v>
      </c>
    </row>
    <row r="11" spans="1:8" ht="12.75" customHeight="1">
      <c r="A11" s="324" t="s">
        <v>190</v>
      </c>
      <c r="B11" s="204">
        <v>617</v>
      </c>
      <c r="C11" s="204">
        <v>367</v>
      </c>
      <c r="D11" s="325">
        <f t="shared" si="0"/>
        <v>984</v>
      </c>
      <c r="E11" s="204">
        <v>4</v>
      </c>
      <c r="F11" s="204">
        <v>3</v>
      </c>
      <c r="G11" s="325">
        <f>E11+F11</f>
        <v>7</v>
      </c>
      <c r="H11" s="326">
        <v>4</v>
      </c>
    </row>
    <row r="12" spans="1:8" s="14" customFormat="1" ht="13.8" thickBot="1">
      <c r="A12" s="327" t="s">
        <v>17</v>
      </c>
      <c r="B12" s="328">
        <f t="shared" ref="B12:H12" si="1">SUM(B9:B11)</f>
        <v>1951</v>
      </c>
      <c r="C12" s="328">
        <f t="shared" si="1"/>
        <v>381</v>
      </c>
      <c r="D12" s="328">
        <f t="shared" si="1"/>
        <v>2332</v>
      </c>
      <c r="E12" s="328">
        <f t="shared" si="1"/>
        <v>226</v>
      </c>
      <c r="F12" s="328">
        <f t="shared" si="1"/>
        <v>81</v>
      </c>
      <c r="G12" s="328">
        <f t="shared" si="1"/>
        <v>307</v>
      </c>
      <c r="H12" s="329">
        <f t="shared" si="1"/>
        <v>107</v>
      </c>
    </row>
    <row r="13" spans="1:8">
      <c r="A13" s="208" t="s">
        <v>203</v>
      </c>
    </row>
    <row r="14" spans="1:8" hidden="1" outlineLevel="1">
      <c r="A14" s="317" t="s">
        <v>197</v>
      </c>
      <c r="B14" s="2">
        <v>590</v>
      </c>
      <c r="C14" s="2">
        <v>100</v>
      </c>
      <c r="D14" s="2">
        <v>690</v>
      </c>
      <c r="E14" s="2">
        <v>69</v>
      </c>
      <c r="F14" s="2">
        <v>24</v>
      </c>
      <c r="G14" s="2">
        <v>93</v>
      </c>
      <c r="H14" s="2">
        <v>32</v>
      </c>
    </row>
    <row r="15" spans="1:8" hidden="1" outlineLevel="1">
      <c r="A15" s="317" t="s">
        <v>198</v>
      </c>
      <c r="B15" s="2">
        <v>304</v>
      </c>
      <c r="C15" s="2">
        <v>51</v>
      </c>
      <c r="D15" s="2">
        <v>355</v>
      </c>
      <c r="E15" s="2">
        <v>37</v>
      </c>
      <c r="F15" s="2">
        <v>16</v>
      </c>
      <c r="G15" s="2">
        <v>53</v>
      </c>
      <c r="H15" s="2">
        <v>25</v>
      </c>
    </row>
    <row r="16" spans="1:8" hidden="1" outlineLevel="1">
      <c r="A16" s="317" t="s">
        <v>199</v>
      </c>
      <c r="B16" s="2">
        <v>410</v>
      </c>
      <c r="C16" s="2">
        <v>121</v>
      </c>
      <c r="D16" s="2">
        <v>531</v>
      </c>
      <c r="E16" s="2">
        <v>47</v>
      </c>
      <c r="F16" s="2">
        <v>19</v>
      </c>
      <c r="G16" s="2">
        <v>66</v>
      </c>
      <c r="H16" s="2">
        <v>25</v>
      </c>
    </row>
    <row r="17" spans="1:8" hidden="1" outlineLevel="1">
      <c r="A17" s="317" t="s">
        <v>200</v>
      </c>
      <c r="B17" s="2">
        <v>430</v>
      </c>
      <c r="C17" s="2">
        <v>27</v>
      </c>
      <c r="D17" s="2">
        <v>457</v>
      </c>
      <c r="E17" s="2">
        <v>47</v>
      </c>
      <c r="F17" s="2">
        <v>15</v>
      </c>
      <c r="G17" s="2">
        <v>62</v>
      </c>
      <c r="H17" s="2">
        <v>18</v>
      </c>
    </row>
    <row r="18" spans="1:8" hidden="1" outlineLevel="1">
      <c r="A18" s="317" t="s">
        <v>201</v>
      </c>
      <c r="B18" s="2">
        <v>217</v>
      </c>
      <c r="C18" s="2">
        <v>82</v>
      </c>
      <c r="D18" s="2">
        <v>299</v>
      </c>
      <c r="E18" s="2">
        <v>26</v>
      </c>
      <c r="F18" s="2">
        <v>7</v>
      </c>
      <c r="G18" s="2">
        <v>33</v>
      </c>
      <c r="H18" s="2">
        <v>7</v>
      </c>
    </row>
    <row r="19" spans="1:8" hidden="1" outlineLevel="1">
      <c r="A19" s="317" t="s">
        <v>202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idden="1" outlineLevel="1">
      <c r="B20" s="2">
        <f>SUM(B14:B19)</f>
        <v>1951</v>
      </c>
      <c r="C20" s="2">
        <f t="shared" ref="C20:H20" si="2">SUM(C14:C19)</f>
        <v>381</v>
      </c>
      <c r="D20" s="2">
        <f t="shared" si="2"/>
        <v>2332</v>
      </c>
      <c r="E20" s="2">
        <f t="shared" si="2"/>
        <v>226</v>
      </c>
      <c r="F20" s="2">
        <f t="shared" si="2"/>
        <v>81</v>
      </c>
      <c r="G20" s="2">
        <f t="shared" si="2"/>
        <v>307</v>
      </c>
      <c r="H20" s="2">
        <f t="shared" si="2"/>
        <v>107</v>
      </c>
    </row>
    <row r="21" spans="1:8" hidden="1" outlineLevel="1">
      <c r="B21" s="309">
        <f>+B20-B12</f>
        <v>0</v>
      </c>
      <c r="C21" s="309">
        <f t="shared" ref="C21:H21" si="3">+C20-C12</f>
        <v>0</v>
      </c>
      <c r="D21" s="309">
        <f t="shared" si="3"/>
        <v>0</v>
      </c>
      <c r="E21" s="309">
        <f t="shared" si="3"/>
        <v>0</v>
      </c>
      <c r="F21" s="309">
        <f t="shared" si="3"/>
        <v>0</v>
      </c>
      <c r="G21" s="309">
        <f t="shared" si="3"/>
        <v>0</v>
      </c>
      <c r="H21" s="309">
        <f t="shared" si="3"/>
        <v>0</v>
      </c>
    </row>
    <row r="22" spans="1:8" collapsed="1"/>
  </sheetData>
  <mergeCells count="14">
    <mergeCell ref="A1:H1"/>
    <mergeCell ref="A2:H2"/>
    <mergeCell ref="A4:H4"/>
    <mergeCell ref="G5:H5"/>
    <mergeCell ref="A6:A8"/>
    <mergeCell ref="B6:D6"/>
    <mergeCell ref="E6:G6"/>
    <mergeCell ref="H6:H8"/>
    <mergeCell ref="B7:B8"/>
    <mergeCell ref="C7:C8"/>
    <mergeCell ref="D7:D8"/>
    <mergeCell ref="E7:E8"/>
    <mergeCell ref="F7:F8"/>
    <mergeCell ref="G7:G8"/>
  </mergeCells>
  <phoneticPr fontId="0" type="noConversion"/>
  <pageMargins left="0.78749999999999998" right="0.51180555555555551" top="0.78749999999999998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activeCell="F21" sqref="F21"/>
    </sheetView>
  </sheetViews>
  <sheetFormatPr defaultColWidth="9.109375" defaultRowHeight="13.2"/>
  <cols>
    <col min="1" max="1" width="40.5546875" style="15" customWidth="1"/>
    <col min="2" max="2" width="73.33203125" style="7" customWidth="1"/>
    <col min="3" max="3" width="15.109375" style="16" customWidth="1"/>
    <col min="4" max="4" width="15.109375" style="7" customWidth="1"/>
    <col min="5" max="5" width="15.109375" style="17" customWidth="1"/>
    <col min="6" max="6" width="13.5546875" style="16" customWidth="1"/>
    <col min="7" max="7" width="15.44140625" style="7" customWidth="1"/>
    <col min="8" max="8" width="12.33203125" style="18" customWidth="1"/>
    <col min="9" max="9" width="15.109375" style="15" customWidth="1"/>
    <col min="10" max="16384" width="9.109375" style="7"/>
  </cols>
  <sheetData>
    <row r="1" spans="1:11" ht="12.75" customHeigh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12"/>
      <c r="K1" s="12"/>
    </row>
    <row r="2" spans="1:11" ht="12.75" customHeight="1">
      <c r="A2" s="368" t="s">
        <v>21</v>
      </c>
      <c r="B2" s="368"/>
      <c r="C2" s="368"/>
      <c r="D2" s="368"/>
      <c r="E2" s="368"/>
      <c r="F2" s="368"/>
      <c r="G2" s="368"/>
      <c r="H2" s="368"/>
      <c r="I2" s="368"/>
      <c r="J2" s="12"/>
      <c r="K2" s="12"/>
    </row>
    <row r="3" spans="1:11" ht="12.75" customHeight="1">
      <c r="A3" s="4"/>
      <c r="B3" s="5"/>
      <c r="C3" s="5"/>
      <c r="D3" s="5"/>
      <c r="E3" s="19"/>
      <c r="F3" s="5"/>
      <c r="G3" s="5"/>
      <c r="H3" s="5"/>
      <c r="I3" s="5"/>
      <c r="J3" s="5"/>
      <c r="K3" s="5"/>
    </row>
    <row r="4" spans="1:11" ht="12.75" customHeight="1">
      <c r="A4" s="398" t="s">
        <v>143</v>
      </c>
      <c r="B4" s="398"/>
      <c r="C4" s="398"/>
      <c r="D4" s="398"/>
      <c r="E4" s="398"/>
      <c r="F4" s="398"/>
      <c r="G4" s="398"/>
      <c r="H4" s="398"/>
      <c r="I4" s="398"/>
      <c r="J4" s="21"/>
      <c r="K4" s="21"/>
    </row>
    <row r="5" spans="1:11" s="15" customFormat="1" ht="13.5" customHeight="1">
      <c r="A5" s="20"/>
      <c r="B5" s="20"/>
      <c r="C5" s="20"/>
      <c r="D5" s="20"/>
      <c r="E5" s="19"/>
      <c r="H5" s="399" t="s">
        <v>2</v>
      </c>
      <c r="I5" s="399"/>
    </row>
    <row r="6" spans="1:11" s="5" customFormat="1" ht="15.75" customHeight="1">
      <c r="A6" s="394" t="s">
        <v>22</v>
      </c>
      <c r="B6" s="395"/>
      <c r="C6" s="396" t="s">
        <v>23</v>
      </c>
      <c r="D6" s="396"/>
      <c r="E6" s="396"/>
      <c r="F6" s="397" t="s">
        <v>5</v>
      </c>
      <c r="G6" s="397"/>
      <c r="H6" s="397"/>
      <c r="I6" s="397" t="s">
        <v>24</v>
      </c>
    </row>
    <row r="7" spans="1:11" s="5" customFormat="1" ht="26.4">
      <c r="A7" s="111" t="s">
        <v>25</v>
      </c>
      <c r="B7" s="110" t="s">
        <v>26</v>
      </c>
      <c r="C7" s="126" t="s">
        <v>7</v>
      </c>
      <c r="D7" s="109" t="s">
        <v>8</v>
      </c>
      <c r="E7" s="127" t="s">
        <v>9</v>
      </c>
      <c r="F7" s="126" t="s">
        <v>27</v>
      </c>
      <c r="G7" s="109" t="s">
        <v>11</v>
      </c>
      <c r="H7" s="106" t="s">
        <v>9</v>
      </c>
      <c r="I7" s="397"/>
    </row>
    <row r="8" spans="1:11" ht="13.5" customHeight="1" thickBot="1">
      <c r="A8" s="391" t="s">
        <v>28</v>
      </c>
      <c r="B8" s="392"/>
      <c r="C8" s="22"/>
      <c r="D8" s="23"/>
      <c r="E8" s="24">
        <f>SUM(C8:D8)</f>
        <v>0</v>
      </c>
      <c r="F8" s="22"/>
      <c r="G8" s="25"/>
      <c r="H8" s="26">
        <f>F8+G8</f>
        <v>0</v>
      </c>
      <c r="I8" s="27"/>
    </row>
    <row r="9" spans="1:11" ht="15" customHeight="1">
      <c r="A9" s="393" t="s">
        <v>29</v>
      </c>
      <c r="B9" s="134" t="s">
        <v>30</v>
      </c>
      <c r="C9" s="28"/>
      <c r="D9" s="29"/>
      <c r="E9" s="30">
        <f t="shared" ref="E9:E34" si="0">SUM(C9:D9)</f>
        <v>0</v>
      </c>
      <c r="F9" s="28"/>
      <c r="G9" s="31"/>
      <c r="H9" s="32">
        <f t="shared" ref="H9:H34" si="1">F9+G9</f>
        <v>0</v>
      </c>
      <c r="I9" s="33"/>
      <c r="K9" s="34"/>
    </row>
    <row r="10" spans="1:11" ht="14.4">
      <c r="A10" s="393"/>
      <c r="B10" s="135" t="s">
        <v>31</v>
      </c>
      <c r="C10" s="35"/>
      <c r="D10" s="36"/>
      <c r="E10" s="37">
        <f t="shared" si="0"/>
        <v>0</v>
      </c>
      <c r="F10" s="35"/>
      <c r="G10" s="38"/>
      <c r="H10" s="39">
        <f t="shared" si="1"/>
        <v>0</v>
      </c>
      <c r="I10" s="40"/>
      <c r="K10" s="34"/>
    </row>
    <row r="11" spans="1:11" ht="14.4">
      <c r="A11" s="393"/>
      <c r="B11" s="136" t="s">
        <v>32</v>
      </c>
      <c r="C11" s="41"/>
      <c r="D11" s="42"/>
      <c r="E11" s="43">
        <f t="shared" si="0"/>
        <v>0</v>
      </c>
      <c r="F11" s="41"/>
      <c r="G11" s="44"/>
      <c r="H11" s="45">
        <f t="shared" si="1"/>
        <v>0</v>
      </c>
      <c r="I11" s="46"/>
      <c r="K11" s="34"/>
    </row>
    <row r="12" spans="1:11" ht="15" customHeight="1">
      <c r="A12" s="387" t="s">
        <v>33</v>
      </c>
      <c r="B12" s="137" t="s">
        <v>34</v>
      </c>
      <c r="C12" s="47"/>
      <c r="D12" s="48"/>
      <c r="E12" s="49">
        <f t="shared" si="0"/>
        <v>0</v>
      </c>
      <c r="F12" s="47"/>
      <c r="G12" s="50"/>
      <c r="H12" s="51">
        <f t="shared" si="1"/>
        <v>0</v>
      </c>
      <c r="I12" s="52"/>
      <c r="K12" s="34"/>
    </row>
    <row r="13" spans="1:11" ht="14.4">
      <c r="A13" s="387"/>
      <c r="B13" s="135" t="s">
        <v>35</v>
      </c>
      <c r="C13" s="35"/>
      <c r="D13" s="36"/>
      <c r="E13" s="37">
        <f t="shared" si="0"/>
        <v>0</v>
      </c>
      <c r="F13" s="35"/>
      <c r="G13" s="38"/>
      <c r="H13" s="39">
        <f t="shared" si="1"/>
        <v>0</v>
      </c>
      <c r="I13" s="40"/>
      <c r="K13" s="34"/>
    </row>
    <row r="14" spans="1:11" ht="14.4">
      <c r="A14" s="387"/>
      <c r="B14" s="136" t="s">
        <v>36</v>
      </c>
      <c r="C14" s="41"/>
      <c r="D14" s="42"/>
      <c r="E14" s="43">
        <f t="shared" si="0"/>
        <v>0</v>
      </c>
      <c r="F14" s="41"/>
      <c r="G14" s="44"/>
      <c r="H14" s="45">
        <f t="shared" si="1"/>
        <v>0</v>
      </c>
      <c r="I14" s="46"/>
      <c r="K14" s="34"/>
    </row>
    <row r="15" spans="1:11" ht="14.4">
      <c r="A15" s="133" t="s">
        <v>37</v>
      </c>
      <c r="B15" s="138" t="s">
        <v>38</v>
      </c>
      <c r="C15" s="53"/>
      <c r="D15" s="54"/>
      <c r="E15" s="55">
        <f t="shared" si="0"/>
        <v>0</v>
      </c>
      <c r="F15" s="53"/>
      <c r="G15" s="56"/>
      <c r="H15" s="57">
        <f t="shared" si="1"/>
        <v>0</v>
      </c>
      <c r="I15" s="58"/>
      <c r="K15" s="34"/>
    </row>
    <row r="16" spans="1:11" ht="22.5" customHeight="1">
      <c r="A16" s="387" t="s">
        <v>39</v>
      </c>
      <c r="B16" s="137" t="s">
        <v>40</v>
      </c>
      <c r="C16" s="47"/>
      <c r="D16" s="48"/>
      <c r="E16" s="49">
        <f t="shared" si="0"/>
        <v>0</v>
      </c>
      <c r="F16" s="47"/>
      <c r="G16" s="50"/>
      <c r="H16" s="51">
        <f t="shared" si="1"/>
        <v>0</v>
      </c>
      <c r="I16" s="52"/>
      <c r="K16" s="34"/>
    </row>
    <row r="17" spans="1:11" ht="14.4">
      <c r="A17" s="387"/>
      <c r="B17" s="136" t="s">
        <v>41</v>
      </c>
      <c r="C17" s="41"/>
      <c r="D17" s="42"/>
      <c r="E17" s="43">
        <f t="shared" si="0"/>
        <v>0</v>
      </c>
      <c r="F17" s="41"/>
      <c r="G17" s="44"/>
      <c r="H17" s="45">
        <f t="shared" si="1"/>
        <v>0</v>
      </c>
      <c r="I17" s="46"/>
      <c r="K17" s="34"/>
    </row>
    <row r="18" spans="1:11" ht="15" customHeight="1">
      <c r="A18" s="387" t="s">
        <v>42</v>
      </c>
      <c r="B18" s="137" t="s">
        <v>43</v>
      </c>
      <c r="C18" s="47"/>
      <c r="D18" s="48"/>
      <c r="E18" s="49">
        <f t="shared" si="0"/>
        <v>0</v>
      </c>
      <c r="F18" s="47"/>
      <c r="G18" s="50"/>
      <c r="H18" s="51">
        <f t="shared" si="1"/>
        <v>0</v>
      </c>
      <c r="I18" s="52"/>
      <c r="K18" s="34"/>
    </row>
    <row r="19" spans="1:11" ht="14.4">
      <c r="A19" s="387"/>
      <c r="B19" s="135" t="s">
        <v>44</v>
      </c>
      <c r="C19" s="59"/>
      <c r="D19" s="60"/>
      <c r="E19" s="61">
        <f t="shared" si="0"/>
        <v>0</v>
      </c>
      <c r="F19" s="59"/>
      <c r="G19" s="62"/>
      <c r="H19" s="63">
        <f t="shared" si="1"/>
        <v>0</v>
      </c>
      <c r="I19" s="64"/>
      <c r="K19" s="34"/>
    </row>
    <row r="20" spans="1:11" ht="26.4">
      <c r="A20" s="387"/>
      <c r="B20" s="135" t="s">
        <v>45</v>
      </c>
      <c r="C20" s="35"/>
      <c r="D20" s="36"/>
      <c r="E20" s="61">
        <f t="shared" si="0"/>
        <v>0</v>
      </c>
      <c r="F20" s="35"/>
      <c r="G20" s="38"/>
      <c r="H20" s="63">
        <f t="shared" si="1"/>
        <v>0</v>
      </c>
      <c r="I20" s="40"/>
      <c r="K20" s="34"/>
    </row>
    <row r="21" spans="1:11" ht="26.4">
      <c r="A21" s="387"/>
      <c r="B21" s="135" t="s">
        <v>46</v>
      </c>
      <c r="C21" s="35"/>
      <c r="D21" s="36"/>
      <c r="E21" s="61">
        <f t="shared" si="0"/>
        <v>0</v>
      </c>
      <c r="F21" s="35"/>
      <c r="G21" s="38"/>
      <c r="H21" s="63">
        <f t="shared" si="1"/>
        <v>0</v>
      </c>
      <c r="I21" s="40"/>
      <c r="K21" s="34"/>
    </row>
    <row r="22" spans="1:11" ht="14.4">
      <c r="A22" s="387"/>
      <c r="B22" s="135" t="s">
        <v>47</v>
      </c>
      <c r="C22" s="35"/>
      <c r="D22" s="36"/>
      <c r="E22" s="61">
        <f t="shared" si="0"/>
        <v>0</v>
      </c>
      <c r="F22" s="35"/>
      <c r="G22" s="38"/>
      <c r="H22" s="63">
        <f t="shared" si="1"/>
        <v>0</v>
      </c>
      <c r="I22" s="40"/>
      <c r="K22" s="34"/>
    </row>
    <row r="23" spans="1:11" ht="14.4">
      <c r="A23" s="387"/>
      <c r="B23" s="136" t="s">
        <v>48</v>
      </c>
      <c r="C23" s="41"/>
      <c r="D23" s="42"/>
      <c r="E23" s="65">
        <f t="shared" si="0"/>
        <v>0</v>
      </c>
      <c r="F23" s="41"/>
      <c r="G23" s="44"/>
      <c r="H23" s="63">
        <f t="shared" si="1"/>
        <v>0</v>
      </c>
      <c r="I23" s="46"/>
      <c r="K23" s="34"/>
    </row>
    <row r="24" spans="1:11" ht="15" customHeight="1">
      <c r="A24" s="387" t="s">
        <v>49</v>
      </c>
      <c r="B24" s="137" t="s">
        <v>50</v>
      </c>
      <c r="C24" s="47"/>
      <c r="D24" s="48"/>
      <c r="E24" s="66">
        <f t="shared" si="0"/>
        <v>0</v>
      </c>
      <c r="F24" s="47"/>
      <c r="G24" s="50"/>
      <c r="H24" s="51">
        <f t="shared" si="1"/>
        <v>0</v>
      </c>
      <c r="I24" s="52"/>
      <c r="K24" s="34"/>
    </row>
    <row r="25" spans="1:11" ht="14.4">
      <c r="A25" s="387"/>
      <c r="B25" s="135" t="s">
        <v>51</v>
      </c>
      <c r="C25" s="35"/>
      <c r="D25" s="36"/>
      <c r="E25" s="61">
        <f t="shared" si="0"/>
        <v>0</v>
      </c>
      <c r="F25" s="35"/>
      <c r="G25" s="38"/>
      <c r="H25" s="63">
        <f t="shared" si="1"/>
        <v>0</v>
      </c>
      <c r="I25" s="40"/>
      <c r="K25" s="34"/>
    </row>
    <row r="26" spans="1:11" ht="14.4">
      <c r="A26" s="387"/>
      <c r="B26" s="135" t="s">
        <v>52</v>
      </c>
      <c r="C26" s="35"/>
      <c r="D26" s="36"/>
      <c r="E26" s="61">
        <f t="shared" si="0"/>
        <v>0</v>
      </c>
      <c r="F26" s="35"/>
      <c r="G26" s="38"/>
      <c r="H26" s="63">
        <f t="shared" si="1"/>
        <v>0</v>
      </c>
      <c r="I26" s="40"/>
      <c r="K26" s="34"/>
    </row>
    <row r="27" spans="1:11" ht="14.4">
      <c r="A27" s="387"/>
      <c r="B27" s="135" t="s">
        <v>53</v>
      </c>
      <c r="C27" s="35"/>
      <c r="D27" s="36"/>
      <c r="E27" s="61">
        <f t="shared" si="0"/>
        <v>0</v>
      </c>
      <c r="F27" s="35"/>
      <c r="G27" s="38"/>
      <c r="H27" s="63">
        <f t="shared" si="1"/>
        <v>0</v>
      </c>
      <c r="I27" s="40"/>
      <c r="K27" s="34"/>
    </row>
    <row r="28" spans="1:11" ht="14.4">
      <c r="A28" s="387"/>
      <c r="B28" s="135" t="s">
        <v>54</v>
      </c>
      <c r="C28" s="35"/>
      <c r="D28" s="36"/>
      <c r="E28" s="61">
        <f t="shared" si="0"/>
        <v>0</v>
      </c>
      <c r="F28" s="35"/>
      <c r="G28" s="38"/>
      <c r="H28" s="63">
        <f t="shared" si="1"/>
        <v>0</v>
      </c>
      <c r="I28" s="40"/>
      <c r="K28" s="34"/>
    </row>
    <row r="29" spans="1:11" ht="14.4">
      <c r="A29" s="387"/>
      <c r="B29" s="136" t="s">
        <v>55</v>
      </c>
      <c r="C29" s="41"/>
      <c r="D29" s="42"/>
      <c r="E29" s="65">
        <f t="shared" si="0"/>
        <v>0</v>
      </c>
      <c r="F29" s="41"/>
      <c r="G29" s="44"/>
      <c r="H29" s="63">
        <f t="shared" si="1"/>
        <v>0</v>
      </c>
      <c r="I29" s="46"/>
      <c r="K29" s="34"/>
    </row>
    <row r="30" spans="1:11" ht="15" customHeight="1">
      <c r="A30" s="388" t="s">
        <v>56</v>
      </c>
      <c r="B30" s="137" t="s">
        <v>57</v>
      </c>
      <c r="C30" s="47"/>
      <c r="D30" s="48"/>
      <c r="E30" s="66">
        <f t="shared" si="0"/>
        <v>0</v>
      </c>
      <c r="F30" s="47"/>
      <c r="G30" s="50"/>
      <c r="H30" s="51">
        <f t="shared" si="1"/>
        <v>0</v>
      </c>
      <c r="I30" s="52"/>
      <c r="K30" s="34"/>
    </row>
    <row r="31" spans="1:11" ht="14.4">
      <c r="A31" s="388"/>
      <c r="B31" s="135" t="s">
        <v>58</v>
      </c>
      <c r="C31" s="35"/>
      <c r="D31" s="36"/>
      <c r="E31" s="61">
        <f t="shared" si="0"/>
        <v>0</v>
      </c>
      <c r="F31" s="35"/>
      <c r="G31" s="38"/>
      <c r="H31" s="63">
        <f t="shared" si="1"/>
        <v>0</v>
      </c>
      <c r="I31" s="40"/>
      <c r="K31" s="34"/>
    </row>
    <row r="32" spans="1:11" ht="26.4">
      <c r="A32" s="388"/>
      <c r="B32" s="135" t="s">
        <v>59</v>
      </c>
      <c r="C32" s="35"/>
      <c r="D32" s="36"/>
      <c r="E32" s="61">
        <f t="shared" si="0"/>
        <v>0</v>
      </c>
      <c r="F32" s="35"/>
      <c r="G32" s="38"/>
      <c r="H32" s="63">
        <f t="shared" si="1"/>
        <v>0</v>
      </c>
      <c r="I32" s="40"/>
      <c r="K32" s="34"/>
    </row>
    <row r="33" spans="1:11" ht="26.4">
      <c r="A33" s="388"/>
      <c r="B33" s="135" t="s">
        <v>60</v>
      </c>
      <c r="C33" s="35"/>
      <c r="D33" s="36"/>
      <c r="E33" s="61">
        <f t="shared" si="0"/>
        <v>0</v>
      </c>
      <c r="F33" s="35"/>
      <c r="G33" s="38"/>
      <c r="H33" s="63">
        <f t="shared" si="1"/>
        <v>0</v>
      </c>
      <c r="I33" s="40"/>
      <c r="K33" s="34"/>
    </row>
    <row r="34" spans="1:11" ht="26.4">
      <c r="A34" s="388"/>
      <c r="B34" s="139" t="s">
        <v>61</v>
      </c>
      <c r="C34" s="67"/>
      <c r="D34" s="68"/>
      <c r="E34" s="69">
        <f t="shared" si="0"/>
        <v>0</v>
      </c>
      <c r="F34" s="67"/>
      <c r="G34" s="70"/>
      <c r="H34" s="71">
        <f t="shared" si="1"/>
        <v>0</v>
      </c>
      <c r="I34" s="72"/>
      <c r="K34" s="34"/>
    </row>
    <row r="35" spans="1:11" ht="17.25" customHeight="1">
      <c r="A35" s="389" t="s">
        <v>17</v>
      </c>
      <c r="B35" s="390"/>
      <c r="C35" s="128">
        <f>SUM(C8:C34)</f>
        <v>0</v>
      </c>
      <c r="D35" s="129">
        <f t="shared" ref="D35:I35" si="2">SUM(D9:D34)</f>
        <v>0</v>
      </c>
      <c r="E35" s="130">
        <f t="shared" si="2"/>
        <v>0</v>
      </c>
      <c r="F35" s="128">
        <f t="shared" si="2"/>
        <v>0</v>
      </c>
      <c r="G35" s="131">
        <f t="shared" si="2"/>
        <v>0</v>
      </c>
      <c r="H35" s="131">
        <f t="shared" si="2"/>
        <v>0</v>
      </c>
      <c r="I35" s="132">
        <f t="shared" si="2"/>
        <v>0</v>
      </c>
    </row>
    <row r="36" spans="1:11">
      <c r="A36" s="73" t="s">
        <v>18</v>
      </c>
    </row>
  </sheetData>
  <sheetProtection selectLockedCells="1" selectUnlockedCells="1"/>
  <mergeCells count="16">
    <mergeCell ref="A6:B6"/>
    <mergeCell ref="C6:E6"/>
    <mergeCell ref="F6:H6"/>
    <mergeCell ref="I6:I7"/>
    <mergeCell ref="A1:I1"/>
    <mergeCell ref="A2:I2"/>
    <mergeCell ref="A4:I4"/>
    <mergeCell ref="H5:I5"/>
    <mergeCell ref="A18:A23"/>
    <mergeCell ref="A24:A29"/>
    <mergeCell ref="A30:A34"/>
    <mergeCell ref="A35:B35"/>
    <mergeCell ref="A8:B8"/>
    <mergeCell ref="A9:A11"/>
    <mergeCell ref="A12:A14"/>
    <mergeCell ref="A16:A17"/>
  </mergeCells>
  <phoneticPr fontId="0" type="noConversion"/>
  <pageMargins left="0.59027777777777779" right="0.19652777777777777" top="0.59027777777777779" bottom="0.59027777777777779" header="0.51180555555555551" footer="0.51180555555555551"/>
  <pageSetup paperSize="9" scale="65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showGridLines="0" view="pageBreakPreview" topLeftCell="A29" zoomScaleNormal="100" zoomScaleSheetLayoutView="100" workbookViewId="0">
      <selection activeCell="J57" sqref="J57"/>
    </sheetView>
  </sheetViews>
  <sheetFormatPr defaultColWidth="9.109375" defaultRowHeight="13.2" outlineLevelRow="1" outlineLevelCol="1"/>
  <cols>
    <col min="1" max="1" width="10.44140625" style="1" customWidth="1"/>
    <col min="2" max="2" width="11" style="1" customWidth="1"/>
    <col min="3" max="3" width="9.109375" style="2" customWidth="1"/>
    <col min="4" max="4" width="12.6640625" style="2" customWidth="1"/>
    <col min="5" max="5" width="15.33203125" style="2" hidden="1" customWidth="1" outlineLevel="1"/>
    <col min="6" max="6" width="15.33203125" style="2" customWidth="1" collapsed="1"/>
    <col min="7" max="12" width="9.88671875" style="2" customWidth="1"/>
    <col min="13" max="13" width="10.44140625" style="2" customWidth="1"/>
    <col min="14" max="14" width="10.6640625" style="2" customWidth="1"/>
    <col min="15" max="15" width="11.88671875" style="2" customWidth="1"/>
    <col min="16" max="21" width="9.88671875" style="2" customWidth="1"/>
    <col min="22" max="22" width="10.6640625" style="2" customWidth="1"/>
    <col min="23" max="23" width="11.5546875" style="2" customWidth="1"/>
    <col min="24" max="24" width="9.109375" style="1"/>
    <col min="25" max="16384" width="9.109375" style="2"/>
  </cols>
  <sheetData>
    <row r="1" spans="1:24" s="212" customFormat="1" ht="12.75" customHeight="1">
      <c r="A1" s="417" t="s">
        <v>62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223"/>
    </row>
    <row r="2" spans="1:24" s="212" customFormat="1" ht="12.75" customHeight="1">
      <c r="A2" s="417" t="s">
        <v>63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223"/>
    </row>
    <row r="3" spans="1:24" s="212" customFormat="1" ht="12.75" customHeigh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23"/>
    </row>
    <row r="4" spans="1:24" s="212" customFormat="1" ht="12.75" customHeight="1">
      <c r="A4" s="369" t="str">
        <f>'ANEXO I - TAB 2'!A4:H4</f>
        <v>PODER/ÓRGÃO/UNIDADE: JUSTIÇA FEDERAL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223"/>
    </row>
    <row r="5" spans="1:24" s="212" customFormat="1" ht="12.75" customHeight="1">
      <c r="A5" s="416" t="s">
        <v>226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223"/>
    </row>
    <row r="6" spans="1:24" s="212" customFormat="1" ht="13.8" thickBot="1">
      <c r="B6" s="224"/>
      <c r="C6" s="224"/>
      <c r="D6" s="224"/>
      <c r="G6" s="224"/>
      <c r="H6" s="318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5"/>
      <c r="W6" s="226">
        <v>1</v>
      </c>
      <c r="X6" s="223"/>
    </row>
    <row r="7" spans="1:24" s="212" customFormat="1" ht="13.8" hidden="1" outlineLevel="1" thickBot="1">
      <c r="B7" s="224"/>
      <c r="C7" s="224"/>
      <c r="D7" s="224"/>
      <c r="E7" s="308">
        <v>1.07</v>
      </c>
      <c r="F7" s="319">
        <v>1.22</v>
      </c>
      <c r="G7" s="224"/>
      <c r="H7" s="318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5"/>
      <c r="W7" s="226"/>
      <c r="X7" s="223"/>
    </row>
    <row r="8" spans="1:24" s="228" customFormat="1" ht="21.75" customHeight="1" collapsed="1" thickBot="1">
      <c r="A8" s="418" t="s">
        <v>3</v>
      </c>
      <c r="B8" s="419"/>
      <c r="C8" s="419"/>
      <c r="D8" s="420"/>
      <c r="E8" s="423" t="s">
        <v>158</v>
      </c>
      <c r="F8" s="423" t="s">
        <v>158</v>
      </c>
      <c r="G8" s="421" t="s">
        <v>65</v>
      </c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2"/>
      <c r="S8" s="422"/>
      <c r="T8" s="422"/>
      <c r="U8" s="422"/>
      <c r="V8" s="422"/>
      <c r="W8" s="422"/>
      <c r="X8" s="227"/>
    </row>
    <row r="9" spans="1:24" s="228" customFormat="1" ht="21.75" customHeight="1" thickBot="1">
      <c r="A9" s="440" t="s">
        <v>155</v>
      </c>
      <c r="B9" s="440" t="s">
        <v>156</v>
      </c>
      <c r="C9" s="440" t="s">
        <v>12</v>
      </c>
      <c r="D9" s="440" t="s">
        <v>157</v>
      </c>
      <c r="E9" s="424"/>
      <c r="F9" s="424"/>
      <c r="G9" s="418" t="s">
        <v>4</v>
      </c>
      <c r="H9" s="419"/>
      <c r="I9" s="419"/>
      <c r="J9" s="419"/>
      <c r="K9" s="419"/>
      <c r="L9" s="419"/>
      <c r="M9" s="419"/>
      <c r="N9" s="419"/>
      <c r="O9" s="419"/>
      <c r="P9" s="433"/>
      <c r="Q9" s="434"/>
      <c r="R9" s="442" t="s">
        <v>66</v>
      </c>
      <c r="S9" s="442"/>
      <c r="T9" s="442"/>
      <c r="U9" s="442"/>
      <c r="V9" s="442"/>
      <c r="W9" s="442"/>
      <c r="X9" s="227"/>
    </row>
    <row r="10" spans="1:24" s="228" customFormat="1" ht="17.25" customHeight="1" thickBot="1">
      <c r="A10" s="441"/>
      <c r="B10" s="441"/>
      <c r="C10" s="441"/>
      <c r="D10" s="441"/>
      <c r="E10" s="424"/>
      <c r="F10" s="424"/>
      <c r="G10" s="443" t="s">
        <v>67</v>
      </c>
      <c r="H10" s="443"/>
      <c r="I10" s="444"/>
      <c r="J10" s="435" t="s">
        <v>68</v>
      </c>
      <c r="K10" s="435"/>
      <c r="L10" s="435"/>
      <c r="M10" s="436"/>
      <c r="N10" s="436"/>
      <c r="O10" s="436"/>
      <c r="P10" s="436"/>
      <c r="Q10" s="436"/>
      <c r="R10" s="445" t="s">
        <v>67</v>
      </c>
      <c r="S10" s="445"/>
      <c r="T10" s="445"/>
      <c r="U10" s="426" t="s">
        <v>68</v>
      </c>
      <c r="V10" s="426"/>
      <c r="W10" s="426"/>
      <c r="X10" s="227"/>
    </row>
    <row r="11" spans="1:24" s="228" customFormat="1" ht="26.25" customHeight="1" thickBot="1">
      <c r="A11" s="441"/>
      <c r="B11" s="441"/>
      <c r="C11" s="441"/>
      <c r="D11" s="441"/>
      <c r="E11" s="425"/>
      <c r="F11" s="425"/>
      <c r="G11" s="427" t="s">
        <v>227</v>
      </c>
      <c r="H11" s="428" t="s">
        <v>160</v>
      </c>
      <c r="I11" s="428" t="s">
        <v>9</v>
      </c>
      <c r="J11" s="448" t="s">
        <v>161</v>
      </c>
      <c r="K11" s="449"/>
      <c r="L11" s="449"/>
      <c r="M11" s="449"/>
      <c r="N11" s="449"/>
      <c r="O11" s="449"/>
      <c r="P11" s="437" t="s">
        <v>174</v>
      </c>
      <c r="Q11" s="437" t="s">
        <v>175</v>
      </c>
      <c r="R11" s="428" t="s">
        <v>227</v>
      </c>
      <c r="S11" s="428" t="s">
        <v>160</v>
      </c>
      <c r="T11" s="428" t="s">
        <v>9</v>
      </c>
      <c r="U11" s="430" t="s">
        <v>161</v>
      </c>
      <c r="V11" s="431"/>
      <c r="W11" s="432"/>
      <c r="X11" s="227"/>
    </row>
    <row r="12" spans="1:24" s="228" customFormat="1" ht="26.25" customHeight="1" thickBot="1">
      <c r="A12" s="441"/>
      <c r="B12" s="441"/>
      <c r="C12" s="441"/>
      <c r="D12" s="441"/>
      <c r="E12" s="446" t="s">
        <v>159</v>
      </c>
      <c r="F12" s="446" t="s">
        <v>159</v>
      </c>
      <c r="G12" s="428"/>
      <c r="H12" s="428"/>
      <c r="I12" s="428"/>
      <c r="J12" s="450" t="s">
        <v>162</v>
      </c>
      <c r="K12" s="439"/>
      <c r="L12" s="439"/>
      <c r="M12" s="229" t="s">
        <v>165</v>
      </c>
      <c r="N12" s="229" t="s">
        <v>163</v>
      </c>
      <c r="O12" s="230" t="s">
        <v>164</v>
      </c>
      <c r="P12" s="438"/>
      <c r="Q12" s="438"/>
      <c r="R12" s="428"/>
      <c r="S12" s="428"/>
      <c r="T12" s="428"/>
      <c r="U12" s="231" t="s">
        <v>165</v>
      </c>
      <c r="V12" s="231" t="s">
        <v>163</v>
      </c>
      <c r="W12" s="232" t="s">
        <v>164</v>
      </c>
      <c r="X12" s="227"/>
    </row>
    <row r="13" spans="1:24" s="228" customFormat="1" ht="28.5" customHeight="1" thickBot="1">
      <c r="A13" s="441"/>
      <c r="B13" s="441"/>
      <c r="C13" s="441"/>
      <c r="D13" s="441"/>
      <c r="E13" s="447"/>
      <c r="F13" s="447"/>
      <c r="G13" s="429"/>
      <c r="H13" s="429"/>
      <c r="I13" s="429"/>
      <c r="J13" s="233" t="s">
        <v>171</v>
      </c>
      <c r="K13" s="233" t="s">
        <v>172</v>
      </c>
      <c r="L13" s="233" t="s">
        <v>173</v>
      </c>
      <c r="M13" s="234" t="s">
        <v>166</v>
      </c>
      <c r="N13" s="235">
        <v>0.1</v>
      </c>
      <c r="O13" s="236">
        <v>0.125</v>
      </c>
      <c r="P13" s="439"/>
      <c r="Q13" s="439"/>
      <c r="R13" s="429"/>
      <c r="S13" s="429"/>
      <c r="T13" s="429"/>
      <c r="U13" s="237" t="s">
        <v>166</v>
      </c>
      <c r="V13" s="238">
        <v>0.1</v>
      </c>
      <c r="W13" s="239">
        <v>0.125</v>
      </c>
      <c r="X13" s="227"/>
    </row>
    <row r="14" spans="1:24" s="212" customFormat="1" ht="12.75" customHeight="1">
      <c r="A14" s="400" t="s">
        <v>150</v>
      </c>
      <c r="B14" s="400" t="s">
        <v>154</v>
      </c>
      <c r="C14" s="402" t="s">
        <v>151</v>
      </c>
      <c r="D14" s="280">
        <v>13</v>
      </c>
      <c r="E14" s="281">
        <v>6957.41</v>
      </c>
      <c r="F14" s="281">
        <f t="shared" ref="F14:F52" si="0">ROUND(E14*$E$7,2)</f>
        <v>7444.43</v>
      </c>
      <c r="G14" s="281">
        <f t="shared" ref="G14:G52" si="1">ROUND(F14*$F$7,2)</f>
        <v>9082.2000000000007</v>
      </c>
      <c r="H14" s="281">
        <v>59.87</v>
      </c>
      <c r="I14" s="281">
        <f>F14+G14+H14</f>
        <v>16586.5</v>
      </c>
      <c r="J14" s="281">
        <f>F14*1%</f>
        <v>74.444299999999998</v>
      </c>
      <c r="K14" s="281">
        <f>F14*2%</f>
        <v>148.8886</v>
      </c>
      <c r="L14" s="281">
        <f>F14*3%</f>
        <v>223.3329</v>
      </c>
      <c r="M14" s="281">
        <f>F14*7.5%</f>
        <v>558.33225000000004</v>
      </c>
      <c r="N14" s="281">
        <f>F14*10%</f>
        <v>744.4430000000001</v>
      </c>
      <c r="O14" s="281">
        <f>F14*12.5%</f>
        <v>930.55375000000004</v>
      </c>
      <c r="P14" s="281">
        <f>F14*35%</f>
        <v>2605.5504999999998</v>
      </c>
      <c r="Q14" s="281">
        <f>F14*35%</f>
        <v>2605.5504999999998</v>
      </c>
      <c r="R14" s="281">
        <f>F14*$F$7</f>
        <v>9082.2046000000009</v>
      </c>
      <c r="S14" s="281">
        <v>59.87</v>
      </c>
      <c r="T14" s="281">
        <f>F14+R14+S14</f>
        <v>16586.5046</v>
      </c>
      <c r="U14" s="281">
        <f>F14*7.5%</f>
        <v>558.33225000000004</v>
      </c>
      <c r="V14" s="281">
        <f>F14*10%</f>
        <v>744.4430000000001</v>
      </c>
      <c r="W14" s="281">
        <f>F14*12.5%</f>
        <v>930.55375000000004</v>
      </c>
      <c r="X14" s="223"/>
    </row>
    <row r="15" spans="1:24" s="212" customFormat="1" ht="12.75" customHeight="1">
      <c r="A15" s="401"/>
      <c r="B15" s="401"/>
      <c r="C15" s="403"/>
      <c r="D15" s="282">
        <v>12</v>
      </c>
      <c r="E15" s="283">
        <v>6754.77</v>
      </c>
      <c r="F15" s="281">
        <f t="shared" si="0"/>
        <v>7227.6</v>
      </c>
      <c r="G15" s="281">
        <f t="shared" si="1"/>
        <v>8817.67</v>
      </c>
      <c r="H15" s="281">
        <v>59.87</v>
      </c>
      <c r="I15" s="281">
        <f t="shared" ref="I15:I52" si="2">F15+G15+H15</f>
        <v>16105.140000000001</v>
      </c>
      <c r="J15" s="281">
        <f t="shared" ref="J15:J52" si="3">F15*1%</f>
        <v>72.27600000000001</v>
      </c>
      <c r="K15" s="281">
        <f t="shared" ref="K15:K52" si="4">F15*2%</f>
        <v>144.55200000000002</v>
      </c>
      <c r="L15" s="281">
        <f t="shared" ref="L15:L52" si="5">F15*3%</f>
        <v>216.828</v>
      </c>
      <c r="M15" s="281">
        <f t="shared" ref="M15:M52" si="6">F15*7.5%</f>
        <v>542.07000000000005</v>
      </c>
      <c r="N15" s="281">
        <f t="shared" ref="N15:N52" si="7">F15*10%</f>
        <v>722.7600000000001</v>
      </c>
      <c r="O15" s="281">
        <f t="shared" ref="O15:O52" si="8">F15*12.5%</f>
        <v>903.45</v>
      </c>
      <c r="P15" s="281">
        <f t="shared" ref="P15:P26" si="9">F15*35%</f>
        <v>2529.66</v>
      </c>
      <c r="Q15" s="281">
        <f t="shared" ref="Q15:Q39" si="10">F15*35%</f>
        <v>2529.66</v>
      </c>
      <c r="R15" s="281">
        <f t="shared" ref="R15:R52" si="11">F15*$F$7</f>
        <v>8817.6720000000005</v>
      </c>
      <c r="S15" s="281">
        <v>59.87</v>
      </c>
      <c r="T15" s="281">
        <f t="shared" ref="T15:T52" si="12">F15+R15+S15</f>
        <v>16105.142000000002</v>
      </c>
      <c r="U15" s="281">
        <f t="shared" ref="U15:U52" si="13">F15*7.5%</f>
        <v>542.07000000000005</v>
      </c>
      <c r="V15" s="281">
        <f t="shared" ref="V15:V52" si="14">F15*10%</f>
        <v>722.7600000000001</v>
      </c>
      <c r="W15" s="281">
        <f t="shared" ref="W15:W52" si="15">F15*12.5%</f>
        <v>903.45</v>
      </c>
      <c r="X15" s="223"/>
    </row>
    <row r="16" spans="1:24" s="212" customFormat="1" ht="12.75" customHeight="1">
      <c r="A16" s="401"/>
      <c r="B16" s="401"/>
      <c r="C16" s="404"/>
      <c r="D16" s="284">
        <v>11</v>
      </c>
      <c r="E16" s="285">
        <v>6558.03</v>
      </c>
      <c r="F16" s="281">
        <f t="shared" si="0"/>
        <v>7017.09</v>
      </c>
      <c r="G16" s="281">
        <f t="shared" si="1"/>
        <v>8560.85</v>
      </c>
      <c r="H16" s="281">
        <v>59.87</v>
      </c>
      <c r="I16" s="281">
        <f t="shared" si="2"/>
        <v>15637.810000000001</v>
      </c>
      <c r="J16" s="281">
        <f t="shared" si="3"/>
        <v>70.170900000000003</v>
      </c>
      <c r="K16" s="281">
        <f t="shared" si="4"/>
        <v>140.34180000000001</v>
      </c>
      <c r="L16" s="281">
        <f t="shared" si="5"/>
        <v>210.5127</v>
      </c>
      <c r="M16" s="281">
        <f t="shared" si="6"/>
        <v>526.28174999999999</v>
      </c>
      <c r="N16" s="281">
        <f t="shared" si="7"/>
        <v>701.70900000000006</v>
      </c>
      <c r="O16" s="281">
        <f t="shared" si="8"/>
        <v>877.13625000000002</v>
      </c>
      <c r="P16" s="281">
        <f t="shared" si="9"/>
        <v>2455.9814999999999</v>
      </c>
      <c r="Q16" s="281">
        <f t="shared" si="10"/>
        <v>2455.9814999999999</v>
      </c>
      <c r="R16" s="281">
        <f t="shared" si="11"/>
        <v>8560.8498</v>
      </c>
      <c r="S16" s="281">
        <v>59.87</v>
      </c>
      <c r="T16" s="281">
        <f t="shared" si="12"/>
        <v>15637.809800000001</v>
      </c>
      <c r="U16" s="281">
        <f t="shared" si="13"/>
        <v>526.28174999999999</v>
      </c>
      <c r="V16" s="281">
        <f t="shared" si="14"/>
        <v>701.70900000000006</v>
      </c>
      <c r="W16" s="281">
        <f t="shared" si="15"/>
        <v>877.13625000000002</v>
      </c>
      <c r="X16" s="223"/>
    </row>
    <row r="17" spans="1:24" s="212" customFormat="1" ht="12.75" customHeight="1">
      <c r="A17" s="401"/>
      <c r="B17" s="401"/>
      <c r="C17" s="405" t="s">
        <v>152</v>
      </c>
      <c r="D17" s="286">
        <v>10</v>
      </c>
      <c r="E17" s="281">
        <v>6367.02</v>
      </c>
      <c r="F17" s="281">
        <f t="shared" si="0"/>
        <v>6812.71</v>
      </c>
      <c r="G17" s="281">
        <f t="shared" si="1"/>
        <v>8311.51</v>
      </c>
      <c r="H17" s="281">
        <v>59.87</v>
      </c>
      <c r="I17" s="281">
        <f t="shared" si="2"/>
        <v>15184.090000000002</v>
      </c>
      <c r="J17" s="281">
        <f t="shared" si="3"/>
        <v>68.127099999999999</v>
      </c>
      <c r="K17" s="281">
        <f t="shared" si="4"/>
        <v>136.2542</v>
      </c>
      <c r="L17" s="281">
        <f t="shared" si="5"/>
        <v>204.38129999999998</v>
      </c>
      <c r="M17" s="281">
        <f t="shared" si="6"/>
        <v>510.95324999999997</v>
      </c>
      <c r="N17" s="281">
        <f t="shared" si="7"/>
        <v>681.27100000000007</v>
      </c>
      <c r="O17" s="281">
        <f t="shared" si="8"/>
        <v>851.58875</v>
      </c>
      <c r="P17" s="281">
        <f t="shared" si="9"/>
        <v>2384.4485</v>
      </c>
      <c r="Q17" s="281">
        <f t="shared" si="10"/>
        <v>2384.4485</v>
      </c>
      <c r="R17" s="281">
        <f t="shared" si="11"/>
        <v>8311.5061999999998</v>
      </c>
      <c r="S17" s="281">
        <v>59.87</v>
      </c>
      <c r="T17" s="281">
        <f t="shared" si="12"/>
        <v>15184.0862</v>
      </c>
      <c r="U17" s="281">
        <f t="shared" si="13"/>
        <v>510.95324999999997</v>
      </c>
      <c r="V17" s="281">
        <f t="shared" si="14"/>
        <v>681.27100000000007</v>
      </c>
      <c r="W17" s="281">
        <f t="shared" si="15"/>
        <v>851.58875</v>
      </c>
      <c r="X17" s="223"/>
    </row>
    <row r="18" spans="1:24" s="212" customFormat="1" ht="12.75" customHeight="1">
      <c r="A18" s="401"/>
      <c r="B18" s="401"/>
      <c r="C18" s="403"/>
      <c r="D18" s="282">
        <v>9</v>
      </c>
      <c r="E18" s="283">
        <v>6181.57</v>
      </c>
      <c r="F18" s="281">
        <f t="shared" si="0"/>
        <v>6614.28</v>
      </c>
      <c r="G18" s="281">
        <f t="shared" si="1"/>
        <v>8069.42</v>
      </c>
      <c r="H18" s="281">
        <v>59.87</v>
      </c>
      <c r="I18" s="281">
        <f t="shared" si="2"/>
        <v>14743.570000000002</v>
      </c>
      <c r="J18" s="281">
        <f t="shared" si="3"/>
        <v>66.142799999999994</v>
      </c>
      <c r="K18" s="281">
        <f t="shared" si="4"/>
        <v>132.28559999999999</v>
      </c>
      <c r="L18" s="281">
        <f t="shared" si="5"/>
        <v>198.42839999999998</v>
      </c>
      <c r="M18" s="281">
        <f t="shared" si="6"/>
        <v>496.07099999999997</v>
      </c>
      <c r="N18" s="281">
        <f t="shared" si="7"/>
        <v>661.428</v>
      </c>
      <c r="O18" s="281">
        <f t="shared" si="8"/>
        <v>826.78499999999997</v>
      </c>
      <c r="P18" s="281">
        <f t="shared" si="9"/>
        <v>2314.9979999999996</v>
      </c>
      <c r="Q18" s="281">
        <f t="shared" si="10"/>
        <v>2314.9979999999996</v>
      </c>
      <c r="R18" s="281">
        <f t="shared" si="11"/>
        <v>8069.4215999999997</v>
      </c>
      <c r="S18" s="281">
        <v>59.87</v>
      </c>
      <c r="T18" s="281">
        <f t="shared" si="12"/>
        <v>14743.571600000001</v>
      </c>
      <c r="U18" s="281">
        <f t="shared" si="13"/>
        <v>496.07099999999997</v>
      </c>
      <c r="V18" s="281">
        <f t="shared" si="14"/>
        <v>661.428</v>
      </c>
      <c r="W18" s="281">
        <f t="shared" si="15"/>
        <v>826.78499999999997</v>
      </c>
      <c r="X18" s="223"/>
    </row>
    <row r="19" spans="1:24" s="212" customFormat="1" ht="12.75" customHeight="1">
      <c r="A19" s="401"/>
      <c r="B19" s="401"/>
      <c r="C19" s="403"/>
      <c r="D19" s="282">
        <v>8</v>
      </c>
      <c r="E19" s="283">
        <v>5848.22</v>
      </c>
      <c r="F19" s="281">
        <f t="shared" si="0"/>
        <v>6257.6</v>
      </c>
      <c r="G19" s="281">
        <f t="shared" si="1"/>
        <v>7634.27</v>
      </c>
      <c r="H19" s="281">
        <v>59.87</v>
      </c>
      <c r="I19" s="281">
        <f t="shared" si="2"/>
        <v>13951.740000000002</v>
      </c>
      <c r="J19" s="281">
        <f t="shared" si="3"/>
        <v>62.576000000000008</v>
      </c>
      <c r="K19" s="281">
        <f t="shared" si="4"/>
        <v>125.15200000000002</v>
      </c>
      <c r="L19" s="281">
        <f t="shared" si="5"/>
        <v>187.72800000000001</v>
      </c>
      <c r="M19" s="281">
        <f t="shared" si="6"/>
        <v>469.32</v>
      </c>
      <c r="N19" s="281">
        <f t="shared" si="7"/>
        <v>625.7600000000001</v>
      </c>
      <c r="O19" s="281">
        <f t="shared" si="8"/>
        <v>782.2</v>
      </c>
      <c r="P19" s="281">
        <f t="shared" si="9"/>
        <v>2190.16</v>
      </c>
      <c r="Q19" s="281">
        <f t="shared" si="10"/>
        <v>2190.16</v>
      </c>
      <c r="R19" s="281">
        <f t="shared" si="11"/>
        <v>7634.2719999999999</v>
      </c>
      <c r="S19" s="281">
        <v>59.87</v>
      </c>
      <c r="T19" s="281">
        <f t="shared" si="12"/>
        <v>13951.742</v>
      </c>
      <c r="U19" s="281">
        <f t="shared" si="13"/>
        <v>469.32</v>
      </c>
      <c r="V19" s="281">
        <f t="shared" si="14"/>
        <v>625.7600000000001</v>
      </c>
      <c r="W19" s="281">
        <f t="shared" si="15"/>
        <v>782.2</v>
      </c>
      <c r="X19" s="223"/>
    </row>
    <row r="20" spans="1:24" s="212" customFormat="1" ht="12.75" customHeight="1">
      <c r="A20" s="401"/>
      <c r="B20" s="401"/>
      <c r="C20" s="403"/>
      <c r="D20" s="282">
        <v>7</v>
      </c>
      <c r="E20" s="283">
        <v>5677.88</v>
      </c>
      <c r="F20" s="281">
        <f t="shared" si="0"/>
        <v>6075.33</v>
      </c>
      <c r="G20" s="281">
        <f t="shared" si="1"/>
        <v>7411.9</v>
      </c>
      <c r="H20" s="281">
        <v>59.87</v>
      </c>
      <c r="I20" s="281">
        <f t="shared" si="2"/>
        <v>13547.1</v>
      </c>
      <c r="J20" s="281">
        <f t="shared" si="3"/>
        <v>60.753300000000003</v>
      </c>
      <c r="K20" s="281">
        <f t="shared" si="4"/>
        <v>121.50660000000001</v>
      </c>
      <c r="L20" s="281">
        <f t="shared" si="5"/>
        <v>182.25989999999999</v>
      </c>
      <c r="M20" s="281">
        <f t="shared" si="6"/>
        <v>455.64974999999998</v>
      </c>
      <c r="N20" s="281">
        <f t="shared" si="7"/>
        <v>607.53300000000002</v>
      </c>
      <c r="O20" s="281">
        <f t="shared" si="8"/>
        <v>759.41624999999999</v>
      </c>
      <c r="P20" s="281">
        <f t="shared" si="9"/>
        <v>2126.3654999999999</v>
      </c>
      <c r="Q20" s="281">
        <f t="shared" si="10"/>
        <v>2126.3654999999999</v>
      </c>
      <c r="R20" s="281">
        <f t="shared" si="11"/>
        <v>7411.9025999999994</v>
      </c>
      <c r="S20" s="281">
        <v>59.87</v>
      </c>
      <c r="T20" s="281">
        <f t="shared" si="12"/>
        <v>13547.1026</v>
      </c>
      <c r="U20" s="281">
        <f t="shared" si="13"/>
        <v>455.64974999999998</v>
      </c>
      <c r="V20" s="281">
        <f t="shared" si="14"/>
        <v>607.53300000000002</v>
      </c>
      <c r="W20" s="281">
        <f t="shared" si="15"/>
        <v>759.41624999999999</v>
      </c>
      <c r="X20" s="223"/>
    </row>
    <row r="21" spans="1:24" s="212" customFormat="1" ht="12.75" customHeight="1">
      <c r="A21" s="401"/>
      <c r="B21" s="401"/>
      <c r="C21" s="406"/>
      <c r="D21" s="284">
        <v>6</v>
      </c>
      <c r="E21" s="285">
        <v>5512.51</v>
      </c>
      <c r="F21" s="281">
        <f t="shared" si="0"/>
        <v>5898.39</v>
      </c>
      <c r="G21" s="281">
        <f t="shared" si="1"/>
        <v>7196.04</v>
      </c>
      <c r="H21" s="281">
        <v>59.87</v>
      </c>
      <c r="I21" s="281">
        <f t="shared" si="2"/>
        <v>13154.300000000001</v>
      </c>
      <c r="J21" s="281">
        <f t="shared" si="3"/>
        <v>58.983900000000006</v>
      </c>
      <c r="K21" s="281">
        <f t="shared" si="4"/>
        <v>117.96780000000001</v>
      </c>
      <c r="L21" s="281">
        <f t="shared" si="5"/>
        <v>176.95170000000002</v>
      </c>
      <c r="M21" s="281">
        <f t="shared" si="6"/>
        <v>442.37925000000001</v>
      </c>
      <c r="N21" s="281">
        <f t="shared" si="7"/>
        <v>589.83900000000006</v>
      </c>
      <c r="O21" s="281">
        <f t="shared" si="8"/>
        <v>737.29875000000004</v>
      </c>
      <c r="P21" s="281">
        <f t="shared" si="9"/>
        <v>2064.4364999999998</v>
      </c>
      <c r="Q21" s="281">
        <f t="shared" si="10"/>
        <v>2064.4364999999998</v>
      </c>
      <c r="R21" s="281">
        <f t="shared" si="11"/>
        <v>7196.0358000000006</v>
      </c>
      <c r="S21" s="281">
        <v>59.87</v>
      </c>
      <c r="T21" s="281">
        <f t="shared" si="12"/>
        <v>13154.295800000002</v>
      </c>
      <c r="U21" s="281">
        <f t="shared" si="13"/>
        <v>442.37925000000001</v>
      </c>
      <c r="V21" s="281">
        <f t="shared" si="14"/>
        <v>589.83900000000006</v>
      </c>
      <c r="W21" s="281">
        <f t="shared" si="15"/>
        <v>737.29875000000004</v>
      </c>
      <c r="X21" s="223"/>
    </row>
    <row r="22" spans="1:24" s="212" customFormat="1" ht="12.75" customHeight="1">
      <c r="A22" s="401"/>
      <c r="B22" s="401"/>
      <c r="C22" s="407" t="s">
        <v>153</v>
      </c>
      <c r="D22" s="286">
        <v>5</v>
      </c>
      <c r="E22" s="281">
        <v>5351.95</v>
      </c>
      <c r="F22" s="281">
        <f t="shared" si="0"/>
        <v>5726.59</v>
      </c>
      <c r="G22" s="281">
        <f t="shared" si="1"/>
        <v>6986.44</v>
      </c>
      <c r="H22" s="281">
        <v>59.87</v>
      </c>
      <c r="I22" s="281">
        <f t="shared" si="2"/>
        <v>12772.9</v>
      </c>
      <c r="J22" s="281">
        <f t="shared" si="3"/>
        <v>57.265900000000002</v>
      </c>
      <c r="K22" s="281">
        <f t="shared" si="4"/>
        <v>114.5318</v>
      </c>
      <c r="L22" s="281">
        <f t="shared" si="5"/>
        <v>171.79769999999999</v>
      </c>
      <c r="M22" s="281">
        <f t="shared" si="6"/>
        <v>429.49425000000002</v>
      </c>
      <c r="N22" s="281">
        <f t="shared" si="7"/>
        <v>572.65899999999999</v>
      </c>
      <c r="O22" s="281">
        <f t="shared" si="8"/>
        <v>715.82375000000002</v>
      </c>
      <c r="P22" s="281">
        <f t="shared" si="9"/>
        <v>2004.3064999999999</v>
      </c>
      <c r="Q22" s="281">
        <f t="shared" si="10"/>
        <v>2004.3064999999999</v>
      </c>
      <c r="R22" s="281">
        <f t="shared" si="11"/>
        <v>6986.4398000000001</v>
      </c>
      <c r="S22" s="281">
        <v>59.87</v>
      </c>
      <c r="T22" s="281">
        <f t="shared" si="12"/>
        <v>12772.899800000001</v>
      </c>
      <c r="U22" s="281">
        <f t="shared" si="13"/>
        <v>429.49425000000002</v>
      </c>
      <c r="V22" s="281">
        <f t="shared" si="14"/>
        <v>572.65899999999999</v>
      </c>
      <c r="W22" s="281">
        <f t="shared" si="15"/>
        <v>715.82375000000002</v>
      </c>
      <c r="X22" s="223"/>
    </row>
    <row r="23" spans="1:24" s="212" customFormat="1" ht="12.75" customHeight="1">
      <c r="A23" s="401"/>
      <c r="B23" s="401"/>
      <c r="C23" s="403"/>
      <c r="D23" s="282">
        <v>4</v>
      </c>
      <c r="E23" s="283">
        <v>5196.07</v>
      </c>
      <c r="F23" s="281">
        <f t="shared" si="0"/>
        <v>5559.79</v>
      </c>
      <c r="G23" s="281">
        <f t="shared" si="1"/>
        <v>6782.94</v>
      </c>
      <c r="H23" s="281">
        <v>59.87</v>
      </c>
      <c r="I23" s="281">
        <f t="shared" si="2"/>
        <v>12402.6</v>
      </c>
      <c r="J23" s="281">
        <f t="shared" si="3"/>
        <v>55.597900000000003</v>
      </c>
      <c r="K23" s="281">
        <f t="shared" si="4"/>
        <v>111.19580000000001</v>
      </c>
      <c r="L23" s="281">
        <f t="shared" si="5"/>
        <v>166.7937</v>
      </c>
      <c r="M23" s="281">
        <f t="shared" si="6"/>
        <v>416.98424999999997</v>
      </c>
      <c r="N23" s="281">
        <f t="shared" si="7"/>
        <v>555.97900000000004</v>
      </c>
      <c r="O23" s="281">
        <f t="shared" si="8"/>
        <v>694.97375</v>
      </c>
      <c r="P23" s="281">
        <f t="shared" si="9"/>
        <v>1945.9264999999998</v>
      </c>
      <c r="Q23" s="281">
        <f t="shared" si="10"/>
        <v>1945.9264999999998</v>
      </c>
      <c r="R23" s="281">
        <f t="shared" si="11"/>
        <v>6782.9438</v>
      </c>
      <c r="S23" s="281">
        <v>59.87</v>
      </c>
      <c r="T23" s="281">
        <f t="shared" si="12"/>
        <v>12402.603800000001</v>
      </c>
      <c r="U23" s="281">
        <f t="shared" si="13"/>
        <v>416.98424999999997</v>
      </c>
      <c r="V23" s="281">
        <f t="shared" si="14"/>
        <v>555.97900000000004</v>
      </c>
      <c r="W23" s="281">
        <f t="shared" si="15"/>
        <v>694.97375</v>
      </c>
      <c r="X23" s="223"/>
    </row>
    <row r="24" spans="1:24" s="212" customFormat="1" ht="12.75" customHeight="1">
      <c r="A24" s="401"/>
      <c r="B24" s="401"/>
      <c r="C24" s="403"/>
      <c r="D24" s="282">
        <v>3</v>
      </c>
      <c r="E24" s="283">
        <v>4915.8599999999997</v>
      </c>
      <c r="F24" s="281">
        <f t="shared" si="0"/>
        <v>5259.97</v>
      </c>
      <c r="G24" s="281">
        <f t="shared" si="1"/>
        <v>6417.16</v>
      </c>
      <c r="H24" s="281">
        <v>59.87</v>
      </c>
      <c r="I24" s="281">
        <f t="shared" si="2"/>
        <v>11737.000000000002</v>
      </c>
      <c r="J24" s="281">
        <f t="shared" si="3"/>
        <v>52.599700000000006</v>
      </c>
      <c r="K24" s="281">
        <f t="shared" si="4"/>
        <v>105.19940000000001</v>
      </c>
      <c r="L24" s="281">
        <f t="shared" si="5"/>
        <v>157.79910000000001</v>
      </c>
      <c r="M24" s="281">
        <f t="shared" si="6"/>
        <v>394.49775</v>
      </c>
      <c r="N24" s="281">
        <f t="shared" si="7"/>
        <v>525.99700000000007</v>
      </c>
      <c r="O24" s="281">
        <f t="shared" si="8"/>
        <v>657.49625000000003</v>
      </c>
      <c r="P24" s="281">
        <f t="shared" si="9"/>
        <v>1840.9894999999999</v>
      </c>
      <c r="Q24" s="281">
        <f t="shared" si="10"/>
        <v>1840.9894999999999</v>
      </c>
      <c r="R24" s="281">
        <f t="shared" si="11"/>
        <v>6417.1634000000004</v>
      </c>
      <c r="S24" s="281">
        <v>59.87</v>
      </c>
      <c r="T24" s="281">
        <f t="shared" si="12"/>
        <v>11737.003400000001</v>
      </c>
      <c r="U24" s="281">
        <f t="shared" si="13"/>
        <v>394.49775</v>
      </c>
      <c r="V24" s="281">
        <f t="shared" si="14"/>
        <v>525.99700000000007</v>
      </c>
      <c r="W24" s="281">
        <f t="shared" si="15"/>
        <v>657.49625000000003</v>
      </c>
      <c r="X24" s="223"/>
    </row>
    <row r="25" spans="1:24" s="212" customFormat="1" ht="12.75" customHeight="1">
      <c r="A25" s="401"/>
      <c r="B25" s="401"/>
      <c r="C25" s="403"/>
      <c r="D25" s="287">
        <v>2</v>
      </c>
      <c r="E25" s="283">
        <v>4772.68</v>
      </c>
      <c r="F25" s="281">
        <f t="shared" si="0"/>
        <v>5106.7700000000004</v>
      </c>
      <c r="G25" s="281">
        <f t="shared" si="1"/>
        <v>6230.26</v>
      </c>
      <c r="H25" s="281">
        <v>59.87</v>
      </c>
      <c r="I25" s="281">
        <f t="shared" si="2"/>
        <v>11396.900000000001</v>
      </c>
      <c r="J25" s="281">
        <f t="shared" si="3"/>
        <v>51.067700000000002</v>
      </c>
      <c r="K25" s="281">
        <f t="shared" si="4"/>
        <v>102.1354</v>
      </c>
      <c r="L25" s="281">
        <f t="shared" si="5"/>
        <v>153.20310000000001</v>
      </c>
      <c r="M25" s="281">
        <f t="shared" si="6"/>
        <v>383.00775000000004</v>
      </c>
      <c r="N25" s="281">
        <f t="shared" si="7"/>
        <v>510.67700000000008</v>
      </c>
      <c r="O25" s="281">
        <f t="shared" si="8"/>
        <v>638.34625000000005</v>
      </c>
      <c r="P25" s="281">
        <f t="shared" si="9"/>
        <v>1787.3695</v>
      </c>
      <c r="Q25" s="281">
        <f t="shared" si="10"/>
        <v>1787.3695</v>
      </c>
      <c r="R25" s="281">
        <f t="shared" si="11"/>
        <v>6230.2594000000008</v>
      </c>
      <c r="S25" s="281">
        <v>59.87</v>
      </c>
      <c r="T25" s="281">
        <f t="shared" si="12"/>
        <v>11396.899400000002</v>
      </c>
      <c r="U25" s="281">
        <f t="shared" si="13"/>
        <v>383.00775000000004</v>
      </c>
      <c r="V25" s="281">
        <f t="shared" si="14"/>
        <v>510.67700000000008</v>
      </c>
      <c r="W25" s="281">
        <f t="shared" si="15"/>
        <v>638.34625000000005</v>
      </c>
      <c r="X25" s="223"/>
    </row>
    <row r="26" spans="1:24" s="212" customFormat="1" ht="12.75" customHeight="1">
      <c r="A26" s="401"/>
      <c r="B26" s="401"/>
      <c r="C26" s="404"/>
      <c r="D26" s="288">
        <v>1</v>
      </c>
      <c r="E26" s="289">
        <v>4633.67</v>
      </c>
      <c r="F26" s="281">
        <f t="shared" si="0"/>
        <v>4958.03</v>
      </c>
      <c r="G26" s="281">
        <f t="shared" si="1"/>
        <v>6048.8</v>
      </c>
      <c r="H26" s="281">
        <v>59.87</v>
      </c>
      <c r="I26" s="281">
        <f t="shared" si="2"/>
        <v>11066.7</v>
      </c>
      <c r="J26" s="281">
        <f t="shared" si="3"/>
        <v>49.580300000000001</v>
      </c>
      <c r="K26" s="281">
        <f t="shared" si="4"/>
        <v>99.160600000000002</v>
      </c>
      <c r="L26" s="281">
        <f t="shared" si="5"/>
        <v>148.74089999999998</v>
      </c>
      <c r="M26" s="281">
        <f t="shared" si="6"/>
        <v>371.85224999999997</v>
      </c>
      <c r="N26" s="281">
        <f t="shared" si="7"/>
        <v>495.803</v>
      </c>
      <c r="O26" s="281">
        <f t="shared" si="8"/>
        <v>619.75374999999997</v>
      </c>
      <c r="P26" s="281">
        <f t="shared" si="9"/>
        <v>1735.3104999999998</v>
      </c>
      <c r="Q26" s="281">
        <f t="shared" si="10"/>
        <v>1735.3104999999998</v>
      </c>
      <c r="R26" s="281">
        <f t="shared" si="11"/>
        <v>6048.7965999999997</v>
      </c>
      <c r="S26" s="281">
        <v>59.87</v>
      </c>
      <c r="T26" s="281">
        <f t="shared" si="12"/>
        <v>11066.696600000001</v>
      </c>
      <c r="U26" s="281">
        <f t="shared" si="13"/>
        <v>371.85224999999997</v>
      </c>
      <c r="V26" s="281">
        <f t="shared" si="14"/>
        <v>495.803</v>
      </c>
      <c r="W26" s="281">
        <f t="shared" si="15"/>
        <v>619.75374999999997</v>
      </c>
      <c r="X26" s="223"/>
    </row>
    <row r="27" spans="1:24" s="212" customFormat="1" ht="12.75" customHeight="1">
      <c r="A27" s="400" t="s">
        <v>167</v>
      </c>
      <c r="B27" s="400" t="s">
        <v>168</v>
      </c>
      <c r="C27" s="402" t="s">
        <v>151</v>
      </c>
      <c r="D27" s="290">
        <v>13</v>
      </c>
      <c r="E27" s="291">
        <v>4240.47</v>
      </c>
      <c r="F27" s="281">
        <f t="shared" si="0"/>
        <v>4537.3</v>
      </c>
      <c r="G27" s="281">
        <f t="shared" si="1"/>
        <v>5535.51</v>
      </c>
      <c r="H27" s="281">
        <v>59.87</v>
      </c>
      <c r="I27" s="281">
        <f t="shared" si="2"/>
        <v>10132.680000000002</v>
      </c>
      <c r="J27" s="281">
        <f t="shared" si="3"/>
        <v>45.373000000000005</v>
      </c>
      <c r="K27" s="281">
        <f t="shared" si="4"/>
        <v>90.746000000000009</v>
      </c>
      <c r="L27" s="281">
        <f t="shared" si="5"/>
        <v>136.119</v>
      </c>
      <c r="M27" s="281">
        <f t="shared" si="6"/>
        <v>340.29750000000001</v>
      </c>
      <c r="N27" s="281">
        <f t="shared" si="7"/>
        <v>453.73</v>
      </c>
      <c r="O27" s="281">
        <f t="shared" si="8"/>
        <v>567.16250000000002</v>
      </c>
      <c r="P27" s="281"/>
      <c r="Q27" s="281">
        <f t="shared" si="10"/>
        <v>1588.0550000000001</v>
      </c>
      <c r="R27" s="281">
        <f t="shared" si="11"/>
        <v>5535.5060000000003</v>
      </c>
      <c r="S27" s="281">
        <v>59.87</v>
      </c>
      <c r="T27" s="281">
        <f t="shared" si="12"/>
        <v>10132.676000000001</v>
      </c>
      <c r="U27" s="281">
        <f t="shared" si="13"/>
        <v>340.29750000000001</v>
      </c>
      <c r="V27" s="281">
        <f t="shared" si="14"/>
        <v>453.73</v>
      </c>
      <c r="W27" s="281">
        <f t="shared" si="15"/>
        <v>567.16250000000002</v>
      </c>
      <c r="X27" s="223"/>
    </row>
    <row r="28" spans="1:24" s="212" customFormat="1" ht="12.75" customHeight="1">
      <c r="A28" s="401"/>
      <c r="B28" s="401"/>
      <c r="C28" s="403"/>
      <c r="D28" s="290">
        <v>12</v>
      </c>
      <c r="E28" s="291">
        <v>4116.96</v>
      </c>
      <c r="F28" s="281">
        <f t="shared" si="0"/>
        <v>4405.1499999999996</v>
      </c>
      <c r="G28" s="281">
        <f t="shared" si="1"/>
        <v>5374.28</v>
      </c>
      <c r="H28" s="281">
        <v>59.87</v>
      </c>
      <c r="I28" s="281">
        <f t="shared" si="2"/>
        <v>9839.3000000000011</v>
      </c>
      <c r="J28" s="281">
        <f t="shared" si="3"/>
        <v>44.051499999999997</v>
      </c>
      <c r="K28" s="281">
        <f t="shared" si="4"/>
        <v>88.102999999999994</v>
      </c>
      <c r="L28" s="281">
        <f t="shared" si="5"/>
        <v>132.15449999999998</v>
      </c>
      <c r="M28" s="281">
        <f t="shared" si="6"/>
        <v>330.38624999999996</v>
      </c>
      <c r="N28" s="281">
        <f t="shared" si="7"/>
        <v>440.51499999999999</v>
      </c>
      <c r="O28" s="281">
        <f t="shared" si="8"/>
        <v>550.64374999999995</v>
      </c>
      <c r="P28" s="281"/>
      <c r="Q28" s="281">
        <f t="shared" si="10"/>
        <v>1541.8024999999998</v>
      </c>
      <c r="R28" s="281">
        <f t="shared" si="11"/>
        <v>5374.2829999999994</v>
      </c>
      <c r="S28" s="281">
        <v>59.87</v>
      </c>
      <c r="T28" s="281">
        <f t="shared" si="12"/>
        <v>9839.3029999999999</v>
      </c>
      <c r="U28" s="281">
        <f t="shared" si="13"/>
        <v>330.38624999999996</v>
      </c>
      <c r="V28" s="281">
        <f t="shared" si="14"/>
        <v>440.51499999999999</v>
      </c>
      <c r="W28" s="281">
        <f t="shared" si="15"/>
        <v>550.64374999999995</v>
      </c>
      <c r="X28" s="223"/>
    </row>
    <row r="29" spans="1:24" s="212" customFormat="1" ht="12.75" customHeight="1">
      <c r="A29" s="401"/>
      <c r="B29" s="401"/>
      <c r="C29" s="404"/>
      <c r="D29" s="290">
        <v>11</v>
      </c>
      <c r="E29" s="291">
        <v>3997.05</v>
      </c>
      <c r="F29" s="281">
        <f t="shared" si="0"/>
        <v>4276.84</v>
      </c>
      <c r="G29" s="281">
        <f t="shared" si="1"/>
        <v>5217.74</v>
      </c>
      <c r="H29" s="281">
        <v>59.87</v>
      </c>
      <c r="I29" s="281">
        <f t="shared" si="2"/>
        <v>9554.4500000000007</v>
      </c>
      <c r="J29" s="281">
        <f t="shared" si="3"/>
        <v>42.7684</v>
      </c>
      <c r="K29" s="281">
        <f t="shared" si="4"/>
        <v>85.536799999999999</v>
      </c>
      <c r="L29" s="281">
        <f t="shared" si="5"/>
        <v>128.30520000000001</v>
      </c>
      <c r="M29" s="281">
        <f t="shared" si="6"/>
        <v>320.76299999999998</v>
      </c>
      <c r="N29" s="281">
        <f t="shared" si="7"/>
        <v>427.68400000000003</v>
      </c>
      <c r="O29" s="281">
        <f t="shared" si="8"/>
        <v>534.60500000000002</v>
      </c>
      <c r="P29" s="281"/>
      <c r="Q29" s="281">
        <f t="shared" si="10"/>
        <v>1496.894</v>
      </c>
      <c r="R29" s="281">
        <f t="shared" si="11"/>
        <v>5217.7448000000004</v>
      </c>
      <c r="S29" s="281">
        <v>59.87</v>
      </c>
      <c r="T29" s="281">
        <f t="shared" si="12"/>
        <v>9554.4548000000013</v>
      </c>
      <c r="U29" s="281">
        <f t="shared" si="13"/>
        <v>320.76299999999998</v>
      </c>
      <c r="V29" s="281">
        <f t="shared" si="14"/>
        <v>427.68400000000003</v>
      </c>
      <c r="W29" s="281">
        <f t="shared" si="15"/>
        <v>534.60500000000002</v>
      </c>
      <c r="X29" s="223"/>
    </row>
    <row r="30" spans="1:24" s="212" customFormat="1" ht="12.75" customHeight="1">
      <c r="A30" s="401"/>
      <c r="B30" s="401"/>
      <c r="C30" s="405" t="s">
        <v>152</v>
      </c>
      <c r="D30" s="290">
        <v>10</v>
      </c>
      <c r="E30" s="291">
        <v>3880.63</v>
      </c>
      <c r="F30" s="281">
        <f t="shared" si="0"/>
        <v>4152.2700000000004</v>
      </c>
      <c r="G30" s="281">
        <f t="shared" si="1"/>
        <v>5065.7700000000004</v>
      </c>
      <c r="H30" s="281">
        <v>59.87</v>
      </c>
      <c r="I30" s="281">
        <f t="shared" si="2"/>
        <v>9277.9100000000017</v>
      </c>
      <c r="J30" s="281">
        <f t="shared" si="3"/>
        <v>41.522700000000007</v>
      </c>
      <c r="K30" s="281">
        <f t="shared" si="4"/>
        <v>83.045400000000015</v>
      </c>
      <c r="L30" s="281">
        <f t="shared" si="5"/>
        <v>124.56810000000002</v>
      </c>
      <c r="M30" s="281">
        <f t="shared" si="6"/>
        <v>311.42025000000001</v>
      </c>
      <c r="N30" s="281">
        <f t="shared" si="7"/>
        <v>415.22700000000009</v>
      </c>
      <c r="O30" s="281">
        <f t="shared" si="8"/>
        <v>519.03375000000005</v>
      </c>
      <c r="P30" s="281"/>
      <c r="Q30" s="281">
        <f t="shared" si="10"/>
        <v>1453.2945</v>
      </c>
      <c r="R30" s="281">
        <f t="shared" si="11"/>
        <v>5065.7694000000001</v>
      </c>
      <c r="S30" s="281">
        <v>59.87</v>
      </c>
      <c r="T30" s="281">
        <f t="shared" si="12"/>
        <v>9277.9094000000023</v>
      </c>
      <c r="U30" s="281">
        <f t="shared" si="13"/>
        <v>311.42025000000001</v>
      </c>
      <c r="V30" s="281">
        <f t="shared" si="14"/>
        <v>415.22700000000009</v>
      </c>
      <c r="W30" s="281">
        <f t="shared" si="15"/>
        <v>519.03375000000005</v>
      </c>
      <c r="X30" s="223"/>
    </row>
    <row r="31" spans="1:24" s="212" customFormat="1" ht="12.75" customHeight="1">
      <c r="A31" s="401"/>
      <c r="B31" s="401"/>
      <c r="C31" s="403"/>
      <c r="D31" s="290">
        <v>9</v>
      </c>
      <c r="E31" s="291">
        <v>3767.6</v>
      </c>
      <c r="F31" s="281">
        <f t="shared" si="0"/>
        <v>4031.33</v>
      </c>
      <c r="G31" s="281">
        <f t="shared" si="1"/>
        <v>4918.22</v>
      </c>
      <c r="H31" s="281">
        <v>59.87</v>
      </c>
      <c r="I31" s="281">
        <f t="shared" si="2"/>
        <v>9009.42</v>
      </c>
      <c r="J31" s="281">
        <f t="shared" si="3"/>
        <v>40.313299999999998</v>
      </c>
      <c r="K31" s="281">
        <f t="shared" si="4"/>
        <v>80.626599999999996</v>
      </c>
      <c r="L31" s="281">
        <f t="shared" si="5"/>
        <v>120.93989999999999</v>
      </c>
      <c r="M31" s="281">
        <f t="shared" si="6"/>
        <v>302.34974999999997</v>
      </c>
      <c r="N31" s="281">
        <f t="shared" si="7"/>
        <v>403.13300000000004</v>
      </c>
      <c r="O31" s="281">
        <f t="shared" si="8"/>
        <v>503.91624999999999</v>
      </c>
      <c r="P31" s="281"/>
      <c r="Q31" s="281">
        <f t="shared" si="10"/>
        <v>1410.9654999999998</v>
      </c>
      <c r="R31" s="281">
        <f t="shared" si="11"/>
        <v>4918.2226000000001</v>
      </c>
      <c r="S31" s="281">
        <v>59.87</v>
      </c>
      <c r="T31" s="281">
        <f t="shared" si="12"/>
        <v>9009.4225999999999</v>
      </c>
      <c r="U31" s="281">
        <f t="shared" si="13"/>
        <v>302.34974999999997</v>
      </c>
      <c r="V31" s="281">
        <f t="shared" si="14"/>
        <v>403.13300000000004</v>
      </c>
      <c r="W31" s="281">
        <f t="shared" si="15"/>
        <v>503.91624999999999</v>
      </c>
      <c r="X31" s="223"/>
    </row>
    <row r="32" spans="1:24" s="212" customFormat="1" ht="12.75" customHeight="1">
      <c r="A32" s="401"/>
      <c r="B32" s="401"/>
      <c r="C32" s="403"/>
      <c r="D32" s="290">
        <v>8</v>
      </c>
      <c r="E32" s="291">
        <v>3564.43</v>
      </c>
      <c r="F32" s="281">
        <f t="shared" si="0"/>
        <v>3813.94</v>
      </c>
      <c r="G32" s="281">
        <f t="shared" si="1"/>
        <v>4653.01</v>
      </c>
      <c r="H32" s="281">
        <v>59.87</v>
      </c>
      <c r="I32" s="281">
        <f t="shared" si="2"/>
        <v>8526.8200000000015</v>
      </c>
      <c r="J32" s="281">
        <f t="shared" si="3"/>
        <v>38.139400000000002</v>
      </c>
      <c r="K32" s="281">
        <f t="shared" si="4"/>
        <v>76.278800000000004</v>
      </c>
      <c r="L32" s="281">
        <f t="shared" si="5"/>
        <v>114.4182</v>
      </c>
      <c r="M32" s="281">
        <f t="shared" si="6"/>
        <v>286.0455</v>
      </c>
      <c r="N32" s="281">
        <f t="shared" si="7"/>
        <v>381.39400000000001</v>
      </c>
      <c r="O32" s="281">
        <f t="shared" si="8"/>
        <v>476.74250000000001</v>
      </c>
      <c r="P32" s="281"/>
      <c r="Q32" s="281">
        <f t="shared" si="10"/>
        <v>1334.8789999999999</v>
      </c>
      <c r="R32" s="281">
        <f t="shared" si="11"/>
        <v>4653.0068000000001</v>
      </c>
      <c r="S32" s="281">
        <v>59.87</v>
      </c>
      <c r="T32" s="281">
        <f t="shared" si="12"/>
        <v>8526.8168000000005</v>
      </c>
      <c r="U32" s="281">
        <f t="shared" si="13"/>
        <v>286.0455</v>
      </c>
      <c r="V32" s="281">
        <f t="shared" si="14"/>
        <v>381.39400000000001</v>
      </c>
      <c r="W32" s="281">
        <f t="shared" si="15"/>
        <v>476.74250000000001</v>
      </c>
      <c r="X32" s="223"/>
    </row>
    <row r="33" spans="1:24" s="212" customFormat="1" ht="12.75" customHeight="1">
      <c r="A33" s="401"/>
      <c r="B33" s="401"/>
      <c r="C33" s="403"/>
      <c r="D33" s="290">
        <v>7</v>
      </c>
      <c r="E33" s="291">
        <v>3460.61</v>
      </c>
      <c r="F33" s="281">
        <f t="shared" si="0"/>
        <v>3702.85</v>
      </c>
      <c r="G33" s="281">
        <f t="shared" si="1"/>
        <v>4517.4799999999996</v>
      </c>
      <c r="H33" s="281">
        <v>59.87</v>
      </c>
      <c r="I33" s="281">
        <f t="shared" si="2"/>
        <v>8280.2000000000007</v>
      </c>
      <c r="J33" s="281">
        <f t="shared" si="3"/>
        <v>37.028500000000001</v>
      </c>
      <c r="K33" s="281">
        <f t="shared" si="4"/>
        <v>74.057000000000002</v>
      </c>
      <c r="L33" s="281">
        <f t="shared" si="5"/>
        <v>111.0855</v>
      </c>
      <c r="M33" s="281">
        <f t="shared" si="6"/>
        <v>277.71375</v>
      </c>
      <c r="N33" s="281">
        <f t="shared" si="7"/>
        <v>370.28500000000003</v>
      </c>
      <c r="O33" s="281">
        <f t="shared" si="8"/>
        <v>462.85624999999999</v>
      </c>
      <c r="P33" s="281"/>
      <c r="Q33" s="281">
        <f t="shared" si="10"/>
        <v>1295.9974999999999</v>
      </c>
      <c r="R33" s="281">
        <f t="shared" si="11"/>
        <v>4517.4769999999999</v>
      </c>
      <c r="S33" s="281">
        <v>59.87</v>
      </c>
      <c r="T33" s="281">
        <f t="shared" si="12"/>
        <v>8280.1970000000001</v>
      </c>
      <c r="U33" s="281">
        <f t="shared" si="13"/>
        <v>277.71375</v>
      </c>
      <c r="V33" s="281">
        <f t="shared" si="14"/>
        <v>370.28500000000003</v>
      </c>
      <c r="W33" s="281">
        <f t="shared" si="15"/>
        <v>462.85624999999999</v>
      </c>
      <c r="X33" s="223"/>
    </row>
    <row r="34" spans="1:24" s="212" customFormat="1" ht="12.75" customHeight="1">
      <c r="A34" s="401"/>
      <c r="B34" s="401"/>
      <c r="C34" s="406"/>
      <c r="D34" s="290">
        <v>6</v>
      </c>
      <c r="E34" s="291">
        <v>3359.82</v>
      </c>
      <c r="F34" s="281">
        <f t="shared" si="0"/>
        <v>3595.01</v>
      </c>
      <c r="G34" s="281">
        <f t="shared" si="1"/>
        <v>4385.91</v>
      </c>
      <c r="H34" s="281">
        <v>59.87</v>
      </c>
      <c r="I34" s="281">
        <f t="shared" si="2"/>
        <v>8040.79</v>
      </c>
      <c r="J34" s="281">
        <f t="shared" si="3"/>
        <v>35.950100000000006</v>
      </c>
      <c r="K34" s="281">
        <f t="shared" si="4"/>
        <v>71.900200000000012</v>
      </c>
      <c r="L34" s="281">
        <f t="shared" si="5"/>
        <v>107.8503</v>
      </c>
      <c r="M34" s="281">
        <f t="shared" si="6"/>
        <v>269.62574999999998</v>
      </c>
      <c r="N34" s="281">
        <f t="shared" si="7"/>
        <v>359.50100000000003</v>
      </c>
      <c r="O34" s="281">
        <f t="shared" si="8"/>
        <v>449.37625000000003</v>
      </c>
      <c r="P34" s="281"/>
      <c r="Q34" s="281">
        <f t="shared" si="10"/>
        <v>1258.2535</v>
      </c>
      <c r="R34" s="281">
        <f t="shared" si="11"/>
        <v>4385.9121999999998</v>
      </c>
      <c r="S34" s="281">
        <v>59.87</v>
      </c>
      <c r="T34" s="281">
        <f t="shared" si="12"/>
        <v>8040.7921999999999</v>
      </c>
      <c r="U34" s="281">
        <f t="shared" si="13"/>
        <v>269.62574999999998</v>
      </c>
      <c r="V34" s="281">
        <f t="shared" si="14"/>
        <v>359.50100000000003</v>
      </c>
      <c r="W34" s="281">
        <f t="shared" si="15"/>
        <v>449.37625000000003</v>
      </c>
      <c r="X34" s="223"/>
    </row>
    <row r="35" spans="1:24" s="212" customFormat="1" ht="12.75" customHeight="1">
      <c r="A35" s="401"/>
      <c r="B35" s="401"/>
      <c r="C35" s="407" t="s">
        <v>153</v>
      </c>
      <c r="D35" s="290">
        <v>5</v>
      </c>
      <c r="E35" s="291">
        <v>3261.96</v>
      </c>
      <c r="F35" s="281">
        <f t="shared" si="0"/>
        <v>3490.3</v>
      </c>
      <c r="G35" s="281">
        <f t="shared" si="1"/>
        <v>4258.17</v>
      </c>
      <c r="H35" s="281">
        <v>59.87</v>
      </c>
      <c r="I35" s="281">
        <f t="shared" si="2"/>
        <v>7808.34</v>
      </c>
      <c r="J35" s="281">
        <f t="shared" si="3"/>
        <v>34.903000000000006</v>
      </c>
      <c r="K35" s="281">
        <f t="shared" si="4"/>
        <v>69.806000000000012</v>
      </c>
      <c r="L35" s="281">
        <f t="shared" si="5"/>
        <v>104.709</v>
      </c>
      <c r="M35" s="281">
        <f t="shared" si="6"/>
        <v>261.77249999999998</v>
      </c>
      <c r="N35" s="281">
        <f t="shared" si="7"/>
        <v>349.03000000000003</v>
      </c>
      <c r="O35" s="281">
        <f t="shared" si="8"/>
        <v>436.28750000000002</v>
      </c>
      <c r="P35" s="281"/>
      <c r="Q35" s="281">
        <f t="shared" si="10"/>
        <v>1221.605</v>
      </c>
      <c r="R35" s="281">
        <f t="shared" si="11"/>
        <v>4258.1660000000002</v>
      </c>
      <c r="S35" s="281">
        <v>59.87</v>
      </c>
      <c r="T35" s="281">
        <f t="shared" si="12"/>
        <v>7808.3360000000002</v>
      </c>
      <c r="U35" s="281">
        <f t="shared" si="13"/>
        <v>261.77249999999998</v>
      </c>
      <c r="V35" s="281">
        <f t="shared" si="14"/>
        <v>349.03000000000003</v>
      </c>
      <c r="W35" s="281">
        <f t="shared" si="15"/>
        <v>436.28750000000002</v>
      </c>
      <c r="X35" s="223"/>
    </row>
    <row r="36" spans="1:24" s="212" customFormat="1" ht="12.75" customHeight="1">
      <c r="A36" s="401"/>
      <c r="B36" s="401"/>
      <c r="C36" s="403"/>
      <c r="D36" s="290">
        <v>4</v>
      </c>
      <c r="E36" s="291">
        <v>3166.95</v>
      </c>
      <c r="F36" s="281">
        <f t="shared" si="0"/>
        <v>3388.64</v>
      </c>
      <c r="G36" s="281">
        <f t="shared" si="1"/>
        <v>4134.1400000000003</v>
      </c>
      <c r="H36" s="281">
        <v>59.87</v>
      </c>
      <c r="I36" s="281">
        <f t="shared" si="2"/>
        <v>7582.6500000000005</v>
      </c>
      <c r="J36" s="281">
        <f t="shared" si="3"/>
        <v>33.886400000000002</v>
      </c>
      <c r="K36" s="281">
        <f t="shared" si="4"/>
        <v>67.772800000000004</v>
      </c>
      <c r="L36" s="281">
        <f t="shared" si="5"/>
        <v>101.6592</v>
      </c>
      <c r="M36" s="281">
        <f t="shared" si="6"/>
        <v>254.14799999999997</v>
      </c>
      <c r="N36" s="281">
        <f t="shared" si="7"/>
        <v>338.86400000000003</v>
      </c>
      <c r="O36" s="281">
        <f t="shared" si="8"/>
        <v>423.58</v>
      </c>
      <c r="P36" s="281"/>
      <c r="Q36" s="281">
        <f t="shared" si="10"/>
        <v>1186.0239999999999</v>
      </c>
      <c r="R36" s="281">
        <f t="shared" si="11"/>
        <v>4134.1408000000001</v>
      </c>
      <c r="S36" s="281">
        <v>59.87</v>
      </c>
      <c r="T36" s="281">
        <f t="shared" si="12"/>
        <v>7582.6508000000003</v>
      </c>
      <c r="U36" s="281">
        <f t="shared" si="13"/>
        <v>254.14799999999997</v>
      </c>
      <c r="V36" s="281">
        <f t="shared" si="14"/>
        <v>338.86400000000003</v>
      </c>
      <c r="W36" s="281">
        <f t="shared" si="15"/>
        <v>423.58</v>
      </c>
      <c r="X36" s="223"/>
    </row>
    <row r="37" spans="1:24" s="212" customFormat="1" ht="12.75" customHeight="1">
      <c r="A37" s="401"/>
      <c r="B37" s="401"/>
      <c r="C37" s="403"/>
      <c r="D37" s="290">
        <v>3</v>
      </c>
      <c r="E37" s="291">
        <v>2996.17</v>
      </c>
      <c r="F37" s="281">
        <f t="shared" si="0"/>
        <v>3205.9</v>
      </c>
      <c r="G37" s="281">
        <f t="shared" si="1"/>
        <v>3911.2</v>
      </c>
      <c r="H37" s="281">
        <v>59.87</v>
      </c>
      <c r="I37" s="281">
        <f t="shared" si="2"/>
        <v>7176.97</v>
      </c>
      <c r="J37" s="281">
        <f t="shared" si="3"/>
        <v>32.059000000000005</v>
      </c>
      <c r="K37" s="281">
        <f t="shared" si="4"/>
        <v>64.118000000000009</v>
      </c>
      <c r="L37" s="281">
        <f t="shared" si="5"/>
        <v>96.176999999999992</v>
      </c>
      <c r="M37" s="281">
        <f t="shared" si="6"/>
        <v>240.4425</v>
      </c>
      <c r="N37" s="281">
        <f t="shared" si="7"/>
        <v>320.59000000000003</v>
      </c>
      <c r="O37" s="281">
        <f t="shared" si="8"/>
        <v>400.73750000000001</v>
      </c>
      <c r="P37" s="281"/>
      <c r="Q37" s="281">
        <f t="shared" si="10"/>
        <v>1122.0650000000001</v>
      </c>
      <c r="R37" s="281">
        <f t="shared" si="11"/>
        <v>3911.1979999999999</v>
      </c>
      <c r="S37" s="281">
        <v>59.87</v>
      </c>
      <c r="T37" s="281">
        <f t="shared" si="12"/>
        <v>7176.9679999999998</v>
      </c>
      <c r="U37" s="281">
        <f t="shared" si="13"/>
        <v>240.4425</v>
      </c>
      <c r="V37" s="281">
        <f t="shared" si="14"/>
        <v>320.59000000000003</v>
      </c>
      <c r="W37" s="281">
        <f t="shared" si="15"/>
        <v>400.73750000000001</v>
      </c>
      <c r="X37" s="223"/>
    </row>
    <row r="38" spans="1:24" s="212" customFormat="1" ht="12.75" customHeight="1">
      <c r="A38" s="401"/>
      <c r="B38" s="401"/>
      <c r="C38" s="403"/>
      <c r="D38" s="286">
        <v>2</v>
      </c>
      <c r="E38" s="281">
        <v>2908.9</v>
      </c>
      <c r="F38" s="281">
        <f t="shared" si="0"/>
        <v>3112.52</v>
      </c>
      <c r="G38" s="281">
        <f t="shared" si="1"/>
        <v>3797.27</v>
      </c>
      <c r="H38" s="281">
        <v>59.87</v>
      </c>
      <c r="I38" s="281">
        <f t="shared" si="2"/>
        <v>6969.66</v>
      </c>
      <c r="J38" s="281">
        <f t="shared" si="3"/>
        <v>31.1252</v>
      </c>
      <c r="K38" s="281">
        <f t="shared" si="4"/>
        <v>62.250399999999999</v>
      </c>
      <c r="L38" s="281">
        <f t="shared" si="5"/>
        <v>93.375599999999991</v>
      </c>
      <c r="M38" s="281">
        <f t="shared" si="6"/>
        <v>233.43899999999999</v>
      </c>
      <c r="N38" s="281">
        <f t="shared" si="7"/>
        <v>311.25200000000001</v>
      </c>
      <c r="O38" s="281">
        <f t="shared" si="8"/>
        <v>389.065</v>
      </c>
      <c r="P38" s="281"/>
      <c r="Q38" s="281">
        <f t="shared" si="10"/>
        <v>1089.3819999999998</v>
      </c>
      <c r="R38" s="281">
        <f t="shared" si="11"/>
        <v>3797.2743999999998</v>
      </c>
      <c r="S38" s="281">
        <v>59.87</v>
      </c>
      <c r="T38" s="281">
        <f t="shared" si="12"/>
        <v>6969.6643999999997</v>
      </c>
      <c r="U38" s="281">
        <f t="shared" si="13"/>
        <v>233.43899999999999</v>
      </c>
      <c r="V38" s="281">
        <f t="shared" si="14"/>
        <v>311.25200000000001</v>
      </c>
      <c r="W38" s="281">
        <f t="shared" si="15"/>
        <v>389.065</v>
      </c>
      <c r="X38" s="223"/>
    </row>
    <row r="39" spans="1:24" s="212" customFormat="1" ht="12.75" customHeight="1" thickBot="1">
      <c r="A39" s="401"/>
      <c r="B39" s="401"/>
      <c r="C39" s="404"/>
      <c r="D39" s="292">
        <v>1</v>
      </c>
      <c r="E39" s="293">
        <v>2824.17</v>
      </c>
      <c r="F39" s="281">
        <f t="shared" si="0"/>
        <v>3021.86</v>
      </c>
      <c r="G39" s="281">
        <f t="shared" si="1"/>
        <v>3686.67</v>
      </c>
      <c r="H39" s="281">
        <v>59.87</v>
      </c>
      <c r="I39" s="281">
        <f t="shared" si="2"/>
        <v>6768.4000000000005</v>
      </c>
      <c r="J39" s="281">
        <f t="shared" si="3"/>
        <v>30.218600000000002</v>
      </c>
      <c r="K39" s="281">
        <f t="shared" si="4"/>
        <v>60.437200000000004</v>
      </c>
      <c r="L39" s="281">
        <f t="shared" si="5"/>
        <v>90.655799999999999</v>
      </c>
      <c r="M39" s="281">
        <f t="shared" si="6"/>
        <v>226.6395</v>
      </c>
      <c r="N39" s="281">
        <f t="shared" si="7"/>
        <v>302.18600000000004</v>
      </c>
      <c r="O39" s="281">
        <f t="shared" si="8"/>
        <v>377.73250000000002</v>
      </c>
      <c r="P39" s="281"/>
      <c r="Q39" s="281">
        <f t="shared" si="10"/>
        <v>1057.6510000000001</v>
      </c>
      <c r="R39" s="281">
        <f t="shared" si="11"/>
        <v>3686.6692000000003</v>
      </c>
      <c r="S39" s="281">
        <v>59.87</v>
      </c>
      <c r="T39" s="281">
        <f t="shared" si="12"/>
        <v>6768.3992000000007</v>
      </c>
      <c r="U39" s="281">
        <f t="shared" si="13"/>
        <v>226.6395</v>
      </c>
      <c r="V39" s="281">
        <f t="shared" si="14"/>
        <v>302.18600000000004</v>
      </c>
      <c r="W39" s="281">
        <f t="shared" si="15"/>
        <v>377.73250000000002</v>
      </c>
      <c r="X39" s="223"/>
    </row>
    <row r="40" spans="1:24" s="212" customFormat="1" ht="12.75" customHeight="1">
      <c r="A40" s="400" t="s">
        <v>169</v>
      </c>
      <c r="B40" s="400" t="s">
        <v>170</v>
      </c>
      <c r="C40" s="410" t="s">
        <v>151</v>
      </c>
      <c r="D40" s="282">
        <v>13</v>
      </c>
      <c r="E40" s="283">
        <v>2511.37</v>
      </c>
      <c r="F40" s="281">
        <f t="shared" si="0"/>
        <v>2687.17</v>
      </c>
      <c r="G40" s="281">
        <f t="shared" si="1"/>
        <v>3278.35</v>
      </c>
      <c r="H40" s="281">
        <v>59.87</v>
      </c>
      <c r="I40" s="281">
        <f t="shared" si="2"/>
        <v>6025.39</v>
      </c>
      <c r="J40" s="281">
        <f t="shared" si="3"/>
        <v>26.871700000000001</v>
      </c>
      <c r="K40" s="281">
        <f t="shared" si="4"/>
        <v>53.743400000000001</v>
      </c>
      <c r="L40" s="281">
        <f t="shared" si="5"/>
        <v>80.615099999999998</v>
      </c>
      <c r="M40" s="281">
        <f t="shared" si="6"/>
        <v>201.53774999999999</v>
      </c>
      <c r="N40" s="281">
        <f t="shared" si="7"/>
        <v>268.71700000000004</v>
      </c>
      <c r="O40" s="281">
        <f t="shared" si="8"/>
        <v>335.89625000000001</v>
      </c>
      <c r="P40" s="281"/>
      <c r="Q40" s="281"/>
      <c r="R40" s="281">
        <f t="shared" si="11"/>
        <v>3278.3474000000001</v>
      </c>
      <c r="S40" s="281">
        <v>59.87</v>
      </c>
      <c r="T40" s="281">
        <f t="shared" si="12"/>
        <v>6025.3874000000005</v>
      </c>
      <c r="U40" s="281">
        <f t="shared" si="13"/>
        <v>201.53774999999999</v>
      </c>
      <c r="V40" s="281">
        <f t="shared" si="14"/>
        <v>268.71700000000004</v>
      </c>
      <c r="W40" s="281">
        <f t="shared" si="15"/>
        <v>335.89625000000001</v>
      </c>
      <c r="X40" s="223"/>
    </row>
    <row r="41" spans="1:24" s="212" customFormat="1" ht="12.75" customHeight="1">
      <c r="A41" s="401"/>
      <c r="B41" s="401"/>
      <c r="C41" s="410"/>
      <c r="D41" s="282">
        <v>12</v>
      </c>
      <c r="E41" s="283">
        <v>2403.23</v>
      </c>
      <c r="F41" s="281">
        <f t="shared" si="0"/>
        <v>2571.46</v>
      </c>
      <c r="G41" s="281">
        <f t="shared" si="1"/>
        <v>3137.18</v>
      </c>
      <c r="H41" s="281">
        <v>59.87</v>
      </c>
      <c r="I41" s="281">
        <f t="shared" si="2"/>
        <v>5768.5099999999993</v>
      </c>
      <c r="J41" s="281">
        <f t="shared" si="3"/>
        <v>25.714600000000001</v>
      </c>
      <c r="K41" s="281">
        <f t="shared" si="4"/>
        <v>51.429200000000002</v>
      </c>
      <c r="L41" s="281">
        <f t="shared" si="5"/>
        <v>77.143799999999999</v>
      </c>
      <c r="M41" s="281">
        <f t="shared" si="6"/>
        <v>192.8595</v>
      </c>
      <c r="N41" s="281">
        <f t="shared" si="7"/>
        <v>257.14600000000002</v>
      </c>
      <c r="O41" s="281">
        <f t="shared" si="8"/>
        <v>321.4325</v>
      </c>
      <c r="P41" s="281"/>
      <c r="Q41" s="281"/>
      <c r="R41" s="281">
        <f t="shared" si="11"/>
        <v>3137.1812</v>
      </c>
      <c r="S41" s="281">
        <v>59.87</v>
      </c>
      <c r="T41" s="281">
        <f t="shared" si="12"/>
        <v>5768.5111999999999</v>
      </c>
      <c r="U41" s="281">
        <f t="shared" si="13"/>
        <v>192.8595</v>
      </c>
      <c r="V41" s="281">
        <f t="shared" si="14"/>
        <v>257.14600000000002</v>
      </c>
      <c r="W41" s="281">
        <f t="shared" si="15"/>
        <v>321.4325</v>
      </c>
      <c r="X41" s="223"/>
    </row>
    <row r="42" spans="1:24" s="212" customFormat="1" ht="12.75" customHeight="1">
      <c r="A42" s="401"/>
      <c r="B42" s="401"/>
      <c r="C42" s="411"/>
      <c r="D42" s="284">
        <v>11</v>
      </c>
      <c r="E42" s="285">
        <v>2299.7399999999998</v>
      </c>
      <c r="F42" s="281">
        <f t="shared" si="0"/>
        <v>2460.7199999999998</v>
      </c>
      <c r="G42" s="281">
        <f t="shared" si="1"/>
        <v>3002.08</v>
      </c>
      <c r="H42" s="281">
        <v>59.87</v>
      </c>
      <c r="I42" s="281">
        <f t="shared" si="2"/>
        <v>5522.6699999999992</v>
      </c>
      <c r="J42" s="281">
        <f t="shared" si="3"/>
        <v>24.607199999999999</v>
      </c>
      <c r="K42" s="281">
        <f t="shared" si="4"/>
        <v>49.214399999999998</v>
      </c>
      <c r="L42" s="281">
        <f t="shared" si="5"/>
        <v>73.821599999999989</v>
      </c>
      <c r="M42" s="281">
        <f t="shared" si="6"/>
        <v>184.55399999999997</v>
      </c>
      <c r="N42" s="281">
        <f t="shared" si="7"/>
        <v>246.072</v>
      </c>
      <c r="O42" s="281">
        <f t="shared" si="8"/>
        <v>307.58999999999997</v>
      </c>
      <c r="P42" s="281"/>
      <c r="Q42" s="281"/>
      <c r="R42" s="281">
        <f t="shared" si="11"/>
        <v>3002.0783999999999</v>
      </c>
      <c r="S42" s="281">
        <v>59.87</v>
      </c>
      <c r="T42" s="281">
        <f t="shared" si="12"/>
        <v>5522.6683999999996</v>
      </c>
      <c r="U42" s="281">
        <f t="shared" si="13"/>
        <v>184.55399999999997</v>
      </c>
      <c r="V42" s="281">
        <f t="shared" si="14"/>
        <v>246.072</v>
      </c>
      <c r="W42" s="281">
        <f t="shared" si="15"/>
        <v>307.58999999999997</v>
      </c>
      <c r="X42" s="223"/>
    </row>
    <row r="43" spans="1:24" s="212" customFormat="1" ht="12.75" customHeight="1">
      <c r="A43" s="401"/>
      <c r="B43" s="401"/>
      <c r="C43" s="412" t="s">
        <v>152</v>
      </c>
      <c r="D43" s="286">
        <v>10</v>
      </c>
      <c r="E43" s="281">
        <v>2200.71</v>
      </c>
      <c r="F43" s="281">
        <f t="shared" si="0"/>
        <v>2354.7600000000002</v>
      </c>
      <c r="G43" s="281">
        <f t="shared" si="1"/>
        <v>2872.81</v>
      </c>
      <c r="H43" s="281">
        <v>59.87</v>
      </c>
      <c r="I43" s="281">
        <f t="shared" si="2"/>
        <v>5287.44</v>
      </c>
      <c r="J43" s="281">
        <f t="shared" si="3"/>
        <v>23.547600000000003</v>
      </c>
      <c r="K43" s="281">
        <f t="shared" si="4"/>
        <v>47.095200000000006</v>
      </c>
      <c r="L43" s="281">
        <f t="shared" si="5"/>
        <v>70.642800000000008</v>
      </c>
      <c r="M43" s="281">
        <f t="shared" si="6"/>
        <v>176.607</v>
      </c>
      <c r="N43" s="281">
        <f t="shared" si="7"/>
        <v>235.47600000000003</v>
      </c>
      <c r="O43" s="281">
        <f t="shared" si="8"/>
        <v>294.34500000000003</v>
      </c>
      <c r="P43" s="281"/>
      <c r="Q43" s="281"/>
      <c r="R43" s="281">
        <f t="shared" si="11"/>
        <v>2872.8072000000002</v>
      </c>
      <c r="S43" s="281">
        <v>59.87</v>
      </c>
      <c r="T43" s="281">
        <f t="shared" si="12"/>
        <v>5287.4372000000003</v>
      </c>
      <c r="U43" s="281">
        <f t="shared" si="13"/>
        <v>176.607</v>
      </c>
      <c r="V43" s="281">
        <f t="shared" si="14"/>
        <v>235.47600000000003</v>
      </c>
      <c r="W43" s="281">
        <f t="shared" si="15"/>
        <v>294.34500000000003</v>
      </c>
      <c r="X43" s="223"/>
    </row>
    <row r="44" spans="1:24" s="212" customFormat="1" ht="12.75" customHeight="1">
      <c r="A44" s="401"/>
      <c r="B44" s="401"/>
      <c r="C44" s="413"/>
      <c r="D44" s="282">
        <v>9</v>
      </c>
      <c r="E44" s="283">
        <v>2105.94</v>
      </c>
      <c r="F44" s="281">
        <f t="shared" si="0"/>
        <v>2253.36</v>
      </c>
      <c r="G44" s="281">
        <f t="shared" si="1"/>
        <v>2749.1</v>
      </c>
      <c r="H44" s="281">
        <v>59.87</v>
      </c>
      <c r="I44" s="281">
        <f t="shared" si="2"/>
        <v>5062.33</v>
      </c>
      <c r="J44" s="281">
        <f t="shared" si="3"/>
        <v>22.533600000000003</v>
      </c>
      <c r="K44" s="281">
        <f t="shared" si="4"/>
        <v>45.067200000000007</v>
      </c>
      <c r="L44" s="281">
        <f t="shared" si="5"/>
        <v>67.600800000000007</v>
      </c>
      <c r="M44" s="281">
        <f t="shared" si="6"/>
        <v>169.00200000000001</v>
      </c>
      <c r="N44" s="281">
        <f t="shared" si="7"/>
        <v>225.33600000000001</v>
      </c>
      <c r="O44" s="281">
        <f t="shared" si="8"/>
        <v>281.67</v>
      </c>
      <c r="P44" s="281"/>
      <c r="Q44" s="281"/>
      <c r="R44" s="281">
        <f t="shared" si="11"/>
        <v>2749.0992000000001</v>
      </c>
      <c r="S44" s="281">
        <v>59.87</v>
      </c>
      <c r="T44" s="281">
        <f t="shared" si="12"/>
        <v>5062.3292000000001</v>
      </c>
      <c r="U44" s="281">
        <f t="shared" si="13"/>
        <v>169.00200000000001</v>
      </c>
      <c r="V44" s="281">
        <f t="shared" si="14"/>
        <v>225.33600000000001</v>
      </c>
      <c r="W44" s="281">
        <f t="shared" si="15"/>
        <v>281.67</v>
      </c>
      <c r="X44" s="223"/>
    </row>
    <row r="45" spans="1:24" s="212" customFormat="1" ht="12.75" customHeight="1">
      <c r="A45" s="401"/>
      <c r="B45" s="401"/>
      <c r="C45" s="413"/>
      <c r="D45" s="282">
        <v>8</v>
      </c>
      <c r="E45" s="283">
        <v>1992.37</v>
      </c>
      <c r="F45" s="281">
        <f t="shared" si="0"/>
        <v>2131.84</v>
      </c>
      <c r="G45" s="281">
        <f t="shared" si="1"/>
        <v>2600.84</v>
      </c>
      <c r="H45" s="281">
        <v>59.87</v>
      </c>
      <c r="I45" s="281">
        <f t="shared" si="2"/>
        <v>4792.55</v>
      </c>
      <c r="J45" s="281">
        <f t="shared" si="3"/>
        <v>21.3184</v>
      </c>
      <c r="K45" s="281">
        <f t="shared" si="4"/>
        <v>42.636800000000001</v>
      </c>
      <c r="L45" s="281">
        <f t="shared" si="5"/>
        <v>63.955200000000005</v>
      </c>
      <c r="M45" s="281">
        <f t="shared" si="6"/>
        <v>159.88800000000001</v>
      </c>
      <c r="N45" s="281">
        <f t="shared" si="7"/>
        <v>213.18400000000003</v>
      </c>
      <c r="O45" s="281">
        <f t="shared" si="8"/>
        <v>266.48</v>
      </c>
      <c r="P45" s="281"/>
      <c r="Q45" s="281"/>
      <c r="R45" s="281">
        <f t="shared" si="11"/>
        <v>2600.8448000000003</v>
      </c>
      <c r="S45" s="281">
        <v>59.87</v>
      </c>
      <c r="T45" s="281">
        <f t="shared" si="12"/>
        <v>4792.5548000000008</v>
      </c>
      <c r="U45" s="281">
        <f t="shared" si="13"/>
        <v>159.88800000000001</v>
      </c>
      <c r="V45" s="281">
        <f t="shared" si="14"/>
        <v>213.18400000000003</v>
      </c>
      <c r="W45" s="281">
        <f t="shared" si="15"/>
        <v>266.48</v>
      </c>
      <c r="X45" s="223"/>
    </row>
    <row r="46" spans="1:24" s="212" customFormat="1" ht="12.75" customHeight="1">
      <c r="A46" s="401"/>
      <c r="B46" s="401"/>
      <c r="C46" s="413"/>
      <c r="D46" s="282">
        <v>7</v>
      </c>
      <c r="E46" s="283">
        <v>1906.58</v>
      </c>
      <c r="F46" s="281">
        <f t="shared" si="0"/>
        <v>2040.04</v>
      </c>
      <c r="G46" s="281">
        <f t="shared" si="1"/>
        <v>2488.85</v>
      </c>
      <c r="H46" s="281">
        <v>59.87</v>
      </c>
      <c r="I46" s="281">
        <f t="shared" si="2"/>
        <v>4588.7599999999993</v>
      </c>
      <c r="J46" s="281">
        <f t="shared" si="3"/>
        <v>20.400400000000001</v>
      </c>
      <c r="K46" s="281">
        <f t="shared" si="4"/>
        <v>40.800800000000002</v>
      </c>
      <c r="L46" s="281">
        <f t="shared" si="5"/>
        <v>61.2012</v>
      </c>
      <c r="M46" s="281">
        <f t="shared" si="6"/>
        <v>153.00299999999999</v>
      </c>
      <c r="N46" s="281">
        <f t="shared" si="7"/>
        <v>204.00400000000002</v>
      </c>
      <c r="O46" s="281">
        <f t="shared" si="8"/>
        <v>255.005</v>
      </c>
      <c r="P46" s="281"/>
      <c r="Q46" s="281"/>
      <c r="R46" s="281">
        <f t="shared" si="11"/>
        <v>2488.8487999999998</v>
      </c>
      <c r="S46" s="281">
        <v>59.87</v>
      </c>
      <c r="T46" s="281">
        <f t="shared" si="12"/>
        <v>4588.7587999999996</v>
      </c>
      <c r="U46" s="281">
        <f t="shared" si="13"/>
        <v>153.00299999999999</v>
      </c>
      <c r="V46" s="281">
        <f t="shared" si="14"/>
        <v>204.00400000000002</v>
      </c>
      <c r="W46" s="281">
        <f t="shared" si="15"/>
        <v>255.005</v>
      </c>
      <c r="X46" s="223"/>
    </row>
    <row r="47" spans="1:24" s="212" customFormat="1" ht="12.75" customHeight="1">
      <c r="A47" s="401"/>
      <c r="B47" s="401"/>
      <c r="C47" s="414"/>
      <c r="D47" s="284">
        <v>6</v>
      </c>
      <c r="E47" s="285">
        <v>1824.48</v>
      </c>
      <c r="F47" s="281">
        <f t="shared" si="0"/>
        <v>1952.19</v>
      </c>
      <c r="G47" s="281">
        <f t="shared" si="1"/>
        <v>2381.67</v>
      </c>
      <c r="H47" s="281">
        <v>59.87</v>
      </c>
      <c r="I47" s="281">
        <f t="shared" si="2"/>
        <v>4393.7300000000005</v>
      </c>
      <c r="J47" s="281">
        <f t="shared" si="3"/>
        <v>19.521900000000002</v>
      </c>
      <c r="K47" s="281">
        <f t="shared" si="4"/>
        <v>39.043800000000005</v>
      </c>
      <c r="L47" s="281">
        <f t="shared" si="5"/>
        <v>58.5657</v>
      </c>
      <c r="M47" s="281">
        <f t="shared" si="6"/>
        <v>146.41425000000001</v>
      </c>
      <c r="N47" s="281">
        <f t="shared" si="7"/>
        <v>195.21900000000002</v>
      </c>
      <c r="O47" s="281">
        <f t="shared" si="8"/>
        <v>244.02375000000001</v>
      </c>
      <c r="P47" s="281"/>
      <c r="Q47" s="281"/>
      <c r="R47" s="281">
        <f t="shared" si="11"/>
        <v>2381.6718000000001</v>
      </c>
      <c r="S47" s="281">
        <v>59.87</v>
      </c>
      <c r="T47" s="281">
        <f t="shared" si="12"/>
        <v>4393.7318000000005</v>
      </c>
      <c r="U47" s="281">
        <f t="shared" si="13"/>
        <v>146.41425000000001</v>
      </c>
      <c r="V47" s="281">
        <f t="shared" si="14"/>
        <v>195.21900000000002</v>
      </c>
      <c r="W47" s="281">
        <f t="shared" si="15"/>
        <v>244.02375000000001</v>
      </c>
      <c r="X47" s="223"/>
    </row>
    <row r="48" spans="1:24" s="212" customFormat="1" ht="12.75" customHeight="1">
      <c r="A48" s="401"/>
      <c r="B48" s="401"/>
      <c r="C48" s="412" t="s">
        <v>153</v>
      </c>
      <c r="D48" s="286">
        <v>5</v>
      </c>
      <c r="E48" s="281">
        <v>1745.91</v>
      </c>
      <c r="F48" s="281">
        <f t="shared" si="0"/>
        <v>1868.12</v>
      </c>
      <c r="G48" s="281">
        <f t="shared" si="1"/>
        <v>2279.11</v>
      </c>
      <c r="H48" s="281">
        <v>59.87</v>
      </c>
      <c r="I48" s="281">
        <f t="shared" si="2"/>
        <v>4207.0999999999995</v>
      </c>
      <c r="J48" s="281">
        <f t="shared" si="3"/>
        <v>18.6812</v>
      </c>
      <c r="K48" s="281">
        <f t="shared" si="4"/>
        <v>37.362400000000001</v>
      </c>
      <c r="L48" s="281">
        <f t="shared" si="5"/>
        <v>56.043599999999998</v>
      </c>
      <c r="M48" s="281">
        <f t="shared" si="6"/>
        <v>140.10899999999998</v>
      </c>
      <c r="N48" s="281">
        <f t="shared" si="7"/>
        <v>186.81200000000001</v>
      </c>
      <c r="O48" s="281">
        <f t="shared" si="8"/>
        <v>233.51499999999999</v>
      </c>
      <c r="P48" s="281"/>
      <c r="Q48" s="281"/>
      <c r="R48" s="281">
        <f t="shared" si="11"/>
        <v>2279.1063999999997</v>
      </c>
      <c r="S48" s="281">
        <v>59.87</v>
      </c>
      <c r="T48" s="281">
        <f t="shared" si="12"/>
        <v>4207.0963999999994</v>
      </c>
      <c r="U48" s="281">
        <f t="shared" si="13"/>
        <v>140.10899999999998</v>
      </c>
      <c r="V48" s="281">
        <f t="shared" si="14"/>
        <v>186.81200000000001</v>
      </c>
      <c r="W48" s="281">
        <f t="shared" si="15"/>
        <v>233.51499999999999</v>
      </c>
      <c r="X48" s="223"/>
    </row>
    <row r="49" spans="1:24" s="212" customFormat="1" ht="12.75" customHeight="1">
      <c r="A49" s="401"/>
      <c r="B49" s="401"/>
      <c r="C49" s="413"/>
      <c r="D49" s="282">
        <v>4</v>
      </c>
      <c r="E49" s="283">
        <v>1670.73</v>
      </c>
      <c r="F49" s="281">
        <f t="shared" si="0"/>
        <v>1787.68</v>
      </c>
      <c r="G49" s="281">
        <f t="shared" si="1"/>
        <v>2180.9699999999998</v>
      </c>
      <c r="H49" s="281">
        <v>59.87</v>
      </c>
      <c r="I49" s="281">
        <f t="shared" si="2"/>
        <v>4028.5199999999995</v>
      </c>
      <c r="J49" s="281">
        <f t="shared" si="3"/>
        <v>17.876799999999999</v>
      </c>
      <c r="K49" s="281">
        <f t="shared" si="4"/>
        <v>35.753599999999999</v>
      </c>
      <c r="L49" s="281">
        <f t="shared" si="5"/>
        <v>53.630400000000002</v>
      </c>
      <c r="M49" s="281">
        <f t="shared" si="6"/>
        <v>134.07599999999999</v>
      </c>
      <c r="N49" s="281">
        <f t="shared" si="7"/>
        <v>178.76800000000003</v>
      </c>
      <c r="O49" s="281">
        <f t="shared" si="8"/>
        <v>223.46</v>
      </c>
      <c r="P49" s="281"/>
      <c r="Q49" s="281"/>
      <c r="R49" s="281">
        <f t="shared" si="11"/>
        <v>2180.9695999999999</v>
      </c>
      <c r="S49" s="281">
        <v>59.87</v>
      </c>
      <c r="T49" s="281">
        <f t="shared" si="12"/>
        <v>4028.5195999999996</v>
      </c>
      <c r="U49" s="281">
        <f t="shared" si="13"/>
        <v>134.07599999999999</v>
      </c>
      <c r="V49" s="281">
        <f t="shared" si="14"/>
        <v>178.76800000000003</v>
      </c>
      <c r="W49" s="281">
        <f t="shared" si="15"/>
        <v>223.46</v>
      </c>
      <c r="X49" s="223"/>
    </row>
    <row r="50" spans="1:24" s="212" customFormat="1" ht="12.75" customHeight="1">
      <c r="A50" s="401"/>
      <c r="B50" s="401"/>
      <c r="C50" s="413"/>
      <c r="D50" s="282">
        <v>3</v>
      </c>
      <c r="E50" s="283">
        <v>1580.63</v>
      </c>
      <c r="F50" s="281">
        <f t="shared" si="0"/>
        <v>1691.27</v>
      </c>
      <c r="G50" s="281">
        <f t="shared" si="1"/>
        <v>2063.35</v>
      </c>
      <c r="H50" s="281">
        <v>59.87</v>
      </c>
      <c r="I50" s="281">
        <f t="shared" si="2"/>
        <v>3814.49</v>
      </c>
      <c r="J50" s="281">
        <f t="shared" si="3"/>
        <v>16.912700000000001</v>
      </c>
      <c r="K50" s="281">
        <f t="shared" si="4"/>
        <v>33.825400000000002</v>
      </c>
      <c r="L50" s="281">
        <f t="shared" si="5"/>
        <v>50.738099999999996</v>
      </c>
      <c r="M50" s="281">
        <f t="shared" si="6"/>
        <v>126.84524999999999</v>
      </c>
      <c r="N50" s="281">
        <f t="shared" si="7"/>
        <v>169.12700000000001</v>
      </c>
      <c r="O50" s="281">
        <f t="shared" si="8"/>
        <v>211.40875</v>
      </c>
      <c r="P50" s="281"/>
      <c r="Q50" s="281"/>
      <c r="R50" s="281">
        <f t="shared" si="11"/>
        <v>2063.3494000000001</v>
      </c>
      <c r="S50" s="281">
        <v>59.87</v>
      </c>
      <c r="T50" s="281">
        <f t="shared" si="12"/>
        <v>3814.4893999999999</v>
      </c>
      <c r="U50" s="281">
        <f t="shared" si="13"/>
        <v>126.84524999999999</v>
      </c>
      <c r="V50" s="281">
        <f t="shared" si="14"/>
        <v>169.12700000000001</v>
      </c>
      <c r="W50" s="281">
        <f t="shared" si="15"/>
        <v>211.40875</v>
      </c>
      <c r="X50" s="223"/>
    </row>
    <row r="51" spans="1:24" s="212" customFormat="1" ht="12.75" customHeight="1">
      <c r="A51" s="401"/>
      <c r="B51" s="401"/>
      <c r="C51" s="413"/>
      <c r="D51" s="282">
        <v>2</v>
      </c>
      <c r="E51" s="283">
        <v>1512.57</v>
      </c>
      <c r="F51" s="281">
        <f t="shared" si="0"/>
        <v>1618.45</v>
      </c>
      <c r="G51" s="281">
        <f t="shared" si="1"/>
        <v>1974.51</v>
      </c>
      <c r="H51" s="281">
        <v>59.87</v>
      </c>
      <c r="I51" s="281">
        <f t="shared" si="2"/>
        <v>3652.83</v>
      </c>
      <c r="J51" s="281">
        <f t="shared" si="3"/>
        <v>16.1845</v>
      </c>
      <c r="K51" s="281">
        <f t="shared" si="4"/>
        <v>32.369</v>
      </c>
      <c r="L51" s="281">
        <f t="shared" si="5"/>
        <v>48.5535</v>
      </c>
      <c r="M51" s="281">
        <f t="shared" si="6"/>
        <v>121.38374999999999</v>
      </c>
      <c r="N51" s="281">
        <f t="shared" si="7"/>
        <v>161.84500000000003</v>
      </c>
      <c r="O51" s="281">
        <f t="shared" si="8"/>
        <v>202.30625000000001</v>
      </c>
      <c r="P51" s="281"/>
      <c r="Q51" s="281"/>
      <c r="R51" s="281">
        <f t="shared" si="11"/>
        <v>1974.509</v>
      </c>
      <c r="S51" s="281">
        <v>59.87</v>
      </c>
      <c r="T51" s="281">
        <f t="shared" si="12"/>
        <v>3652.8289999999997</v>
      </c>
      <c r="U51" s="281">
        <f t="shared" si="13"/>
        <v>121.38374999999999</v>
      </c>
      <c r="V51" s="281">
        <f t="shared" si="14"/>
        <v>161.84500000000003</v>
      </c>
      <c r="W51" s="281">
        <f t="shared" si="15"/>
        <v>202.30625000000001</v>
      </c>
      <c r="X51" s="223"/>
    </row>
    <row r="52" spans="1:24" s="212" customFormat="1" ht="12.75" customHeight="1" thickBot="1">
      <c r="A52" s="401"/>
      <c r="B52" s="401"/>
      <c r="C52" s="415"/>
      <c r="D52" s="292">
        <v>1</v>
      </c>
      <c r="E52" s="294">
        <v>1447.43</v>
      </c>
      <c r="F52" s="281">
        <f t="shared" si="0"/>
        <v>1548.75</v>
      </c>
      <c r="G52" s="281">
        <f t="shared" si="1"/>
        <v>1889.48</v>
      </c>
      <c r="H52" s="281">
        <v>59.87</v>
      </c>
      <c r="I52" s="281">
        <f t="shared" si="2"/>
        <v>3498.1</v>
      </c>
      <c r="J52" s="281">
        <f t="shared" si="3"/>
        <v>15.487500000000001</v>
      </c>
      <c r="K52" s="281">
        <f t="shared" si="4"/>
        <v>30.975000000000001</v>
      </c>
      <c r="L52" s="281">
        <f t="shared" si="5"/>
        <v>46.462499999999999</v>
      </c>
      <c r="M52" s="281">
        <f t="shared" si="6"/>
        <v>116.15625</v>
      </c>
      <c r="N52" s="281">
        <f t="shared" si="7"/>
        <v>154.875</v>
      </c>
      <c r="O52" s="281">
        <f t="shared" si="8"/>
        <v>193.59375</v>
      </c>
      <c r="P52" s="281"/>
      <c r="Q52" s="281"/>
      <c r="R52" s="281">
        <f t="shared" si="11"/>
        <v>1889.4749999999999</v>
      </c>
      <c r="S52" s="281">
        <v>59.87</v>
      </c>
      <c r="T52" s="281">
        <f t="shared" si="12"/>
        <v>3498.0949999999998</v>
      </c>
      <c r="U52" s="281">
        <f t="shared" si="13"/>
        <v>116.15625</v>
      </c>
      <c r="V52" s="281">
        <f t="shared" si="14"/>
        <v>154.875</v>
      </c>
      <c r="W52" s="281">
        <f t="shared" si="15"/>
        <v>193.59375</v>
      </c>
      <c r="X52" s="223"/>
    </row>
    <row r="53" spans="1:24" s="212" customFormat="1" ht="12.75" hidden="1" customHeight="1" thickBot="1">
      <c r="A53" s="330"/>
      <c r="B53" s="331"/>
      <c r="C53" s="332"/>
      <c r="D53" s="333"/>
      <c r="E53" s="334"/>
      <c r="F53" s="335"/>
      <c r="G53" s="335"/>
      <c r="H53" s="336"/>
      <c r="I53" s="336"/>
      <c r="J53" s="336"/>
      <c r="K53" s="336"/>
      <c r="L53" s="336"/>
      <c r="M53" s="336"/>
      <c r="N53" s="336"/>
      <c r="O53" s="337"/>
      <c r="P53" s="338"/>
      <c r="Q53" s="338"/>
      <c r="R53" s="335"/>
      <c r="S53" s="335"/>
      <c r="T53" s="335"/>
      <c r="U53" s="335"/>
      <c r="V53" s="336"/>
      <c r="W53" s="339"/>
      <c r="X53" s="223"/>
    </row>
    <row r="54" spans="1:24" s="212" customFormat="1">
      <c r="A54" s="340" t="s">
        <v>194</v>
      </c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223"/>
    </row>
    <row r="55" spans="1:24" s="212" customFormat="1" ht="12.75" customHeight="1">
      <c r="A55" s="408" t="s">
        <v>69</v>
      </c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408"/>
      <c r="S55" s="408"/>
      <c r="T55" s="408"/>
      <c r="U55" s="408"/>
      <c r="V55" s="408"/>
      <c r="W55" s="408"/>
      <c r="X55" s="223"/>
    </row>
    <row r="56" spans="1:24" s="212" customFormat="1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223"/>
    </row>
    <row r="57" spans="1:24" s="212" customFormat="1">
      <c r="A57" s="223"/>
      <c r="B57" s="223"/>
      <c r="X57" s="223"/>
    </row>
    <row r="58" spans="1:24" s="212" customFormat="1">
      <c r="A58" s="223"/>
      <c r="B58" s="223"/>
      <c r="X58" s="223"/>
    </row>
    <row r="59" spans="1:24" s="212" customFormat="1">
      <c r="A59" s="223"/>
      <c r="B59" s="223"/>
      <c r="X59" s="223"/>
    </row>
    <row r="60" spans="1:24" s="212" customFormat="1">
      <c r="A60" s="223"/>
      <c r="B60" s="223"/>
      <c r="X60" s="223"/>
    </row>
    <row r="61" spans="1:24" s="212" customFormat="1">
      <c r="A61" s="223"/>
      <c r="B61" s="223"/>
      <c r="X61" s="223"/>
    </row>
  </sheetData>
  <mergeCells count="48">
    <mergeCell ref="A9:A13"/>
    <mergeCell ref="B9:B13"/>
    <mergeCell ref="C9:C13"/>
    <mergeCell ref="D9:D13"/>
    <mergeCell ref="R9:W9"/>
    <mergeCell ref="G10:I10"/>
    <mergeCell ref="R10:T10"/>
    <mergeCell ref="E12:E13"/>
    <mergeCell ref="P11:P13"/>
    <mergeCell ref="H11:H13"/>
    <mergeCell ref="I11:I13"/>
    <mergeCell ref="J11:O11"/>
    <mergeCell ref="J12:L12"/>
    <mergeCell ref="F8:F11"/>
    <mergeCell ref="F12:F13"/>
    <mergeCell ref="A5:W5"/>
    <mergeCell ref="A1:W1"/>
    <mergeCell ref="A2:W2"/>
    <mergeCell ref="A4:W4"/>
    <mergeCell ref="A8:D8"/>
    <mergeCell ref="G8:W8"/>
    <mergeCell ref="E8:E11"/>
    <mergeCell ref="U10:W10"/>
    <mergeCell ref="G11:G13"/>
    <mergeCell ref="U11:W11"/>
    <mergeCell ref="G9:Q9"/>
    <mergeCell ref="R11:R13"/>
    <mergeCell ref="S11:S13"/>
    <mergeCell ref="T11:T13"/>
    <mergeCell ref="J10:Q10"/>
    <mergeCell ref="Q11:Q13"/>
    <mergeCell ref="A55:W55"/>
    <mergeCell ref="A56:W56"/>
    <mergeCell ref="A40:A52"/>
    <mergeCell ref="B40:B52"/>
    <mergeCell ref="C40:C42"/>
    <mergeCell ref="C43:C47"/>
    <mergeCell ref="C48:C52"/>
    <mergeCell ref="C14:C16"/>
    <mergeCell ref="C17:C21"/>
    <mergeCell ref="C22:C26"/>
    <mergeCell ref="B14:B26"/>
    <mergeCell ref="A14:A26"/>
    <mergeCell ref="A27:A39"/>
    <mergeCell ref="B27:B39"/>
    <mergeCell ref="C27:C29"/>
    <mergeCell ref="C30:C34"/>
    <mergeCell ref="C35:C39"/>
  </mergeCells>
  <phoneticPr fontId="0" type="noConversion"/>
  <printOptions horizontalCentered="1"/>
  <pageMargins left="0.28000000000000003" right="0.19685039370078741" top="0.39370078740157483" bottom="0.39370078740157483" header="0.51181102362204722" footer="0.51181102362204722"/>
  <pageSetup paperSize="9" scale="62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zoomScaleNormal="100" zoomScaleSheetLayoutView="115" workbookViewId="0">
      <selection activeCell="A5" sqref="A5"/>
    </sheetView>
  </sheetViews>
  <sheetFormatPr defaultColWidth="9.109375" defaultRowHeight="13.8"/>
  <cols>
    <col min="1" max="1" width="61.109375" style="76" customWidth="1"/>
    <col min="2" max="3" width="17" style="77" customWidth="1"/>
    <col min="4" max="16384" width="9.109375" style="77"/>
  </cols>
  <sheetData>
    <row r="1" spans="1:4" s="2" customFormat="1" ht="12.75" customHeight="1">
      <c r="A1" s="368" t="s">
        <v>62</v>
      </c>
      <c r="B1" s="368"/>
      <c r="C1" s="368"/>
      <c r="D1" s="12"/>
    </row>
    <row r="2" spans="1:4" s="2" customFormat="1" ht="12.75" customHeight="1">
      <c r="A2" s="368" t="s">
        <v>19</v>
      </c>
      <c r="B2" s="368"/>
      <c r="C2" s="368"/>
    </row>
    <row r="3" spans="1:4" s="2" customFormat="1" ht="12.75" customHeight="1">
      <c r="A3" s="5"/>
      <c r="B3" s="5"/>
      <c r="C3" s="5"/>
    </row>
    <row r="4" spans="1:4" s="2" customFormat="1" ht="12.75" customHeight="1">
      <c r="A4" s="369" t="str">
        <f>'ANEXO I - TAB 2'!A4:H4</f>
        <v>PODER/ÓRGÃO/UNIDADE: JUSTIÇA FEDERAL</v>
      </c>
      <c r="B4" s="369"/>
      <c r="C4" s="369"/>
    </row>
    <row r="5" spans="1:4" s="1" customFormat="1" ht="13.2">
      <c r="A5" s="305" t="s">
        <v>233</v>
      </c>
      <c r="B5" s="300"/>
      <c r="C5" s="306">
        <v>1</v>
      </c>
    </row>
    <row r="6" spans="1:4" s="2" customFormat="1" ht="12.75" customHeight="1">
      <c r="A6" s="389" t="s">
        <v>3</v>
      </c>
      <c r="B6" s="386" t="s">
        <v>70</v>
      </c>
      <c r="C6" s="395"/>
    </row>
    <row r="7" spans="1:4" s="2" customFormat="1" ht="13.2">
      <c r="A7" s="389"/>
      <c r="B7" s="200" t="s">
        <v>4</v>
      </c>
      <c r="C7" s="202" t="s">
        <v>66</v>
      </c>
    </row>
    <row r="8" spans="1:4" s="2" customFormat="1" ht="12.75" customHeight="1">
      <c r="A8" s="159" t="s">
        <v>176</v>
      </c>
      <c r="B8" s="279">
        <v>30471.11</v>
      </c>
      <c r="C8" s="279">
        <v>30471.11</v>
      </c>
    </row>
    <row r="9" spans="1:4" s="2" customFormat="1" ht="12.75" customHeight="1">
      <c r="A9" s="159" t="s">
        <v>177</v>
      </c>
      <c r="B9" s="279">
        <v>28947.55</v>
      </c>
      <c r="C9" s="279">
        <v>28947.55</v>
      </c>
    </row>
    <row r="10" spans="1:4" s="2" customFormat="1" ht="12.75" customHeight="1">
      <c r="A10" s="159" t="s">
        <v>178</v>
      </c>
      <c r="B10" s="279">
        <v>27500.17</v>
      </c>
      <c r="C10" s="279">
        <v>27500.17</v>
      </c>
    </row>
    <row r="11" spans="1:4" s="2" customFormat="1" ht="12.75" hidden="1" customHeight="1">
      <c r="A11" s="75"/>
      <c r="B11" s="13"/>
      <c r="C11" s="13"/>
    </row>
    <row r="12" spans="1:4" s="2" customFormat="1" ht="12.75" hidden="1" customHeight="1">
      <c r="A12" s="75"/>
      <c r="B12" s="13"/>
      <c r="C12" s="13"/>
    </row>
    <row r="13" spans="1:4" s="2" customFormat="1" ht="12.75" hidden="1" customHeight="1">
      <c r="A13" s="75"/>
      <c r="B13" s="13"/>
      <c r="C13" s="13"/>
    </row>
    <row r="14" spans="1:4" s="2" customFormat="1" ht="12.75" hidden="1" customHeight="1">
      <c r="A14" s="75"/>
      <c r="B14" s="13"/>
      <c r="C14" s="13"/>
    </row>
    <row r="15" spans="1:4" s="2" customFormat="1" ht="12.75" hidden="1" customHeight="1">
      <c r="A15" s="75"/>
      <c r="B15" s="13"/>
      <c r="C15" s="13"/>
    </row>
    <row r="16" spans="1:4" s="2" customFormat="1" ht="12.75" hidden="1" customHeight="1">
      <c r="A16" s="75"/>
      <c r="B16" s="13"/>
      <c r="C16" s="13"/>
    </row>
    <row r="17" spans="1:3" s="2" customFormat="1" ht="12.75" hidden="1" customHeight="1">
      <c r="A17" s="75"/>
      <c r="B17" s="13"/>
      <c r="C17" s="13"/>
    </row>
    <row r="18" spans="1:3" s="2" customFormat="1" ht="12.75" hidden="1" customHeight="1">
      <c r="A18" s="75"/>
      <c r="B18" s="13"/>
      <c r="C18" s="13"/>
    </row>
    <row r="19" spans="1:3" s="2" customFormat="1" ht="12.75" hidden="1" customHeight="1">
      <c r="A19" s="75"/>
      <c r="B19" s="13"/>
      <c r="C19" s="13"/>
    </row>
    <row r="20" spans="1:3" s="2" customFormat="1" ht="12.75" hidden="1" customHeight="1">
      <c r="A20" s="75"/>
      <c r="B20" s="13"/>
      <c r="C20" s="13"/>
    </row>
    <row r="21" spans="1:3" s="2" customFormat="1" ht="12.75" hidden="1" customHeight="1">
      <c r="A21" s="75"/>
      <c r="B21" s="13"/>
      <c r="C21" s="13"/>
    </row>
    <row r="22" spans="1:3" s="2" customFormat="1" ht="12.75" hidden="1" customHeight="1">
      <c r="A22" s="75"/>
      <c r="B22" s="13"/>
      <c r="C22" s="13"/>
    </row>
    <row r="23" spans="1:3" s="2" customFormat="1" ht="12.75" hidden="1" customHeight="1">
      <c r="A23" s="75"/>
      <c r="B23" s="13"/>
      <c r="C23" s="13"/>
    </row>
    <row r="24" spans="1:3" s="2" customFormat="1" ht="12.75" hidden="1" customHeight="1">
      <c r="A24" s="75"/>
      <c r="B24" s="13"/>
      <c r="C24" s="13"/>
    </row>
    <row r="25" spans="1:3" s="2" customFormat="1" ht="12.75" hidden="1" customHeight="1">
      <c r="A25" s="75"/>
      <c r="B25" s="13"/>
      <c r="C25" s="13"/>
    </row>
    <row r="26" spans="1:3" s="2" customFormat="1" ht="12.75" hidden="1" customHeight="1">
      <c r="A26" s="75"/>
      <c r="B26" s="13"/>
      <c r="C26" s="13"/>
    </row>
    <row r="27" spans="1:3" s="2" customFormat="1" ht="12.75" hidden="1" customHeight="1">
      <c r="A27" s="75"/>
      <c r="B27" s="13"/>
      <c r="C27" s="13"/>
    </row>
    <row r="28" spans="1:3" s="2" customFormat="1" ht="12.75" hidden="1" customHeight="1">
      <c r="A28" s="75"/>
      <c r="B28" s="13"/>
      <c r="C28" s="13"/>
    </row>
    <row r="29" spans="1:3" s="2" customFormat="1" ht="12.75" hidden="1" customHeight="1">
      <c r="A29" s="75"/>
      <c r="B29" s="13"/>
      <c r="C29" s="13"/>
    </row>
    <row r="30" spans="1:3" s="2" customFormat="1" ht="12.75" hidden="1" customHeight="1">
      <c r="A30" s="75"/>
      <c r="B30" s="13"/>
      <c r="C30" s="13"/>
    </row>
    <row r="31" spans="1:3" s="2" customFormat="1" ht="12.75" hidden="1" customHeight="1">
      <c r="A31" s="75"/>
      <c r="B31" s="13"/>
      <c r="C31" s="13"/>
    </row>
    <row r="32" spans="1:3" s="2" customFormat="1" ht="13.2">
      <c r="A32" s="208" t="s">
        <v>196</v>
      </c>
    </row>
    <row r="33" spans="1:11">
      <c r="A33" s="303" t="s">
        <v>69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1:11">
      <c r="A34" s="304" t="s">
        <v>144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1:11">
      <c r="A35" s="307"/>
    </row>
  </sheetData>
  <sheetProtection password="C3CC" sheet="1" objects="1" scenarios="1"/>
  <mergeCells count="5">
    <mergeCell ref="A1:C1"/>
    <mergeCell ref="A2:C2"/>
    <mergeCell ref="A4:C4"/>
    <mergeCell ref="A6:A7"/>
    <mergeCell ref="B6:C6"/>
  </mergeCells>
  <phoneticPr fontId="0" type="noConversion"/>
  <printOptions horizontalCentered="1"/>
  <pageMargins left="0.59055118110236227" right="0.39370078740157483" top="0.59055118110236227" bottom="0.59055118110236227" header="0.51181102362204722" footer="0.51181102362204722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workbookViewId="0">
      <selection activeCell="H26" sqref="H26"/>
    </sheetView>
  </sheetViews>
  <sheetFormatPr defaultColWidth="9.109375" defaultRowHeight="13.2"/>
  <cols>
    <col min="1" max="1" width="27.88671875" style="1" customWidth="1"/>
    <col min="2" max="2" width="45.6640625" style="2" customWidth="1"/>
    <col min="3" max="3" width="7.88671875" style="1" customWidth="1"/>
    <col min="4" max="4" width="10.5546875" style="2" customWidth="1"/>
    <col min="5" max="5" width="12.88671875" style="2" customWidth="1"/>
    <col min="6" max="6" width="11.33203125" style="2" customWidth="1"/>
    <col min="7" max="7" width="7" style="2" customWidth="1"/>
    <col min="8" max="8" width="11.5546875" style="2" customWidth="1"/>
    <col min="9" max="9" width="8.6640625" style="2" customWidth="1"/>
    <col min="10" max="10" width="10.88671875" style="2" customWidth="1"/>
    <col min="11" max="11" width="11" style="2" customWidth="1"/>
    <col min="12" max="12" width="7.5546875" style="2" customWidth="1"/>
    <col min="13" max="13" width="13.5546875" style="2" customWidth="1"/>
    <col min="14" max="14" width="10.6640625" style="2" customWidth="1"/>
    <col min="15" max="15" width="10.88671875" style="2" customWidth="1"/>
    <col min="16" max="16" width="8.6640625" style="2" customWidth="1"/>
    <col min="17" max="17" width="8.5546875" style="2" customWidth="1"/>
    <col min="18" max="18" width="8.6640625" style="2" customWidth="1"/>
    <col min="19" max="16384" width="9.109375" style="2"/>
  </cols>
  <sheetData>
    <row r="1" spans="1:18" ht="12.75" customHeight="1">
      <c r="A1" s="368" t="s">
        <v>62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</row>
    <row r="2" spans="1:18" s="7" customFormat="1" ht="12.75" customHeight="1">
      <c r="A2" s="368" t="s">
        <v>21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</row>
    <row r="3" spans="1:18">
      <c r="A3" s="6"/>
      <c r="B3" s="6"/>
    </row>
    <row r="4" spans="1:18" ht="12.75" customHeight="1">
      <c r="A4" s="458" t="s">
        <v>143</v>
      </c>
      <c r="B4" s="458"/>
      <c r="C4" s="458"/>
    </row>
    <row r="5" spans="1:18" ht="12.75" customHeight="1">
      <c r="A5" s="459" t="s">
        <v>64</v>
      </c>
      <c r="B5" s="459"/>
      <c r="C5" s="6"/>
    </row>
    <row r="6" spans="1:18" ht="13.5" customHeight="1">
      <c r="A6" s="2"/>
      <c r="P6" s="74"/>
      <c r="Q6" s="80"/>
      <c r="R6" s="74">
        <v>1</v>
      </c>
    </row>
    <row r="7" spans="1:18" s="14" customFormat="1" ht="12.75" customHeight="1" thickBot="1">
      <c r="A7" s="389" t="s">
        <v>22</v>
      </c>
      <c r="B7" s="386"/>
      <c r="C7" s="455" t="s">
        <v>71</v>
      </c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6"/>
    </row>
    <row r="8" spans="1:18" s="14" customFormat="1" ht="25.5" customHeight="1" thickTop="1">
      <c r="A8" s="453"/>
      <c r="B8" s="454"/>
      <c r="C8" s="462" t="s">
        <v>72</v>
      </c>
      <c r="D8" s="461" t="s">
        <v>73</v>
      </c>
      <c r="E8" s="461" t="s">
        <v>74</v>
      </c>
      <c r="F8" s="461" t="s">
        <v>75</v>
      </c>
      <c r="G8" s="460" t="s">
        <v>76</v>
      </c>
      <c r="H8" s="460"/>
      <c r="I8" s="460"/>
      <c r="J8" s="460"/>
      <c r="K8" s="460"/>
      <c r="L8" s="460"/>
      <c r="M8" s="461" t="s">
        <v>77</v>
      </c>
      <c r="N8" s="460" t="s">
        <v>78</v>
      </c>
      <c r="O8" s="460"/>
      <c r="P8" s="460" t="s">
        <v>79</v>
      </c>
      <c r="Q8" s="460"/>
      <c r="R8" s="463" t="s">
        <v>9</v>
      </c>
    </row>
    <row r="9" spans="1:18" s="14" customFormat="1" ht="30.6">
      <c r="A9" s="140" t="s">
        <v>25</v>
      </c>
      <c r="B9" s="109" t="s">
        <v>26</v>
      </c>
      <c r="C9" s="462"/>
      <c r="D9" s="461"/>
      <c r="E9" s="461"/>
      <c r="F9" s="461"/>
      <c r="G9" s="112" t="s">
        <v>80</v>
      </c>
      <c r="H9" s="112" t="s">
        <v>81</v>
      </c>
      <c r="I9" s="112" t="s">
        <v>82</v>
      </c>
      <c r="J9" s="112" t="s">
        <v>83</v>
      </c>
      <c r="K9" s="112" t="s">
        <v>84</v>
      </c>
      <c r="L9" s="112" t="s">
        <v>85</v>
      </c>
      <c r="M9" s="461"/>
      <c r="N9" s="112" t="s">
        <v>86</v>
      </c>
      <c r="O9" s="112" t="s">
        <v>87</v>
      </c>
      <c r="P9" s="112" t="s">
        <v>88</v>
      </c>
      <c r="Q9" s="112" t="s">
        <v>89</v>
      </c>
      <c r="R9" s="463"/>
    </row>
    <row r="10" spans="1:18" ht="13.5" customHeight="1" thickBot="1">
      <c r="A10" s="391" t="s">
        <v>28</v>
      </c>
      <c r="B10" s="452"/>
      <c r="C10" s="14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2">
        <f>SUM(C10:Q10)</f>
        <v>0</v>
      </c>
    </row>
    <row r="11" spans="1:18" ht="12.75" customHeight="1">
      <c r="A11" s="393" t="s">
        <v>29</v>
      </c>
      <c r="B11" s="142" t="s">
        <v>30</v>
      </c>
      <c r="C11" s="14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4">
        <f t="shared" ref="R11:R36" si="0">SUM(C11:Q11)</f>
        <v>0</v>
      </c>
    </row>
    <row r="12" spans="1:18">
      <c r="A12" s="393"/>
      <c r="B12" s="144" t="s">
        <v>31</v>
      </c>
      <c r="C12" s="14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6">
        <f t="shared" si="0"/>
        <v>0</v>
      </c>
    </row>
    <row r="13" spans="1:18">
      <c r="A13" s="393"/>
      <c r="B13" s="146" t="s">
        <v>32</v>
      </c>
      <c r="C13" s="14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8">
        <f t="shared" si="0"/>
        <v>0</v>
      </c>
    </row>
    <row r="14" spans="1:18" ht="12.75" customHeight="1">
      <c r="A14" s="387" t="s">
        <v>33</v>
      </c>
      <c r="B14" s="142" t="s">
        <v>34</v>
      </c>
      <c r="C14" s="148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>
        <f t="shared" si="0"/>
        <v>0</v>
      </c>
    </row>
    <row r="15" spans="1:18">
      <c r="A15" s="387"/>
      <c r="B15" s="144" t="s">
        <v>35</v>
      </c>
      <c r="C15" s="149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>
        <f t="shared" si="0"/>
        <v>0</v>
      </c>
    </row>
    <row r="16" spans="1:18">
      <c r="A16" s="387"/>
      <c r="B16" s="146" t="s">
        <v>36</v>
      </c>
      <c r="C16" s="150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8">
        <f t="shared" si="0"/>
        <v>0</v>
      </c>
    </row>
    <row r="17" spans="1:18">
      <c r="A17" s="133" t="s">
        <v>37</v>
      </c>
      <c r="B17" s="151" t="s">
        <v>38</v>
      </c>
      <c r="C17" s="152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90">
        <f t="shared" si="0"/>
        <v>0</v>
      </c>
    </row>
    <row r="18" spans="1:18" ht="12.75" customHeight="1">
      <c r="A18" s="387" t="s">
        <v>39</v>
      </c>
      <c r="B18" s="142" t="s">
        <v>40</v>
      </c>
      <c r="C18" s="148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4">
        <f t="shared" si="0"/>
        <v>0</v>
      </c>
    </row>
    <row r="19" spans="1:18">
      <c r="A19" s="387"/>
      <c r="B19" s="146" t="s">
        <v>41</v>
      </c>
      <c r="C19" s="150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8">
        <f t="shared" si="0"/>
        <v>0</v>
      </c>
    </row>
    <row r="20" spans="1:18" ht="12.75" customHeight="1">
      <c r="A20" s="387" t="s">
        <v>42</v>
      </c>
      <c r="B20" s="142" t="s">
        <v>43</v>
      </c>
      <c r="C20" s="148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4">
        <f t="shared" si="0"/>
        <v>0</v>
      </c>
    </row>
    <row r="21" spans="1:18" ht="26.4">
      <c r="A21" s="387"/>
      <c r="B21" s="144" t="s">
        <v>44</v>
      </c>
      <c r="C21" s="149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6">
        <f t="shared" si="0"/>
        <v>0</v>
      </c>
    </row>
    <row r="22" spans="1:18" ht="39.6">
      <c r="A22" s="387"/>
      <c r="B22" s="144" t="s">
        <v>45</v>
      </c>
      <c r="C22" s="14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6">
        <f t="shared" si="0"/>
        <v>0</v>
      </c>
    </row>
    <row r="23" spans="1:18" ht="39.6">
      <c r="A23" s="387"/>
      <c r="B23" s="144" t="s">
        <v>46</v>
      </c>
      <c r="C23" s="14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6">
        <f t="shared" si="0"/>
        <v>0</v>
      </c>
    </row>
    <row r="24" spans="1:18" ht="26.4">
      <c r="A24" s="387"/>
      <c r="B24" s="144" t="s">
        <v>47</v>
      </c>
      <c r="C24" s="14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6">
        <f t="shared" si="0"/>
        <v>0</v>
      </c>
    </row>
    <row r="25" spans="1:18">
      <c r="A25" s="387"/>
      <c r="B25" s="146" t="s">
        <v>48</v>
      </c>
      <c r="C25" s="14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8">
        <f t="shared" si="0"/>
        <v>0</v>
      </c>
    </row>
    <row r="26" spans="1:18" ht="12.75" customHeight="1">
      <c r="A26" s="388" t="s">
        <v>49</v>
      </c>
      <c r="B26" s="142" t="s">
        <v>50</v>
      </c>
      <c r="C26" s="148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>
        <f t="shared" si="0"/>
        <v>0</v>
      </c>
    </row>
    <row r="27" spans="1:18">
      <c r="A27" s="388"/>
      <c r="B27" s="144" t="s">
        <v>51</v>
      </c>
      <c r="C27" s="149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6">
        <f t="shared" si="0"/>
        <v>0</v>
      </c>
    </row>
    <row r="28" spans="1:18">
      <c r="A28" s="388"/>
      <c r="B28" s="144" t="s">
        <v>52</v>
      </c>
      <c r="C28" s="149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6">
        <f t="shared" si="0"/>
        <v>0</v>
      </c>
    </row>
    <row r="29" spans="1:18">
      <c r="A29" s="388"/>
      <c r="B29" s="144" t="s">
        <v>53</v>
      </c>
      <c r="C29" s="149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6">
        <f t="shared" si="0"/>
        <v>0</v>
      </c>
    </row>
    <row r="30" spans="1:18">
      <c r="A30" s="388"/>
      <c r="B30" s="144" t="s">
        <v>54</v>
      </c>
      <c r="C30" s="149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6">
        <f t="shared" si="0"/>
        <v>0</v>
      </c>
    </row>
    <row r="31" spans="1:18">
      <c r="A31" s="388"/>
      <c r="B31" s="153" t="s">
        <v>55</v>
      </c>
      <c r="C31" s="154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2">
        <f t="shared" si="0"/>
        <v>0</v>
      </c>
    </row>
    <row r="32" spans="1:18" ht="12.75" customHeight="1">
      <c r="A32" s="457" t="s">
        <v>56</v>
      </c>
      <c r="B32" s="142" t="s">
        <v>57</v>
      </c>
      <c r="C32" s="148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>
        <f t="shared" si="0"/>
        <v>0</v>
      </c>
    </row>
    <row r="33" spans="1:18">
      <c r="A33" s="457"/>
      <c r="B33" s="144" t="s">
        <v>58</v>
      </c>
      <c r="C33" s="149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6">
        <f t="shared" si="0"/>
        <v>0</v>
      </c>
    </row>
    <row r="34" spans="1:18" ht="52.8">
      <c r="A34" s="457"/>
      <c r="B34" s="144" t="s">
        <v>59</v>
      </c>
      <c r="C34" s="149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6">
        <f t="shared" si="0"/>
        <v>0</v>
      </c>
    </row>
    <row r="35" spans="1:18" ht="52.8">
      <c r="A35" s="457"/>
      <c r="B35" s="144" t="s">
        <v>60</v>
      </c>
      <c r="C35" s="149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6">
        <f t="shared" si="0"/>
        <v>0</v>
      </c>
    </row>
    <row r="36" spans="1:18" ht="39.6">
      <c r="A36" s="457"/>
      <c r="B36" s="155" t="s">
        <v>61</v>
      </c>
      <c r="C36" s="156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4">
        <f t="shared" si="0"/>
        <v>0</v>
      </c>
    </row>
    <row r="37" spans="1:18" s="98" customFormat="1" ht="10.199999999999999">
      <c r="A37" s="73" t="s">
        <v>90</v>
      </c>
      <c r="B37" s="95"/>
      <c r="C37" s="96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s="98" customFormat="1" ht="10.199999999999999">
      <c r="A38" s="99" t="s">
        <v>69</v>
      </c>
      <c r="B38" s="95"/>
      <c r="C38" s="96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s="98" customFormat="1" ht="12.75" customHeight="1">
      <c r="A39" s="451" t="s">
        <v>144</v>
      </c>
      <c r="B39" s="451"/>
      <c r="C39" s="451"/>
      <c r="D39" s="451"/>
      <c r="E39" s="451"/>
      <c r="F39" s="451"/>
      <c r="G39" s="451"/>
      <c r="H39" s="451"/>
      <c r="I39" s="451"/>
      <c r="J39" s="451"/>
      <c r="K39" s="451"/>
      <c r="L39" s="451"/>
      <c r="M39" s="451"/>
      <c r="N39" s="451"/>
      <c r="O39" s="451"/>
      <c r="P39" s="451"/>
      <c r="Q39" s="451"/>
      <c r="R39" s="451"/>
    </row>
    <row r="40" spans="1:18" s="98" customFormat="1" ht="12.75" customHeight="1">
      <c r="A40" s="451" t="s">
        <v>145</v>
      </c>
      <c r="B40" s="451"/>
      <c r="C40" s="451"/>
      <c r="D40" s="451"/>
      <c r="E40" s="451"/>
      <c r="F40" s="451"/>
      <c r="G40" s="451"/>
      <c r="H40" s="451"/>
      <c r="I40" s="451"/>
      <c r="J40" s="451"/>
      <c r="K40" s="451"/>
      <c r="L40" s="451"/>
      <c r="M40" s="451"/>
      <c r="N40" s="451"/>
      <c r="O40" s="451"/>
      <c r="P40" s="451"/>
      <c r="Q40" s="451"/>
      <c r="R40" s="451"/>
    </row>
    <row r="41" spans="1:18" s="98" customFormat="1" ht="12.75" customHeight="1">
      <c r="A41" s="451" t="s">
        <v>91</v>
      </c>
      <c r="B41" s="451"/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1"/>
    </row>
    <row r="42" spans="1:18" s="98" customFormat="1" ht="12.75" customHeight="1">
      <c r="A42" s="451" t="s">
        <v>92</v>
      </c>
      <c r="B42" s="451"/>
      <c r="C42" s="451"/>
      <c r="D42" s="451"/>
      <c r="E42" s="451"/>
      <c r="F42" s="451"/>
      <c r="G42" s="451"/>
      <c r="H42" s="451"/>
      <c r="I42" s="451"/>
      <c r="J42" s="451"/>
      <c r="K42" s="451"/>
      <c r="L42" s="451"/>
      <c r="M42" s="451"/>
      <c r="N42" s="451"/>
      <c r="O42" s="451"/>
      <c r="P42" s="451"/>
      <c r="Q42" s="451"/>
      <c r="R42" s="451"/>
    </row>
    <row r="43" spans="1:18" s="98" customFormat="1" ht="12.75" customHeight="1">
      <c r="A43" s="451" t="s">
        <v>93</v>
      </c>
      <c r="B43" s="451"/>
      <c r="C43" s="451"/>
      <c r="D43" s="451"/>
      <c r="E43" s="451"/>
      <c r="F43" s="451"/>
      <c r="G43" s="451"/>
      <c r="H43" s="451"/>
      <c r="I43" s="451"/>
      <c r="J43" s="451"/>
      <c r="K43" s="451"/>
      <c r="L43" s="451"/>
      <c r="M43" s="451"/>
      <c r="N43" s="451"/>
      <c r="O43" s="451"/>
      <c r="P43" s="451"/>
      <c r="Q43" s="451"/>
      <c r="R43" s="451"/>
    </row>
    <row r="44" spans="1:18" s="98" customFormat="1" ht="12.75" customHeight="1">
      <c r="A44" s="451" t="s">
        <v>94</v>
      </c>
      <c r="B44" s="451"/>
      <c r="C44" s="451"/>
      <c r="D44" s="451"/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1"/>
      <c r="Q44" s="451"/>
      <c r="R44" s="451"/>
    </row>
    <row r="45" spans="1:18" s="98" customFormat="1" ht="12.75" customHeight="1">
      <c r="A45" s="451" t="s">
        <v>95</v>
      </c>
      <c r="B45" s="451"/>
      <c r="C45" s="451"/>
      <c r="D45" s="451"/>
      <c r="E45" s="451"/>
      <c r="F45" s="451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</row>
    <row r="46" spans="1:18" s="98" customFormat="1" ht="12.75" customHeight="1">
      <c r="A46" s="451" t="s">
        <v>96</v>
      </c>
      <c r="B46" s="451"/>
      <c r="C46" s="451"/>
      <c r="D46" s="451"/>
      <c r="E46" s="451"/>
      <c r="F46" s="451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</row>
    <row r="47" spans="1:18" s="98" customFormat="1" ht="12.75" customHeight="1">
      <c r="A47" s="451" t="s">
        <v>97</v>
      </c>
      <c r="B47" s="451"/>
      <c r="C47" s="451"/>
      <c r="D47" s="451"/>
      <c r="E47" s="451"/>
      <c r="F47" s="451"/>
      <c r="G47" s="451"/>
      <c r="H47" s="451"/>
      <c r="I47" s="451"/>
      <c r="J47" s="451"/>
      <c r="K47" s="451"/>
      <c r="L47" s="451"/>
      <c r="M47" s="451"/>
      <c r="N47" s="451"/>
      <c r="O47" s="451"/>
      <c r="P47" s="451"/>
      <c r="Q47" s="451"/>
      <c r="R47" s="451"/>
    </row>
    <row r="48" spans="1:18" s="98" customFormat="1" ht="12.75" customHeight="1">
      <c r="A48" s="451" t="s">
        <v>98</v>
      </c>
      <c r="B48" s="451"/>
      <c r="C48" s="451"/>
      <c r="D48" s="451"/>
      <c r="E48" s="451"/>
      <c r="F48" s="451"/>
      <c r="G48" s="451"/>
      <c r="H48" s="451"/>
      <c r="I48" s="451"/>
      <c r="J48" s="451"/>
      <c r="K48" s="451"/>
      <c r="L48" s="451"/>
      <c r="M48" s="451"/>
      <c r="N48" s="451"/>
      <c r="O48" s="451"/>
      <c r="P48" s="451"/>
      <c r="Q48" s="451"/>
      <c r="R48" s="451"/>
    </row>
  </sheetData>
  <sheetProtection selectLockedCells="1" selectUnlockedCells="1"/>
  <mergeCells count="32">
    <mergeCell ref="A1:R1"/>
    <mergeCell ref="A2:R2"/>
    <mergeCell ref="A4:C4"/>
    <mergeCell ref="A5:B5"/>
    <mergeCell ref="G8:L8"/>
    <mergeCell ref="M8:M9"/>
    <mergeCell ref="N8:O8"/>
    <mergeCell ref="P8:Q8"/>
    <mergeCell ref="C8:C9"/>
    <mergeCell ref="D8:D9"/>
    <mergeCell ref="E8:E9"/>
    <mergeCell ref="F8:F9"/>
    <mergeCell ref="R8:R9"/>
    <mergeCell ref="A39:R39"/>
    <mergeCell ref="A40:R40"/>
    <mergeCell ref="A18:A19"/>
    <mergeCell ref="A20:A25"/>
    <mergeCell ref="A26:A31"/>
    <mergeCell ref="A32:A36"/>
    <mergeCell ref="A10:B10"/>
    <mergeCell ref="A11:A13"/>
    <mergeCell ref="A14:A16"/>
    <mergeCell ref="A7:B8"/>
    <mergeCell ref="C7:R7"/>
    <mergeCell ref="A45:R45"/>
    <mergeCell ref="A46:R46"/>
    <mergeCell ref="A47:R47"/>
    <mergeCell ref="A48:R48"/>
    <mergeCell ref="A41:R41"/>
    <mergeCell ref="A42:R42"/>
    <mergeCell ref="A43:R43"/>
    <mergeCell ref="A44:R44"/>
  </mergeCells>
  <phoneticPr fontId="0" type="noConversion"/>
  <pageMargins left="0.39374999999999999" right="0.39374999999999999" top="0.39374999999999999" bottom="0.39374999999999999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zoomScaleNormal="100" zoomScaleSheetLayoutView="115" workbookViewId="0">
      <selection activeCell="A6" sqref="A6:A39"/>
    </sheetView>
  </sheetViews>
  <sheetFormatPr defaultColWidth="9.109375" defaultRowHeight="13.2" outlineLevelRow="1"/>
  <cols>
    <col min="1" max="1" width="41.6640625" style="1" customWidth="1"/>
    <col min="2" max="2" width="14.109375" style="1" customWidth="1"/>
    <col min="3" max="3" width="15.5546875" style="2" customWidth="1"/>
    <col min="4" max="4" width="15.44140625" style="2" customWidth="1"/>
    <col min="5" max="5" width="13.44140625" style="2" customWidth="1"/>
    <col min="6" max="6" width="14.6640625" style="2" customWidth="1"/>
    <col min="7" max="7" width="13.44140625" style="2" customWidth="1"/>
    <col min="8" max="16384" width="9.109375" style="2"/>
  </cols>
  <sheetData>
    <row r="1" spans="1:7" s="212" customFormat="1" ht="12.75" customHeight="1">
      <c r="A1" s="417" t="s">
        <v>99</v>
      </c>
      <c r="B1" s="417"/>
      <c r="C1" s="417"/>
      <c r="D1" s="417"/>
      <c r="E1" s="417"/>
      <c r="F1" s="417"/>
      <c r="G1" s="417"/>
    </row>
    <row r="2" spans="1:7" s="212" customFormat="1" ht="12.75" customHeight="1">
      <c r="A2" s="417" t="s">
        <v>1</v>
      </c>
      <c r="B2" s="417"/>
      <c r="C2" s="417"/>
      <c r="D2" s="417"/>
      <c r="E2" s="417"/>
      <c r="F2" s="417"/>
      <c r="G2" s="417"/>
    </row>
    <row r="3" spans="1:7" s="210" customFormat="1" ht="12.75" customHeight="1">
      <c r="A3" s="211"/>
      <c r="B3" s="211"/>
      <c r="C3" s="211"/>
      <c r="D3" s="211"/>
      <c r="E3" s="211"/>
    </row>
    <row r="4" spans="1:7" s="210" customFormat="1" ht="12.75" customHeight="1">
      <c r="A4" s="369" t="str">
        <f>'ANEXO I - TAB 1'!A4:M4</f>
        <v>PODER/ÓRGÃO/UNIDADE: JUSTIÇA FEDERAL</v>
      </c>
      <c r="B4" s="369"/>
      <c r="C4" s="369"/>
      <c r="D4" s="369"/>
      <c r="E4" s="369"/>
      <c r="F4" s="369"/>
      <c r="G4" s="369"/>
    </row>
    <row r="5" spans="1:7" s="207" customFormat="1" ht="12.75" customHeight="1">
      <c r="A5" s="206"/>
      <c r="B5" s="206"/>
      <c r="F5" s="370" t="s">
        <v>228</v>
      </c>
      <c r="G5" s="370"/>
    </row>
    <row r="6" spans="1:7" s="18" customFormat="1" ht="12.75" customHeight="1">
      <c r="A6" s="464" t="s">
        <v>100</v>
      </c>
      <c r="B6" s="386" t="s">
        <v>101</v>
      </c>
      <c r="C6" s="386"/>
      <c r="D6" s="386"/>
      <c r="E6" s="386"/>
      <c r="F6" s="386"/>
      <c r="G6" s="386"/>
    </row>
    <row r="7" spans="1:7" s="18" customFormat="1" ht="12.75" customHeight="1">
      <c r="A7" s="464"/>
      <c r="B7" s="386" t="s">
        <v>102</v>
      </c>
      <c r="C7" s="386"/>
      <c r="D7" s="386"/>
      <c r="E7" s="386"/>
      <c r="F7" s="386" t="s">
        <v>103</v>
      </c>
      <c r="G7" s="386" t="s">
        <v>9</v>
      </c>
    </row>
    <row r="8" spans="1:7" s="18" customFormat="1" ht="13.5" customHeight="1">
      <c r="A8" s="464"/>
      <c r="B8" s="386" t="s">
        <v>104</v>
      </c>
      <c r="C8" s="386"/>
      <c r="D8" s="386" t="s">
        <v>105</v>
      </c>
      <c r="E8" s="386" t="s">
        <v>16</v>
      </c>
      <c r="F8" s="386"/>
      <c r="G8" s="386"/>
    </row>
    <row r="9" spans="1:7" s="7" customFormat="1" ht="12.75" customHeight="1">
      <c r="A9" s="464"/>
      <c r="B9" s="121" t="s">
        <v>106</v>
      </c>
      <c r="C9" s="121" t="s">
        <v>107</v>
      </c>
      <c r="D9" s="386"/>
      <c r="E9" s="386"/>
      <c r="F9" s="386"/>
      <c r="G9" s="386"/>
    </row>
    <row r="10" spans="1:7" s="7" customFormat="1" ht="12.75" customHeight="1">
      <c r="A10" s="342" t="s">
        <v>180</v>
      </c>
      <c r="B10" s="209">
        <v>3</v>
      </c>
      <c r="C10" s="209">
        <v>1</v>
      </c>
      <c r="D10" s="209">
        <v>2</v>
      </c>
      <c r="E10" s="10">
        <f>SUM(B10:D10)</f>
        <v>6</v>
      </c>
      <c r="F10" s="209">
        <v>0</v>
      </c>
      <c r="G10" s="10">
        <f t="shared" ref="G10:G38" si="0">E10+F10</f>
        <v>6</v>
      </c>
    </row>
    <row r="11" spans="1:7" s="7" customFormat="1" ht="12.75" customHeight="1">
      <c r="A11" s="342" t="s">
        <v>181</v>
      </c>
      <c r="B11" s="209">
        <v>810</v>
      </c>
      <c r="C11" s="209">
        <v>314</v>
      </c>
      <c r="D11" s="209">
        <v>83</v>
      </c>
      <c r="E11" s="10">
        <f t="shared" ref="E11:E38" si="1">SUM(B11:D11)</f>
        <v>1207</v>
      </c>
      <c r="F11" s="209">
        <v>11</v>
      </c>
      <c r="G11" s="10">
        <f t="shared" si="0"/>
        <v>1218</v>
      </c>
    </row>
    <row r="12" spans="1:7" s="7" customFormat="1" ht="12.75" customHeight="1">
      <c r="A12" s="342" t="s">
        <v>182</v>
      </c>
      <c r="B12" s="209">
        <v>259</v>
      </c>
      <c r="C12" s="209">
        <v>63</v>
      </c>
      <c r="D12" s="209">
        <v>44</v>
      </c>
      <c r="E12" s="10">
        <f t="shared" si="1"/>
        <v>366</v>
      </c>
      <c r="F12" s="209">
        <v>4</v>
      </c>
      <c r="G12" s="10">
        <f t="shared" si="0"/>
        <v>370</v>
      </c>
    </row>
    <row r="13" spans="1:7" s="7" customFormat="1" ht="12.75" customHeight="1">
      <c r="A13" s="342" t="s">
        <v>183</v>
      </c>
      <c r="B13" s="209">
        <v>244</v>
      </c>
      <c r="C13" s="209">
        <v>45</v>
      </c>
      <c r="D13" s="209">
        <v>42</v>
      </c>
      <c r="E13" s="10">
        <f t="shared" si="1"/>
        <v>331</v>
      </c>
      <c r="F13" s="209">
        <v>1</v>
      </c>
      <c r="G13" s="10">
        <f t="shared" si="0"/>
        <v>332</v>
      </c>
    </row>
    <row r="14" spans="1:7" s="7" customFormat="1" ht="12.75" customHeight="1">
      <c r="A14" s="342" t="s">
        <v>184</v>
      </c>
      <c r="B14" s="209">
        <v>548</v>
      </c>
      <c r="C14" s="209">
        <v>159</v>
      </c>
      <c r="D14" s="209">
        <v>0</v>
      </c>
      <c r="E14" s="10">
        <f t="shared" si="1"/>
        <v>707</v>
      </c>
      <c r="F14" s="209">
        <v>10</v>
      </c>
      <c r="G14" s="10">
        <f t="shared" si="0"/>
        <v>717</v>
      </c>
    </row>
    <row r="15" spans="1:7" s="7" customFormat="1" ht="12.75" customHeight="1">
      <c r="A15" s="342" t="s">
        <v>185</v>
      </c>
      <c r="B15" s="209">
        <v>5173</v>
      </c>
      <c r="C15" s="209">
        <v>3154</v>
      </c>
      <c r="D15" s="209">
        <v>0</v>
      </c>
      <c r="E15" s="10">
        <f t="shared" si="1"/>
        <v>8327</v>
      </c>
      <c r="F15" s="209">
        <v>126</v>
      </c>
      <c r="G15" s="10">
        <f t="shared" si="0"/>
        <v>8453</v>
      </c>
    </row>
    <row r="16" spans="1:7" s="7" customFormat="1" ht="12.75" customHeight="1">
      <c r="A16" s="342" t="s">
        <v>186</v>
      </c>
      <c r="B16" s="209">
        <v>3965</v>
      </c>
      <c r="C16" s="209">
        <v>225</v>
      </c>
      <c r="D16" s="209">
        <v>0</v>
      </c>
      <c r="E16" s="10">
        <f t="shared" si="1"/>
        <v>4190</v>
      </c>
      <c r="F16" s="209">
        <v>92</v>
      </c>
      <c r="G16" s="10">
        <f t="shared" si="0"/>
        <v>4282</v>
      </c>
    </row>
    <row r="17" spans="1:7" s="7" customFormat="1" ht="12.75" customHeight="1">
      <c r="A17" s="342" t="s">
        <v>187</v>
      </c>
      <c r="B17" s="209">
        <v>2553</v>
      </c>
      <c r="C17" s="209">
        <v>953</v>
      </c>
      <c r="D17" s="209">
        <v>0</v>
      </c>
      <c r="E17" s="10">
        <f t="shared" si="1"/>
        <v>3506</v>
      </c>
      <c r="F17" s="209">
        <v>197</v>
      </c>
      <c r="G17" s="10">
        <f t="shared" si="0"/>
        <v>3703</v>
      </c>
    </row>
    <row r="18" spans="1:7" s="7" customFormat="1" ht="12.75" customHeight="1">
      <c r="A18" s="342" t="s">
        <v>188</v>
      </c>
      <c r="B18" s="209">
        <v>1079</v>
      </c>
      <c r="C18" s="209">
        <v>1191</v>
      </c>
      <c r="D18" s="209">
        <v>0</v>
      </c>
      <c r="E18" s="10">
        <f t="shared" si="1"/>
        <v>2270</v>
      </c>
      <c r="F18" s="209">
        <v>324</v>
      </c>
      <c r="G18" s="10">
        <f t="shared" si="0"/>
        <v>2594</v>
      </c>
    </row>
    <row r="19" spans="1:7" s="7" customFormat="1" ht="12.75" customHeight="1">
      <c r="A19" s="342" t="s">
        <v>189</v>
      </c>
      <c r="B19" s="209">
        <v>136</v>
      </c>
      <c r="C19" s="209">
        <v>95</v>
      </c>
      <c r="D19" s="209">
        <v>0</v>
      </c>
      <c r="E19" s="10">
        <f t="shared" si="1"/>
        <v>231</v>
      </c>
      <c r="F19" s="209">
        <v>8</v>
      </c>
      <c r="G19" s="10">
        <f t="shared" si="0"/>
        <v>239</v>
      </c>
    </row>
    <row r="20" spans="1:7" s="7" customFormat="1" ht="12.75" hidden="1" customHeight="1">
      <c r="A20" s="343"/>
      <c r="B20" s="209">
        <v>0</v>
      </c>
      <c r="C20" s="209">
        <v>0</v>
      </c>
      <c r="D20" s="209">
        <v>0</v>
      </c>
      <c r="E20" s="10">
        <f t="shared" si="1"/>
        <v>0</v>
      </c>
      <c r="F20" s="209">
        <v>0</v>
      </c>
      <c r="G20" s="10">
        <f t="shared" si="0"/>
        <v>0</v>
      </c>
    </row>
    <row r="21" spans="1:7" s="7" customFormat="1" ht="12.75" hidden="1" customHeight="1">
      <c r="A21" s="343"/>
      <c r="B21" s="209">
        <v>0</v>
      </c>
      <c r="C21" s="209">
        <v>0</v>
      </c>
      <c r="D21" s="209">
        <v>0</v>
      </c>
      <c r="E21" s="10">
        <f t="shared" si="1"/>
        <v>0</v>
      </c>
      <c r="F21" s="209">
        <v>0</v>
      </c>
      <c r="G21" s="10">
        <f t="shared" si="0"/>
        <v>0</v>
      </c>
    </row>
    <row r="22" spans="1:7" s="7" customFormat="1" ht="12.75" hidden="1" customHeight="1">
      <c r="A22" s="343"/>
      <c r="B22" s="209">
        <v>0</v>
      </c>
      <c r="C22" s="209">
        <v>0</v>
      </c>
      <c r="D22" s="209">
        <v>0</v>
      </c>
      <c r="E22" s="10">
        <f t="shared" si="1"/>
        <v>0</v>
      </c>
      <c r="F22" s="209">
        <v>0</v>
      </c>
      <c r="G22" s="10">
        <f t="shared" si="0"/>
        <v>0</v>
      </c>
    </row>
    <row r="23" spans="1:7" s="7" customFormat="1" ht="12.75" hidden="1" customHeight="1">
      <c r="A23" s="343"/>
      <c r="B23" s="209">
        <v>0</v>
      </c>
      <c r="C23" s="209">
        <v>0</v>
      </c>
      <c r="D23" s="209">
        <v>0</v>
      </c>
      <c r="E23" s="10">
        <f t="shared" si="1"/>
        <v>0</v>
      </c>
      <c r="F23" s="209">
        <v>0</v>
      </c>
      <c r="G23" s="10">
        <f t="shared" si="0"/>
        <v>0</v>
      </c>
    </row>
    <row r="24" spans="1:7" s="7" customFormat="1" ht="12.75" hidden="1" customHeight="1">
      <c r="A24" s="343"/>
      <c r="B24" s="209">
        <v>0</v>
      </c>
      <c r="C24" s="209">
        <v>0</v>
      </c>
      <c r="D24" s="209">
        <v>0</v>
      </c>
      <c r="E24" s="10">
        <f t="shared" si="1"/>
        <v>0</v>
      </c>
      <c r="F24" s="209">
        <v>0</v>
      </c>
      <c r="G24" s="10">
        <f t="shared" si="0"/>
        <v>0</v>
      </c>
    </row>
    <row r="25" spans="1:7" s="7" customFormat="1" ht="12.75" hidden="1" customHeight="1">
      <c r="A25" s="343"/>
      <c r="B25" s="209">
        <v>0</v>
      </c>
      <c r="C25" s="209">
        <v>0</v>
      </c>
      <c r="D25" s="209">
        <v>0</v>
      </c>
      <c r="E25" s="10">
        <f t="shared" si="1"/>
        <v>0</v>
      </c>
      <c r="F25" s="209">
        <v>0</v>
      </c>
      <c r="G25" s="10">
        <f t="shared" si="0"/>
        <v>0</v>
      </c>
    </row>
    <row r="26" spans="1:7" s="7" customFormat="1" ht="12.75" hidden="1" customHeight="1">
      <c r="A26" s="343"/>
      <c r="B26" s="209">
        <v>0</v>
      </c>
      <c r="C26" s="209">
        <v>0</v>
      </c>
      <c r="D26" s="209">
        <v>0</v>
      </c>
      <c r="E26" s="10">
        <f t="shared" si="1"/>
        <v>0</v>
      </c>
      <c r="F26" s="209">
        <v>0</v>
      </c>
      <c r="G26" s="10">
        <f t="shared" si="0"/>
        <v>0</v>
      </c>
    </row>
    <row r="27" spans="1:7" s="7" customFormat="1" ht="12.75" hidden="1" customHeight="1">
      <c r="A27" s="343"/>
      <c r="B27" s="209">
        <v>0</v>
      </c>
      <c r="C27" s="209">
        <v>0</v>
      </c>
      <c r="D27" s="209">
        <v>0</v>
      </c>
      <c r="E27" s="10">
        <f t="shared" si="1"/>
        <v>0</v>
      </c>
      <c r="F27" s="209">
        <v>0</v>
      </c>
      <c r="G27" s="10">
        <f t="shared" si="0"/>
        <v>0</v>
      </c>
    </row>
    <row r="28" spans="1:7" s="7" customFormat="1" ht="12.75" hidden="1" customHeight="1">
      <c r="A28" s="343"/>
      <c r="B28" s="209">
        <v>0</v>
      </c>
      <c r="C28" s="209">
        <v>0</v>
      </c>
      <c r="D28" s="209">
        <v>0</v>
      </c>
      <c r="E28" s="10">
        <f t="shared" si="1"/>
        <v>0</v>
      </c>
      <c r="F28" s="209">
        <v>0</v>
      </c>
      <c r="G28" s="10">
        <f t="shared" si="0"/>
        <v>0</v>
      </c>
    </row>
    <row r="29" spans="1:7" s="7" customFormat="1" ht="12.75" hidden="1" customHeight="1">
      <c r="A29" s="343"/>
      <c r="B29" s="209">
        <v>0</v>
      </c>
      <c r="C29" s="209">
        <v>0</v>
      </c>
      <c r="D29" s="209">
        <v>0</v>
      </c>
      <c r="E29" s="10">
        <f t="shared" si="1"/>
        <v>0</v>
      </c>
      <c r="F29" s="209">
        <v>0</v>
      </c>
      <c r="G29" s="10">
        <f t="shared" si="0"/>
        <v>0</v>
      </c>
    </row>
    <row r="30" spans="1:7" s="7" customFormat="1" ht="12.75" hidden="1" customHeight="1">
      <c r="A30" s="343"/>
      <c r="B30" s="209">
        <v>0</v>
      </c>
      <c r="C30" s="209">
        <v>0</v>
      </c>
      <c r="D30" s="209">
        <v>0</v>
      </c>
      <c r="E30" s="10">
        <f t="shared" si="1"/>
        <v>0</v>
      </c>
      <c r="F30" s="209">
        <v>0</v>
      </c>
      <c r="G30" s="10">
        <f t="shared" si="0"/>
        <v>0</v>
      </c>
    </row>
    <row r="31" spans="1:7" s="7" customFormat="1" ht="12.75" hidden="1" customHeight="1">
      <c r="A31" s="343"/>
      <c r="B31" s="209">
        <v>0</v>
      </c>
      <c r="C31" s="209">
        <v>0</v>
      </c>
      <c r="D31" s="209">
        <v>0</v>
      </c>
      <c r="E31" s="10">
        <f t="shared" si="1"/>
        <v>0</v>
      </c>
      <c r="F31" s="209">
        <v>0</v>
      </c>
      <c r="G31" s="10">
        <f t="shared" si="0"/>
        <v>0</v>
      </c>
    </row>
    <row r="32" spans="1:7" s="7" customFormat="1" ht="12.75" hidden="1" customHeight="1">
      <c r="A32" s="343"/>
      <c r="B32" s="209">
        <v>0</v>
      </c>
      <c r="C32" s="209">
        <v>0</v>
      </c>
      <c r="D32" s="209">
        <v>0</v>
      </c>
      <c r="E32" s="10">
        <f t="shared" si="1"/>
        <v>0</v>
      </c>
      <c r="F32" s="209">
        <v>0</v>
      </c>
      <c r="G32" s="10">
        <f t="shared" si="0"/>
        <v>0</v>
      </c>
    </row>
    <row r="33" spans="1:7" s="7" customFormat="1" ht="12.75" hidden="1" customHeight="1">
      <c r="A33" s="343"/>
      <c r="B33" s="209">
        <v>0</v>
      </c>
      <c r="C33" s="209">
        <v>0</v>
      </c>
      <c r="D33" s="209">
        <v>0</v>
      </c>
      <c r="E33" s="10">
        <f t="shared" si="1"/>
        <v>0</v>
      </c>
      <c r="F33" s="209">
        <v>0</v>
      </c>
      <c r="G33" s="10">
        <f t="shared" si="0"/>
        <v>0</v>
      </c>
    </row>
    <row r="34" spans="1:7" s="7" customFormat="1" ht="12.75" hidden="1" customHeight="1">
      <c r="A34" s="343"/>
      <c r="B34" s="209">
        <v>0</v>
      </c>
      <c r="C34" s="209">
        <v>0</v>
      </c>
      <c r="D34" s="209">
        <v>0</v>
      </c>
      <c r="E34" s="10">
        <f t="shared" si="1"/>
        <v>0</v>
      </c>
      <c r="F34" s="209">
        <v>0</v>
      </c>
      <c r="G34" s="10">
        <f t="shared" si="0"/>
        <v>0</v>
      </c>
    </row>
    <row r="35" spans="1:7" s="7" customFormat="1" ht="12.75" hidden="1" customHeight="1">
      <c r="A35" s="343"/>
      <c r="B35" s="209">
        <v>0</v>
      </c>
      <c r="C35" s="209">
        <v>0</v>
      </c>
      <c r="D35" s="209">
        <v>0</v>
      </c>
      <c r="E35" s="10">
        <f t="shared" si="1"/>
        <v>0</v>
      </c>
      <c r="F35" s="209">
        <v>0</v>
      </c>
      <c r="G35" s="10">
        <f t="shared" si="0"/>
        <v>0</v>
      </c>
    </row>
    <row r="36" spans="1:7" s="7" customFormat="1" ht="12.75" hidden="1" customHeight="1">
      <c r="A36" s="343"/>
      <c r="B36" s="209">
        <v>0</v>
      </c>
      <c r="C36" s="209">
        <v>0</v>
      </c>
      <c r="D36" s="209">
        <v>0</v>
      </c>
      <c r="E36" s="10">
        <f t="shared" si="1"/>
        <v>0</v>
      </c>
      <c r="F36" s="209">
        <v>0</v>
      </c>
      <c r="G36" s="10">
        <f t="shared" si="0"/>
        <v>0</v>
      </c>
    </row>
    <row r="37" spans="1:7" s="7" customFormat="1" ht="12.75" hidden="1" customHeight="1">
      <c r="A37" s="343"/>
      <c r="B37" s="209">
        <v>0</v>
      </c>
      <c r="C37" s="209">
        <v>0</v>
      </c>
      <c r="D37" s="209">
        <v>0</v>
      </c>
      <c r="E37" s="10">
        <f t="shared" si="1"/>
        <v>0</v>
      </c>
      <c r="F37" s="209">
        <v>0</v>
      </c>
      <c r="G37" s="10">
        <f t="shared" si="0"/>
        <v>0</v>
      </c>
    </row>
    <row r="38" spans="1:7" s="7" customFormat="1" ht="12.75" hidden="1" customHeight="1">
      <c r="A38" s="343"/>
      <c r="B38" s="209">
        <v>0</v>
      </c>
      <c r="C38" s="209">
        <v>0</v>
      </c>
      <c r="D38" s="209">
        <v>0</v>
      </c>
      <c r="E38" s="10">
        <f t="shared" si="1"/>
        <v>0</v>
      </c>
      <c r="F38" s="209">
        <v>0</v>
      </c>
      <c r="G38" s="10">
        <f t="shared" si="0"/>
        <v>0</v>
      </c>
    </row>
    <row r="39" spans="1:7" s="7" customFormat="1">
      <c r="A39" s="344" t="s">
        <v>9</v>
      </c>
      <c r="B39" s="121">
        <f>SUM(B10:B19)</f>
        <v>14770</v>
      </c>
      <c r="C39" s="121">
        <f>SUM(C10:C19)</f>
        <v>6200</v>
      </c>
      <c r="D39" s="121">
        <f t="shared" ref="D39:G39" si="2">SUM(D10:D19)</f>
        <v>171</v>
      </c>
      <c r="E39" s="121">
        <f t="shared" si="2"/>
        <v>21141</v>
      </c>
      <c r="F39" s="121">
        <f t="shared" si="2"/>
        <v>773</v>
      </c>
      <c r="G39" s="121">
        <f t="shared" si="2"/>
        <v>21914</v>
      </c>
    </row>
    <row r="40" spans="1:7" s="210" customFormat="1">
      <c r="A40" s="208" t="str">
        <f>'ANEXO I - TAB 2'!A13</f>
        <v>Fonte: Tribunais Regionais Federais e Secretaria do Conselho da Justiça Federal</v>
      </c>
      <c r="B40" s="207"/>
    </row>
    <row r="41" spans="1:7" hidden="1" outlineLevel="1">
      <c r="A41" s="2" t="s">
        <v>197</v>
      </c>
      <c r="B41" s="2">
        <v>7</v>
      </c>
      <c r="C41" s="2">
        <v>6193</v>
      </c>
      <c r="D41" s="2">
        <v>50</v>
      </c>
      <c r="E41" s="2">
        <v>6250</v>
      </c>
      <c r="F41" s="2">
        <v>305</v>
      </c>
      <c r="G41" s="2">
        <v>6555</v>
      </c>
    </row>
    <row r="42" spans="1:7" hidden="1" outlineLevel="1">
      <c r="A42" s="2" t="s">
        <v>198</v>
      </c>
      <c r="B42" s="2">
        <v>2977</v>
      </c>
      <c r="C42" s="2">
        <v>2</v>
      </c>
      <c r="D42" s="2">
        <v>52</v>
      </c>
      <c r="E42" s="2">
        <v>3031</v>
      </c>
      <c r="F42" s="2">
        <v>104</v>
      </c>
      <c r="G42" s="2">
        <v>3135</v>
      </c>
    </row>
    <row r="43" spans="1:7" hidden="1" outlineLevel="1">
      <c r="A43" s="2" t="s">
        <v>199</v>
      </c>
      <c r="B43" s="2">
        <v>4559</v>
      </c>
      <c r="C43" s="2">
        <v>0</v>
      </c>
      <c r="D43" s="2">
        <v>18</v>
      </c>
      <c r="E43" s="2">
        <v>4577</v>
      </c>
      <c r="F43" s="2">
        <v>152</v>
      </c>
      <c r="G43" s="2">
        <v>4729</v>
      </c>
    </row>
    <row r="44" spans="1:7" hidden="1" outlineLevel="1">
      <c r="A44" s="2" t="s">
        <v>200</v>
      </c>
      <c r="B44" s="2">
        <v>4030</v>
      </c>
      <c r="C44" s="2">
        <v>0</v>
      </c>
      <c r="D44" s="2">
        <v>5</v>
      </c>
      <c r="E44" s="2">
        <v>4035</v>
      </c>
      <c r="F44" s="2">
        <v>98</v>
      </c>
      <c r="G44" s="2">
        <v>4133</v>
      </c>
    </row>
    <row r="45" spans="1:7" hidden="1" outlineLevel="1">
      <c r="A45" s="2" t="s">
        <v>201</v>
      </c>
      <c r="B45" s="2">
        <v>3019</v>
      </c>
      <c r="C45" s="2">
        <v>5</v>
      </c>
      <c r="D45" s="2">
        <v>35</v>
      </c>
      <c r="E45" s="2">
        <v>3059</v>
      </c>
      <c r="F45" s="2">
        <v>103</v>
      </c>
      <c r="G45" s="2">
        <v>3162</v>
      </c>
    </row>
    <row r="46" spans="1:7" hidden="1" outlineLevel="1">
      <c r="A46" s="2" t="s">
        <v>202</v>
      </c>
      <c r="B46" s="2">
        <v>178</v>
      </c>
      <c r="C46" s="2">
        <v>0</v>
      </c>
      <c r="D46" s="2">
        <v>11</v>
      </c>
      <c r="E46" s="2">
        <v>189</v>
      </c>
      <c r="F46" s="2">
        <v>11</v>
      </c>
      <c r="G46" s="2">
        <v>200</v>
      </c>
    </row>
    <row r="47" spans="1:7" hidden="1" outlineLevel="1">
      <c r="B47" s="1">
        <f>SUM(B41:B46)</f>
        <v>14770</v>
      </c>
      <c r="C47" s="1">
        <f t="shared" ref="C47:G47" si="3">SUM(C41:C46)</f>
        <v>6200</v>
      </c>
      <c r="D47" s="1">
        <f t="shared" si="3"/>
        <v>171</v>
      </c>
      <c r="E47" s="1">
        <f t="shared" si="3"/>
        <v>21141</v>
      </c>
      <c r="F47" s="1">
        <f t="shared" si="3"/>
        <v>773</v>
      </c>
      <c r="G47" s="1">
        <f t="shared" si="3"/>
        <v>21914</v>
      </c>
    </row>
    <row r="48" spans="1:7" hidden="1" outlineLevel="1">
      <c r="B48" s="320">
        <f>+B47-B39</f>
        <v>0</v>
      </c>
      <c r="C48" s="320">
        <f t="shared" ref="C48:G48" si="4">+C47-C39</f>
        <v>0</v>
      </c>
      <c r="D48" s="320">
        <f t="shared" si="4"/>
        <v>0</v>
      </c>
      <c r="E48" s="320">
        <f t="shared" si="4"/>
        <v>0</v>
      </c>
      <c r="F48" s="320">
        <f t="shared" si="4"/>
        <v>0</v>
      </c>
      <c r="G48" s="320">
        <f t="shared" si="4"/>
        <v>0</v>
      </c>
    </row>
    <row r="49" collapsed="1"/>
  </sheetData>
  <mergeCells count="12">
    <mergeCell ref="A1:G1"/>
    <mergeCell ref="A2:G2"/>
    <mergeCell ref="A4:G4"/>
    <mergeCell ref="F5:G5"/>
    <mergeCell ref="A6:A9"/>
    <mergeCell ref="B6:G6"/>
    <mergeCell ref="B7:E7"/>
    <mergeCell ref="F7:F9"/>
    <mergeCell ref="G7:G9"/>
    <mergeCell ref="B8:C8"/>
    <mergeCell ref="D8:D9"/>
    <mergeCell ref="E8:E9"/>
  </mergeCells>
  <phoneticPr fontId="0" type="noConversion"/>
  <printOptions horizontalCentered="1"/>
  <pageMargins left="0.78740157480314965" right="0.39370078740157483" top="0.59055118110236227" bottom="0.59055118110236227" header="0.51181102362204722" footer="0.51181102362204722"/>
  <pageSetup paperSize="9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zoomScaleNormal="100" workbookViewId="0">
      <selection activeCell="A7" sqref="A7:A36"/>
    </sheetView>
  </sheetViews>
  <sheetFormatPr defaultColWidth="9.109375" defaultRowHeight="13.2"/>
  <cols>
    <col min="1" max="1" width="54.88671875" style="1" customWidth="1"/>
    <col min="2" max="2" width="11.5546875" style="2" customWidth="1"/>
    <col min="3" max="3" width="13.44140625" style="2" customWidth="1"/>
    <col min="4" max="4" width="9.109375" style="1"/>
    <col min="5" max="16384" width="9.109375" style="2"/>
  </cols>
  <sheetData>
    <row r="1" spans="1:4" ht="12.75" customHeight="1">
      <c r="A1" s="368" t="s">
        <v>108</v>
      </c>
      <c r="B1" s="368"/>
      <c r="C1" s="368"/>
    </row>
    <row r="2" spans="1:4" ht="12.75" customHeight="1">
      <c r="A2" s="368" t="s">
        <v>63</v>
      </c>
      <c r="B2" s="368"/>
      <c r="C2" s="368"/>
    </row>
    <row r="3" spans="1:4" ht="12.75" customHeight="1">
      <c r="A3" s="5"/>
      <c r="B3" s="5"/>
    </row>
    <row r="4" spans="1:4" ht="12.75" customHeight="1">
      <c r="A4" s="369" t="str">
        <f>'ANEXO I - TAB 1'!A4:M4</f>
        <v>PODER/ÓRGÃO/UNIDADE: JUSTIÇA FEDERAL</v>
      </c>
      <c r="B4" s="369"/>
    </row>
    <row r="5" spans="1:4" ht="12.75" customHeight="1">
      <c r="A5" s="297" t="s">
        <v>195</v>
      </c>
      <c r="B5" s="296"/>
    </row>
    <row r="6" spans="1:4" s="1" customFormat="1" ht="12.75" customHeight="1">
      <c r="C6" s="100">
        <v>1</v>
      </c>
    </row>
    <row r="7" spans="1:4" s="18" customFormat="1" ht="12.75" customHeight="1">
      <c r="A7" s="389" t="s">
        <v>100</v>
      </c>
      <c r="B7" s="386" t="s">
        <v>109</v>
      </c>
      <c r="C7" s="386"/>
      <c r="D7" s="101"/>
    </row>
    <row r="8" spans="1:4" s="18" customFormat="1" ht="41.25" customHeight="1">
      <c r="A8" s="389"/>
      <c r="B8" s="386" t="s">
        <v>110</v>
      </c>
      <c r="C8" s="386" t="s">
        <v>111</v>
      </c>
      <c r="D8" s="101"/>
    </row>
    <row r="9" spans="1:4" s="18" customFormat="1">
      <c r="A9" s="389"/>
      <c r="B9" s="386"/>
      <c r="C9" s="386"/>
      <c r="D9" s="101"/>
    </row>
    <row r="10" spans="1:4" ht="12.75" customHeight="1">
      <c r="A10" s="295" t="s">
        <v>180</v>
      </c>
      <c r="B10" s="279">
        <v>14607.74</v>
      </c>
      <c r="C10" s="279">
        <v>9495.0300000000007</v>
      </c>
    </row>
    <row r="11" spans="1:4" ht="12.75" customHeight="1">
      <c r="A11" s="295" t="s">
        <v>181</v>
      </c>
      <c r="B11" s="279">
        <v>12940.02</v>
      </c>
      <c r="C11" s="279">
        <v>8411.01</v>
      </c>
    </row>
    <row r="12" spans="1:4" ht="12.75" customHeight="1">
      <c r="A12" s="295" t="s">
        <v>182</v>
      </c>
      <c r="B12" s="279">
        <v>11382.88</v>
      </c>
      <c r="C12" s="279">
        <v>7398.87</v>
      </c>
    </row>
    <row r="13" spans="1:4" ht="12.75" customHeight="1">
      <c r="A13" s="295" t="s">
        <v>183</v>
      </c>
      <c r="B13" s="279">
        <v>9216.74</v>
      </c>
      <c r="C13" s="279">
        <v>5990.88</v>
      </c>
    </row>
    <row r="14" spans="1:4" ht="12.75" customHeight="1">
      <c r="A14" s="295" t="s">
        <v>184</v>
      </c>
      <c r="B14" s="279">
        <v>3072.36</v>
      </c>
      <c r="C14" s="279">
        <v>3072.36</v>
      </c>
    </row>
    <row r="15" spans="1:4" ht="12.75" customHeight="1">
      <c r="A15" s="295" t="s">
        <v>185</v>
      </c>
      <c r="B15" s="279">
        <v>2232.038</v>
      </c>
      <c r="C15" s="279">
        <v>2232.038</v>
      </c>
    </row>
    <row r="16" spans="1:4" ht="12.75" customHeight="1">
      <c r="A16" s="295" t="s">
        <v>186</v>
      </c>
      <c r="B16" s="279">
        <v>1939.89</v>
      </c>
      <c r="C16" s="279">
        <v>1939.89</v>
      </c>
    </row>
    <row r="17" spans="1:3" ht="12.75" customHeight="1">
      <c r="A17" s="295" t="s">
        <v>187</v>
      </c>
      <c r="B17" s="279">
        <v>1379.07</v>
      </c>
      <c r="C17" s="279">
        <v>1379.07</v>
      </c>
    </row>
    <row r="18" spans="1:3" ht="12.75" customHeight="1">
      <c r="A18" s="295" t="s">
        <v>188</v>
      </c>
      <c r="B18" s="279">
        <v>1185.05</v>
      </c>
      <c r="C18" s="279">
        <v>1185.05</v>
      </c>
    </row>
    <row r="19" spans="1:3" ht="12.75" customHeight="1">
      <c r="A19" s="295" t="s">
        <v>189</v>
      </c>
      <c r="B19" s="279">
        <v>1019.17</v>
      </c>
      <c r="C19" s="279">
        <v>1019.17</v>
      </c>
    </row>
    <row r="20" spans="1:3" ht="12.75" hidden="1" customHeight="1">
      <c r="A20" s="75"/>
      <c r="B20" s="164"/>
      <c r="C20" s="164"/>
    </row>
    <row r="21" spans="1:3" ht="12.75" hidden="1" customHeight="1">
      <c r="A21" s="75"/>
      <c r="B21" s="164"/>
      <c r="C21" s="164"/>
    </row>
    <row r="22" spans="1:3" ht="12.75" hidden="1" customHeight="1">
      <c r="A22" s="75"/>
      <c r="B22" s="164"/>
      <c r="C22" s="164"/>
    </row>
    <row r="23" spans="1:3" ht="12.75" hidden="1" customHeight="1">
      <c r="A23" s="75"/>
      <c r="B23" s="164"/>
      <c r="C23" s="164"/>
    </row>
    <row r="24" spans="1:3" ht="12.75" hidden="1" customHeight="1">
      <c r="A24" s="75"/>
      <c r="B24" s="164"/>
      <c r="C24" s="164"/>
    </row>
    <row r="25" spans="1:3" ht="12.75" hidden="1" customHeight="1">
      <c r="A25" s="75"/>
      <c r="B25" s="164"/>
      <c r="C25" s="164"/>
    </row>
    <row r="26" spans="1:3" ht="12.75" hidden="1" customHeight="1">
      <c r="A26" s="75"/>
      <c r="B26" s="164"/>
      <c r="C26" s="164"/>
    </row>
    <row r="27" spans="1:3" ht="12.75" hidden="1" customHeight="1">
      <c r="A27" s="75"/>
      <c r="B27" s="164"/>
      <c r="C27" s="164"/>
    </row>
    <row r="28" spans="1:3" ht="12.75" hidden="1" customHeight="1">
      <c r="A28" s="75"/>
      <c r="B28" s="164"/>
      <c r="C28" s="164"/>
    </row>
    <row r="29" spans="1:3" ht="12.75" hidden="1" customHeight="1">
      <c r="A29" s="75"/>
      <c r="B29" s="164"/>
      <c r="C29" s="164"/>
    </row>
    <row r="30" spans="1:3" ht="12.75" hidden="1" customHeight="1">
      <c r="A30" s="75"/>
      <c r="B30" s="164"/>
      <c r="C30" s="164"/>
    </row>
    <row r="31" spans="1:3" ht="12.75" hidden="1" customHeight="1">
      <c r="A31" s="75"/>
      <c r="B31" s="164"/>
      <c r="C31" s="164"/>
    </row>
    <row r="32" spans="1:3" ht="12.75" hidden="1" customHeight="1">
      <c r="A32" s="75"/>
      <c r="B32" s="164"/>
      <c r="C32" s="164"/>
    </row>
    <row r="33" spans="1:7" ht="12.75" hidden="1" customHeight="1">
      <c r="A33" s="75"/>
      <c r="B33" s="164"/>
      <c r="C33" s="164"/>
    </row>
    <row r="34" spans="1:7" ht="12.75" hidden="1" customHeight="1">
      <c r="A34" s="75"/>
      <c r="B34" s="164"/>
      <c r="C34" s="164"/>
    </row>
    <row r="35" spans="1:7" ht="12.75" hidden="1" customHeight="1">
      <c r="A35" s="75"/>
      <c r="B35" s="164"/>
      <c r="C35" s="164"/>
    </row>
    <row r="36" spans="1:7">
      <c r="A36" s="205"/>
      <c r="B36" s="165"/>
      <c r="C36" s="165"/>
    </row>
    <row r="37" spans="1:7">
      <c r="A37" s="208" t="s">
        <v>194</v>
      </c>
    </row>
    <row r="38" spans="1:7" s="77" customFormat="1" ht="13.8">
      <c r="A38" s="303" t="s">
        <v>69</v>
      </c>
      <c r="B38" s="78"/>
      <c r="C38" s="78"/>
      <c r="D38" s="78"/>
      <c r="E38" s="78"/>
      <c r="F38" s="78"/>
      <c r="G38" s="78"/>
    </row>
    <row r="39" spans="1:7" s="77" customFormat="1" ht="13.8">
      <c r="A39" s="304" t="s">
        <v>146</v>
      </c>
      <c r="B39" s="79"/>
      <c r="C39" s="79"/>
      <c r="D39" s="79"/>
      <c r="E39" s="79"/>
      <c r="F39" s="79"/>
      <c r="G39" s="79"/>
    </row>
  </sheetData>
  <sheetProtection password="C3CC" sheet="1" objects="1" scenarios="1"/>
  <mergeCells count="7">
    <mergeCell ref="A1:C1"/>
    <mergeCell ref="A2:C2"/>
    <mergeCell ref="A4:B4"/>
    <mergeCell ref="A7:A9"/>
    <mergeCell ref="B7:C7"/>
    <mergeCell ref="B8:B9"/>
    <mergeCell ref="C8:C9"/>
  </mergeCells>
  <phoneticPr fontId="0" type="noConversion"/>
  <printOptions horizontalCentered="1"/>
  <pageMargins left="0.78740157480314965" right="0.59055118110236227" top="0.59055118110236227" bottom="0.59055118110236227" header="0.51181102362204722" footer="0.51181102362204722"/>
  <pageSetup paperSize="9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showGridLines="0" workbookViewId="0">
      <selection activeCell="B7" sqref="B7"/>
    </sheetView>
  </sheetViews>
  <sheetFormatPr defaultColWidth="9.109375" defaultRowHeight="13.2"/>
  <cols>
    <col min="1" max="1" width="86.33203125" style="1" customWidth="1"/>
    <col min="2" max="2" width="25.6640625" style="2" customWidth="1"/>
    <col min="3" max="3" width="9.109375" style="1"/>
    <col min="4" max="16384" width="9.109375" style="2"/>
  </cols>
  <sheetData>
    <row r="1" spans="1:2" ht="12.75" customHeight="1">
      <c r="A1" s="368" t="s">
        <v>112</v>
      </c>
      <c r="B1" s="368"/>
    </row>
    <row r="2" spans="1:2">
      <c r="A2" s="368" t="s">
        <v>1</v>
      </c>
      <c r="B2" s="368"/>
    </row>
    <row r="3" spans="1:2">
      <c r="A3" s="102"/>
      <c r="B3" s="103"/>
    </row>
    <row r="4" spans="1:2" ht="12.75" customHeight="1">
      <c r="A4" s="416" t="str">
        <f>'ANEXO I - TAB 2'!A4:H4</f>
        <v>PODER/ÓRGÃO/UNIDADE: JUSTIÇA FEDERAL</v>
      </c>
      <c r="B4" s="416"/>
    </row>
    <row r="5" spans="1:2">
      <c r="A5" s="203"/>
      <c r="B5" s="300" t="s">
        <v>228</v>
      </c>
    </row>
    <row r="6" spans="1:2">
      <c r="A6" s="201" t="s">
        <v>113</v>
      </c>
      <c r="B6" s="202" t="s">
        <v>101</v>
      </c>
    </row>
    <row r="7" spans="1:2" ht="33.6" customHeight="1">
      <c r="A7" s="298" t="s">
        <v>191</v>
      </c>
      <c r="B7" s="213">
        <v>0</v>
      </c>
    </row>
    <row r="8" spans="1:2" ht="34.200000000000003" customHeight="1">
      <c r="A8" s="299" t="s">
        <v>114</v>
      </c>
      <c r="B8" s="213">
        <v>0</v>
      </c>
    </row>
    <row r="9" spans="1:2">
      <c r="A9" s="205" t="s">
        <v>115</v>
      </c>
      <c r="B9" s="118">
        <f>SUM(B7:B8)</f>
        <v>0</v>
      </c>
    </row>
    <row r="10" spans="1:2">
      <c r="A10" s="208" t="str">
        <f>'ANEXO III - TAB 1'!A40</f>
        <v>Fonte: Tribunais Regionais Federais e Secretaria do Conselho da Justiça Federal</v>
      </c>
    </row>
  </sheetData>
  <sheetProtection password="C3CC" sheet="1" objects="1" scenarios="1"/>
  <mergeCells count="3">
    <mergeCell ref="A1:B1"/>
    <mergeCell ref="A2:B2"/>
    <mergeCell ref="A4:B4"/>
  </mergeCells>
  <phoneticPr fontId="0" type="noConversion"/>
  <printOptions horizontalCentered="1"/>
  <pageMargins left="0.78740157480314965" right="0.59055118110236227" top="0.59055118110236227" bottom="0.59055118110236227" header="0.51181102362204722" footer="0.51181102362204722"/>
  <pageSetup paperSize="9" firstPageNumber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5</vt:i4>
      </vt:variant>
    </vt:vector>
  </HeadingPairs>
  <TitlesOfParts>
    <vt:vector size="16" baseType="lpstr">
      <vt:lpstr>ANEXO I - TAB 1</vt:lpstr>
      <vt:lpstr>ANEXO I - TAB 2</vt:lpstr>
      <vt:lpstr>ANEXO I - TAB 3</vt:lpstr>
      <vt:lpstr>ANEXO II - TAB 1</vt:lpstr>
      <vt:lpstr>ANEXO II - TAB 2</vt:lpstr>
      <vt:lpstr>ANEXO II - TAB 3</vt:lpstr>
      <vt:lpstr>ANEXO III - TAB 1</vt:lpstr>
      <vt:lpstr>ANEXO IV - TAB 1</vt:lpstr>
      <vt:lpstr>ANEXO V - TAB 1</vt:lpstr>
      <vt:lpstr>ANEXO VI - TAB 1</vt:lpstr>
      <vt:lpstr>ANEXO VI - TAB 2</vt:lpstr>
      <vt:lpstr>'ANEXO I - TAB 1'!Area_de_impressao</vt:lpstr>
      <vt:lpstr>'ANEXO I - TAB 2'!Area_de_impressao</vt:lpstr>
      <vt:lpstr>'ANEXO III - TAB 1'!Area_de_impressao</vt:lpstr>
      <vt:lpstr>'ANEXO VI - TAB 1'!Area_de_impressao</vt:lpstr>
      <vt:lpstr>'ANEXO II - TAB 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Suzana Muniz Laranjal Sales</dc:creator>
  <cp:lastModifiedBy>marina</cp:lastModifiedBy>
  <cp:lastPrinted>2018-01-19T19:07:34Z</cp:lastPrinted>
  <dcterms:created xsi:type="dcterms:W3CDTF">2015-07-02T11:53:24Z</dcterms:created>
  <dcterms:modified xsi:type="dcterms:W3CDTF">2018-01-23T16:10:35Z</dcterms:modified>
</cp:coreProperties>
</file>