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2\Publicação no Transparência\"/>
    </mc:Choice>
  </mc:AlternateContent>
  <xr:revisionPtr revIDLastSave="0" documentId="13_ncr:1_{261A3550-A19E-447D-8604-C99D1D2A5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CJF'!$A$89:$F$121</definedName>
    <definedName name="_xlnm.Print_Area" localSheetId="1">'CJ''S'!$A$1:$F$174</definedName>
    <definedName name="_xlnm.Print_Area" localSheetId="0">'Lotação CJF'!$A$1:$I$360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8" i="1" l="1"/>
  <c r="D260" i="1"/>
  <c r="D252" i="1"/>
  <c r="B105" i="10"/>
  <c r="E105" i="10" s="1"/>
  <c r="B93" i="10"/>
  <c r="F93" i="10" s="1"/>
  <c r="F193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B49" i="10"/>
  <c r="C49" i="10" s="1"/>
  <c r="B50" i="10"/>
  <c r="E50" i="10" s="1"/>
  <c r="B51" i="10"/>
  <c r="C51" i="10" s="1"/>
  <c r="B52" i="10"/>
  <c r="C52" i="10" s="1"/>
  <c r="B53" i="10"/>
  <c r="C53" i="10" s="1"/>
  <c r="B54" i="10"/>
  <c r="D54" i="10" s="1"/>
  <c r="B61" i="10"/>
  <c r="D61" i="10" s="1"/>
  <c r="B62" i="10"/>
  <c r="C62" i="10" s="1"/>
  <c r="B63" i="10"/>
  <c r="D63" i="10" s="1"/>
  <c r="B70" i="10"/>
  <c r="C70" i="10" s="1"/>
  <c r="B71" i="10"/>
  <c r="E71" i="10" s="1"/>
  <c r="B72" i="10"/>
  <c r="E72" i="10" s="1"/>
  <c r="B73" i="10"/>
  <c r="D73" i="10" s="1"/>
  <c r="B74" i="10"/>
  <c r="C74" i="10" s="1"/>
  <c r="B75" i="10"/>
  <c r="C75" i="10" s="1"/>
  <c r="B82" i="10"/>
  <c r="C82" i="10" s="1"/>
  <c r="B83" i="10"/>
  <c r="D83" i="10" s="1"/>
  <c r="B84" i="10"/>
  <c r="D84" i="10" s="1"/>
  <c r="B85" i="10"/>
  <c r="C85" i="10" s="1"/>
  <c r="B92" i="10"/>
  <c r="F92" i="10" s="1"/>
  <c r="B94" i="10"/>
  <c r="C94" i="10" s="1"/>
  <c r="B95" i="10"/>
  <c r="E95" i="10" s="1"/>
  <c r="B96" i="10"/>
  <c r="D96" i="10" s="1"/>
  <c r="B97" i="10"/>
  <c r="D97" i="10" s="1"/>
  <c r="B104" i="10"/>
  <c r="C104" i="10" s="1"/>
  <c r="B106" i="10"/>
  <c r="C106" i="10" s="1"/>
  <c r="B107" i="10"/>
  <c r="C107" i="10" s="1"/>
  <c r="B108" i="10"/>
  <c r="D108" i="10" s="1"/>
  <c r="B109" i="10"/>
  <c r="C109" i="10" s="1"/>
  <c r="B110" i="10"/>
  <c r="E110" i="10" s="1"/>
  <c r="B111" i="10"/>
  <c r="C111" i="10" s="1"/>
  <c r="B118" i="10"/>
  <c r="E118" i="10" s="1"/>
  <c r="B119" i="10"/>
  <c r="C119" i="10" s="1"/>
  <c r="B120" i="10"/>
  <c r="C120" i="10" s="1"/>
  <c r="B121" i="10"/>
  <c r="C121" i="10" s="1"/>
  <c r="B122" i="10"/>
  <c r="D122" i="10" s="1"/>
  <c r="B123" i="10"/>
  <c r="C123" i="10" s="1"/>
  <c r="B124" i="10"/>
  <c r="C124" i="10" s="1"/>
  <c r="B125" i="10"/>
  <c r="D125" i="10" s="1"/>
  <c r="B132" i="10"/>
  <c r="E132" i="10" s="1"/>
  <c r="B133" i="10"/>
  <c r="E133" i="10" s="1"/>
  <c r="B134" i="10"/>
  <c r="C134" i="10" s="1"/>
  <c r="B135" i="10"/>
  <c r="C135" i="10" s="1"/>
  <c r="B136" i="10"/>
  <c r="C136" i="10" s="1"/>
  <c r="B137" i="10"/>
  <c r="D137" i="10" s="1"/>
  <c r="B138" i="10"/>
  <c r="D138" i="10" s="1"/>
  <c r="B139" i="10"/>
  <c r="C139" i="10" s="1"/>
  <c r="B146" i="10"/>
  <c r="D146" i="10" s="1"/>
  <c r="B147" i="10"/>
  <c r="C147" i="10" s="1"/>
  <c r="B148" i="10"/>
  <c r="E148" i="10" s="1"/>
  <c r="B149" i="10"/>
  <c r="C149" i="10" s="1"/>
  <c r="B150" i="10"/>
  <c r="C150" i="10" s="1"/>
  <c r="B157" i="10"/>
  <c r="C157" i="10" s="1"/>
  <c r="B158" i="10"/>
  <c r="C158" i="10" s="1"/>
  <c r="B159" i="10"/>
  <c r="D159" i="10" s="1"/>
  <c r="B160" i="10"/>
  <c r="F160" i="10" s="1"/>
  <c r="F166" i="10"/>
  <c r="D73" i="1"/>
  <c r="F105" i="10" l="1"/>
  <c r="C105" i="10"/>
  <c r="D105" i="10"/>
  <c r="C93" i="10"/>
  <c r="D93" i="10"/>
  <c r="E93" i="10"/>
  <c r="D121" i="10"/>
  <c r="D92" i="10"/>
  <c r="C84" i="10"/>
  <c r="E52" i="10"/>
  <c r="C50" i="10"/>
  <c r="E23" i="10"/>
  <c r="C132" i="10"/>
  <c r="E53" i="10"/>
  <c r="D132" i="10"/>
  <c r="C92" i="10"/>
  <c r="D8" i="10"/>
  <c r="E121" i="10"/>
  <c r="C61" i="10"/>
  <c r="E136" i="10"/>
  <c r="E92" i="10"/>
  <c r="F62" i="10"/>
  <c r="F52" i="10"/>
  <c r="C83" i="10"/>
  <c r="F49" i="10"/>
  <c r="C24" i="10"/>
  <c r="D48" i="10"/>
  <c r="C122" i="10"/>
  <c r="E75" i="10"/>
  <c r="F138" i="10"/>
  <c r="F40" i="10"/>
  <c r="F73" i="10"/>
  <c r="F159" i="10"/>
  <c r="F72" i="10"/>
  <c r="D53" i="10"/>
  <c r="F18" i="10"/>
  <c r="C160" i="10"/>
  <c r="C159" i="10"/>
  <c r="D72" i="10"/>
  <c r="C72" i="10"/>
  <c r="F71" i="10"/>
  <c r="F148" i="10"/>
  <c r="C125" i="10"/>
  <c r="C63" i="10"/>
  <c r="F150" i="10"/>
  <c r="F132" i="10"/>
  <c r="F97" i="10"/>
  <c r="E63" i="10"/>
  <c r="F19" i="10"/>
  <c r="F63" i="10"/>
  <c r="C97" i="10"/>
  <c r="E19" i="10"/>
  <c r="D19" i="10"/>
  <c r="E28" i="10"/>
  <c r="F110" i="10"/>
  <c r="F125" i="10"/>
  <c r="E125" i="10"/>
  <c r="D110" i="10"/>
  <c r="C73" i="10"/>
  <c r="F48" i="10"/>
  <c r="C18" i="10"/>
  <c r="C110" i="10"/>
  <c r="F61" i="10"/>
  <c r="E48" i="10"/>
  <c r="F10" i="10"/>
  <c r="C20" i="10"/>
  <c r="D148" i="10"/>
  <c r="E137" i="10"/>
  <c r="C148" i="10"/>
  <c r="C137" i="10"/>
  <c r="F120" i="10"/>
  <c r="C29" i="10"/>
  <c r="F147" i="10"/>
  <c r="F84" i="10"/>
  <c r="F50" i="10"/>
  <c r="C40" i="10"/>
  <c r="F28" i="10"/>
  <c r="D23" i="10"/>
  <c r="E18" i="10"/>
  <c r="F118" i="10"/>
  <c r="D28" i="10"/>
  <c r="E147" i="10"/>
  <c r="F95" i="10"/>
  <c r="E159" i="10"/>
  <c r="D118" i="10"/>
  <c r="E108" i="10"/>
  <c r="D95" i="10"/>
  <c r="E61" i="10"/>
  <c r="E39" i="10"/>
  <c r="F22" i="10"/>
  <c r="F135" i="10"/>
  <c r="C118" i="10"/>
  <c r="C108" i="10"/>
  <c r="C95" i="10"/>
  <c r="E83" i="10"/>
  <c r="E22" i="10"/>
  <c r="F146" i="10"/>
  <c r="F27" i="10"/>
  <c r="F123" i="10"/>
  <c r="F111" i="10"/>
  <c r="E107" i="10"/>
  <c r="F94" i="10"/>
  <c r="E49" i="10"/>
  <c r="E38" i="10"/>
  <c r="E158" i="10"/>
  <c r="E146" i="10"/>
  <c r="F133" i="10"/>
  <c r="E111" i="10"/>
  <c r="E94" i="10"/>
  <c r="E82" i="10"/>
  <c r="C71" i="10"/>
  <c r="E54" i="10"/>
  <c r="D49" i="10"/>
  <c r="D38" i="10"/>
  <c r="F20" i="10"/>
  <c r="C9" i="10"/>
  <c r="C146" i="10"/>
  <c r="D133" i="10"/>
  <c r="D111" i="10"/>
  <c r="D94" i="10"/>
  <c r="C54" i="10"/>
  <c r="C27" i="10"/>
  <c r="D20" i="10"/>
  <c r="C133" i="10"/>
  <c r="E122" i="10"/>
  <c r="F106" i="10"/>
  <c r="F37" i="10"/>
  <c r="E8" i="10"/>
  <c r="E37" i="10"/>
  <c r="F25" i="10"/>
  <c r="C138" i="10"/>
  <c r="E30" i="10"/>
  <c r="C25" i="10"/>
  <c r="F29" i="10"/>
  <c r="E120" i="10"/>
  <c r="E150" i="10"/>
  <c r="E135" i="10"/>
  <c r="E138" i="10"/>
  <c r="D135" i="10"/>
  <c r="D106" i="10"/>
  <c r="E84" i="10"/>
  <c r="D52" i="10"/>
  <c r="E40" i="10"/>
  <c r="D37" i="10"/>
  <c r="E25" i="10"/>
  <c r="D22" i="10"/>
  <c r="E10" i="10"/>
  <c r="E106" i="10"/>
  <c r="E123" i="10"/>
  <c r="D120" i="10"/>
  <c r="F158" i="10"/>
  <c r="F75" i="10"/>
  <c r="F149" i="10"/>
  <c r="F134" i="10"/>
  <c r="F119" i="10"/>
  <c r="F104" i="10"/>
  <c r="D75" i="10"/>
  <c r="F51" i="10"/>
  <c r="F21" i="10"/>
  <c r="E149" i="10"/>
  <c r="F137" i="10"/>
  <c r="E134" i="10"/>
  <c r="F122" i="10"/>
  <c r="E119" i="10"/>
  <c r="F108" i="10"/>
  <c r="E104" i="10"/>
  <c r="F96" i="10"/>
  <c r="F83" i="10"/>
  <c r="F54" i="10"/>
  <c r="E51" i="10"/>
  <c r="F39" i="10"/>
  <c r="F24" i="10"/>
  <c r="E21" i="10"/>
  <c r="F9" i="10"/>
  <c r="D104" i="10"/>
  <c r="E24" i="10"/>
  <c r="D21" i="10"/>
  <c r="E9" i="10"/>
  <c r="D149" i="10"/>
  <c r="D134" i="10"/>
  <c r="D119" i="10"/>
  <c r="E96" i="10"/>
  <c r="F157" i="10"/>
  <c r="F74" i="10"/>
  <c r="F30" i="10"/>
  <c r="E74" i="10"/>
  <c r="E157" i="10"/>
  <c r="E160" i="10"/>
  <c r="D157" i="10"/>
  <c r="D74" i="10"/>
  <c r="E62" i="10"/>
  <c r="F136" i="10"/>
  <c r="F121" i="10"/>
  <c r="F107" i="10"/>
  <c r="F82" i="10"/>
  <c r="F53" i="10"/>
  <c r="F38" i="10"/>
  <c r="F23" i="10"/>
  <c r="F8" i="10"/>
  <c r="F85" i="10"/>
  <c r="F70" i="10"/>
  <c r="F41" i="10"/>
  <c r="F26" i="10"/>
  <c r="F11" i="10"/>
  <c r="E109" i="10"/>
  <c r="E85" i="10"/>
  <c r="E70" i="10"/>
  <c r="E41" i="10"/>
  <c r="E26" i="10"/>
  <c r="E11" i="10"/>
  <c r="F139" i="10"/>
  <c r="F124" i="10"/>
  <c r="E124" i="10"/>
  <c r="D139" i="10"/>
  <c r="D124" i="10"/>
  <c r="D109" i="10"/>
  <c r="E97" i="10"/>
  <c r="E73" i="10"/>
  <c r="D70" i="10"/>
  <c r="D41" i="10"/>
  <c r="E29" i="10"/>
  <c r="D26" i="10"/>
  <c r="D11" i="10"/>
  <c r="F109" i="10"/>
  <c r="E139" i="10"/>
  <c r="D23" i="1"/>
  <c r="D18" i="1"/>
  <c r="D304" i="1"/>
  <c r="D147" i="10" l="1"/>
  <c r="F163" i="10"/>
  <c r="F66" i="10"/>
  <c r="F78" i="10"/>
  <c r="F100" i="10"/>
  <c r="F153" i="10"/>
  <c r="F14" i="10"/>
  <c r="F99" i="10"/>
  <c r="F128" i="10"/>
  <c r="F114" i="10"/>
  <c r="F44" i="10"/>
  <c r="F98" i="10"/>
  <c r="F33" i="10"/>
  <c r="F57" i="10"/>
  <c r="F88" i="10"/>
  <c r="F142" i="10"/>
  <c r="D347" i="1" l="1"/>
  <c r="D259" i="1"/>
  <c r="D201" i="1"/>
  <c r="D107" i="10" s="1"/>
  <c r="D290" i="1"/>
  <c r="D136" i="10" s="1"/>
  <c r="D139" i="1"/>
  <c r="D138" i="1"/>
  <c r="F113" i="10" l="1"/>
  <c r="F112" i="10"/>
  <c r="F141" i="10"/>
  <c r="F140" i="10"/>
  <c r="D141" i="1"/>
  <c r="D135" i="1"/>
  <c r="D71" i="10" s="1"/>
  <c r="F77" i="10" s="1"/>
  <c r="D21" i="1"/>
  <c r="D330" i="1"/>
  <c r="D158" i="10" s="1"/>
  <c r="D329" i="1" l="1"/>
  <c r="D126" i="1"/>
  <c r="D62" i="10" s="1"/>
  <c r="F64" i="10" l="1"/>
  <c r="F65" i="10"/>
  <c r="F76" i="10"/>
  <c r="D204" i="1"/>
  <c r="D267" i="1" l="1"/>
  <c r="D226" i="1"/>
  <c r="D225" i="1"/>
  <c r="D286" i="1"/>
  <c r="D254" i="1"/>
  <c r="D184" i="1"/>
  <c r="I297" i="1" l="1"/>
  <c r="I293" i="1"/>
  <c r="I294" i="1"/>
  <c r="I298" i="1"/>
  <c r="I295" i="1"/>
  <c r="I296" i="1"/>
  <c r="D265" i="1"/>
  <c r="I299" i="1" l="1"/>
  <c r="D313" i="1"/>
  <c r="D150" i="10" s="1"/>
  <c r="F151" i="10" l="1"/>
  <c r="F152" i="10"/>
  <c r="F121" i="1"/>
  <c r="F154" i="1"/>
  <c r="F229" i="1"/>
  <c r="F278" i="1"/>
  <c r="F299" i="1"/>
  <c r="F322" i="1"/>
  <c r="F351" i="1"/>
  <c r="D16" i="1" l="1"/>
  <c r="F86" i="1" l="1"/>
  <c r="D274" i="1" l="1"/>
  <c r="D81" i="1" l="1"/>
  <c r="F66" i="1" l="1"/>
  <c r="F27" i="1"/>
  <c r="D62" i="1" l="1"/>
  <c r="D30" i="10" s="1"/>
  <c r="D250" i="1" l="1"/>
  <c r="D123" i="10" l="1"/>
  <c r="F127" i="10" s="1"/>
  <c r="F130" i="1"/>
  <c r="F126" i="10" l="1"/>
  <c r="D327" i="1"/>
  <c r="D107" i="1" l="1"/>
  <c r="D99" i="1"/>
  <c r="D49" i="1" l="1"/>
  <c r="D27" i="10" s="1"/>
  <c r="F31" i="10" l="1"/>
  <c r="F32" i="10"/>
  <c r="D92" i="1"/>
  <c r="D50" i="10" s="1"/>
  <c r="D340" i="1" l="1"/>
  <c r="D219" i="1" l="1"/>
  <c r="D307" i="1" l="1"/>
  <c r="D308" i="1"/>
  <c r="D314" i="1"/>
  <c r="D95" i="1" l="1"/>
  <c r="D51" i="10" s="1"/>
  <c r="D76" i="1"/>
  <c r="D72" i="1"/>
  <c r="D39" i="10" s="1"/>
  <c r="D58" i="1"/>
  <c r="D179" i="1"/>
  <c r="D218" i="1"/>
  <c r="D339" i="1"/>
  <c r="D160" i="10" s="1"/>
  <c r="D345" i="1"/>
  <c r="D341" i="1"/>
  <c r="F161" i="10" l="1"/>
  <c r="F162" i="10"/>
  <c r="F42" i="10"/>
  <c r="F43" i="10"/>
  <c r="F55" i="10"/>
  <c r="F56" i="10"/>
  <c r="I81" i="1"/>
  <c r="I83" i="1"/>
  <c r="I80" i="1"/>
  <c r="F228" i="1"/>
  <c r="F84" i="1"/>
  <c r="F85" i="1"/>
  <c r="I228" i="1"/>
  <c r="I224" i="1"/>
  <c r="I227" i="1"/>
  <c r="I225" i="1"/>
  <c r="F227" i="1"/>
  <c r="I226" i="1"/>
  <c r="I223" i="1"/>
  <c r="I79" i="1"/>
  <c r="D12" i="1"/>
  <c r="I229" i="1" l="1"/>
  <c r="D316" i="1"/>
  <c r="I315" i="1" l="1"/>
  <c r="I313" i="1"/>
  <c r="I317" i="1"/>
  <c r="I318" i="1"/>
  <c r="I316" i="1"/>
  <c r="I314" i="1"/>
  <c r="F320" i="1"/>
  <c r="F321" i="1"/>
  <c r="D183" i="1" l="1"/>
  <c r="D182" i="1"/>
  <c r="D181" i="1"/>
  <c r="F191" i="1" l="1"/>
  <c r="F192" i="1"/>
  <c r="I192" i="1"/>
  <c r="I191" i="1"/>
  <c r="I190" i="1"/>
  <c r="I189" i="1"/>
  <c r="I188" i="1"/>
  <c r="I187" i="1"/>
  <c r="F128" i="1"/>
  <c r="I129" i="1"/>
  <c r="I127" i="1"/>
  <c r="I124" i="1"/>
  <c r="I125" i="1"/>
  <c r="I126" i="1"/>
  <c r="I128" i="1"/>
  <c r="F129" i="1"/>
  <c r="I193" i="1" l="1"/>
  <c r="I130" i="1"/>
  <c r="D270" i="1" l="1"/>
  <c r="I269" i="1" s="1"/>
  <c r="D271" i="1"/>
  <c r="D272" i="1"/>
  <c r="D273" i="1"/>
  <c r="I272" i="1" l="1"/>
  <c r="I271" i="1"/>
  <c r="F277" i="1"/>
  <c r="F276" i="1"/>
  <c r="I270" i="1"/>
  <c r="I268" i="1"/>
  <c r="D51" i="1"/>
  <c r="D50" i="1"/>
  <c r="D162" i="1"/>
  <c r="F65" i="1" l="1"/>
  <c r="I64" i="1"/>
  <c r="I62" i="1"/>
  <c r="I63" i="1"/>
  <c r="I60" i="1"/>
  <c r="F64" i="1"/>
  <c r="I59" i="1"/>
  <c r="I61" i="1"/>
  <c r="I274" i="1"/>
  <c r="I65" i="1" l="1"/>
  <c r="D344" i="1" l="1"/>
  <c r="I343" i="1" s="1"/>
  <c r="I347" i="1" l="1"/>
  <c r="I346" i="1"/>
  <c r="I342" i="1"/>
  <c r="I344" i="1"/>
  <c r="I345" i="1"/>
  <c r="F350" i="1"/>
  <c r="F349" i="1"/>
  <c r="F167" i="1"/>
  <c r="I348" i="1" l="1"/>
  <c r="D137" i="1"/>
  <c r="D163" i="1"/>
  <c r="D85" i="10" s="1"/>
  <c r="D159" i="1"/>
  <c r="D82" i="10" s="1"/>
  <c r="D148" i="1"/>
  <c r="D149" i="1"/>
  <c r="D101" i="1"/>
  <c r="D105" i="1"/>
  <c r="D115" i="1"/>
  <c r="D11" i="1"/>
  <c r="D10" i="10" s="1"/>
  <c r="D17" i="1"/>
  <c r="F86" i="10" l="1"/>
  <c r="F87" i="10"/>
  <c r="F169" i="10"/>
  <c r="F12" i="10"/>
  <c r="F168" i="10"/>
  <c r="F13" i="10"/>
  <c r="F167" i="10"/>
  <c r="F172" i="10"/>
  <c r="F171" i="10"/>
  <c r="I118" i="1"/>
  <c r="F153" i="1"/>
  <c r="F120" i="1"/>
  <c r="F119" i="1"/>
  <c r="I119" i="1"/>
  <c r="F26" i="1"/>
  <c r="I23" i="1"/>
  <c r="F25" i="1"/>
  <c r="I22" i="1"/>
  <c r="I149" i="1"/>
  <c r="I146" i="1"/>
  <c r="I116" i="1"/>
  <c r="I159" i="1"/>
  <c r="I117" i="1"/>
  <c r="I25" i="1"/>
  <c r="I82" i="1"/>
  <c r="I84" i="1"/>
  <c r="I150" i="1"/>
  <c r="I148" i="1"/>
  <c r="I160" i="1"/>
  <c r="I163" i="1"/>
  <c r="I162" i="1"/>
  <c r="I161" i="1"/>
  <c r="I120" i="1"/>
  <c r="F298" i="1"/>
  <c r="F152" i="1"/>
  <c r="F166" i="1"/>
  <c r="F165" i="1"/>
  <c r="I145" i="1"/>
  <c r="I147" i="1"/>
  <c r="I115" i="1"/>
  <c r="I158" i="1"/>
  <c r="I319" i="1"/>
  <c r="I21" i="1"/>
  <c r="I26" i="1"/>
  <c r="I24" i="1"/>
  <c r="F297" i="1"/>
  <c r="E354" i="1" l="1"/>
  <c r="E355" i="1"/>
  <c r="E357" i="1"/>
  <c r="F173" i="10"/>
  <c r="E358" i="1"/>
  <c r="F170" i="10"/>
  <c r="F174" i="10" s="1"/>
  <c r="E356" i="1"/>
  <c r="E359" i="1"/>
  <c r="I164" i="1"/>
  <c r="I85" i="1"/>
  <c r="I121" i="1"/>
  <c r="I151" i="1"/>
  <c r="I27" i="1"/>
  <c r="E3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<sst xmlns="http://schemas.openxmlformats.org/spreadsheetml/2006/main" count="3565" uniqueCount="1127">
  <si>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</si>
  <si>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</si>
  <si>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</si>
  <si>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</si>
  <si>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</si>
  <si>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</si>
  <si>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</si>
  <si>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</si>
  <si>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</si>
  <si>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</si>
  <si>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</si>
  <si>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</si>
  <si>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</si>
  <si>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</si>
  <si>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</si>
  <si>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</si>
  <si>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</si>
  <si>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</si>
  <si>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</si>
  <si>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</si>
  <si>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</si>
  <si>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</si>
  <si>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</si>
  <si>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</si>
  <si>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</si>
  <si>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</si>
  <si>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</si>
  <si>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</si>
  <si>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</si>
  <si>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</si>
  <si>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</si>
  <si>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</si>
  <si>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</si>
  <si>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</si>
  <si>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</si>
  <si>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</si>
  <si>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</si>
  <si>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</si>
  <si>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</si>
  <si>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</si>
  <si>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</si>
  <si>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</si>
  <si>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</si>
  <si>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</si>
  <si>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</si>
  <si>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</si>
  <si>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</si>
  <si>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</si>
  <si>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</si>
  <si>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</si>
  <si>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</si>
  <si>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</si>
  <si>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</si>
  <si>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</si>
  <si>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</si>
  <si>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</si>
  <si>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</si>
  <si>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</si>
  <si>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</si>
  <si>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</si>
  <si>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</si>
  <si>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</si>
  <si>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</si>
  <si>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</si>
  <si>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</si>
  <si>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</si>
  <si>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</si>
  <si>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</si>
  <si>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</si>
  <si>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</si>
  <si>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</si>
  <si>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</si>
  <si>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</si>
  <si>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</si>
  <si>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</si>
  <si>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</si>
  <si>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</si>
  <si>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</si>
  <si>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</si>
  <si>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</si>
  <si>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</si>
  <si>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</si>
  <si>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</si>
  <si>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</si>
  <si>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</si>
  <si>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</si>
  <si>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</si>
  <si>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</si>
  <si>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</si>
  <si>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</si>
  <si>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</si>
  <si>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</si>
  <si>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</si>
  <si>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</si>
  <si>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</si>
  <si>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</si>
  <si>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</si>
  <si>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</si>
  <si>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</si>
  <si>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</si>
  <si>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</si>
  <si>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</si>
  <si>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</si>
  <si>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</si>
  <si>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</si>
  <si>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</si>
  <si>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</si>
  <si>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</si>
  <si>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</si>
  <si>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</si>
  <si>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</si>
  <si>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</si>
  <si>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</si>
  <si>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</si>
  <si>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</si>
  <si>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</si>
  <si>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</si>
  <si>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</si>
  <si>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</si>
  <si>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</si>
  <si>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</si>
  <si>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</si>
  <si>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</si>
  <si>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</si>
  <si>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</si>
  <si>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</si>
  <si>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</si>
  <si>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</si>
  <si>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</si>
  <si>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</si>
  <si>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</si>
  <si>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</si>
  <si>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</si>
  <si>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</si>
  <si>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</si>
  <si>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</si>
  <si>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</si>
  <si>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</si>
  <si>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</si>
  <si>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</si>
  <si>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</si>
  <si>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</si>
  <si>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</si>
  <si>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</si>
  <si>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</si>
  <si>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</si>
  <si>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</si>
  <si>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</si>
  <si>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</si>
  <si>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</si>
  <si>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</si>
  <si>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</si>
  <si>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</si>
  <si>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</si>
  <si>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</si>
  <si>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</si>
  <si>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</si>
  <si>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</si>
  <si>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</si>
  <si>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</si>
  <si>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</si>
  <si>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</si>
  <si>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</si>
  <si>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</si>
  <si>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</si>
  <si>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</si>
  <si>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</si>
  <si>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</si>
  <si>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</si>
  <si>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</si>
  <si>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</si>
  <si>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</si>
  <si>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</si>
  <si>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</si>
  <si>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</si>
  <si>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</si>
  <si>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</si>
  <si>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</si>
  <si>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</si>
  <si>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</si>
  <si>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</si>
  <si>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</si>
  <si>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</si>
  <si>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</si>
  <si>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</si>
  <si>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</si>
  <si>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</si>
  <si>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</si>
  <si>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</si>
  <si>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</si>
  <si>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</si>
  <si>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</si>
  <si>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</si>
  <si>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</si>
  <si>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</si>
  <si>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</si>
  <si>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</si>
  <si>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</si>
  <si>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</si>
  <si>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</si>
  <si>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</si>
  <si>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</si>
  <si>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</si>
  <si>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</si>
  <si>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</si>
  <si>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</si>
  <si>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</si>
  <si>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</si>
  <si>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</si>
  <si>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</si>
  <si>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</si>
  <si>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</si>
  <si>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</si>
  <si>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</si>
  <si>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</si>
  <si>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</si>
  <si>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</si>
  <si>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</si>
  <si>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</si>
  <si>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</si>
  <si>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</si>
  <si>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</si>
  <si>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</si>
  <si>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</si>
  <si>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</si>
  <si>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</si>
  <si>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</si>
  <si>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</si>
  <si>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</si>
  <si>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</si>
  <si>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</si>
  <si>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</si>
  <si>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</si>
  <si>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</si>
  <si>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</si>
  <si>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</si>
  <si>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</si>
  <si>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</si>
  <si>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</si>
  <si>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</si>
  <si>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</si>
  <si>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</si>
  <si>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</si>
  <si>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</si>
  <si>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</si>
  <si>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</si>
  <si>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</si>
  <si>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</si>
  <si>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</si>
  <si>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</si>
  <si>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</si>
  <si>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</si>
  <si>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</si>
  <si>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</si>
  <si>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</si>
  <si>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</si>
  <si>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</si>
  <si>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</si>
  <si>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</si>
  <si>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</si>
  <si>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</si>
  <si>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</si>
  <si>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</si>
  <si>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</si>
  <si>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</si>
  <si>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</si>
  <si>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</si>
  <si>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</si>
  <si>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</si>
  <si>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</si>
  <si>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</si>
  <si>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</si>
  <si>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</si>
  <si>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</si>
  <si>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</si>
  <si>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</si>
  <si>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</si>
  <si>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</si>
  <si>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</si>
  <si>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</si>
  <si>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</si>
  <si>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</si>
  <si>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</si>
  <si>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</si>
  <si>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</si>
  <si>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</si>
  <si>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</si>
  <si>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</si>
  <si>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</si>
  <si>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</si>
  <si>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</si>
  <si>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</si>
  <si>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</si>
  <si>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</si>
  <si>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</si>
  <si>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</si>
  <si>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</si>
  <si>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</si>
  <si>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</si>
  <si>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</si>
  <si>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</si>
  <si>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</si>
  <si>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</si>
  <si>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</si>
  <si>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</si>
  <si>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</si>
  <si>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</si>
  <si>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</si>
  <si>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</si>
  <si>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</si>
  <si>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</si>
  <si>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</si>
  <si>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</si>
  <si>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</si>
  <si>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</si>
  <si>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</si>
  <si>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</si>
  <si>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</si>
  <si>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</si>
  <si>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</si>
  <si>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</si>
  <si>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</si>
  <si>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</si>
  <si>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</si>
  <si>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</si>
  <si>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</si>
  <si>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</si>
  <si>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</si>
  <si>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</si>
  <si>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</si>
  <si>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</si>
  <si>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</si>
  <si>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</si>
  <si>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</si>
  <si>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</si>
  <si>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</si>
  <si>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</si>
  <si>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</si>
  <si>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</si>
  <si>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</si>
  <si>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</si>
  <si>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</si>
  <si>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</si>
  <si>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</si>
  <si>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</si>
  <si>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</si>
  <si>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</si>
  <si>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</si>
  <si>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</si>
  <si>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</si>
  <si>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</si>
  <si>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</si>
  <si>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</si>
  <si>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</si>
  <si>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</si>
  <si>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</si>
  <si>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</si>
  <si>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</si>
  <si>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</si>
  <si>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</si>
  <si>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</si>
  <si>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</si>
  <si>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</si>
  <si>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</si>
  <si>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</si>
  <si>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</si>
  <si>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</si>
  <si>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</si>
  <si>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</si>
  <si>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</si>
  <si>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</si>
  <si>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</si>
  <si>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</si>
  <si>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</si>
  <si>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</si>
  <si>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</si>
  <si>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</si>
  <si>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</si>
  <si>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</si>
  <si>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</si>
  <si>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</si>
  <si>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</si>
  <si>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</si>
  <si>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</si>
  <si>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</si>
  <si>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</si>
  <si>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</si>
  <si>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</si>
  <si>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</si>
  <si>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</si>
  <si>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</si>
  <si>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</si>
  <si>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</si>
  <si>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</si>
  <si>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</si>
  <si>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</si>
  <si>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</si>
  <si>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</si>
  <si>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</si>
  <si>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</si>
  <si>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</si>
  <si>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</si>
  <si>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</si>
  <si>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</si>
  <si>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</si>
  <si>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</si>
  <si>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</si>
  <si>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</si>
  <si>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</si>
  <si>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</si>
  <si>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</si>
  <si>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</si>
  <si>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</si>
  <si>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</si>
  <si>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</si>
  <si>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</si>
  <si>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</si>
  <si>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</si>
  <si>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</si>
  <si>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</si>
  <si>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</si>
  <si>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</si>
  <si>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</si>
  <si>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</si>
  <si>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</si>
  <si>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</si>
  <si>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</si>
  <si>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</si>
  <si>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</si>
  <si>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</si>
  <si>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</si>
  <si>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</si>
  <si>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</si>
  <si>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</si>
  <si>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</si>
  <si>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</si>
  <si>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</si>
  <si>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</si>
  <si>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</si>
  <si>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</si>
  <si>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</si>
  <si>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</si>
  <si>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</si>
  <si>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</si>
  <si>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</si>
  <si>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</si>
  <si>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</si>
  <si>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</si>
  <si>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</si>
  <si>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</si>
  <si>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</si>
  <si>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</si>
  <si>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</si>
  <si>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</si>
  <si>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</si>
  <si>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</si>
  <si>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</si>
  <si>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</si>
  <si>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</si>
  <si>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</si>
  <si>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</si>
  <si>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</si>
  <si>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</si>
  <si>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</si>
  <si>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</si>
  <si>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</si>
  <si>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</si>
  <si>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</si>
  <si>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</si>
  <si>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</si>
  <si>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</si>
  <si>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</si>
  <si>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</si>
  <si>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</si>
  <si>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</si>
  <si>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</si>
  <si>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</si>
  <si>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</si>
  <si>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</si>
  <si>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</si>
  <si>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</si>
  <si>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</si>
  <si>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</si>
  <si>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</si>
  <si>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</si>
  <si>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</si>
  <si>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</si>
  <si>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</si>
  <si>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</si>
  <si>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</si>
  <si>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</si>
  <si>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</si>
  <si>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</si>
  <si>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</si>
  <si>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</si>
  <si>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</si>
  <si>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</si>
  <si>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</si>
  <si>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</si>
  <si>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</si>
  <si>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</si>
  <si>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</si>
  <si>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</si>
  <si>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</si>
  <si>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</si>
  <si>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</si>
  <si>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</si>
  <si>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</si>
  <si>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</si>
  <si>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</si>
  <si>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</si>
  <si>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</si>
  <si>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</si>
  <si>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</si>
  <si>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</si>
  <si>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</si>
  <si>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</si>
  <si>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</si>
  <si>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</si>
  <si>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</si>
  <si>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</si>
  <si>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</si>
  <si>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</si>
  <si>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</si>
  <si>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</si>
  <si>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</si>
  <si>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</si>
  <si>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</si>
  <si>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</si>
  <si>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</si>
  <si>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</si>
  <si>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</si>
  <si>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</si>
  <si>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</si>
  <si>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</si>
  <si>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</si>
  <si>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</si>
  <si>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</si>
  <si>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</si>
  <si>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</si>
  <si>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</si>
  <si>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</si>
  <si>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</si>
  <si>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</si>
  <si>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</si>
  <si>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</si>
  <si>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</si>
  <si>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</si>
  <si>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</si>
  <si>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</si>
  <si>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</si>
  <si>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</si>
  <si>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</si>
  <si>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</si>
  <si>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</si>
  <si>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</si>
  <si>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</si>
  <si>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</si>
  <si>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</si>
  <si>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</si>
  <si>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</si>
  <si>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</si>
  <si>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</si>
  <si>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</si>
  <si>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</si>
  <si>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</si>
  <si>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</si>
  <si>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</si>
  <si>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</si>
  <si>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</si>
  <si>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</si>
  <si>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</si>
  <si>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</si>
  <si>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</si>
  <si>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</si>
  <si>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</si>
  <si>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</si>
  <si>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</si>
  <si>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</si>
  <si>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</si>
  <si>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</si>
  <si>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</si>
  <si>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</si>
  <si>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</si>
  <si>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</si>
  <si>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</si>
  <si>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</si>
  <si>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</si>
  <si>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</si>
  <si>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</si>
  <si>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</si>
  <si>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</si>
  <si>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</si>
  <si>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</si>
  <si>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</si>
  <si>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</si>
  <si>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</si>
  <si>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</si>
  <si>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</si>
  <si>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</si>
  <si>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</si>
  <si>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</si>
  <si>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</si>
  <si>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</si>
  <si>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</si>
  <si>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</si>
  <si>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</si>
  <si>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</si>
  <si>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</si>
  <si>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</si>
  <si>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</si>
  <si>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</si>
  <si>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</si>
  <si>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</si>
  <si>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</si>
  <si>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</si>
  <si>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</si>
  <si>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</si>
  <si>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</si>
  <si>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</si>
  <si>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</si>
  <si>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</si>
  <si>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</si>
  <si>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</si>
  <si>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</si>
  <si>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</si>
  <si>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</si>
  <si>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</si>
  <si>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</si>
  <si>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</si>
  <si>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</si>
  <si>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</si>
  <si>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</si>
  <si>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</si>
  <si>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</si>
  <si>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</si>
  <si>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</si>
  <si>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</si>
  <si>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</si>
  <si>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</si>
  <si>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</si>
  <si>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</si>
  <si>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</si>
  <si>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</si>
  <si>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</si>
  <si>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</si>
  <si>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</si>
  <si>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</si>
  <si>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</si>
  <si>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</si>
  <si>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</si>
  <si>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</si>
  <si>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</si>
  <si>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</si>
  <si>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</si>
  <si>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</si>
  <si>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</si>
  <si>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</si>
  <si>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</si>
  <si>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</si>
  <si>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</si>
  <si>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</si>
  <si>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</si>
  <si>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</si>
  <si>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</si>
  <si>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</si>
  <si>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</si>
  <si>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</si>
  <si>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</si>
  <si>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</si>
  <si>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</si>
  <si>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</si>
  <si>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</si>
  <si>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</si>
  <si>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</si>
  <si>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</si>
  <si>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</si>
  <si>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</si>
  <si>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</si>
  <si>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</si>
  <si>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</si>
  <si>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</si>
  <si>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</si>
  <si>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</si>
  <si>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</si>
  <si>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</si>
  <si>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</si>
  <si>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</si>
  <si>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</si>
  <si>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</si>
  <si>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</si>
  <si>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</si>
  <si>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</si>
  <si>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</si>
  <si>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</si>
  <si>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</si>
  <si>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</si>
  <si>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</si>
  <si>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</si>
  <si>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</si>
  <si>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</si>
  <si>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</si>
  <si>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</si>
  <si>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</si>
  <si>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</si>
  <si>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</si>
  <si>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</si>
  <si>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</si>
  <si>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</si>
  <si>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</si>
  <si>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</si>
  <si>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</si>
  <si>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</si>
  <si>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</si>
  <si>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</si>
  <si>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</si>
  <si>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</si>
  <si>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</si>
  <si>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</si>
  <si>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</si>
  <si>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</si>
  <si>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</si>
  <si>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</si>
  <si>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</si>
  <si>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</si>
  <si>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</si>
  <si>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</si>
  <si>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</si>
  <si>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</si>
  <si>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</si>
  <si>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</si>
  <si>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</si>
  <si>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</si>
  <si>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</si>
  <si>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</si>
  <si>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</si>
  <si>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</si>
  <si>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</si>
  <si>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</si>
  <si>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</si>
  <si>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</si>
  <si>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</si>
  <si>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</si>
  <si>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</si>
  <si>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</si>
  <si>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</si>
  <si>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</si>
  <si>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</si>
  <si>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</si>
  <si>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</si>
  <si>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</si>
  <si>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</si>
  <si>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</si>
  <si>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</si>
  <si>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</si>
  <si>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</si>
  <si>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</si>
  <si>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</si>
  <si>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</si>
  <si>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</si>
  <si>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</si>
  <si>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</si>
  <si>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</si>
  <si>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</si>
  <si>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</si>
  <si>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</si>
  <si>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</si>
  <si>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</si>
  <si>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</si>
  <si>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</si>
  <si>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</si>
  <si>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</si>
  <si>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</si>
  <si>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</si>
  <si>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</si>
  <si>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</si>
  <si>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</si>
  <si>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</si>
  <si>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</si>
  <si>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</si>
  <si>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</si>
  <si>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</si>
  <si>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</si>
  <si>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</si>
  <si>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</si>
  <si>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</si>
  <si>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</si>
  <si>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</si>
  <si>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</si>
  <si>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</si>
  <si>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</si>
  <si>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</si>
  <si>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</si>
  <si>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</si>
  <si>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</si>
  <si>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</si>
  <si>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</si>
  <si>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</si>
  <si>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</si>
  <si>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</si>
  <si>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</si>
  <si>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</si>
  <si>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</si>
  <si>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</si>
  <si>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</si>
  <si>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</si>
  <si>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</si>
  <si>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</si>
  <si>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</si>
  <si>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</si>
  <si>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</si>
  <si>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</si>
  <si>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</si>
  <si>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</si>
  <si>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</si>
  <si>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</si>
  <si>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</si>
  <si>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</si>
  <si>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</si>
  <si>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</si>
  <si>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</si>
  <si>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</si>
  <si>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</si>
  <si>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</si>
  <si>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</si>
  <si>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</si>
  <si>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</si>
  <si>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</si>
  <si>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</si>
  <si>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</si>
  <si>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</si>
  <si>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</si>
  <si>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</si>
  <si>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</si>
  <si>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</si>
  <si>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</si>
  <si>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LICITAÇÕES - SELITA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</si>
  <si>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</si>
  <si>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</si>
  <si>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</si>
  <si>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</si>
  <si>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</si>
  <si>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</si>
  <si>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</si>
  <si>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</si>
  <si>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</si>
  <si>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</si>
  <si>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</si>
  <si>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</si>
  <si>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</si>
  <si>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</si>
  <si>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</si>
  <si>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</si>
  <si>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</si>
  <si>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</si>
  <si>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</si>
  <si>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</si>
  <si>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</si>
  <si>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</si>
  <si>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</si>
  <si>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</si>
  <si>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</si>
  <si>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</si>
  <si>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</si>
  <si>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</si>
  <si>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</si>
  <si>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</si>
  <si>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</si>
  <si>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</si>
  <si>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</si>
  <si>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</si>
  <si>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</si>
  <si>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</si>
  <si>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</si>
  <si>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</si>
  <si>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</si>
  <si>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</si>
  <si>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</si>
  <si>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</si>
  <si>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</si>
  <si>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</si>
  <si>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</si>
  <si>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</si>
  <si>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</si>
  <si>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</si>
  <si>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</si>
  <si>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</si>
  <si>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</si>
  <si>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</si>
  <si>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</si>
  <si>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</si>
  <si>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</si>
  <si>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</si>
  <si>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</si>
  <si>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</si>
  <si>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</si>
  <si>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</si>
  <si>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</si>
  <si>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</si>
  <si>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</si>
  <si>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</si>
  <si>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</si>
  <si>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</si>
  <si>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</si>
  <si>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</si>
  <si>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</si>
  <si>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</si>
  <si>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</si>
  <si>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</si>
  <si>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</si>
  <si>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</si>
  <si>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</si>
  <si>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</si>
  <si>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</si>
  <si>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</si>
  <si>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</si>
  <si>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</si>
  <si>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</si>
  <si>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</si>
  <si>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</si>
  <si>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</si>
  <si>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</si>
  <si>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</si>
  <si>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</si>
  <si>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</si>
  <si>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</si>
  <si>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</si>
  <si>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</si>
  <si>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</si>
  <si>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</si>
  <si>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</si>
  <si>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</si>
  <si>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</si>
  <si>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</si>
  <si>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</si>
  <si>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</si>
  <si>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</si>
  <si>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</si>
  <si>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</si>
  <si>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</si>
  <si>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</si>
  <si>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</si>
  <si>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</si>
  <si>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</si>
  <si>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</si>
  <si>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</si>
  <si>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</si>
  <si>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</si>
  <si>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</si>
  <si>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</si>
  <si>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</si>
  <si>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</si>
  <si>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</si>
  <si>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</si>
  <si>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</si>
  <si>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</si>
  <si>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</si>
  <si>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</si>
  <si>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</si>
  <si>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</si>
  <si>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</si>
  <si>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</si>
  <si>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</si>
  <si>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</si>
  <si>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</si>
  <si>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</si>
  <si>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</si>
  <si>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</si>
  <si>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</si>
  <si>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</si>
  <si>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</si>
  <si>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</si>
  <si>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</si>
  <si>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</si>
  <si>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</si>
  <si>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</si>
  <si>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</si>
  <si>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</si>
  <si>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</si>
  <si>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</si>
  <si>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</si>
  <si>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</si>
  <si>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</si>
  <si>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</si>
  <si>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</si>
  <si>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</si>
  <si>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</si>
  <si>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</si>
  <si>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</si>
  <si>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</si>
  <si>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</si>
  <si>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</si>
  <si>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</si>
  <si>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</si>
  <si>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</si>
  <si>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</si>
  <si>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</si>
  <si>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</si>
  <si>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</si>
  <si>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</si>
  <si>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</si>
  <si>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</si>
  <si>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</si>
  <si>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</si>
  <si>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</si>
  <si>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</si>
  <si>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</si>
  <si>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</si>
  <si>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</si>
  <si>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</si>
  <si>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</si>
  <si>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</si>
  <si>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</si>
  <si>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</si>
  <si>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</si>
  <si>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</si>
  <si>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</si>
  <si>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</si>
  <si>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</si>
  <si>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</si>
  <si>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</si>
  <si>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</si>
  <si>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</si>
  <si>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</si>
  <si>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</si>
  <si>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</si>
  <si>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</si>
  <si>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</si>
  <si>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</si>
  <si>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</si>
  <si>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</si>
  <si>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</si>
  <si>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</si>
  <si>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</si>
  <si>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</si>
  <si>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</si>
  <si>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</si>
  <si>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</si>
  <si>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</si>
  <si>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</si>
  <si>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</si>
  <si>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</si>
  <si>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</si>
  <si>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</si>
  <si>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</si>
  <si>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</si>
  <si>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</si>
  <si>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</si>
  <si>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</si>
  <si>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</si>
  <si>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</si>
  <si>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</si>
  <si>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</si>
  <si>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</si>
  <si>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</si>
  <si>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</si>
  <si>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</si>
  <si>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</si>
  <si>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</si>
  <si>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</si>
  <si>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</si>
  <si>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</si>
  <si>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</si>
  <si>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</si>
  <si>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</si>
  <si>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</si>
  <si>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</si>
  <si>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</si>
  <si>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</si>
  <si>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</si>
  <si>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</si>
  <si>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</si>
  <si>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</si>
  <si>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</si>
  <si>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</si>
  <si>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</si>
  <si>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</si>
  <si>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</si>
  <si>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</si>
  <si>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</si>
  <si>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</si>
  <si>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</si>
  <si>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</si>
  <si>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</si>
  <si>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</si>
  <si>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</si>
  <si>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</si>
  <si>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</si>
  <si>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</si>
  <si>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</si>
  <si>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</si>
  <si>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</si>
  <si>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</si>
  <si>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</si>
  <si>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</si>
  <si>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</si>
  <si>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</si>
  <si>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</si>
  <si>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</si>
  <si>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</si>
  <si>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</si>
  <si>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</si>
  <si>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</si>
  <si>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</si>
  <si>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</si>
  <si>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</si>
  <si>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</si>
  <si>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</si>
  <si>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</si>
  <si>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</si>
  <si>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</si>
  <si>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</si>
  <si>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</si>
  <si>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</si>
  <si>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</si>
  <si>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</si>
  <si>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</si>
  <si>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</si>
  <si>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Situação em 3/11/2022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</si>
  <si>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</si>
  <si>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</si>
  <si>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</si>
  <si>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</si>
  <si>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</si>
  <si>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MÁRIO RÉGIS CADEMARTORI MAGALHÃES</t>
  </si>
  <si>
    <t>ANA PAULA RIBEIRO DE SANTANA</t>
  </si>
  <si>
    <t>Situação em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</si>
</sst>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5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3"/>
  <sheetViews>
    <sheetView tabSelected="1" topLeftCell="A94" zoomScale="85" zoomScaleNormal="85" zoomScalePageLayoutView="55" workbookViewId="0">
      <selection activeCell="J103" sqref="J10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6" customWidth="1"/>
    <col min="4" max="4" width="28.28515625" style="77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1" t="s">
        <v>1093</v>
      </c>
      <c r="B1" s="211"/>
      <c r="C1" s="211"/>
      <c r="D1" s="211"/>
      <c r="E1" s="211"/>
      <c r="F1" s="211"/>
    </row>
    <row r="2" spans="1:9" ht="31.5" customHeight="1" x14ac:dyDescent="0.25">
      <c r="A2" s="212" t="s">
        <v>1117</v>
      </c>
      <c r="B2" s="212"/>
      <c r="C2" s="212"/>
      <c r="D2" s="212"/>
      <c r="E2" s="212"/>
      <c r="F2" s="212"/>
    </row>
    <row r="3" spans="1:9" ht="31.5" customHeight="1" x14ac:dyDescent="0.25">
      <c r="A3" s="213" t="s">
        <v>1126</v>
      </c>
      <c r="B3" s="213"/>
      <c r="C3" s="213"/>
      <c r="D3" s="213"/>
      <c r="E3" s="213"/>
      <c r="F3" s="213"/>
    </row>
    <row r="4" spans="1:9" ht="31.5" customHeight="1" thickBot="1" x14ac:dyDescent="0.3">
      <c r="A4" s="1"/>
    </row>
    <row r="5" spans="1:9" ht="31.5" customHeight="1" thickBot="1" x14ac:dyDescent="0.3">
      <c r="A5" s="206" t="s">
        <v>0</v>
      </c>
      <c r="B5" s="207"/>
      <c r="C5" s="207"/>
      <c r="D5" s="207"/>
      <c r="E5" s="207"/>
      <c r="F5" s="208"/>
    </row>
    <row r="6" spans="1:9" ht="31.5" customHeight="1" x14ac:dyDescent="0.25">
      <c r="A6" s="206" t="s">
        <v>775</v>
      </c>
      <c r="B6" s="207"/>
      <c r="C6" s="207"/>
      <c r="D6" s="207"/>
      <c r="E6" s="207"/>
      <c r="F6" s="208"/>
    </row>
    <row r="7" spans="1:9" ht="31.5" customHeight="1" x14ac:dyDescent="0.25">
      <c r="A7" s="24" t="s">
        <v>1</v>
      </c>
      <c r="B7" s="78" t="s">
        <v>2</v>
      </c>
      <c r="C7" s="79" t="s">
        <v>3</v>
      </c>
      <c r="D7" s="79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30" t="s">
        <v>775</v>
      </c>
      <c r="B8" s="81">
        <v>1070</v>
      </c>
      <c r="C8" s="89" t="s">
        <v>1070</v>
      </c>
      <c r="D8" s="81" t="s">
        <v>783</v>
      </c>
      <c r="E8" s="51" t="s">
        <v>951</v>
      </c>
      <c r="F8" s="17" t="s">
        <v>807</v>
      </c>
    </row>
    <row r="9" spans="1:9" ht="27.75" customHeight="1" x14ac:dyDescent="0.25">
      <c r="A9" s="203" t="s">
        <v>910</v>
      </c>
      <c r="B9" s="81">
        <v>136</v>
      </c>
      <c r="C9" s="89" t="s">
        <v>101</v>
      </c>
      <c r="D9" s="80" t="s">
        <v>9</v>
      </c>
      <c r="E9" s="81" t="s">
        <v>1058</v>
      </c>
      <c r="F9" s="17" t="s">
        <v>5</v>
      </c>
    </row>
    <row r="10" spans="1:9" ht="27.75" customHeight="1" x14ac:dyDescent="0.25">
      <c r="A10" s="204"/>
      <c r="B10" s="80">
        <v>521</v>
      </c>
      <c r="C10" s="85" t="s">
        <v>911</v>
      </c>
      <c r="D10" s="80" t="s">
        <v>47</v>
      </c>
      <c r="E10" s="40" t="s">
        <v>47</v>
      </c>
      <c r="F10" s="17" t="s">
        <v>5</v>
      </c>
    </row>
    <row r="11" spans="1:9" ht="42.75" customHeight="1" x14ac:dyDescent="0.25">
      <c r="A11" s="130" t="s">
        <v>839</v>
      </c>
      <c r="B11" s="81">
        <v>629</v>
      </c>
      <c r="C11" s="89" t="s">
        <v>12</v>
      </c>
      <c r="D11" s="81" t="str">
        <f>VLOOKUP(B11,Planilha2!A49:F352,6,0)</f>
        <v>TÉCNICO JUDICIÁRIO</v>
      </c>
      <c r="E11" s="51" t="s">
        <v>952</v>
      </c>
      <c r="F11" s="17" t="s">
        <v>5</v>
      </c>
    </row>
    <row r="12" spans="1:9" ht="27.75" customHeight="1" x14ac:dyDescent="0.25">
      <c r="A12" s="203" t="s">
        <v>776</v>
      </c>
      <c r="B12" s="80">
        <v>224</v>
      </c>
      <c r="C12" s="85" t="s">
        <v>11</v>
      </c>
      <c r="D12" s="80" t="str">
        <f>VLOOKUP(B12,Planilha2!A46:F349,6,0)</f>
        <v>TÉCNICO JUDICIÁRIO</v>
      </c>
      <c r="E12" s="40" t="s">
        <v>800</v>
      </c>
      <c r="F12" s="10" t="s">
        <v>5</v>
      </c>
    </row>
    <row r="13" spans="1:9" ht="27.75" customHeight="1" x14ac:dyDescent="0.25">
      <c r="A13" s="204"/>
      <c r="B13" s="80">
        <v>243</v>
      </c>
      <c r="C13" s="85" t="s">
        <v>46</v>
      </c>
      <c r="D13" s="80" t="s">
        <v>47</v>
      </c>
      <c r="E13" s="40" t="s">
        <v>47</v>
      </c>
      <c r="F13" s="10" t="s">
        <v>5</v>
      </c>
    </row>
    <row r="14" spans="1:9" ht="27.75" customHeight="1" x14ac:dyDescent="0.25">
      <c r="A14" s="203" t="s">
        <v>838</v>
      </c>
      <c r="B14" s="80">
        <v>364</v>
      </c>
      <c r="C14" s="91" t="s">
        <v>26</v>
      </c>
      <c r="D14" s="80" t="s">
        <v>9</v>
      </c>
      <c r="E14" s="40" t="s">
        <v>953</v>
      </c>
      <c r="F14" s="10" t="s">
        <v>5</v>
      </c>
    </row>
    <row r="15" spans="1:9" ht="27.75" customHeight="1" x14ac:dyDescent="0.25">
      <c r="A15" s="204"/>
      <c r="B15" s="80">
        <v>550</v>
      </c>
      <c r="C15" s="85" t="s">
        <v>134</v>
      </c>
      <c r="D15" s="80" t="s">
        <v>9</v>
      </c>
      <c r="E15" s="40" t="s">
        <v>954</v>
      </c>
      <c r="F15" s="10" t="s">
        <v>5</v>
      </c>
    </row>
    <row r="16" spans="1:9" ht="27.75" customHeight="1" x14ac:dyDescent="0.25">
      <c r="A16" s="203" t="s">
        <v>840</v>
      </c>
      <c r="B16" s="80">
        <v>760</v>
      </c>
      <c r="C16" s="85" t="s">
        <v>696</v>
      </c>
      <c r="D16" s="80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5"/>
      <c r="B17" s="80">
        <v>757</v>
      </c>
      <c r="C17" s="85" t="s">
        <v>8</v>
      </c>
      <c r="D17" s="80" t="str">
        <f>VLOOKUP(B17,Planilha2!A44:F347,6,0)</f>
        <v>TÉCNICO JUDICIÁRIO</v>
      </c>
      <c r="E17" s="40" t="s">
        <v>954</v>
      </c>
      <c r="F17" s="10" t="s">
        <v>5</v>
      </c>
    </row>
    <row r="18" spans="1:9" ht="27.75" customHeight="1" x14ac:dyDescent="0.25">
      <c r="A18" s="204"/>
      <c r="B18" s="80">
        <v>68</v>
      </c>
      <c r="C18" s="85" t="s">
        <v>48</v>
      </c>
      <c r="D18" s="80" t="str">
        <f>VLOOKUP(B18,Planilha2!$A$2:$F$305,6,0)</f>
        <v>TÉCNICO JUDICIÁRIO</v>
      </c>
      <c r="E18" s="40" t="s">
        <v>954</v>
      </c>
      <c r="F18" s="10" t="s">
        <v>5</v>
      </c>
    </row>
    <row r="19" spans="1:9" ht="39" customHeight="1" x14ac:dyDescent="0.25">
      <c r="A19" s="130" t="s">
        <v>777</v>
      </c>
      <c r="B19" s="81">
        <v>163</v>
      </c>
      <c r="C19" s="89" t="s">
        <v>14</v>
      </c>
      <c r="D19" s="81" t="s">
        <v>9</v>
      </c>
      <c r="E19" s="51" t="s">
        <v>955</v>
      </c>
      <c r="F19" s="17" t="s">
        <v>5</v>
      </c>
    </row>
    <row r="20" spans="1:9" ht="27.75" customHeight="1" x14ac:dyDescent="0.25">
      <c r="A20" s="203" t="s">
        <v>778</v>
      </c>
      <c r="B20" s="80">
        <v>992</v>
      </c>
      <c r="C20" s="85" t="s">
        <v>922</v>
      </c>
      <c r="D20" s="80" t="s">
        <v>9</v>
      </c>
      <c r="E20" s="40" t="s">
        <v>800</v>
      </c>
      <c r="F20" s="10" t="s">
        <v>5</v>
      </c>
      <c r="H20" s="209" t="s">
        <v>785</v>
      </c>
      <c r="I20" s="210"/>
    </row>
    <row r="21" spans="1:9" ht="27.75" customHeight="1" x14ac:dyDescent="0.25">
      <c r="A21" s="205"/>
      <c r="B21" s="80">
        <v>352</v>
      </c>
      <c r="C21" s="85" t="s">
        <v>17</v>
      </c>
      <c r="D21" s="80" t="str">
        <f>VLOOKUP(B21,Planilha2!$A$2:$F$305,6,0)</f>
        <v>TÉCNICO JUDICIÁRIO</v>
      </c>
      <c r="E21" s="40" t="s">
        <v>954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3" t="s">
        <v>779</v>
      </c>
      <c r="B22" s="80">
        <v>260</v>
      </c>
      <c r="C22" s="85" t="s">
        <v>15</v>
      </c>
      <c r="D22" s="80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04"/>
      <c r="B23" s="80">
        <v>164</v>
      </c>
      <c r="C23" s="85" t="s">
        <v>137</v>
      </c>
      <c r="D23" s="80" t="str">
        <f>VLOOKUP(B23,Planilha2!$A$2:$F$305,6,0)</f>
        <v>TÉCNICO JUDICIÁRIO</v>
      </c>
      <c r="E23" s="40" t="s">
        <v>954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9" t="s">
        <v>780</v>
      </c>
      <c r="B24" s="80">
        <v>529</v>
      </c>
      <c r="C24" s="85" t="s">
        <v>21</v>
      </c>
      <c r="D24" s="80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198" t="s">
        <v>781</v>
      </c>
      <c r="B25" s="199"/>
      <c r="C25" s="199"/>
      <c r="D25" s="199"/>
      <c r="E25" s="135" t="s">
        <v>47</v>
      </c>
      <c r="F25" s="136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198"/>
      <c r="B26" s="199"/>
      <c r="C26" s="199"/>
      <c r="D26" s="199"/>
      <c r="E26" s="135" t="s">
        <v>9</v>
      </c>
      <c r="F26" s="136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00" t="s">
        <v>935</v>
      </c>
      <c r="B27" s="201"/>
      <c r="C27" s="201"/>
      <c r="D27" s="201"/>
      <c r="E27" s="202"/>
      <c r="F27" s="137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06" t="s">
        <v>22</v>
      </c>
      <c r="B29" s="207"/>
      <c r="C29" s="207"/>
      <c r="D29" s="207"/>
      <c r="E29" s="207"/>
      <c r="F29" s="208"/>
    </row>
    <row r="30" spans="1:9" ht="31.5" customHeight="1" x14ac:dyDescent="0.25">
      <c r="A30" s="24" t="s">
        <v>1</v>
      </c>
      <c r="B30" s="78" t="s">
        <v>2</v>
      </c>
      <c r="C30" s="79" t="s">
        <v>3</v>
      </c>
      <c r="D30" s="79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3">
        <v>1039</v>
      </c>
      <c r="C31" s="94" t="s">
        <v>1088</v>
      </c>
      <c r="D31" s="93" t="s">
        <v>772</v>
      </c>
      <c r="E31" s="27" t="s">
        <v>1016</v>
      </c>
      <c r="F31" s="62" t="s">
        <v>1017</v>
      </c>
    </row>
    <row r="32" spans="1:9" ht="27.75" customHeight="1" x14ac:dyDescent="0.25">
      <c r="A32" s="203" t="s">
        <v>1025</v>
      </c>
      <c r="B32" s="81">
        <v>1071</v>
      </c>
      <c r="C32" s="89" t="s">
        <v>1071</v>
      </c>
      <c r="D32" s="81" t="s">
        <v>783</v>
      </c>
      <c r="E32" s="68" t="s">
        <v>956</v>
      </c>
      <c r="F32" s="17" t="s">
        <v>19</v>
      </c>
    </row>
    <row r="33" spans="1:6" ht="27.75" customHeight="1" x14ac:dyDescent="0.25">
      <c r="A33" s="205"/>
      <c r="B33" s="81">
        <v>985</v>
      </c>
      <c r="C33" s="89" t="s">
        <v>909</v>
      </c>
      <c r="D33" s="81" t="s">
        <v>47</v>
      </c>
      <c r="E33" s="128" t="s">
        <v>1094</v>
      </c>
      <c r="F33" s="17" t="s">
        <v>5</v>
      </c>
    </row>
    <row r="34" spans="1:6" ht="27.75" customHeight="1" x14ac:dyDescent="0.25">
      <c r="A34" s="205"/>
      <c r="B34" s="86"/>
      <c r="C34" s="83" t="s">
        <v>1020</v>
      </c>
      <c r="D34" s="86"/>
      <c r="E34" s="40" t="s">
        <v>958</v>
      </c>
      <c r="F34" s="10"/>
    </row>
    <row r="35" spans="1:6" ht="27.75" customHeight="1" x14ac:dyDescent="0.25">
      <c r="A35" s="205"/>
      <c r="B35" s="86"/>
      <c r="C35" s="83"/>
      <c r="D35" s="86"/>
      <c r="E35" s="40" t="s">
        <v>1097</v>
      </c>
      <c r="F35" s="10"/>
    </row>
    <row r="36" spans="1:6" ht="27.75" customHeight="1" x14ac:dyDescent="0.25">
      <c r="A36" s="204"/>
      <c r="B36" s="86">
        <v>346</v>
      </c>
      <c r="C36" s="95" t="s">
        <v>114</v>
      </c>
      <c r="D36" s="86" t="s">
        <v>9</v>
      </c>
      <c r="E36" s="40" t="s">
        <v>962</v>
      </c>
      <c r="F36" s="10" t="s">
        <v>5</v>
      </c>
    </row>
    <row r="37" spans="1:6" ht="27.75" customHeight="1" x14ac:dyDescent="0.25">
      <c r="A37" s="203" t="s">
        <v>860</v>
      </c>
      <c r="B37" s="81">
        <v>1073</v>
      </c>
      <c r="C37" s="89" t="s">
        <v>1073</v>
      </c>
      <c r="D37" s="81" t="s">
        <v>783</v>
      </c>
      <c r="E37" s="68" t="s">
        <v>945</v>
      </c>
      <c r="F37" s="17" t="s">
        <v>19</v>
      </c>
    </row>
    <row r="38" spans="1:6" ht="27.75" customHeight="1" x14ac:dyDescent="0.25">
      <c r="A38" s="204"/>
      <c r="B38" s="80">
        <v>506</v>
      </c>
      <c r="C38" s="91" t="s">
        <v>100</v>
      </c>
      <c r="D38" s="86" t="s">
        <v>9</v>
      </c>
      <c r="E38" s="40" t="s">
        <v>957</v>
      </c>
      <c r="F38" s="10" t="s">
        <v>5</v>
      </c>
    </row>
    <row r="39" spans="1:6" ht="27.75" customHeight="1" x14ac:dyDescent="0.25">
      <c r="A39" s="203" t="s">
        <v>896</v>
      </c>
      <c r="B39" s="81">
        <v>987</v>
      </c>
      <c r="C39" s="89" t="s">
        <v>914</v>
      </c>
      <c r="D39" s="81" t="s">
        <v>47</v>
      </c>
      <c r="E39" s="68" t="s">
        <v>961</v>
      </c>
      <c r="F39" s="17" t="s">
        <v>5</v>
      </c>
    </row>
    <row r="40" spans="1:6" ht="27.75" customHeight="1" x14ac:dyDescent="0.25">
      <c r="A40" s="205"/>
      <c r="B40" s="81">
        <v>388</v>
      </c>
      <c r="C40" s="85" t="s">
        <v>6</v>
      </c>
      <c r="D40" s="80" t="s">
        <v>47</v>
      </c>
      <c r="E40" s="40" t="s">
        <v>960</v>
      </c>
      <c r="F40" s="10" t="s">
        <v>5</v>
      </c>
    </row>
    <row r="41" spans="1:6" ht="27.75" customHeight="1" x14ac:dyDescent="0.25">
      <c r="A41" s="204"/>
      <c r="B41" s="80"/>
      <c r="C41" s="83" t="s">
        <v>1020</v>
      </c>
      <c r="D41" s="80"/>
      <c r="E41" s="40" t="s">
        <v>963</v>
      </c>
      <c r="F41" s="10"/>
    </row>
    <row r="42" spans="1:6" ht="27.75" customHeight="1" x14ac:dyDescent="0.25">
      <c r="A42" s="203" t="s">
        <v>985</v>
      </c>
      <c r="B42" s="134">
        <v>1014</v>
      </c>
      <c r="C42" s="89" t="s">
        <v>941</v>
      </c>
      <c r="D42" s="81" t="s">
        <v>783</v>
      </c>
      <c r="E42" s="68" t="s">
        <v>961</v>
      </c>
      <c r="F42" s="17" t="s">
        <v>807</v>
      </c>
    </row>
    <row r="43" spans="1:6" ht="27.75" customHeight="1" x14ac:dyDescent="0.25">
      <c r="A43" s="205"/>
      <c r="B43" s="80">
        <v>1030</v>
      </c>
      <c r="C43" s="85" t="s">
        <v>990</v>
      </c>
      <c r="D43" s="80" t="s">
        <v>9</v>
      </c>
      <c r="E43" s="40" t="s">
        <v>962</v>
      </c>
      <c r="F43" s="10" t="s">
        <v>5</v>
      </c>
    </row>
    <row r="44" spans="1:6" ht="27.75" customHeight="1" x14ac:dyDescent="0.25">
      <c r="A44" s="204"/>
      <c r="B44" s="80">
        <v>1044</v>
      </c>
      <c r="C44" s="85" t="s">
        <v>28</v>
      </c>
      <c r="D44" s="80" t="s">
        <v>47</v>
      </c>
      <c r="E44" s="40" t="s">
        <v>963</v>
      </c>
      <c r="F44" s="10" t="s">
        <v>5</v>
      </c>
    </row>
    <row r="45" spans="1:6" ht="27.75" customHeight="1" x14ac:dyDescent="0.25">
      <c r="A45" s="64" t="s">
        <v>1114</v>
      </c>
      <c r="B45" s="81">
        <v>173</v>
      </c>
      <c r="C45" s="84" t="s">
        <v>389</v>
      </c>
      <c r="D45" s="80" t="s">
        <v>9</v>
      </c>
      <c r="E45" s="65" t="s">
        <v>945</v>
      </c>
      <c r="F45" s="10" t="s">
        <v>5</v>
      </c>
    </row>
    <row r="46" spans="1:6" ht="27.75" customHeight="1" x14ac:dyDescent="0.25">
      <c r="A46" s="203" t="s">
        <v>1101</v>
      </c>
      <c r="B46" s="81">
        <v>1056</v>
      </c>
      <c r="C46" s="89" t="s">
        <v>1014</v>
      </c>
      <c r="D46" s="80" t="s">
        <v>783</v>
      </c>
      <c r="E46" s="68" t="s">
        <v>1010</v>
      </c>
      <c r="F46" s="17" t="s">
        <v>1015</v>
      </c>
    </row>
    <row r="47" spans="1:6" ht="27.75" customHeight="1" x14ac:dyDescent="0.25">
      <c r="A47" s="205"/>
      <c r="B47" s="80">
        <v>872</v>
      </c>
      <c r="C47" s="85" t="s">
        <v>164</v>
      </c>
      <c r="D47" s="80" t="s">
        <v>9</v>
      </c>
      <c r="E47" s="40" t="s">
        <v>947</v>
      </c>
      <c r="F47" s="10" t="s">
        <v>5</v>
      </c>
    </row>
    <row r="48" spans="1:6" ht="27.75" customHeight="1" x14ac:dyDescent="0.25">
      <c r="A48" s="204"/>
      <c r="B48" s="80">
        <v>968</v>
      </c>
      <c r="C48" s="90" t="s">
        <v>895</v>
      </c>
      <c r="D48" s="80" t="s">
        <v>9</v>
      </c>
      <c r="E48" s="40" t="s">
        <v>9</v>
      </c>
      <c r="F48" s="45" t="s">
        <v>5</v>
      </c>
    </row>
    <row r="49" spans="1:9" ht="27.75" customHeight="1" x14ac:dyDescent="0.25">
      <c r="A49" s="73" t="s">
        <v>30</v>
      </c>
      <c r="B49" s="81">
        <v>281</v>
      </c>
      <c r="C49" s="89" t="s">
        <v>31</v>
      </c>
      <c r="D49" s="81" t="str">
        <f>VLOOKUP(B49,Planilha2!$A$2:$F$305,6,0)</f>
        <v>TÉCNICO JUDICIÁRIO</v>
      </c>
      <c r="E49" s="68" t="s">
        <v>948</v>
      </c>
      <c r="F49" s="17" t="s">
        <v>5</v>
      </c>
    </row>
    <row r="50" spans="1:9" ht="27.75" customHeight="1" x14ac:dyDescent="0.25">
      <c r="A50" s="72" t="s">
        <v>32</v>
      </c>
      <c r="B50" s="80">
        <v>780</v>
      </c>
      <c r="C50" s="85" t="s">
        <v>33</v>
      </c>
      <c r="D50" s="80" t="str">
        <f>VLOOKUP(B50,Planilha2!$A$2:$F$305,6,0)</f>
        <v>TÉCNICO JUDICIÁRIO</v>
      </c>
      <c r="E50" s="40" t="s">
        <v>949</v>
      </c>
      <c r="F50" s="10" t="s">
        <v>5</v>
      </c>
    </row>
    <row r="51" spans="1:9" ht="27.75" customHeight="1" x14ac:dyDescent="0.25">
      <c r="A51" s="72" t="s">
        <v>34</v>
      </c>
      <c r="B51" s="80">
        <v>277</v>
      </c>
      <c r="C51" s="85" t="s">
        <v>35</v>
      </c>
      <c r="D51" s="80" t="str">
        <f>VLOOKUP(B51,Planilha2!$A$2:$F$305,6,0)</f>
        <v>TÉCNICO JUDICIÁRIO</v>
      </c>
      <c r="E51" s="40" t="s">
        <v>949</v>
      </c>
      <c r="F51" s="10" t="s">
        <v>5</v>
      </c>
    </row>
    <row r="52" spans="1:9" ht="27.75" customHeight="1" x14ac:dyDescent="0.25">
      <c r="A52" s="72" t="s">
        <v>36</v>
      </c>
      <c r="B52" s="80">
        <v>1047</v>
      </c>
      <c r="C52" s="91" t="s">
        <v>1000</v>
      </c>
      <c r="D52" s="80" t="s">
        <v>783</v>
      </c>
      <c r="E52" s="40" t="s">
        <v>949</v>
      </c>
      <c r="F52" s="10" t="s">
        <v>1001</v>
      </c>
    </row>
    <row r="53" spans="1:9" ht="27.75" customHeight="1" x14ac:dyDescent="0.25">
      <c r="A53" s="139" t="s">
        <v>1099</v>
      </c>
      <c r="B53" s="81">
        <v>1081</v>
      </c>
      <c r="C53" s="89" t="s">
        <v>1068</v>
      </c>
      <c r="D53" s="81" t="s">
        <v>783</v>
      </c>
      <c r="E53" s="68" t="s">
        <v>950</v>
      </c>
      <c r="F53" s="17" t="s">
        <v>1069</v>
      </c>
    </row>
    <row r="54" spans="1:9" ht="27.75" customHeight="1" x14ac:dyDescent="0.25">
      <c r="A54" s="203" t="s">
        <v>870</v>
      </c>
      <c r="B54" s="81">
        <v>1072</v>
      </c>
      <c r="C54" s="89" t="s">
        <v>1072</v>
      </c>
      <c r="D54" s="81" t="s">
        <v>783</v>
      </c>
      <c r="E54" s="68" t="s">
        <v>959</v>
      </c>
      <c r="F54" s="17" t="s">
        <v>19</v>
      </c>
    </row>
    <row r="55" spans="1:9" ht="27.75" customHeight="1" x14ac:dyDescent="0.25">
      <c r="A55" s="205"/>
      <c r="B55" s="80">
        <v>1008</v>
      </c>
      <c r="C55" s="91" t="s">
        <v>940</v>
      </c>
      <c r="D55" s="80" t="s">
        <v>783</v>
      </c>
      <c r="E55" s="40" t="s">
        <v>1112</v>
      </c>
      <c r="F55" s="10" t="s">
        <v>19</v>
      </c>
    </row>
    <row r="56" spans="1:9" ht="27.75" customHeight="1" x14ac:dyDescent="0.25">
      <c r="A56" s="205"/>
      <c r="B56" s="80">
        <v>977</v>
      </c>
      <c r="C56" s="85" t="s">
        <v>983</v>
      </c>
      <c r="D56" s="80" t="s">
        <v>9</v>
      </c>
      <c r="E56" s="40" t="s">
        <v>9</v>
      </c>
      <c r="F56" s="10" t="s">
        <v>5</v>
      </c>
    </row>
    <row r="57" spans="1:9" ht="27.75" customHeight="1" x14ac:dyDescent="0.25">
      <c r="A57" s="203" t="s">
        <v>841</v>
      </c>
      <c r="B57" s="81">
        <v>972</v>
      </c>
      <c r="C57" s="89" t="s">
        <v>902</v>
      </c>
      <c r="D57" s="81" t="s">
        <v>783</v>
      </c>
      <c r="E57" s="68" t="s">
        <v>964</v>
      </c>
      <c r="F57" s="17" t="s">
        <v>903</v>
      </c>
    </row>
    <row r="58" spans="1:9" ht="27.75" customHeight="1" x14ac:dyDescent="0.25">
      <c r="A58" s="205"/>
      <c r="B58" s="80">
        <v>177</v>
      </c>
      <c r="C58" s="85" t="s">
        <v>155</v>
      </c>
      <c r="D58" s="80" t="str">
        <f>VLOOKUP(B58,Planilha2!$A$2:$F$305,6,0)</f>
        <v>TÉCNICO JUDICIÁRIO</v>
      </c>
      <c r="E58" s="40" t="s">
        <v>1100</v>
      </c>
      <c r="F58" s="10" t="s">
        <v>5</v>
      </c>
      <c r="H58" s="209" t="s">
        <v>785</v>
      </c>
      <c r="I58" s="210"/>
    </row>
    <row r="59" spans="1:9" ht="27.75" customHeight="1" x14ac:dyDescent="0.25">
      <c r="A59" s="205"/>
      <c r="B59" s="80">
        <v>185</v>
      </c>
      <c r="C59" s="85" t="s">
        <v>131</v>
      </c>
      <c r="D59" s="80" t="s">
        <v>9</v>
      </c>
      <c r="E59" s="40" t="s">
        <v>9</v>
      </c>
      <c r="F59" s="10" t="s">
        <v>5</v>
      </c>
      <c r="H59" s="15" t="s">
        <v>772</v>
      </c>
      <c r="I59" s="16">
        <f>COUNTIF($D$31:$D$62,H59)</f>
        <v>1</v>
      </c>
    </row>
    <row r="60" spans="1:9" ht="27.75" customHeight="1" x14ac:dyDescent="0.25">
      <c r="A60" s="205"/>
      <c r="B60" s="80">
        <v>109</v>
      </c>
      <c r="C60" s="85" t="s">
        <v>158</v>
      </c>
      <c r="D60" s="80" t="s">
        <v>782</v>
      </c>
      <c r="E60" s="40" t="s">
        <v>954</v>
      </c>
      <c r="F60" s="10" t="s">
        <v>787</v>
      </c>
      <c r="H60" s="14" t="s">
        <v>47</v>
      </c>
      <c r="I60" s="16">
        <f>COUNTIF($D$31:$D$63,H60)</f>
        <v>4</v>
      </c>
    </row>
    <row r="61" spans="1:9" ht="27.75" customHeight="1" x14ac:dyDescent="0.25">
      <c r="A61" s="204"/>
      <c r="B61" s="80"/>
      <c r="C61" s="83" t="s">
        <v>1020</v>
      </c>
      <c r="D61" s="80"/>
      <c r="E61" s="40" t="s">
        <v>1112</v>
      </c>
      <c r="F61" s="10"/>
      <c r="H61" s="14" t="s">
        <v>9</v>
      </c>
      <c r="I61" s="16">
        <f>COUNTIF($D$31:$D$63,H61)</f>
        <v>13</v>
      </c>
    </row>
    <row r="62" spans="1:9" ht="27.75" customHeight="1" x14ac:dyDescent="0.25">
      <c r="A62" s="203" t="s">
        <v>842</v>
      </c>
      <c r="B62" s="81">
        <v>300</v>
      </c>
      <c r="C62" s="89" t="s">
        <v>96</v>
      </c>
      <c r="D62" s="81" t="str">
        <f>VLOOKUP(B62,Planilha2!$A$2:$F$305,6,0)</f>
        <v>TÉCNICO JUDICIÁRIO</v>
      </c>
      <c r="E62" s="68" t="s">
        <v>965</v>
      </c>
      <c r="F62" s="17" t="s">
        <v>5</v>
      </c>
      <c r="H62" s="15" t="s">
        <v>783</v>
      </c>
      <c r="I62" s="16">
        <f>COUNTIF($D$31:$D$63,H62)</f>
        <v>10</v>
      </c>
    </row>
    <row r="63" spans="1:9" ht="27.75" customHeight="1" x14ac:dyDescent="0.25">
      <c r="A63" s="204"/>
      <c r="B63" s="80">
        <v>1090</v>
      </c>
      <c r="C63" s="85" t="s">
        <v>1125</v>
      </c>
      <c r="D63" s="80" t="s">
        <v>783</v>
      </c>
      <c r="E63" s="40" t="s">
        <v>963</v>
      </c>
      <c r="F63" s="10" t="s">
        <v>19</v>
      </c>
      <c r="H63" s="15" t="s">
        <v>782</v>
      </c>
      <c r="I63" s="16">
        <f>COUNTIF($D$31:$D$63,H63)</f>
        <v>1</v>
      </c>
    </row>
    <row r="64" spans="1:9" ht="31.5" customHeight="1" x14ac:dyDescent="0.25">
      <c r="A64" s="198" t="s">
        <v>781</v>
      </c>
      <c r="B64" s="199"/>
      <c r="C64" s="199"/>
      <c r="D64" s="199"/>
      <c r="E64" s="135" t="s">
        <v>47</v>
      </c>
      <c r="F64" s="136">
        <f>COUNTIF(D31:D63,E64)</f>
        <v>4</v>
      </c>
      <c r="H64" s="15" t="s">
        <v>29</v>
      </c>
      <c r="I64" s="16">
        <f>COUNTIF($D$31:$D$63,H64)</f>
        <v>0</v>
      </c>
    </row>
    <row r="65" spans="1:9" ht="31.5" customHeight="1" x14ac:dyDescent="0.25">
      <c r="A65" s="198"/>
      <c r="B65" s="199"/>
      <c r="C65" s="199"/>
      <c r="D65" s="199"/>
      <c r="E65" s="135" t="s">
        <v>9</v>
      </c>
      <c r="F65" s="136">
        <f>COUNTIF(D31:D63,E65)</f>
        <v>13</v>
      </c>
      <c r="H65" s="15" t="s">
        <v>784</v>
      </c>
      <c r="I65" s="16">
        <f>SUM(I59:I64)</f>
        <v>29</v>
      </c>
    </row>
    <row r="66" spans="1:9" ht="31.5" customHeight="1" thickBot="1" x14ac:dyDescent="0.3">
      <c r="A66" s="200" t="s">
        <v>936</v>
      </c>
      <c r="B66" s="201"/>
      <c r="C66" s="201"/>
      <c r="D66" s="201"/>
      <c r="E66" s="202"/>
      <c r="F66" s="137">
        <f>COUNTA(F31:F63)</f>
        <v>29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06" t="s">
        <v>39</v>
      </c>
      <c r="B68" s="207"/>
      <c r="C68" s="207"/>
      <c r="D68" s="207"/>
      <c r="E68" s="207"/>
      <c r="F68" s="208"/>
    </row>
    <row r="69" spans="1:9" ht="31.5" customHeight="1" x14ac:dyDescent="0.25">
      <c r="A69" s="24" t="s">
        <v>1</v>
      </c>
      <c r="B69" s="78" t="s">
        <v>2</v>
      </c>
      <c r="C69" s="79" t="s">
        <v>3</v>
      </c>
      <c r="D69" s="79" t="s">
        <v>233</v>
      </c>
      <c r="E69" s="25" t="s">
        <v>4</v>
      </c>
      <c r="F69" s="26" t="s">
        <v>774</v>
      </c>
    </row>
    <row r="70" spans="1:9" ht="27.75" customHeight="1" x14ac:dyDescent="0.25">
      <c r="A70" s="69" t="s">
        <v>40</v>
      </c>
      <c r="B70" s="81">
        <v>1074</v>
      </c>
      <c r="C70" s="89" t="s">
        <v>1074</v>
      </c>
      <c r="D70" s="81" t="s">
        <v>783</v>
      </c>
      <c r="E70" s="68" t="s">
        <v>951</v>
      </c>
      <c r="F70" s="17" t="s">
        <v>807</v>
      </c>
    </row>
    <row r="71" spans="1:9" ht="27.75" customHeight="1" x14ac:dyDescent="0.25">
      <c r="A71" s="73" t="s">
        <v>1038</v>
      </c>
      <c r="B71" s="134">
        <v>683</v>
      </c>
      <c r="C71" s="89" t="s">
        <v>45</v>
      </c>
      <c r="D71" s="134" t="s">
        <v>783</v>
      </c>
      <c r="E71" s="131" t="s">
        <v>976</v>
      </c>
      <c r="F71" s="17" t="s">
        <v>19</v>
      </c>
    </row>
    <row r="72" spans="1:9" ht="27.75" customHeight="1" x14ac:dyDescent="0.25">
      <c r="A72" s="203" t="s">
        <v>876</v>
      </c>
      <c r="B72" s="81">
        <v>347</v>
      </c>
      <c r="C72" s="89" t="s">
        <v>43</v>
      </c>
      <c r="D72" s="81" t="str">
        <f>VLOOKUP(B72,Planilha2!$A$2:$F$305,6,0)</f>
        <v>TÉCNICO JUDICIÁRIO</v>
      </c>
      <c r="E72" s="68" t="s">
        <v>952</v>
      </c>
      <c r="F72" s="17" t="s">
        <v>5</v>
      </c>
    </row>
    <row r="73" spans="1:9" ht="27.75" customHeight="1" x14ac:dyDescent="0.25">
      <c r="A73" s="204"/>
      <c r="B73" s="80">
        <v>645</v>
      </c>
      <c r="C73" s="85" t="s">
        <v>90</v>
      </c>
      <c r="D73" s="80" t="str">
        <f>VLOOKUP(B73,Planilha2!$A$2:$F$305,6,0)</f>
        <v>TÉCNICO JUDICIÁRIO</v>
      </c>
      <c r="E73" s="40" t="s">
        <v>9</v>
      </c>
      <c r="F73" s="10" t="s">
        <v>5</v>
      </c>
    </row>
    <row r="74" spans="1:9" ht="27.75" customHeight="1" x14ac:dyDescent="0.25">
      <c r="A74" s="119" t="s">
        <v>871</v>
      </c>
      <c r="B74" s="80">
        <v>901</v>
      </c>
      <c r="C74" s="85" t="s">
        <v>806</v>
      </c>
      <c r="D74" s="80" t="s">
        <v>783</v>
      </c>
      <c r="E74" s="40" t="s">
        <v>800</v>
      </c>
      <c r="F74" s="10" t="s">
        <v>19</v>
      </c>
    </row>
    <row r="75" spans="1:9" ht="27.75" customHeight="1" x14ac:dyDescent="0.25">
      <c r="A75" s="119" t="s">
        <v>872</v>
      </c>
      <c r="B75" s="57">
        <v>935</v>
      </c>
      <c r="C75" s="96" t="s">
        <v>818</v>
      </c>
      <c r="D75" s="80" t="s">
        <v>783</v>
      </c>
      <c r="E75" s="40" t="s">
        <v>800</v>
      </c>
      <c r="F75" s="10" t="s">
        <v>19</v>
      </c>
    </row>
    <row r="76" spans="1:9" ht="27.75" customHeight="1" x14ac:dyDescent="0.25">
      <c r="A76" s="67" t="s">
        <v>1115</v>
      </c>
      <c r="B76" s="80">
        <v>64</v>
      </c>
      <c r="C76" s="85" t="s">
        <v>42</v>
      </c>
      <c r="D76" s="80" t="str">
        <f>VLOOKUP(B76,Planilha2!$A$2:$F$305,6,0)</f>
        <v>TÉCNICO JUDICIÁRIO</v>
      </c>
      <c r="E76" s="40" t="s">
        <v>949</v>
      </c>
      <c r="F76" s="10" t="s">
        <v>5</v>
      </c>
    </row>
    <row r="77" spans="1:9" ht="27.75" customHeight="1" x14ac:dyDescent="0.25">
      <c r="A77" s="124" t="s">
        <v>873</v>
      </c>
      <c r="B77" s="81">
        <v>833</v>
      </c>
      <c r="C77" s="89" t="s">
        <v>1075</v>
      </c>
      <c r="D77" s="81" t="s">
        <v>783</v>
      </c>
      <c r="E77" s="68" t="s">
        <v>952</v>
      </c>
      <c r="F77" s="17" t="s">
        <v>25</v>
      </c>
    </row>
    <row r="78" spans="1:9" ht="27.75" customHeight="1" x14ac:dyDescent="0.25">
      <c r="A78" s="125" t="s">
        <v>874</v>
      </c>
      <c r="B78" s="80">
        <v>994</v>
      </c>
      <c r="C78" s="141" t="s">
        <v>918</v>
      </c>
      <c r="D78" s="80" t="s">
        <v>9</v>
      </c>
      <c r="E78" s="40" t="s">
        <v>800</v>
      </c>
      <c r="F78" s="10" t="s">
        <v>5</v>
      </c>
      <c r="H78" s="209" t="s">
        <v>785</v>
      </c>
      <c r="I78" s="210"/>
    </row>
    <row r="79" spans="1:9" ht="27.75" customHeight="1" x14ac:dyDescent="0.25">
      <c r="A79" s="119" t="s">
        <v>875</v>
      </c>
      <c r="B79" s="80">
        <v>825</v>
      </c>
      <c r="C79" s="85" t="s">
        <v>10</v>
      </c>
      <c r="D79" s="80" t="s">
        <v>9</v>
      </c>
      <c r="E79" s="40" t="s">
        <v>800</v>
      </c>
      <c r="F79" s="10" t="s">
        <v>5</v>
      </c>
      <c r="H79" s="15" t="s">
        <v>772</v>
      </c>
      <c r="I79" s="16">
        <f t="shared" ref="I79:I84" si="1">COUNTIF($D$70:$D$83,H79)</f>
        <v>0</v>
      </c>
    </row>
    <row r="80" spans="1:9" ht="27.75" customHeight="1" x14ac:dyDescent="0.25">
      <c r="A80" s="203" t="s">
        <v>843</v>
      </c>
      <c r="B80" s="81">
        <v>881</v>
      </c>
      <c r="C80" s="89" t="s">
        <v>41</v>
      </c>
      <c r="D80" s="81" t="s">
        <v>47</v>
      </c>
      <c r="E80" s="68" t="s">
        <v>952</v>
      </c>
      <c r="F80" s="17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05"/>
      <c r="B81" s="80">
        <v>842</v>
      </c>
      <c r="C81" s="85" t="s">
        <v>129</v>
      </c>
      <c r="D81" s="80" t="str">
        <f>VLOOKUP(B81,Planilha2!$A$2:$F$305,6,0)</f>
        <v>ANALISTA JUDICIÁRIO</v>
      </c>
      <c r="E81" s="40" t="s">
        <v>1096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204"/>
      <c r="B82" s="92">
        <v>965</v>
      </c>
      <c r="C82" s="97" t="s">
        <v>891</v>
      </c>
      <c r="D82" s="92" t="s">
        <v>9</v>
      </c>
      <c r="E82" s="40" t="s">
        <v>962</v>
      </c>
      <c r="F82" s="10" t="s">
        <v>5</v>
      </c>
      <c r="H82" s="15" t="s">
        <v>29</v>
      </c>
      <c r="I82" s="16">
        <f t="shared" si="1"/>
        <v>0</v>
      </c>
    </row>
    <row r="83" spans="1:14" ht="27.75" customHeight="1" x14ac:dyDescent="0.25">
      <c r="A83" s="119" t="s">
        <v>844</v>
      </c>
      <c r="B83" s="80">
        <v>893</v>
      </c>
      <c r="C83" s="85" t="s">
        <v>789</v>
      </c>
      <c r="D83" s="80" t="s">
        <v>783</v>
      </c>
      <c r="E83" s="40" t="s">
        <v>800</v>
      </c>
      <c r="F83" s="10" t="s">
        <v>19</v>
      </c>
      <c r="H83" s="15" t="s">
        <v>783</v>
      </c>
      <c r="I83" s="16">
        <f t="shared" si="1"/>
        <v>6</v>
      </c>
    </row>
    <row r="84" spans="1:14" ht="31.5" customHeight="1" x14ac:dyDescent="0.25">
      <c r="A84" s="198" t="s">
        <v>781</v>
      </c>
      <c r="B84" s="199"/>
      <c r="C84" s="199"/>
      <c r="D84" s="199"/>
      <c r="E84" s="135" t="s">
        <v>47</v>
      </c>
      <c r="F84" s="136">
        <f>COUNTIF($D$70:$D$83,E84)</f>
        <v>2</v>
      </c>
      <c r="H84" s="15" t="s">
        <v>782</v>
      </c>
      <c r="I84" s="16">
        <f t="shared" si="1"/>
        <v>0</v>
      </c>
      <c r="J84" s="59"/>
      <c r="K84" s="44"/>
      <c r="L84" s="59"/>
      <c r="M84" s="59"/>
      <c r="N84" s="59"/>
    </row>
    <row r="85" spans="1:14" ht="31.5" customHeight="1" x14ac:dyDescent="0.25">
      <c r="A85" s="198"/>
      <c r="B85" s="199"/>
      <c r="C85" s="199"/>
      <c r="D85" s="199"/>
      <c r="E85" s="135" t="s">
        <v>9</v>
      </c>
      <c r="F85" s="136">
        <f>COUNTIF(D70:D83,E85)</f>
        <v>6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200" t="s">
        <v>49</v>
      </c>
      <c r="B86" s="201"/>
      <c r="C86" s="201"/>
      <c r="D86" s="201"/>
      <c r="E86" s="202"/>
      <c r="F86" s="137">
        <f>COUNTA(F70:F83)</f>
        <v>14</v>
      </c>
    </row>
    <row r="87" spans="1:14" ht="31.5" customHeight="1" thickBot="1" x14ac:dyDescent="0.3">
      <c r="A87" s="13"/>
    </row>
    <row r="88" spans="1:14" ht="31.5" customHeight="1" x14ac:dyDescent="0.25">
      <c r="A88" s="206" t="s">
        <v>50</v>
      </c>
      <c r="B88" s="207"/>
      <c r="C88" s="207"/>
      <c r="D88" s="207"/>
      <c r="E88" s="207"/>
      <c r="F88" s="208"/>
    </row>
    <row r="89" spans="1:14" ht="31.5" customHeight="1" x14ac:dyDescent="0.25">
      <c r="A89" s="24" t="s">
        <v>1</v>
      </c>
      <c r="B89" s="78" t="s">
        <v>2</v>
      </c>
      <c r="C89" s="79" t="s">
        <v>3</v>
      </c>
      <c r="D89" s="79" t="s">
        <v>233</v>
      </c>
      <c r="E89" s="25" t="s">
        <v>4</v>
      </c>
      <c r="F89" s="26" t="s">
        <v>774</v>
      </c>
    </row>
    <row r="90" spans="1:14" ht="27.75" customHeight="1" x14ac:dyDescent="0.25">
      <c r="A90" s="73" t="s">
        <v>51</v>
      </c>
      <c r="B90" s="81">
        <v>1007</v>
      </c>
      <c r="C90" s="84" t="s">
        <v>938</v>
      </c>
      <c r="D90" s="81" t="s">
        <v>783</v>
      </c>
      <c r="E90" s="68" t="s">
        <v>1003</v>
      </c>
      <c r="F90" s="17" t="s">
        <v>939</v>
      </c>
    </row>
    <row r="91" spans="1:14" ht="27.75" customHeight="1" x14ac:dyDescent="0.25">
      <c r="A91" s="73" t="s">
        <v>1039</v>
      </c>
      <c r="B91" s="81">
        <v>966</v>
      </c>
      <c r="C91" s="89" t="s">
        <v>912</v>
      </c>
      <c r="D91" s="81" t="s">
        <v>47</v>
      </c>
      <c r="E91" s="68" t="s">
        <v>960</v>
      </c>
      <c r="F91" s="17" t="s">
        <v>5</v>
      </c>
    </row>
    <row r="92" spans="1:14" ht="55.5" customHeight="1" x14ac:dyDescent="0.25">
      <c r="A92" s="130" t="s">
        <v>1102</v>
      </c>
      <c r="B92" s="81">
        <v>95</v>
      </c>
      <c r="C92" s="89" t="s">
        <v>55</v>
      </c>
      <c r="D92" s="81" t="str">
        <f>VLOOKUP(B92,Planilha2!$A$2:$F$305,6,0)</f>
        <v>TÉCNICO JUDICIÁRIO</v>
      </c>
      <c r="E92" s="68" t="s">
        <v>973</v>
      </c>
      <c r="F92" s="17" t="s">
        <v>5</v>
      </c>
    </row>
    <row r="93" spans="1:14" ht="55.5" customHeight="1" x14ac:dyDescent="0.25">
      <c r="A93" s="203" t="s">
        <v>1120</v>
      </c>
      <c r="B93" s="80">
        <v>740</v>
      </c>
      <c r="C93" s="85" t="s">
        <v>70</v>
      </c>
      <c r="D93" s="80" t="s">
        <v>783</v>
      </c>
      <c r="E93" s="40" t="s">
        <v>800</v>
      </c>
      <c r="F93" s="10" t="s">
        <v>19</v>
      </c>
    </row>
    <row r="94" spans="1:14" ht="55.5" customHeight="1" x14ac:dyDescent="0.25">
      <c r="A94" s="204"/>
      <c r="B94" s="80">
        <v>947</v>
      </c>
      <c r="C94" s="85" t="s">
        <v>869</v>
      </c>
      <c r="D94" s="80" t="s">
        <v>783</v>
      </c>
      <c r="E94" s="40" t="s">
        <v>954</v>
      </c>
      <c r="F94" s="10" t="s">
        <v>19</v>
      </c>
    </row>
    <row r="95" spans="1:14" ht="42.75" customHeight="1" x14ac:dyDescent="0.25">
      <c r="A95" s="69" t="s">
        <v>847</v>
      </c>
      <c r="B95" s="81">
        <v>673</v>
      </c>
      <c r="C95" s="89" t="s">
        <v>76</v>
      </c>
      <c r="D95" s="81" t="str">
        <f>VLOOKUP(B95,Planilha2!$A$2:$F$305,6,0)</f>
        <v>TÉCNICO JUDICIÁRIO</v>
      </c>
      <c r="E95" s="68" t="s">
        <v>952</v>
      </c>
      <c r="F95" s="17" t="s">
        <v>5</v>
      </c>
    </row>
    <row r="96" spans="1:14" ht="27.75" customHeight="1" x14ac:dyDescent="0.25">
      <c r="A96" s="194" t="s">
        <v>75</v>
      </c>
      <c r="B96" s="80">
        <v>999</v>
      </c>
      <c r="C96" s="85" t="s">
        <v>923</v>
      </c>
      <c r="D96" s="80" t="s">
        <v>783</v>
      </c>
      <c r="E96" s="40" t="s">
        <v>800</v>
      </c>
      <c r="F96" s="18" t="s">
        <v>19</v>
      </c>
    </row>
    <row r="97" spans="1:6" ht="27.75" customHeight="1" x14ac:dyDescent="0.25">
      <c r="A97" s="197" t="s">
        <v>58</v>
      </c>
      <c r="B97" s="81">
        <v>950</v>
      </c>
      <c r="C97" s="89" t="s">
        <v>888</v>
      </c>
      <c r="D97" s="81" t="s">
        <v>783</v>
      </c>
      <c r="E97" s="68" t="s">
        <v>952</v>
      </c>
      <c r="F97" s="18" t="s">
        <v>19</v>
      </c>
    </row>
    <row r="98" spans="1:6" ht="27.75" customHeight="1" x14ac:dyDescent="0.25">
      <c r="A98" s="203" t="s">
        <v>62</v>
      </c>
      <c r="B98" s="80">
        <v>949</v>
      </c>
      <c r="C98" s="91" t="s">
        <v>887</v>
      </c>
      <c r="D98" s="80" t="s">
        <v>783</v>
      </c>
      <c r="E98" s="40" t="s">
        <v>800</v>
      </c>
      <c r="F98" s="7" t="s">
        <v>19</v>
      </c>
    </row>
    <row r="99" spans="1:6" ht="27.75" customHeight="1" x14ac:dyDescent="0.25">
      <c r="A99" s="205"/>
      <c r="B99" s="92">
        <v>814</v>
      </c>
      <c r="C99" s="97" t="s">
        <v>61</v>
      </c>
      <c r="D99" s="92" t="str">
        <f>VLOOKUP(B99,Planilha2!$A$2:$F$305,6,0)</f>
        <v>ANALISTA JUDICIÁRIO</v>
      </c>
      <c r="E99" s="29" t="s">
        <v>954</v>
      </c>
      <c r="F99" s="48" t="s">
        <v>5</v>
      </c>
    </row>
    <row r="100" spans="1:6" ht="27.75" customHeight="1" x14ac:dyDescent="0.25">
      <c r="A100" s="205"/>
      <c r="B100" s="80">
        <v>957</v>
      </c>
      <c r="C100" s="85" t="s">
        <v>890</v>
      </c>
      <c r="D100" s="80" t="s">
        <v>9</v>
      </c>
      <c r="E100" s="40" t="s">
        <v>9</v>
      </c>
      <c r="F100" s="10" t="s">
        <v>5</v>
      </c>
    </row>
    <row r="101" spans="1:6" ht="27.75" customHeight="1" x14ac:dyDescent="0.25">
      <c r="A101" s="204"/>
      <c r="B101" s="80">
        <v>339</v>
      </c>
      <c r="C101" s="85" t="s">
        <v>63</v>
      </c>
      <c r="D101" s="80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3" t="s">
        <v>65</v>
      </c>
      <c r="B102" s="80">
        <v>799</v>
      </c>
      <c r="C102" s="97" t="s">
        <v>69</v>
      </c>
      <c r="D102" s="92" t="s">
        <v>9</v>
      </c>
      <c r="E102" s="6" t="s">
        <v>800</v>
      </c>
      <c r="F102" s="10" t="s">
        <v>5</v>
      </c>
    </row>
    <row r="103" spans="1:6" ht="27.75" customHeight="1" x14ac:dyDescent="0.25">
      <c r="A103" s="205"/>
      <c r="B103" s="80">
        <v>817</v>
      </c>
      <c r="C103" s="91" t="s">
        <v>60</v>
      </c>
      <c r="D103" s="80" t="s">
        <v>9</v>
      </c>
      <c r="E103" s="29" t="s">
        <v>954</v>
      </c>
      <c r="F103" s="48" t="s">
        <v>5</v>
      </c>
    </row>
    <row r="104" spans="1:6" ht="27.75" customHeight="1" x14ac:dyDescent="0.25">
      <c r="A104" s="205"/>
      <c r="B104" s="92">
        <v>1001</v>
      </c>
      <c r="C104" s="97" t="s">
        <v>927</v>
      </c>
      <c r="D104" s="92" t="s">
        <v>9</v>
      </c>
      <c r="E104" s="29" t="s">
        <v>9</v>
      </c>
      <c r="F104" s="48" t="s">
        <v>5</v>
      </c>
    </row>
    <row r="105" spans="1:6" ht="27.75" customHeight="1" x14ac:dyDescent="0.25">
      <c r="A105" s="203" t="s">
        <v>67</v>
      </c>
      <c r="B105" s="80">
        <v>461</v>
      </c>
      <c r="C105" s="85" t="s">
        <v>68</v>
      </c>
      <c r="D105" s="80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5"/>
      <c r="B106" s="80">
        <v>1069</v>
      </c>
      <c r="C106" s="85" t="s">
        <v>1067</v>
      </c>
      <c r="D106" s="80" t="s">
        <v>47</v>
      </c>
      <c r="E106" s="40" t="s">
        <v>47</v>
      </c>
      <c r="F106" s="10" t="s">
        <v>5</v>
      </c>
    </row>
    <row r="107" spans="1:6" ht="27.75" customHeight="1" x14ac:dyDescent="0.25">
      <c r="A107" s="204"/>
      <c r="B107" s="80">
        <v>402</v>
      </c>
      <c r="C107" s="85" t="s">
        <v>64</v>
      </c>
      <c r="D107" s="80" t="str">
        <f>VLOOKUP(B107,Planilha2!$A$2:$F$305,6,0)</f>
        <v>TÉCNICO JUDICIÁRIO</v>
      </c>
      <c r="E107" s="40" t="s">
        <v>954</v>
      </c>
      <c r="F107" s="10" t="s">
        <v>5</v>
      </c>
    </row>
    <row r="108" spans="1:6" ht="27.75" customHeight="1" x14ac:dyDescent="0.25">
      <c r="A108" s="224" t="s">
        <v>846</v>
      </c>
      <c r="B108" s="92">
        <v>729</v>
      </c>
      <c r="C108" s="97" t="s">
        <v>56</v>
      </c>
      <c r="D108" s="92" t="s">
        <v>783</v>
      </c>
      <c r="E108" s="29" t="s">
        <v>966</v>
      </c>
      <c r="F108" s="10" t="s">
        <v>57</v>
      </c>
    </row>
    <row r="109" spans="1:6" ht="27.75" customHeight="1" x14ac:dyDescent="0.25">
      <c r="A109" s="225"/>
      <c r="B109" s="92">
        <v>989</v>
      </c>
      <c r="C109" s="97" t="s">
        <v>892</v>
      </c>
      <c r="D109" s="80" t="s">
        <v>47</v>
      </c>
      <c r="E109" s="40" t="s">
        <v>47</v>
      </c>
      <c r="F109" s="48" t="s">
        <v>5</v>
      </c>
    </row>
    <row r="110" spans="1:6" ht="27.75" customHeight="1" x14ac:dyDescent="0.25">
      <c r="A110" s="225"/>
      <c r="B110" s="92">
        <v>959</v>
      </c>
      <c r="C110" s="97" t="s">
        <v>893</v>
      </c>
      <c r="D110" s="92" t="s">
        <v>9</v>
      </c>
      <c r="E110" s="29" t="s">
        <v>9</v>
      </c>
      <c r="F110" s="48" t="s">
        <v>5</v>
      </c>
    </row>
    <row r="111" spans="1:6" ht="27.75" customHeight="1" x14ac:dyDescent="0.25">
      <c r="A111" s="226"/>
      <c r="B111" s="80">
        <v>958</v>
      </c>
      <c r="C111" s="85" t="s">
        <v>894</v>
      </c>
      <c r="D111" s="80" t="s">
        <v>47</v>
      </c>
      <c r="E111" s="40" t="s">
        <v>47</v>
      </c>
      <c r="F111" s="48" t="s">
        <v>5</v>
      </c>
    </row>
    <row r="112" spans="1:6" ht="27.75" customHeight="1" x14ac:dyDescent="0.25">
      <c r="A112" s="203" t="s">
        <v>845</v>
      </c>
      <c r="B112" s="81">
        <v>382</v>
      </c>
      <c r="C112" s="89" t="s">
        <v>74</v>
      </c>
      <c r="D112" s="134" t="s">
        <v>9</v>
      </c>
      <c r="E112" s="68" t="s">
        <v>952</v>
      </c>
      <c r="F112" s="61" t="s">
        <v>5</v>
      </c>
    </row>
    <row r="113" spans="1:9" ht="27.75" customHeight="1" x14ac:dyDescent="0.25">
      <c r="A113" s="204"/>
      <c r="B113" s="80">
        <v>1042</v>
      </c>
      <c r="C113" s="91" t="s">
        <v>998</v>
      </c>
      <c r="D113" s="92" t="s">
        <v>9</v>
      </c>
      <c r="E113" s="29" t="s">
        <v>9</v>
      </c>
      <c r="F113" s="48" t="s">
        <v>5</v>
      </c>
    </row>
    <row r="114" spans="1:9" ht="27.75" customHeight="1" x14ac:dyDescent="0.25">
      <c r="A114" s="127" t="s">
        <v>1086</v>
      </c>
      <c r="B114" s="80"/>
      <c r="C114" s="83" t="s">
        <v>1020</v>
      </c>
      <c r="D114" s="92"/>
      <c r="E114" s="40" t="s">
        <v>800</v>
      </c>
      <c r="F114" s="48"/>
      <c r="H114" s="209" t="s">
        <v>785</v>
      </c>
      <c r="I114" s="210"/>
    </row>
    <row r="115" spans="1:9" ht="27.75" customHeight="1" x14ac:dyDescent="0.25">
      <c r="A115" s="203" t="s">
        <v>73</v>
      </c>
      <c r="B115" s="80">
        <v>457</v>
      </c>
      <c r="C115" s="85" t="s">
        <v>71</v>
      </c>
      <c r="D115" s="80" t="str">
        <f>VLOOKUP(B115,Planilha2!$A$2:$F$305,6,0)</f>
        <v>TÉCNICO JUDICIÁRIO</v>
      </c>
      <c r="E115" s="40" t="s">
        <v>800</v>
      </c>
      <c r="F115" s="10" t="s">
        <v>5</v>
      </c>
      <c r="H115" s="15" t="s">
        <v>772</v>
      </c>
      <c r="I115" s="16">
        <f>COUNTIF($D$90:$D$117,H115)</f>
        <v>0</v>
      </c>
    </row>
    <row r="116" spans="1:9" ht="27.75" customHeight="1" x14ac:dyDescent="0.25">
      <c r="A116" s="204"/>
      <c r="B116" s="80">
        <v>1002</v>
      </c>
      <c r="C116" s="85" t="s">
        <v>928</v>
      </c>
      <c r="D116" s="92" t="s">
        <v>9</v>
      </c>
      <c r="E116" s="29" t="s">
        <v>9</v>
      </c>
      <c r="F116" s="48" t="s">
        <v>5</v>
      </c>
      <c r="H116" s="14" t="s">
        <v>47</v>
      </c>
      <c r="I116" s="16">
        <f>COUNTIF($D$90:$D$118,H116)</f>
        <v>6</v>
      </c>
    </row>
    <row r="117" spans="1:9" ht="37.5" customHeight="1" x14ac:dyDescent="0.25">
      <c r="A117" s="69" t="s">
        <v>848</v>
      </c>
      <c r="B117" s="81">
        <v>646</v>
      </c>
      <c r="C117" s="89" t="s">
        <v>52</v>
      </c>
      <c r="D117" s="81" t="s">
        <v>783</v>
      </c>
      <c r="E117" s="68" t="s">
        <v>952</v>
      </c>
      <c r="F117" s="17" t="s">
        <v>19</v>
      </c>
      <c r="H117" s="14" t="s">
        <v>9</v>
      </c>
      <c r="I117" s="16">
        <f>COUNTIF($D$90:$D$118,H117)</f>
        <v>14</v>
      </c>
    </row>
    <row r="118" spans="1:9" ht="27.75" customHeight="1" x14ac:dyDescent="0.25">
      <c r="A118" s="66" t="s">
        <v>849</v>
      </c>
      <c r="B118" s="80">
        <v>955</v>
      </c>
      <c r="C118" s="85" t="s">
        <v>889</v>
      </c>
      <c r="D118" s="80" t="s">
        <v>9</v>
      </c>
      <c r="E118" s="40" t="s">
        <v>800</v>
      </c>
      <c r="F118" s="10" t="s">
        <v>5</v>
      </c>
      <c r="H118" s="15" t="s">
        <v>29</v>
      </c>
      <c r="I118" s="16">
        <f>COUNTIF($D$90:$D$118,H118)</f>
        <v>0</v>
      </c>
    </row>
    <row r="119" spans="1:9" ht="31.5" customHeight="1" x14ac:dyDescent="0.25">
      <c r="A119" s="198" t="s">
        <v>781</v>
      </c>
      <c r="B119" s="199"/>
      <c r="C119" s="199"/>
      <c r="D119" s="199"/>
      <c r="E119" s="135" t="s">
        <v>47</v>
      </c>
      <c r="F119" s="136">
        <f>COUNTIF(D90:D118,E119)</f>
        <v>6</v>
      </c>
      <c r="H119" s="15" t="s">
        <v>783</v>
      </c>
      <c r="I119" s="16">
        <f>COUNTIF($D$90:$D$118,H119)</f>
        <v>8</v>
      </c>
    </row>
    <row r="120" spans="1:9" ht="31.5" customHeight="1" x14ac:dyDescent="0.25">
      <c r="A120" s="198"/>
      <c r="B120" s="199"/>
      <c r="C120" s="199"/>
      <c r="D120" s="199"/>
      <c r="E120" s="135" t="s">
        <v>9</v>
      </c>
      <c r="F120" s="136">
        <f>COUNTIF(D90:D118,E120)</f>
        <v>14</v>
      </c>
      <c r="H120" s="15" t="s">
        <v>782</v>
      </c>
      <c r="I120" s="16">
        <f>COUNTIF($D$90:$D$118,H120)</f>
        <v>0</v>
      </c>
    </row>
    <row r="121" spans="1:9" ht="31.5" customHeight="1" thickBot="1" x14ac:dyDescent="0.3">
      <c r="A121" s="200" t="s">
        <v>1095</v>
      </c>
      <c r="B121" s="201"/>
      <c r="C121" s="201"/>
      <c r="D121" s="201"/>
      <c r="E121" s="202"/>
      <c r="F121" s="137">
        <f>COUNTA(F90:F118)</f>
        <v>28</v>
      </c>
      <c r="H121" s="15" t="s">
        <v>784</v>
      </c>
      <c r="I121" s="16">
        <f>SUM(I115:I120)</f>
        <v>28</v>
      </c>
    </row>
    <row r="122" spans="1:9" ht="31.5" customHeight="1" thickBot="1" x14ac:dyDescent="0.3"/>
    <row r="123" spans="1:9" ht="31.5" customHeight="1" x14ac:dyDescent="0.25">
      <c r="A123" s="206" t="s">
        <v>798</v>
      </c>
      <c r="B123" s="207"/>
      <c r="C123" s="207"/>
      <c r="D123" s="207"/>
      <c r="E123" s="207"/>
      <c r="F123" s="208"/>
    </row>
    <row r="124" spans="1:9" ht="31.5" customHeight="1" x14ac:dyDescent="0.25">
      <c r="A124" s="24" t="s">
        <v>1</v>
      </c>
      <c r="B124" s="78" t="s">
        <v>2</v>
      </c>
      <c r="C124" s="79" t="s">
        <v>3</v>
      </c>
      <c r="D124" s="79" t="s">
        <v>233</v>
      </c>
      <c r="E124" s="25" t="s">
        <v>4</v>
      </c>
      <c r="F124" s="26" t="s">
        <v>774</v>
      </c>
      <c r="H124" s="15" t="s">
        <v>772</v>
      </c>
      <c r="I124" s="16">
        <f t="shared" ref="I124:I129" si="2">COUNTIF($D$125:$D$127,H124)</f>
        <v>0</v>
      </c>
    </row>
    <row r="125" spans="1:9" ht="40.5" customHeight="1" x14ac:dyDescent="0.25">
      <c r="A125" s="69" t="s">
        <v>798</v>
      </c>
      <c r="B125" s="81">
        <v>577</v>
      </c>
      <c r="C125" s="89" t="s">
        <v>79</v>
      </c>
      <c r="D125" s="81" t="s">
        <v>783</v>
      </c>
      <c r="E125" s="68" t="s">
        <v>967</v>
      </c>
      <c r="F125" s="17" t="s">
        <v>19</v>
      </c>
      <c r="H125" s="14" t="s">
        <v>47</v>
      </c>
      <c r="I125" s="16">
        <f t="shared" si="2"/>
        <v>0</v>
      </c>
    </row>
    <row r="126" spans="1:9" ht="27.75" customHeight="1" x14ac:dyDescent="0.25">
      <c r="A126" s="73" t="s">
        <v>805</v>
      </c>
      <c r="B126" s="81">
        <v>503</v>
      </c>
      <c r="C126" s="89" t="s">
        <v>116</v>
      </c>
      <c r="D126" s="81" t="str">
        <f>VLOOKUP(B126,Planilha2!$A$2:$F$305,6,0)</f>
        <v>TÉCNICO JUDICIÁRIO</v>
      </c>
      <c r="E126" s="68" t="s">
        <v>968</v>
      </c>
      <c r="F126" s="17" t="s">
        <v>5</v>
      </c>
      <c r="H126" s="14" t="s">
        <v>9</v>
      </c>
      <c r="I126" s="16">
        <f t="shared" si="2"/>
        <v>2</v>
      </c>
    </row>
    <row r="127" spans="1:9" ht="27.75" customHeight="1" x14ac:dyDescent="0.25">
      <c r="A127" s="73" t="s">
        <v>1040</v>
      </c>
      <c r="B127" s="81">
        <v>844</v>
      </c>
      <c r="C127" s="89" t="s">
        <v>99</v>
      </c>
      <c r="D127" s="81" t="s">
        <v>9</v>
      </c>
      <c r="E127" s="68" t="s">
        <v>976</v>
      </c>
      <c r="F127" s="17" t="s">
        <v>5</v>
      </c>
      <c r="H127" s="15" t="s">
        <v>29</v>
      </c>
      <c r="I127" s="16">
        <f t="shared" si="2"/>
        <v>0</v>
      </c>
    </row>
    <row r="128" spans="1:9" ht="27.75" customHeight="1" x14ac:dyDescent="0.25">
      <c r="A128" s="198" t="s">
        <v>781</v>
      </c>
      <c r="B128" s="199"/>
      <c r="C128" s="199"/>
      <c r="D128" s="199"/>
      <c r="E128" s="135" t="s">
        <v>47</v>
      </c>
      <c r="F128" s="136">
        <f>COUNTIF(D125:D127,E128)</f>
        <v>0</v>
      </c>
      <c r="H128" s="15" t="s">
        <v>783</v>
      </c>
      <c r="I128" s="16">
        <f t="shared" si="2"/>
        <v>1</v>
      </c>
    </row>
    <row r="129" spans="1:9" ht="27.75" customHeight="1" x14ac:dyDescent="0.25">
      <c r="A129" s="198"/>
      <c r="B129" s="199"/>
      <c r="C129" s="199"/>
      <c r="D129" s="199"/>
      <c r="E129" s="135" t="s">
        <v>9</v>
      </c>
      <c r="F129" s="136">
        <f>COUNTIF(D125:D127,E129)</f>
        <v>2</v>
      </c>
      <c r="H129" s="15" t="s">
        <v>782</v>
      </c>
      <c r="I129" s="16">
        <f t="shared" si="2"/>
        <v>0</v>
      </c>
    </row>
    <row r="130" spans="1:9" ht="27.75" customHeight="1" thickBot="1" x14ac:dyDescent="0.3">
      <c r="A130" s="200" t="s">
        <v>930</v>
      </c>
      <c r="B130" s="201"/>
      <c r="C130" s="201"/>
      <c r="D130" s="201"/>
      <c r="E130" s="202"/>
      <c r="F130" s="137">
        <f>COUNTA(F125:F127)</f>
        <v>3</v>
      </c>
      <c r="H130" s="15" t="s">
        <v>784</v>
      </c>
      <c r="I130" s="16">
        <f>SUM(I124:I129)</f>
        <v>3</v>
      </c>
    </row>
    <row r="131" spans="1:9" ht="31.5" customHeight="1" thickBot="1" x14ac:dyDescent="0.3">
      <c r="A131" s="34"/>
      <c r="B131" s="60"/>
      <c r="C131" s="60"/>
      <c r="D131" s="60"/>
      <c r="E131" s="30"/>
      <c r="F131" s="30"/>
    </row>
    <row r="132" spans="1:9" ht="31.5" customHeight="1" x14ac:dyDescent="0.25">
      <c r="A132" s="206" t="s">
        <v>78</v>
      </c>
      <c r="B132" s="207"/>
      <c r="C132" s="207"/>
      <c r="D132" s="207"/>
      <c r="E132" s="207"/>
      <c r="F132" s="208"/>
    </row>
    <row r="133" spans="1:9" ht="31.5" customHeight="1" x14ac:dyDescent="0.25">
      <c r="A133" s="24" t="s">
        <v>1</v>
      </c>
      <c r="B133" s="78" t="s">
        <v>2</v>
      </c>
      <c r="C133" s="79" t="s">
        <v>3</v>
      </c>
      <c r="D133" s="79" t="s">
        <v>233</v>
      </c>
      <c r="E133" s="25" t="s">
        <v>4</v>
      </c>
      <c r="F133" s="26" t="s">
        <v>774</v>
      </c>
    </row>
    <row r="134" spans="1:9" ht="27.75" customHeight="1" x14ac:dyDescent="0.25">
      <c r="A134" s="130" t="s">
        <v>78</v>
      </c>
      <c r="B134" s="81">
        <v>658</v>
      </c>
      <c r="C134" s="89" t="s">
        <v>87</v>
      </c>
      <c r="D134" s="81" t="s">
        <v>783</v>
      </c>
      <c r="E134" s="68" t="s">
        <v>951</v>
      </c>
      <c r="F134" s="17" t="s">
        <v>88</v>
      </c>
    </row>
    <row r="135" spans="1:9" ht="27.75" customHeight="1" x14ac:dyDescent="0.25">
      <c r="A135" s="130" t="s">
        <v>1042</v>
      </c>
      <c r="B135" s="81">
        <v>309</v>
      </c>
      <c r="C135" s="89" t="s">
        <v>80</v>
      </c>
      <c r="D135" s="81" t="str">
        <f>VLOOKUP(B135,Planilha2!$A$2:$F$305,6,0)</f>
        <v>TÉCNICO JUDICIÁRIO</v>
      </c>
      <c r="E135" s="68" t="s">
        <v>976</v>
      </c>
      <c r="F135" s="17" t="s">
        <v>5</v>
      </c>
    </row>
    <row r="136" spans="1:9" ht="33" customHeight="1" x14ac:dyDescent="0.25">
      <c r="A136" s="130" t="s">
        <v>799</v>
      </c>
      <c r="B136" s="81">
        <v>874</v>
      </c>
      <c r="C136" s="89" t="s">
        <v>1009</v>
      </c>
      <c r="D136" s="81" t="s">
        <v>9</v>
      </c>
      <c r="E136" s="68" t="s">
        <v>952</v>
      </c>
      <c r="F136" s="17" t="s">
        <v>5</v>
      </c>
    </row>
    <row r="137" spans="1:9" ht="34.5" customHeight="1" x14ac:dyDescent="0.25">
      <c r="A137" s="130" t="s">
        <v>819</v>
      </c>
      <c r="B137" s="80">
        <v>601</v>
      </c>
      <c r="C137" s="85" t="s">
        <v>85</v>
      </c>
      <c r="D137" s="80" t="str">
        <f>VLOOKUP(B137,Planilha2!$A$2:$F$305,6,0)</f>
        <v>ANALISTA JUDICIÁRIO</v>
      </c>
      <c r="E137" s="40" t="s">
        <v>800</v>
      </c>
      <c r="F137" s="10" t="s">
        <v>5</v>
      </c>
      <c r="G137" s="30"/>
    </row>
    <row r="138" spans="1:9" ht="34.5" customHeight="1" x14ac:dyDescent="0.25">
      <c r="A138" s="130" t="s">
        <v>801</v>
      </c>
      <c r="B138" s="80">
        <v>216</v>
      </c>
      <c r="C138" s="85" t="s">
        <v>82</v>
      </c>
      <c r="D138" s="80" t="str">
        <f>VLOOKUP(B138,Planilha2!$A$2:$F$305,6,0)</f>
        <v>TÉCNICO JUDICIÁRIO</v>
      </c>
      <c r="E138" s="40" t="s">
        <v>800</v>
      </c>
      <c r="F138" s="10" t="s">
        <v>5</v>
      </c>
    </row>
    <row r="139" spans="1:9" ht="27.75" customHeight="1" x14ac:dyDescent="0.25">
      <c r="A139" s="129" t="s">
        <v>81</v>
      </c>
      <c r="B139" s="80">
        <v>468</v>
      </c>
      <c r="C139" s="85" t="s">
        <v>72</v>
      </c>
      <c r="D139" s="80" t="str">
        <f>VLOOKUP(B139,Planilha2!$A$2:$F$305,6,0)</f>
        <v>TÉCNICO JUDICIÁRIO</v>
      </c>
      <c r="E139" s="40" t="s">
        <v>949</v>
      </c>
      <c r="F139" s="10" t="s">
        <v>5</v>
      </c>
    </row>
    <row r="140" spans="1:9" ht="33" customHeight="1" x14ac:dyDescent="0.25">
      <c r="A140" s="203" t="s">
        <v>877</v>
      </c>
      <c r="B140" s="81">
        <v>878</v>
      </c>
      <c r="C140" s="89" t="s">
        <v>83</v>
      </c>
      <c r="D140" s="81" t="s">
        <v>29</v>
      </c>
      <c r="E140" s="68" t="s">
        <v>969</v>
      </c>
      <c r="F140" s="17" t="s">
        <v>29</v>
      </c>
    </row>
    <row r="141" spans="1:9" ht="33" customHeight="1" x14ac:dyDescent="0.25">
      <c r="A141" s="204"/>
      <c r="B141" s="98">
        <v>273</v>
      </c>
      <c r="C141" s="99" t="s">
        <v>1051</v>
      </c>
      <c r="D141" s="98" t="str">
        <f>VLOOKUP(B141,Planilha2!$A$2:$F$305,6,0)</f>
        <v>ANALISTA JUDICIÁRIO</v>
      </c>
      <c r="E141" s="74" t="s">
        <v>954</v>
      </c>
      <c r="F141" s="10" t="s">
        <v>5</v>
      </c>
    </row>
    <row r="142" spans="1:9" ht="36.75" customHeight="1" x14ac:dyDescent="0.25">
      <c r="A142" s="130" t="s">
        <v>804</v>
      </c>
      <c r="B142" s="80">
        <v>1028</v>
      </c>
      <c r="C142" s="91" t="s">
        <v>989</v>
      </c>
      <c r="D142" s="82" t="s">
        <v>783</v>
      </c>
      <c r="E142" s="40" t="s">
        <v>800</v>
      </c>
      <c r="F142" s="10" t="s">
        <v>19</v>
      </c>
    </row>
    <row r="143" spans="1:9" ht="27.75" customHeight="1" x14ac:dyDescent="0.25">
      <c r="A143" s="203" t="s">
        <v>897</v>
      </c>
      <c r="B143" s="80">
        <v>660</v>
      </c>
      <c r="C143" s="85" t="s">
        <v>84</v>
      </c>
      <c r="D143" s="80" t="s">
        <v>783</v>
      </c>
      <c r="E143" s="40" t="s">
        <v>800</v>
      </c>
      <c r="F143" s="10" t="s">
        <v>19</v>
      </c>
    </row>
    <row r="144" spans="1:9" ht="27.75" customHeight="1" x14ac:dyDescent="0.25">
      <c r="A144" s="204"/>
      <c r="B144" s="80">
        <v>712</v>
      </c>
      <c r="C144" s="85" t="s">
        <v>898</v>
      </c>
      <c r="D144" s="80" t="s">
        <v>9</v>
      </c>
      <c r="E144" s="40" t="s">
        <v>9</v>
      </c>
      <c r="F144" s="10" t="s">
        <v>5</v>
      </c>
      <c r="H144" s="209" t="s">
        <v>785</v>
      </c>
      <c r="I144" s="210"/>
    </row>
    <row r="145" spans="1:9" ht="33" customHeight="1" x14ac:dyDescent="0.25">
      <c r="A145" s="129" t="s">
        <v>86</v>
      </c>
      <c r="B145" s="81">
        <v>659</v>
      </c>
      <c r="C145" s="89" t="s">
        <v>94</v>
      </c>
      <c r="D145" s="81" t="s">
        <v>783</v>
      </c>
      <c r="E145" s="68" t="s">
        <v>952</v>
      </c>
      <c r="F145" s="17" t="s">
        <v>19</v>
      </c>
      <c r="H145" s="15" t="s">
        <v>772</v>
      </c>
      <c r="I145" s="16">
        <f t="shared" ref="I145:I150" si="3">COUNTIF($D$134:$D$151,H145)</f>
        <v>0</v>
      </c>
    </row>
    <row r="146" spans="1:9" ht="27.75" customHeight="1" x14ac:dyDescent="0.25">
      <c r="A146" s="203" t="s">
        <v>89</v>
      </c>
      <c r="B146" s="80">
        <v>943</v>
      </c>
      <c r="C146" s="91" t="s">
        <v>824</v>
      </c>
      <c r="D146" s="80" t="s">
        <v>783</v>
      </c>
      <c r="E146" s="40" t="s">
        <v>800</v>
      </c>
      <c r="F146" s="10" t="s">
        <v>19</v>
      </c>
      <c r="H146" s="14" t="s">
        <v>47</v>
      </c>
      <c r="I146" s="16">
        <f t="shared" si="3"/>
        <v>2</v>
      </c>
    </row>
    <row r="147" spans="1:9" ht="27.75" customHeight="1" x14ac:dyDescent="0.25">
      <c r="A147" s="204"/>
      <c r="B147" s="80">
        <v>1062</v>
      </c>
      <c r="C147" s="91" t="s">
        <v>1027</v>
      </c>
      <c r="D147" s="80" t="s">
        <v>9</v>
      </c>
      <c r="E147" s="40" t="s">
        <v>954</v>
      </c>
      <c r="F147" s="10" t="s">
        <v>5</v>
      </c>
      <c r="H147" s="14" t="s">
        <v>9</v>
      </c>
      <c r="I147" s="16">
        <f t="shared" si="3"/>
        <v>8</v>
      </c>
    </row>
    <row r="148" spans="1:9" ht="27.75" customHeight="1" x14ac:dyDescent="0.25">
      <c r="A148" s="214" t="s">
        <v>91</v>
      </c>
      <c r="B148" s="80">
        <v>451</v>
      </c>
      <c r="C148" s="85" t="s">
        <v>92</v>
      </c>
      <c r="D148" s="80" t="str">
        <f>VLOOKUP(B148,Planilha2!$A$2:$F$305,6,0)</f>
        <v>TÉCNICO JUDICIÁRIO</v>
      </c>
      <c r="E148" s="40" t="s">
        <v>800</v>
      </c>
      <c r="F148" s="10" t="s">
        <v>5</v>
      </c>
      <c r="H148" s="15" t="s">
        <v>29</v>
      </c>
      <c r="I148" s="16">
        <f t="shared" si="3"/>
        <v>1</v>
      </c>
    </row>
    <row r="149" spans="1:9" ht="27.75" customHeight="1" x14ac:dyDescent="0.25">
      <c r="A149" s="214"/>
      <c r="B149" s="80">
        <v>219</v>
      </c>
      <c r="C149" s="85" t="s">
        <v>93</v>
      </c>
      <c r="D149" s="80" t="str">
        <f>VLOOKUP(B149,Planilha2!$A$2:$F$305,6,0)</f>
        <v>TÉCNICO JUDICIÁRIO</v>
      </c>
      <c r="E149" s="40" t="s">
        <v>954</v>
      </c>
      <c r="F149" s="10" t="s">
        <v>5</v>
      </c>
      <c r="H149" s="15" t="s">
        <v>783</v>
      </c>
      <c r="I149" s="16">
        <f t="shared" si="3"/>
        <v>6</v>
      </c>
    </row>
    <row r="150" spans="1:9" ht="27.75" customHeight="1" x14ac:dyDescent="0.25">
      <c r="A150" s="129" t="s">
        <v>1043</v>
      </c>
      <c r="B150" s="81">
        <v>967</v>
      </c>
      <c r="C150" s="84" t="s">
        <v>904</v>
      </c>
      <c r="D150" s="81" t="s">
        <v>783</v>
      </c>
      <c r="E150" s="131" t="s">
        <v>1044</v>
      </c>
      <c r="F150" s="18" t="s">
        <v>19</v>
      </c>
      <c r="H150" s="15" t="s">
        <v>782</v>
      </c>
      <c r="I150" s="16">
        <f t="shared" si="3"/>
        <v>0</v>
      </c>
    </row>
    <row r="151" spans="1:9" ht="27.75" customHeight="1" x14ac:dyDescent="0.25">
      <c r="A151" s="132" t="s">
        <v>802</v>
      </c>
      <c r="B151" s="80"/>
      <c r="C151" s="83" t="s">
        <v>1020</v>
      </c>
      <c r="D151" s="80"/>
      <c r="E151" s="40" t="s">
        <v>800</v>
      </c>
      <c r="F151" s="7"/>
      <c r="H151" s="15" t="s">
        <v>784</v>
      </c>
      <c r="I151" s="16">
        <f>SUM(I145:I150)</f>
        <v>17</v>
      </c>
    </row>
    <row r="152" spans="1:9" ht="27.75" customHeight="1" x14ac:dyDescent="0.25">
      <c r="A152" s="198" t="s">
        <v>781</v>
      </c>
      <c r="B152" s="199"/>
      <c r="C152" s="199"/>
      <c r="D152" s="199"/>
      <c r="E152" s="135" t="s">
        <v>47</v>
      </c>
      <c r="F152" s="136">
        <f>COUNTIF(D125:D151,E152)</f>
        <v>2</v>
      </c>
    </row>
    <row r="153" spans="1:9" ht="27.75" customHeight="1" x14ac:dyDescent="0.25">
      <c r="A153" s="198"/>
      <c r="B153" s="199"/>
      <c r="C153" s="199"/>
      <c r="D153" s="199"/>
      <c r="E153" s="135" t="s">
        <v>9</v>
      </c>
      <c r="F153" s="136">
        <f>COUNTIF(D134:D151,E153)</f>
        <v>8</v>
      </c>
    </row>
    <row r="154" spans="1:9" ht="27.75" customHeight="1" thickBot="1" x14ac:dyDescent="0.3">
      <c r="A154" s="200" t="s">
        <v>937</v>
      </c>
      <c r="B154" s="201"/>
      <c r="C154" s="201"/>
      <c r="D154" s="201"/>
      <c r="E154" s="202"/>
      <c r="F154" s="137">
        <f>COUNTA(F134:F151)</f>
        <v>17</v>
      </c>
    </row>
    <row r="156" spans="1:9" ht="31.5" customHeight="1" thickBot="1" x14ac:dyDescent="0.3">
      <c r="A156" s="13"/>
    </row>
    <row r="157" spans="1:9" ht="31.5" customHeight="1" x14ac:dyDescent="0.25">
      <c r="A157" s="206" t="s">
        <v>878</v>
      </c>
      <c r="B157" s="207"/>
      <c r="C157" s="207"/>
      <c r="D157" s="207"/>
      <c r="E157" s="207"/>
      <c r="F157" s="208"/>
      <c r="H157" s="209" t="s">
        <v>785</v>
      </c>
      <c r="I157" s="210"/>
    </row>
    <row r="158" spans="1:9" ht="31.5" customHeight="1" x14ac:dyDescent="0.25">
      <c r="A158" s="24" t="s">
        <v>1</v>
      </c>
      <c r="B158" s="78" t="s">
        <v>2</v>
      </c>
      <c r="C158" s="79" t="s">
        <v>3</v>
      </c>
      <c r="D158" s="79" t="s">
        <v>233</v>
      </c>
      <c r="E158" s="25" t="s">
        <v>4</v>
      </c>
      <c r="F158" s="26" t="s">
        <v>774</v>
      </c>
      <c r="H158" s="15" t="s">
        <v>772</v>
      </c>
      <c r="I158" s="16">
        <f t="shared" ref="I158:I163" si="4">COUNTIF($D$159:$D$164,H158)</f>
        <v>0</v>
      </c>
    </row>
    <row r="159" spans="1:9" ht="35.25" customHeight="1" x14ac:dyDescent="0.25">
      <c r="A159" s="73" t="s">
        <v>792</v>
      </c>
      <c r="B159" s="81">
        <v>286</v>
      </c>
      <c r="C159" s="89" t="s">
        <v>168</v>
      </c>
      <c r="D159" s="81" t="str">
        <f>VLOOKUP(B159,Planilha2!$A$2:$F$305,6,0)</f>
        <v>ANALISTA JUDICIÁRIO</v>
      </c>
      <c r="E159" s="68" t="s">
        <v>951</v>
      </c>
      <c r="F159" s="17" t="s">
        <v>5</v>
      </c>
      <c r="H159" s="14" t="s">
        <v>47</v>
      </c>
      <c r="I159" s="16">
        <f t="shared" si="4"/>
        <v>2</v>
      </c>
    </row>
    <row r="160" spans="1:9" ht="35.25" customHeight="1" x14ac:dyDescent="0.25">
      <c r="A160" s="73" t="s">
        <v>1045</v>
      </c>
      <c r="B160" s="81">
        <v>973</v>
      </c>
      <c r="C160" s="84" t="s">
        <v>905</v>
      </c>
      <c r="D160" s="81" t="s">
        <v>783</v>
      </c>
      <c r="E160" s="68" t="s">
        <v>1041</v>
      </c>
      <c r="F160" s="17" t="s">
        <v>19</v>
      </c>
      <c r="H160" s="14" t="s">
        <v>9</v>
      </c>
      <c r="I160" s="16">
        <f t="shared" si="4"/>
        <v>3</v>
      </c>
    </row>
    <row r="161" spans="1:9" ht="35.25" customHeight="1" x14ac:dyDescent="0.25">
      <c r="A161" s="73" t="s">
        <v>795</v>
      </c>
      <c r="B161" s="81">
        <v>544</v>
      </c>
      <c r="C161" s="89" t="s">
        <v>796</v>
      </c>
      <c r="D161" s="81" t="s">
        <v>47</v>
      </c>
      <c r="E161" s="68" t="s">
        <v>952</v>
      </c>
      <c r="F161" s="17" t="s">
        <v>5</v>
      </c>
      <c r="H161" s="49" t="s">
        <v>29</v>
      </c>
      <c r="I161" s="41">
        <f t="shared" si="4"/>
        <v>0</v>
      </c>
    </row>
    <row r="162" spans="1:9" ht="35.25" customHeight="1" x14ac:dyDescent="0.25">
      <c r="A162" s="117" t="s">
        <v>794</v>
      </c>
      <c r="B162" s="80">
        <v>275</v>
      </c>
      <c r="C162" s="85" t="s">
        <v>170</v>
      </c>
      <c r="D162" s="80" t="str">
        <f>VLOOKUP(B162,Planilha2!$A$2:$F$305,6,0)</f>
        <v>TÉCNICO JUDICIÁRIO</v>
      </c>
      <c r="E162" s="40" t="s">
        <v>800</v>
      </c>
      <c r="F162" s="10" t="s">
        <v>5</v>
      </c>
      <c r="H162" s="15" t="s">
        <v>783</v>
      </c>
      <c r="I162" s="16">
        <f t="shared" si="4"/>
        <v>1</v>
      </c>
    </row>
    <row r="163" spans="1:9" ht="35.25" customHeight="1" x14ac:dyDescent="0.25">
      <c r="A163" s="73" t="s">
        <v>793</v>
      </c>
      <c r="B163" s="81">
        <v>459</v>
      </c>
      <c r="C163" s="89" t="s">
        <v>169</v>
      </c>
      <c r="D163" s="81" t="str">
        <f>VLOOKUP(B163,Planilha2!$A$2:$F$305,6,0)</f>
        <v>TÉCNICO JUDICIÁRIO</v>
      </c>
      <c r="E163" s="68" t="s">
        <v>969</v>
      </c>
      <c r="F163" s="17" t="s">
        <v>5</v>
      </c>
      <c r="H163" s="15" t="s">
        <v>782</v>
      </c>
      <c r="I163" s="16">
        <f t="shared" si="4"/>
        <v>0</v>
      </c>
    </row>
    <row r="164" spans="1:9" ht="35.25" customHeight="1" x14ac:dyDescent="0.25">
      <c r="A164" s="117" t="s">
        <v>171</v>
      </c>
      <c r="B164" s="80">
        <v>856</v>
      </c>
      <c r="C164" s="85" t="s">
        <v>20</v>
      </c>
      <c r="D164" s="80" t="s">
        <v>9</v>
      </c>
      <c r="E164" s="40" t="s">
        <v>800</v>
      </c>
      <c r="F164" s="10" t="s">
        <v>5</v>
      </c>
      <c r="H164" s="15" t="s">
        <v>921</v>
      </c>
      <c r="I164" s="16">
        <f>SUM(I158:I163)</f>
        <v>6</v>
      </c>
    </row>
    <row r="165" spans="1:9" ht="31.5" customHeight="1" x14ac:dyDescent="0.25">
      <c r="A165" s="198" t="s">
        <v>781</v>
      </c>
      <c r="B165" s="199"/>
      <c r="C165" s="199"/>
      <c r="D165" s="199"/>
      <c r="E165" s="135" t="s">
        <v>47</v>
      </c>
      <c r="F165" s="136">
        <f>COUNTIF(D159:D164,E165)</f>
        <v>2</v>
      </c>
    </row>
    <row r="166" spans="1:9" ht="31.5" customHeight="1" x14ac:dyDescent="0.25">
      <c r="A166" s="198"/>
      <c r="B166" s="199"/>
      <c r="C166" s="199"/>
      <c r="D166" s="199"/>
      <c r="E166" s="135" t="s">
        <v>9</v>
      </c>
      <c r="F166" s="136">
        <f>COUNTIF(D159:D164,E166)</f>
        <v>3</v>
      </c>
    </row>
    <row r="167" spans="1:9" ht="31.5" customHeight="1" thickBot="1" x14ac:dyDescent="0.3">
      <c r="A167" s="200" t="s">
        <v>931</v>
      </c>
      <c r="B167" s="201"/>
      <c r="C167" s="201"/>
      <c r="D167" s="201"/>
      <c r="E167" s="202"/>
      <c r="F167" s="137">
        <f>COUNTA(F159:F164)</f>
        <v>6</v>
      </c>
    </row>
    <row r="168" spans="1:9" ht="31.5" customHeight="1" thickBot="1" x14ac:dyDescent="0.3"/>
    <row r="169" spans="1:9" ht="31.5" customHeight="1" x14ac:dyDescent="0.25">
      <c r="A169" s="206" t="s">
        <v>879</v>
      </c>
      <c r="B169" s="207"/>
      <c r="C169" s="207"/>
      <c r="D169" s="207"/>
      <c r="E169" s="207"/>
      <c r="F169" s="208"/>
    </row>
    <row r="170" spans="1:9" ht="31.5" customHeight="1" x14ac:dyDescent="0.25">
      <c r="A170" s="24" t="s">
        <v>1</v>
      </c>
      <c r="B170" s="78" t="s">
        <v>2</v>
      </c>
      <c r="C170" s="79" t="s">
        <v>3</v>
      </c>
      <c r="D170" s="79" t="s">
        <v>233</v>
      </c>
      <c r="E170" s="25" t="s">
        <v>4</v>
      </c>
      <c r="F170" s="26" t="s">
        <v>774</v>
      </c>
    </row>
    <row r="171" spans="1:9" ht="37.5" customHeight="1" x14ac:dyDescent="0.25">
      <c r="A171" s="203" t="s">
        <v>803</v>
      </c>
      <c r="B171" s="81">
        <v>1075</v>
      </c>
      <c r="C171" s="89" t="s">
        <v>1076</v>
      </c>
      <c r="D171" s="81" t="s">
        <v>29</v>
      </c>
      <c r="E171" s="68" t="s">
        <v>970</v>
      </c>
      <c r="F171" s="17" t="s">
        <v>29</v>
      </c>
    </row>
    <row r="172" spans="1:9" ht="37.5" customHeight="1" x14ac:dyDescent="0.25">
      <c r="A172" s="205"/>
      <c r="B172" s="141">
        <v>770</v>
      </c>
      <c r="C172" s="89" t="s">
        <v>66</v>
      </c>
      <c r="D172" s="104" t="s">
        <v>47</v>
      </c>
      <c r="E172" s="131" t="s">
        <v>946</v>
      </c>
      <c r="F172" s="17" t="s">
        <v>5</v>
      </c>
    </row>
    <row r="173" spans="1:9" ht="37.5" customHeight="1" x14ac:dyDescent="0.25">
      <c r="A173" s="73" t="s">
        <v>814</v>
      </c>
      <c r="B173" s="81">
        <v>1076</v>
      </c>
      <c r="C173" s="89" t="s">
        <v>1077</v>
      </c>
      <c r="D173" s="81" t="s">
        <v>783</v>
      </c>
      <c r="E173" s="68" t="s">
        <v>968</v>
      </c>
      <c r="F173" s="17" t="s">
        <v>1078</v>
      </c>
    </row>
    <row r="174" spans="1:9" ht="37.5" customHeight="1" x14ac:dyDescent="0.25">
      <c r="A174" s="203" t="s">
        <v>1035</v>
      </c>
      <c r="B174" s="81">
        <v>1088</v>
      </c>
      <c r="C174" s="84" t="s">
        <v>1104</v>
      </c>
      <c r="D174" s="140" t="s">
        <v>29</v>
      </c>
      <c r="E174" s="68" t="s">
        <v>1036</v>
      </c>
      <c r="F174" s="17" t="s">
        <v>29</v>
      </c>
    </row>
    <row r="175" spans="1:9" ht="37.5" customHeight="1" x14ac:dyDescent="0.25">
      <c r="A175" s="204"/>
      <c r="B175" s="141">
        <v>940</v>
      </c>
      <c r="C175" s="84" t="s">
        <v>820</v>
      </c>
      <c r="D175" s="141" t="s">
        <v>783</v>
      </c>
      <c r="E175" s="131" t="s">
        <v>1103</v>
      </c>
      <c r="F175" s="17" t="s">
        <v>19</v>
      </c>
    </row>
    <row r="176" spans="1:9" ht="37.5" customHeight="1" x14ac:dyDescent="0.25">
      <c r="A176" s="191" t="s">
        <v>859</v>
      </c>
      <c r="B176" s="81">
        <v>282</v>
      </c>
      <c r="C176" s="84" t="s">
        <v>143</v>
      </c>
      <c r="D176" s="81" t="s">
        <v>9</v>
      </c>
      <c r="E176" s="68" t="s">
        <v>945</v>
      </c>
      <c r="F176" s="17" t="s">
        <v>5</v>
      </c>
    </row>
    <row r="177" spans="1:9" ht="37.5" customHeight="1" x14ac:dyDescent="0.25">
      <c r="A177" s="216" t="s">
        <v>791</v>
      </c>
      <c r="B177" s="86">
        <v>984</v>
      </c>
      <c r="C177" s="87" t="s">
        <v>908</v>
      </c>
      <c r="D177" s="80" t="s">
        <v>9</v>
      </c>
      <c r="E177" s="40" t="s">
        <v>800</v>
      </c>
      <c r="F177" s="10" t="s">
        <v>5</v>
      </c>
    </row>
    <row r="178" spans="1:9" ht="37.5" customHeight="1" x14ac:dyDescent="0.25">
      <c r="A178" s="231"/>
      <c r="B178" s="80">
        <v>76</v>
      </c>
      <c r="C178" s="85" t="s">
        <v>172</v>
      </c>
      <c r="D178" s="80" t="s">
        <v>9</v>
      </c>
      <c r="E178" s="40" t="s">
        <v>9</v>
      </c>
      <c r="F178" s="10" t="s">
        <v>5</v>
      </c>
    </row>
    <row r="179" spans="1:9" ht="37.5" customHeight="1" x14ac:dyDescent="0.25">
      <c r="A179" s="231"/>
      <c r="B179" s="80">
        <v>80</v>
      </c>
      <c r="C179" s="85" t="s">
        <v>144</v>
      </c>
      <c r="D179" s="80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31"/>
      <c r="B180" s="80">
        <v>84</v>
      </c>
      <c r="C180" s="85" t="s">
        <v>290</v>
      </c>
      <c r="D180" s="80" t="s">
        <v>9</v>
      </c>
      <c r="E180" s="40" t="s">
        <v>9</v>
      </c>
      <c r="F180" s="10" t="s">
        <v>5</v>
      </c>
    </row>
    <row r="181" spans="1:9" ht="37.5" customHeight="1" x14ac:dyDescent="0.25">
      <c r="A181" s="231"/>
      <c r="B181" s="80">
        <v>90</v>
      </c>
      <c r="C181" s="85" t="s">
        <v>146</v>
      </c>
      <c r="D181" s="80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31"/>
      <c r="B182" s="86">
        <v>778</v>
      </c>
      <c r="C182" s="88" t="s">
        <v>148</v>
      </c>
      <c r="D182" s="86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31"/>
      <c r="B183" s="86">
        <v>781</v>
      </c>
      <c r="C183" s="85" t="s">
        <v>149</v>
      </c>
      <c r="D183" s="80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31"/>
      <c r="B184" s="80">
        <v>127</v>
      </c>
      <c r="C184" s="85" t="s">
        <v>147</v>
      </c>
      <c r="D184" s="80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31"/>
      <c r="B185" s="86">
        <v>976</v>
      </c>
      <c r="C185" s="85" t="s">
        <v>906</v>
      </c>
      <c r="D185" s="80" t="s">
        <v>9</v>
      </c>
      <c r="E185" s="40" t="s">
        <v>9</v>
      </c>
      <c r="F185" s="10" t="s">
        <v>5</v>
      </c>
    </row>
    <row r="186" spans="1:9" ht="37.5" customHeight="1" x14ac:dyDescent="0.25">
      <c r="A186" s="231"/>
      <c r="B186" s="86">
        <v>89</v>
      </c>
      <c r="C186" s="87" t="s">
        <v>301</v>
      </c>
      <c r="D186" s="80" t="s">
        <v>9</v>
      </c>
      <c r="E186" s="40" t="s">
        <v>9</v>
      </c>
      <c r="F186" s="10" t="s">
        <v>5</v>
      </c>
      <c r="H186" s="209" t="s">
        <v>785</v>
      </c>
      <c r="I186" s="210"/>
    </row>
    <row r="187" spans="1:9" ht="37.5" customHeight="1" x14ac:dyDescent="0.25">
      <c r="A187" s="231"/>
      <c r="B187" s="86">
        <v>1085</v>
      </c>
      <c r="C187" s="87" t="s">
        <v>1087</v>
      </c>
      <c r="D187" s="80" t="s">
        <v>9</v>
      </c>
      <c r="E187" s="40" t="s">
        <v>9</v>
      </c>
      <c r="F187" s="10" t="s">
        <v>5</v>
      </c>
      <c r="H187" s="15" t="s">
        <v>772</v>
      </c>
      <c r="I187" s="16">
        <f t="shared" ref="I187:I192" si="5">COUNTIF($D$171:$D$190,H187)</f>
        <v>0</v>
      </c>
    </row>
    <row r="188" spans="1:9" ht="37.5" customHeight="1" x14ac:dyDescent="0.25">
      <c r="A188" s="217"/>
      <c r="B188" s="86">
        <v>1026</v>
      </c>
      <c r="C188" s="87" t="s">
        <v>986</v>
      </c>
      <c r="D188" s="80" t="s">
        <v>9</v>
      </c>
      <c r="E188" s="40" t="s">
        <v>9</v>
      </c>
      <c r="F188" s="10" t="s">
        <v>5</v>
      </c>
      <c r="H188" s="14" t="s">
        <v>47</v>
      </c>
      <c r="I188" s="16">
        <f t="shared" si="5"/>
        <v>2</v>
      </c>
    </row>
    <row r="189" spans="1:9" ht="37.5" customHeight="1" x14ac:dyDescent="0.25">
      <c r="A189" s="195" t="s">
        <v>1105</v>
      </c>
      <c r="B189" s="141">
        <v>952</v>
      </c>
      <c r="C189" s="89" t="s">
        <v>813</v>
      </c>
      <c r="D189" s="141" t="s">
        <v>47</v>
      </c>
      <c r="E189" s="131" t="s">
        <v>1121</v>
      </c>
      <c r="F189" s="17" t="s">
        <v>5</v>
      </c>
      <c r="H189" s="14" t="s">
        <v>9</v>
      </c>
      <c r="I189" s="16">
        <f t="shared" si="5"/>
        <v>14</v>
      </c>
    </row>
    <row r="190" spans="1:9" ht="37.5" customHeight="1" x14ac:dyDescent="0.25">
      <c r="A190" s="72" t="s">
        <v>1030</v>
      </c>
      <c r="B190" s="86">
        <v>953</v>
      </c>
      <c r="C190" s="95" t="s">
        <v>821</v>
      </c>
      <c r="D190" s="80" t="s">
        <v>9</v>
      </c>
      <c r="E190" s="40" t="s">
        <v>949</v>
      </c>
      <c r="F190" s="10" t="s">
        <v>5</v>
      </c>
      <c r="H190" s="15" t="s">
        <v>29</v>
      </c>
      <c r="I190" s="16">
        <f t="shared" si="5"/>
        <v>2</v>
      </c>
    </row>
    <row r="191" spans="1:9" s="112" customFormat="1" ht="31.5" customHeight="1" x14ac:dyDescent="0.3">
      <c r="A191" s="198" t="s">
        <v>781</v>
      </c>
      <c r="B191" s="199"/>
      <c r="C191" s="199"/>
      <c r="D191" s="199"/>
      <c r="E191" s="135" t="s">
        <v>47</v>
      </c>
      <c r="F191" s="136">
        <f>COUNTIF(D171:D190,E191)</f>
        <v>2</v>
      </c>
      <c r="H191" s="15" t="s">
        <v>783</v>
      </c>
      <c r="I191" s="16">
        <f t="shared" si="5"/>
        <v>2</v>
      </c>
    </row>
    <row r="192" spans="1:9" s="112" customFormat="1" ht="31.5" customHeight="1" x14ac:dyDescent="0.3">
      <c r="A192" s="198"/>
      <c r="B192" s="199"/>
      <c r="C192" s="199"/>
      <c r="D192" s="199"/>
      <c r="E192" s="135" t="s">
        <v>9</v>
      </c>
      <c r="F192" s="136">
        <f>COUNTIF(D171:D190,E192)</f>
        <v>14</v>
      </c>
      <c r="H192" s="15" t="s">
        <v>782</v>
      </c>
      <c r="I192" s="16">
        <f t="shared" si="5"/>
        <v>0</v>
      </c>
    </row>
    <row r="193" spans="1:9" s="112" customFormat="1" ht="31.5" customHeight="1" thickBot="1" x14ac:dyDescent="0.35">
      <c r="A193" s="200" t="s">
        <v>932</v>
      </c>
      <c r="B193" s="201"/>
      <c r="C193" s="201"/>
      <c r="D193" s="201"/>
      <c r="E193" s="202"/>
      <c r="F193" s="137">
        <f>COUNTA(F171:F190)</f>
        <v>20</v>
      </c>
      <c r="H193" s="15" t="s">
        <v>784</v>
      </c>
      <c r="I193" s="16">
        <f>SUM(I187:I192)</f>
        <v>20</v>
      </c>
    </row>
    <row r="194" spans="1:9" ht="31.5" customHeight="1" thickBot="1" x14ac:dyDescent="0.3">
      <c r="A194" s="13"/>
    </row>
    <row r="195" spans="1:9" ht="31.5" customHeight="1" x14ac:dyDescent="0.25">
      <c r="A195" s="206" t="s">
        <v>102</v>
      </c>
      <c r="B195" s="207"/>
      <c r="C195" s="207"/>
      <c r="D195" s="207"/>
      <c r="E195" s="207"/>
      <c r="F195" s="208"/>
    </row>
    <row r="196" spans="1:9" ht="31.5" customHeight="1" x14ac:dyDescent="0.25">
      <c r="A196" s="24" t="s">
        <v>1</v>
      </c>
      <c r="B196" s="78" t="s">
        <v>2</v>
      </c>
      <c r="C196" s="79" t="s">
        <v>3</v>
      </c>
      <c r="D196" s="79" t="s">
        <v>233</v>
      </c>
      <c r="E196" s="25" t="s">
        <v>4</v>
      </c>
      <c r="F196" s="26" t="s">
        <v>774</v>
      </c>
    </row>
    <row r="197" spans="1:9" ht="27.75" customHeight="1" x14ac:dyDescent="0.25">
      <c r="A197" s="227" t="s">
        <v>833</v>
      </c>
      <c r="B197" s="81">
        <v>1077</v>
      </c>
      <c r="C197" s="84" t="s">
        <v>1079</v>
      </c>
      <c r="D197" s="81" t="s">
        <v>783</v>
      </c>
      <c r="E197" s="68" t="s">
        <v>971</v>
      </c>
      <c r="F197" s="17" t="s">
        <v>1078</v>
      </c>
    </row>
    <row r="198" spans="1:9" ht="27.75" customHeight="1" x14ac:dyDescent="0.25">
      <c r="A198" s="229"/>
      <c r="B198" s="141">
        <v>1084</v>
      </c>
      <c r="C198" s="84" t="s">
        <v>1084</v>
      </c>
      <c r="D198" s="141" t="s">
        <v>783</v>
      </c>
      <c r="E198" s="131" t="s">
        <v>960</v>
      </c>
      <c r="F198" s="63" t="s">
        <v>939</v>
      </c>
    </row>
    <row r="199" spans="1:9" ht="27.75" customHeight="1" x14ac:dyDescent="0.25">
      <c r="A199" s="228"/>
      <c r="B199" s="80">
        <v>954</v>
      </c>
      <c r="C199" s="91" t="s">
        <v>1085</v>
      </c>
      <c r="D199" s="80" t="s">
        <v>783</v>
      </c>
      <c r="E199" s="40" t="s">
        <v>972</v>
      </c>
      <c r="F199" s="21" t="s">
        <v>19</v>
      </c>
    </row>
    <row r="200" spans="1:9" ht="27.75" customHeight="1" x14ac:dyDescent="0.25">
      <c r="A200" s="126" t="s">
        <v>831</v>
      </c>
      <c r="B200" s="81">
        <v>307</v>
      </c>
      <c r="C200" s="89" t="s">
        <v>97</v>
      </c>
      <c r="D200" s="81" t="s">
        <v>9</v>
      </c>
      <c r="E200" s="68" t="s">
        <v>960</v>
      </c>
      <c r="F200" s="17" t="s">
        <v>5</v>
      </c>
    </row>
    <row r="201" spans="1:9" ht="27.75" customHeight="1" x14ac:dyDescent="0.25">
      <c r="A201" s="73" t="s">
        <v>1028</v>
      </c>
      <c r="B201" s="134">
        <v>86</v>
      </c>
      <c r="C201" s="84" t="s">
        <v>988</v>
      </c>
      <c r="D201" s="134" t="str">
        <f>VLOOKUP(B201,Planilha2!$A$2:$F$305,6,0)</f>
        <v>TÉCNICO JUDICIÁRIO</v>
      </c>
      <c r="E201" s="131" t="s">
        <v>973</v>
      </c>
      <c r="F201" s="17" t="s">
        <v>5</v>
      </c>
    </row>
    <row r="202" spans="1:9" ht="27.75" customHeight="1" x14ac:dyDescent="0.25">
      <c r="A202" s="203" t="s">
        <v>1029</v>
      </c>
      <c r="B202" s="81">
        <v>1078</v>
      </c>
      <c r="C202" s="89" t="s">
        <v>1080</v>
      </c>
      <c r="D202" s="81" t="s">
        <v>783</v>
      </c>
      <c r="E202" s="68" t="s">
        <v>969</v>
      </c>
      <c r="F202" s="17" t="s">
        <v>1081</v>
      </c>
    </row>
    <row r="203" spans="1:9" ht="27.75" customHeight="1" x14ac:dyDescent="0.25">
      <c r="A203" s="205"/>
      <c r="B203" s="80">
        <v>122</v>
      </c>
      <c r="C203" s="85" t="s">
        <v>7</v>
      </c>
      <c r="D203" s="80" t="s">
        <v>9</v>
      </c>
      <c r="E203" s="40" t="s">
        <v>1023</v>
      </c>
      <c r="F203" s="22" t="s">
        <v>5</v>
      </c>
    </row>
    <row r="204" spans="1:9" ht="27.75" customHeight="1" x14ac:dyDescent="0.25">
      <c r="A204" s="205"/>
      <c r="B204" s="80">
        <v>74</v>
      </c>
      <c r="C204" s="85" t="s">
        <v>111</v>
      </c>
      <c r="D204" s="80" t="str">
        <f>VLOOKUP(B204,Planilha2!$A$2:$F$305,6,0)</f>
        <v>TÉCNICO JUDICIÁRIO</v>
      </c>
      <c r="E204" s="40" t="s">
        <v>9</v>
      </c>
      <c r="F204" s="10" t="s">
        <v>5</v>
      </c>
    </row>
    <row r="205" spans="1:9" ht="27.75" customHeight="1" x14ac:dyDescent="0.25">
      <c r="A205" s="204"/>
      <c r="B205" s="100">
        <v>991</v>
      </c>
      <c r="C205" s="85" t="s">
        <v>916</v>
      </c>
      <c r="D205" s="80" t="s">
        <v>9</v>
      </c>
      <c r="E205" s="40" t="s">
        <v>975</v>
      </c>
      <c r="F205" s="10" t="s">
        <v>5</v>
      </c>
    </row>
    <row r="206" spans="1:9" ht="27.75" customHeight="1" x14ac:dyDescent="0.25">
      <c r="A206" s="72" t="s">
        <v>925</v>
      </c>
      <c r="B206" s="80">
        <v>813</v>
      </c>
      <c r="C206" s="91" t="s">
        <v>743</v>
      </c>
      <c r="D206" s="80" t="s">
        <v>9</v>
      </c>
      <c r="E206" s="40" t="s">
        <v>949</v>
      </c>
      <c r="F206" s="10" t="s">
        <v>5</v>
      </c>
    </row>
    <row r="207" spans="1:9" ht="27.75" customHeight="1" x14ac:dyDescent="0.25">
      <c r="A207" s="203" t="s">
        <v>104</v>
      </c>
      <c r="B207" s="101">
        <v>1000</v>
      </c>
      <c r="C207" s="102" t="s">
        <v>107</v>
      </c>
      <c r="D207" s="101" t="s">
        <v>47</v>
      </c>
      <c r="E207" s="54" t="s">
        <v>969</v>
      </c>
      <c r="F207" s="20" t="s">
        <v>5</v>
      </c>
    </row>
    <row r="208" spans="1:9" ht="27.75" customHeight="1" x14ac:dyDescent="0.25">
      <c r="A208" s="204"/>
      <c r="B208" s="80">
        <v>925</v>
      </c>
      <c r="C208" s="91" t="s">
        <v>812</v>
      </c>
      <c r="D208" s="80" t="s">
        <v>9</v>
      </c>
      <c r="E208" s="40" t="s">
        <v>975</v>
      </c>
      <c r="F208" s="10" t="s">
        <v>5</v>
      </c>
    </row>
    <row r="209" spans="1:9" ht="27.75" customHeight="1" x14ac:dyDescent="0.25">
      <c r="A209" s="203" t="s">
        <v>832</v>
      </c>
      <c r="B209" s="80">
        <v>797</v>
      </c>
      <c r="C209" s="85" t="s">
        <v>106</v>
      </c>
      <c r="D209" s="80" t="s">
        <v>47</v>
      </c>
      <c r="E209" s="40" t="s">
        <v>800</v>
      </c>
      <c r="F209" s="10" t="s">
        <v>5</v>
      </c>
    </row>
    <row r="210" spans="1:9" ht="27.75" customHeight="1" x14ac:dyDescent="0.25">
      <c r="A210" s="204"/>
      <c r="B210" s="80">
        <v>1064</v>
      </c>
      <c r="C210" s="91" t="s">
        <v>1063</v>
      </c>
      <c r="D210" s="80" t="s">
        <v>9</v>
      </c>
      <c r="E210" s="80" t="s">
        <v>9</v>
      </c>
      <c r="F210" s="10" t="s">
        <v>5</v>
      </c>
    </row>
    <row r="211" spans="1:9" ht="27.75" customHeight="1" x14ac:dyDescent="0.25">
      <c r="A211" s="203" t="s">
        <v>899</v>
      </c>
      <c r="B211" s="92">
        <v>997</v>
      </c>
      <c r="C211" s="85" t="s">
        <v>926</v>
      </c>
      <c r="D211" s="80" t="s">
        <v>9</v>
      </c>
      <c r="E211" s="40" t="s">
        <v>800</v>
      </c>
      <c r="F211" s="10" t="s">
        <v>5</v>
      </c>
    </row>
    <row r="212" spans="1:9" ht="27.75" customHeight="1" x14ac:dyDescent="0.25">
      <c r="A212" s="204"/>
      <c r="B212" s="80">
        <v>1031</v>
      </c>
      <c r="C212" s="91" t="s">
        <v>991</v>
      </c>
      <c r="D212" s="80" t="s">
        <v>9</v>
      </c>
      <c r="E212" s="40" t="s">
        <v>975</v>
      </c>
      <c r="F212" s="10" t="s">
        <v>5</v>
      </c>
    </row>
    <row r="213" spans="1:9" ht="41.25" customHeight="1" x14ac:dyDescent="0.25">
      <c r="A213" s="58" t="s">
        <v>1106</v>
      </c>
      <c r="B213" s="86">
        <v>1066</v>
      </c>
      <c r="C213" s="103" t="s">
        <v>900</v>
      </c>
      <c r="D213" s="80" t="s">
        <v>47</v>
      </c>
      <c r="E213" s="53" t="s">
        <v>952</v>
      </c>
      <c r="F213" s="10" t="s">
        <v>5</v>
      </c>
    </row>
    <row r="214" spans="1:9" ht="27.75" customHeight="1" x14ac:dyDescent="0.25">
      <c r="A214" s="227" t="s">
        <v>1107</v>
      </c>
      <c r="B214" s="86">
        <v>1043</v>
      </c>
      <c r="C214" s="95" t="s">
        <v>999</v>
      </c>
      <c r="D214" s="80" t="s">
        <v>783</v>
      </c>
      <c r="E214" s="40" t="s">
        <v>966</v>
      </c>
      <c r="F214" s="21" t="s">
        <v>19</v>
      </c>
    </row>
    <row r="215" spans="1:9" ht="27.75" customHeight="1" x14ac:dyDescent="0.25">
      <c r="A215" s="228"/>
      <c r="B215" s="80">
        <v>1060</v>
      </c>
      <c r="C215" s="91" t="s">
        <v>1022</v>
      </c>
      <c r="D215" s="80" t="s">
        <v>9</v>
      </c>
      <c r="E215" s="55" t="s">
        <v>974</v>
      </c>
      <c r="F215" s="52" t="s">
        <v>5</v>
      </c>
    </row>
    <row r="216" spans="1:9" ht="27.75" customHeight="1" x14ac:dyDescent="0.25">
      <c r="A216" s="227" t="s">
        <v>924</v>
      </c>
      <c r="B216" s="80">
        <v>948</v>
      </c>
      <c r="C216" s="91" t="s">
        <v>917</v>
      </c>
      <c r="D216" s="80" t="s">
        <v>783</v>
      </c>
      <c r="E216" s="40" t="s">
        <v>800</v>
      </c>
      <c r="F216" s="47" t="s">
        <v>886</v>
      </c>
    </row>
    <row r="217" spans="1:9" ht="27.75" customHeight="1" x14ac:dyDescent="0.25">
      <c r="A217" s="228"/>
      <c r="B217" s="80"/>
      <c r="C217" s="83" t="s">
        <v>1020</v>
      </c>
      <c r="D217" s="80"/>
      <c r="E217" s="40" t="s">
        <v>1024</v>
      </c>
      <c r="F217" s="52"/>
    </row>
    <row r="218" spans="1:9" ht="27.75" customHeight="1" x14ac:dyDescent="0.25">
      <c r="A218" s="205" t="s">
        <v>1108</v>
      </c>
      <c r="B218" s="86">
        <v>698</v>
      </c>
      <c r="C218" s="95" t="s">
        <v>121</v>
      </c>
      <c r="D218" s="86" t="str">
        <f>VLOOKUP(B218,Planilha2!$A$2:$F$305,6,0)</f>
        <v>TÉCNICO JUDICIÁRIO</v>
      </c>
      <c r="E218" s="40" t="s">
        <v>800</v>
      </c>
      <c r="F218" s="10" t="s">
        <v>5</v>
      </c>
    </row>
    <row r="219" spans="1:9" ht="27.75" customHeight="1" x14ac:dyDescent="0.25">
      <c r="A219" s="204"/>
      <c r="B219" s="80">
        <v>351</v>
      </c>
      <c r="C219" s="85" t="s">
        <v>216</v>
      </c>
      <c r="D219" s="80" t="str">
        <f>VLOOKUP(B219,Planilha2!$A$2:$F$305,6,0)</f>
        <v>TÉCNICO JUDICIÁRIO</v>
      </c>
      <c r="E219" s="40" t="s">
        <v>1024</v>
      </c>
      <c r="F219" s="10" t="s">
        <v>5</v>
      </c>
    </row>
    <row r="220" spans="1:9" ht="27.75" customHeight="1" x14ac:dyDescent="0.25">
      <c r="A220" s="130" t="s">
        <v>830</v>
      </c>
      <c r="B220" s="101">
        <v>921</v>
      </c>
      <c r="C220" s="89" t="s">
        <v>811</v>
      </c>
      <c r="D220" s="101" t="s">
        <v>783</v>
      </c>
      <c r="E220" s="131" t="s">
        <v>952</v>
      </c>
      <c r="F220" s="20" t="s">
        <v>19</v>
      </c>
    </row>
    <row r="221" spans="1:9" ht="27.75" customHeight="1" x14ac:dyDescent="0.25">
      <c r="A221" s="205" t="s">
        <v>861</v>
      </c>
      <c r="B221" s="80">
        <v>982</v>
      </c>
      <c r="C221" s="97" t="s">
        <v>1004</v>
      </c>
      <c r="D221" s="80" t="s">
        <v>9</v>
      </c>
      <c r="E221" s="56" t="s">
        <v>800</v>
      </c>
      <c r="F221" s="10" t="s">
        <v>5</v>
      </c>
    </row>
    <row r="222" spans="1:9" ht="27.75" customHeight="1" x14ac:dyDescent="0.25">
      <c r="A222" s="205"/>
      <c r="B222" s="105">
        <v>1063</v>
      </c>
      <c r="C222" s="85" t="s">
        <v>1062</v>
      </c>
      <c r="D222" s="105" t="s">
        <v>9</v>
      </c>
      <c r="E222" s="55" t="s">
        <v>1024</v>
      </c>
      <c r="F222" s="21" t="s">
        <v>5</v>
      </c>
      <c r="H222" s="209" t="s">
        <v>785</v>
      </c>
      <c r="I222" s="210"/>
    </row>
    <row r="223" spans="1:9" ht="27.75" customHeight="1" x14ac:dyDescent="0.25">
      <c r="A223" s="205"/>
      <c r="B223" s="105">
        <v>294</v>
      </c>
      <c r="C223" s="91" t="s">
        <v>117</v>
      </c>
      <c r="D223" s="105" t="s">
        <v>9</v>
      </c>
      <c r="E223" s="55" t="s">
        <v>974</v>
      </c>
      <c r="F223" s="21" t="s">
        <v>5</v>
      </c>
      <c r="H223" s="15" t="s">
        <v>772</v>
      </c>
      <c r="I223" s="16">
        <f t="shared" ref="I223:I228" si="6">COUNTIF($D$197:$D$226,H223)</f>
        <v>0</v>
      </c>
    </row>
    <row r="224" spans="1:9" ht="27.75" customHeight="1" x14ac:dyDescent="0.25">
      <c r="A224" s="203" t="s">
        <v>1109</v>
      </c>
      <c r="B224" s="80">
        <v>912</v>
      </c>
      <c r="C224" s="85" t="s">
        <v>809</v>
      </c>
      <c r="D224" s="80" t="s">
        <v>9</v>
      </c>
      <c r="E224" s="40" t="s">
        <v>800</v>
      </c>
      <c r="F224" s="10" t="s">
        <v>5</v>
      </c>
      <c r="H224" s="14" t="s">
        <v>47</v>
      </c>
      <c r="I224" s="16">
        <f t="shared" si="6"/>
        <v>3</v>
      </c>
    </row>
    <row r="225" spans="1:9" ht="27.75" customHeight="1" x14ac:dyDescent="0.25">
      <c r="A225" s="205"/>
      <c r="B225" s="80">
        <v>788</v>
      </c>
      <c r="C225" s="85" t="s">
        <v>123</v>
      </c>
      <c r="D225" s="80" t="str">
        <f>VLOOKUP(B225,Planilha2!$A$2:$F$305,6,0)</f>
        <v>TÉCNICO JUDICIÁRIO</v>
      </c>
      <c r="E225" s="40" t="s">
        <v>974</v>
      </c>
      <c r="F225" s="10" t="s">
        <v>5</v>
      </c>
      <c r="H225" s="14" t="s">
        <v>9</v>
      </c>
      <c r="I225" s="16">
        <f t="shared" si="6"/>
        <v>19</v>
      </c>
    </row>
    <row r="226" spans="1:9" ht="27.75" customHeight="1" x14ac:dyDescent="0.25">
      <c r="A226" s="205"/>
      <c r="B226" s="86">
        <v>129</v>
      </c>
      <c r="C226" s="88" t="s">
        <v>1012</v>
      </c>
      <c r="D226" s="86" t="str">
        <f>VLOOKUP(B226,Planilha2!$A$2:$F$305,6,0)</f>
        <v>TÉCNICO JUDICIÁRIO</v>
      </c>
      <c r="E226" s="55" t="s">
        <v>9</v>
      </c>
      <c r="F226" s="10" t="s">
        <v>5</v>
      </c>
      <c r="H226" s="15" t="s">
        <v>782</v>
      </c>
      <c r="I226" s="16">
        <f t="shared" si="6"/>
        <v>0</v>
      </c>
    </row>
    <row r="227" spans="1:9" s="112" customFormat="1" ht="31.5" customHeight="1" x14ac:dyDescent="0.3">
      <c r="A227" s="198" t="s">
        <v>781</v>
      </c>
      <c r="B227" s="199"/>
      <c r="C227" s="199"/>
      <c r="D227" s="199"/>
      <c r="E227" s="135" t="s">
        <v>47</v>
      </c>
      <c r="F227" s="136">
        <f>COUNTIF(D197:D226,E227)</f>
        <v>3</v>
      </c>
      <c r="H227" s="15" t="s">
        <v>29</v>
      </c>
      <c r="I227" s="16">
        <f t="shared" si="6"/>
        <v>0</v>
      </c>
    </row>
    <row r="228" spans="1:9" s="112" customFormat="1" ht="31.5" customHeight="1" x14ac:dyDescent="0.3">
      <c r="A228" s="198"/>
      <c r="B228" s="199"/>
      <c r="C228" s="199"/>
      <c r="D228" s="199"/>
      <c r="E228" s="135" t="s">
        <v>9</v>
      </c>
      <c r="F228" s="136">
        <f>COUNTIF(D197:D226,E228)</f>
        <v>19</v>
      </c>
      <c r="H228" s="15" t="s">
        <v>783</v>
      </c>
      <c r="I228" s="16">
        <f t="shared" si="6"/>
        <v>7</v>
      </c>
    </row>
    <row r="229" spans="1:9" s="112" customFormat="1" ht="31.5" customHeight="1" thickBot="1" x14ac:dyDescent="0.35">
      <c r="A229" s="200" t="s">
        <v>124</v>
      </c>
      <c r="B229" s="201"/>
      <c r="C229" s="201"/>
      <c r="D229" s="201"/>
      <c r="E229" s="202"/>
      <c r="F229" s="137">
        <f>COUNTA(F197:F226)</f>
        <v>29</v>
      </c>
      <c r="H229" s="15" t="s">
        <v>784</v>
      </c>
      <c r="I229" s="16">
        <f>SUM(I223:I228)</f>
        <v>29</v>
      </c>
    </row>
    <row r="230" spans="1:9" ht="31.5" customHeight="1" thickBot="1" x14ac:dyDescent="0.3">
      <c r="A230" s="13"/>
    </row>
    <row r="231" spans="1:9" ht="31.5" customHeight="1" x14ac:dyDescent="0.25">
      <c r="A231" s="206" t="s">
        <v>125</v>
      </c>
      <c r="B231" s="207"/>
      <c r="C231" s="207"/>
      <c r="D231" s="207"/>
      <c r="E231" s="207"/>
      <c r="F231" s="208"/>
    </row>
    <row r="232" spans="1:9" ht="31.5" customHeight="1" x14ac:dyDescent="0.25">
      <c r="A232" s="24" t="s">
        <v>1</v>
      </c>
      <c r="B232" s="78" t="s">
        <v>2</v>
      </c>
      <c r="C232" s="79" t="s">
        <v>3</v>
      </c>
      <c r="D232" s="79" t="s">
        <v>233</v>
      </c>
      <c r="E232" s="25" t="s">
        <v>4</v>
      </c>
      <c r="F232" s="26" t="s">
        <v>774</v>
      </c>
    </row>
    <row r="233" spans="1:9" ht="27.75" customHeight="1" x14ac:dyDescent="0.25">
      <c r="A233" s="129" t="s">
        <v>126</v>
      </c>
      <c r="B233" s="81">
        <v>1079</v>
      </c>
      <c r="C233" s="89" t="s">
        <v>1082</v>
      </c>
      <c r="D233" s="81" t="s">
        <v>29</v>
      </c>
      <c r="E233" s="131" t="s">
        <v>951</v>
      </c>
      <c r="F233" s="133" t="s">
        <v>29</v>
      </c>
    </row>
    <row r="234" spans="1:9" ht="27.75" customHeight="1" x14ac:dyDescent="0.25">
      <c r="A234" s="216" t="s">
        <v>834</v>
      </c>
      <c r="B234" s="81">
        <v>1080</v>
      </c>
      <c r="C234" s="89" t="s">
        <v>1083</v>
      </c>
      <c r="D234" s="81" t="s">
        <v>783</v>
      </c>
      <c r="E234" s="131" t="s">
        <v>976</v>
      </c>
      <c r="F234" s="17" t="s">
        <v>19</v>
      </c>
    </row>
    <row r="235" spans="1:9" ht="27.75" customHeight="1" x14ac:dyDescent="0.25">
      <c r="A235" s="231"/>
      <c r="B235" s="80">
        <v>1027</v>
      </c>
      <c r="C235" s="91" t="s">
        <v>987</v>
      </c>
      <c r="D235" s="80" t="s">
        <v>783</v>
      </c>
      <c r="E235" s="40" t="s">
        <v>972</v>
      </c>
      <c r="F235" s="10" t="s">
        <v>807</v>
      </c>
    </row>
    <row r="236" spans="1:9" ht="27.75" customHeight="1" x14ac:dyDescent="0.25">
      <c r="A236" s="203" t="s">
        <v>1031</v>
      </c>
      <c r="B236" s="81">
        <v>993</v>
      </c>
      <c r="C236" s="89" t="s">
        <v>919</v>
      </c>
      <c r="D236" s="81" t="s">
        <v>9</v>
      </c>
      <c r="E236" s="131" t="s">
        <v>1032</v>
      </c>
      <c r="F236" s="17" t="s">
        <v>5</v>
      </c>
    </row>
    <row r="237" spans="1:9" ht="27.75" customHeight="1" x14ac:dyDescent="0.25">
      <c r="A237" s="204"/>
      <c r="B237" s="80">
        <v>1061</v>
      </c>
      <c r="C237" s="85" t="s">
        <v>1026</v>
      </c>
      <c r="D237" s="80" t="s">
        <v>9</v>
      </c>
      <c r="E237" s="40" t="s">
        <v>9</v>
      </c>
      <c r="F237" s="10" t="s">
        <v>5</v>
      </c>
    </row>
    <row r="238" spans="1:9" ht="42.75" customHeight="1" x14ac:dyDescent="0.25">
      <c r="A238" s="72" t="s">
        <v>1046</v>
      </c>
      <c r="B238" s="80">
        <v>1005</v>
      </c>
      <c r="C238" s="85" t="s">
        <v>929</v>
      </c>
      <c r="D238" s="80" t="s">
        <v>9</v>
      </c>
      <c r="E238" s="40" t="s">
        <v>800</v>
      </c>
      <c r="F238" s="17" t="s">
        <v>5</v>
      </c>
    </row>
    <row r="239" spans="1:9" ht="42.75" customHeight="1" x14ac:dyDescent="0.25">
      <c r="A239" s="129" t="s">
        <v>1110</v>
      </c>
      <c r="B239" s="81">
        <v>637</v>
      </c>
      <c r="C239" s="89" t="s">
        <v>132</v>
      </c>
      <c r="D239" s="81" t="s">
        <v>9</v>
      </c>
      <c r="E239" s="131" t="s">
        <v>952</v>
      </c>
      <c r="F239" s="17" t="s">
        <v>5</v>
      </c>
    </row>
    <row r="240" spans="1:9" ht="42.75" customHeight="1" x14ac:dyDescent="0.25">
      <c r="A240" s="129" t="s">
        <v>1033</v>
      </c>
      <c r="B240" s="81">
        <v>978</v>
      </c>
      <c r="C240" s="89" t="s">
        <v>907</v>
      </c>
      <c r="D240" s="81" t="s">
        <v>9</v>
      </c>
      <c r="E240" s="131" t="s">
        <v>1032</v>
      </c>
      <c r="F240" s="17" t="s">
        <v>5</v>
      </c>
    </row>
    <row r="241" spans="1:9" ht="27.75" customHeight="1" x14ac:dyDescent="0.25">
      <c r="A241" s="203" t="s">
        <v>835</v>
      </c>
      <c r="B241" s="80">
        <v>1050</v>
      </c>
      <c r="C241" s="85" t="s">
        <v>1006</v>
      </c>
      <c r="D241" s="80" t="s">
        <v>783</v>
      </c>
      <c r="E241" s="40" t="s">
        <v>800</v>
      </c>
      <c r="F241" s="17" t="s">
        <v>19</v>
      </c>
    </row>
    <row r="242" spans="1:9" ht="27.75" customHeight="1" x14ac:dyDescent="0.25">
      <c r="A242" s="205"/>
      <c r="B242" s="80">
        <v>689</v>
      </c>
      <c r="C242" s="85" t="s">
        <v>113</v>
      </c>
      <c r="D242" s="80" t="s">
        <v>9</v>
      </c>
      <c r="E242" s="40" t="s">
        <v>9</v>
      </c>
      <c r="F242" s="10" t="s">
        <v>5</v>
      </c>
    </row>
    <row r="243" spans="1:9" ht="27.75" customHeight="1" x14ac:dyDescent="0.25">
      <c r="A243" s="204"/>
      <c r="B243" s="80">
        <v>1032</v>
      </c>
      <c r="C243" s="85" t="s">
        <v>992</v>
      </c>
      <c r="D243" s="80" t="s">
        <v>9</v>
      </c>
      <c r="E243" s="40" t="s">
        <v>9</v>
      </c>
      <c r="F243" s="10" t="s">
        <v>5</v>
      </c>
    </row>
    <row r="244" spans="1:9" ht="27.75" customHeight="1" x14ac:dyDescent="0.25">
      <c r="A244" s="203" t="s">
        <v>836</v>
      </c>
      <c r="B244" s="80"/>
      <c r="C244" s="83" t="s">
        <v>1020</v>
      </c>
      <c r="D244" s="80"/>
      <c r="E244" s="40" t="s">
        <v>1011</v>
      </c>
      <c r="F244" s="10"/>
    </row>
    <row r="245" spans="1:9" ht="27.75" customHeight="1" x14ac:dyDescent="0.25">
      <c r="A245" s="205"/>
      <c r="B245" s="80">
        <v>1048</v>
      </c>
      <c r="C245" s="91" t="s">
        <v>1002</v>
      </c>
      <c r="D245" s="80" t="s">
        <v>9</v>
      </c>
      <c r="E245" s="40" t="s">
        <v>954</v>
      </c>
      <c r="F245" s="10" t="s">
        <v>5</v>
      </c>
    </row>
    <row r="246" spans="1:9" ht="27.75" customHeight="1" x14ac:dyDescent="0.25">
      <c r="A246" s="204"/>
      <c r="B246" s="80">
        <v>484</v>
      </c>
      <c r="C246" s="91" t="s">
        <v>538</v>
      </c>
      <c r="D246" s="80" t="s">
        <v>9</v>
      </c>
      <c r="E246" s="40" t="s">
        <v>9</v>
      </c>
      <c r="F246" s="10" t="s">
        <v>5</v>
      </c>
    </row>
    <row r="247" spans="1:9" ht="27.75" customHeight="1" x14ac:dyDescent="0.25">
      <c r="A247" s="214" t="s">
        <v>837</v>
      </c>
      <c r="B247" s="106">
        <v>1068</v>
      </c>
      <c r="C247" s="91" t="s">
        <v>1066</v>
      </c>
      <c r="D247" s="80" t="s">
        <v>783</v>
      </c>
      <c r="E247" s="40" t="s">
        <v>800</v>
      </c>
      <c r="F247" s="10" t="s">
        <v>19</v>
      </c>
    </row>
    <row r="248" spans="1:9" ht="27.75" customHeight="1" x14ac:dyDescent="0.25">
      <c r="A248" s="214"/>
      <c r="B248" s="106">
        <v>1051</v>
      </c>
      <c r="C248" s="91" t="s">
        <v>1008</v>
      </c>
      <c r="D248" s="80" t="s">
        <v>9</v>
      </c>
      <c r="E248" s="40" t="s">
        <v>954</v>
      </c>
      <c r="F248" s="10" t="s">
        <v>5</v>
      </c>
    </row>
    <row r="249" spans="1:9" ht="27.75" customHeight="1" x14ac:dyDescent="0.25">
      <c r="A249" s="214"/>
      <c r="B249" s="106">
        <v>1036</v>
      </c>
      <c r="C249" s="85" t="s">
        <v>994</v>
      </c>
      <c r="D249" s="80" t="s">
        <v>9</v>
      </c>
      <c r="E249" s="40" t="s">
        <v>954</v>
      </c>
      <c r="F249" s="10" t="s">
        <v>5</v>
      </c>
    </row>
    <row r="250" spans="1:9" ht="31.5" customHeight="1" x14ac:dyDescent="0.25">
      <c r="A250" s="203" t="s">
        <v>1111</v>
      </c>
      <c r="B250" s="81">
        <v>545</v>
      </c>
      <c r="C250" s="84" t="s">
        <v>151</v>
      </c>
      <c r="D250" s="80" t="str">
        <f>VLOOKUP(B250,Planilha2!$A$2:$F$305,6,0)</f>
        <v>TÉCNICO JUDICIÁRIO</v>
      </c>
      <c r="E250" s="131" t="s">
        <v>952</v>
      </c>
      <c r="F250" s="10" t="s">
        <v>5</v>
      </c>
    </row>
    <row r="251" spans="1:9" ht="27.75" customHeight="1" x14ac:dyDescent="0.25">
      <c r="A251" s="205"/>
      <c r="B251" s="80">
        <v>1089</v>
      </c>
      <c r="C251" s="91" t="s">
        <v>1124</v>
      </c>
      <c r="D251" s="80" t="s">
        <v>783</v>
      </c>
      <c r="E251" s="40" t="s">
        <v>954</v>
      </c>
      <c r="F251" s="10" t="s">
        <v>19</v>
      </c>
      <c r="H251" s="121"/>
      <c r="I251" s="122"/>
    </row>
    <row r="252" spans="1:9" ht="24.75" customHeight="1" x14ac:dyDescent="0.25">
      <c r="A252" s="204"/>
      <c r="B252" s="80">
        <v>371</v>
      </c>
      <c r="C252" s="91" t="s">
        <v>173</v>
      </c>
      <c r="D252" s="80" t="str">
        <f>VLOOKUP(B252,Planilha2!$A$2:$F$305,6,0)</f>
        <v>ANALISTA JUDICIÁRIO</v>
      </c>
      <c r="E252" s="40" t="s">
        <v>954</v>
      </c>
      <c r="F252" s="10" t="s">
        <v>5</v>
      </c>
      <c r="H252" s="121"/>
      <c r="I252" s="122"/>
    </row>
    <row r="253" spans="1:9" ht="29.25" customHeight="1" x14ac:dyDescent="0.25">
      <c r="A253" s="203" t="s">
        <v>797</v>
      </c>
      <c r="B253" s="80">
        <v>1058</v>
      </c>
      <c r="C253" s="85" t="s">
        <v>1018</v>
      </c>
      <c r="D253" s="80" t="s">
        <v>783</v>
      </c>
      <c r="E253" s="40" t="s">
        <v>966</v>
      </c>
      <c r="F253" s="10" t="s">
        <v>1019</v>
      </c>
    </row>
    <row r="254" spans="1:9" ht="27.75" customHeight="1" x14ac:dyDescent="0.25">
      <c r="A254" s="205"/>
      <c r="B254" s="105">
        <v>831</v>
      </c>
      <c r="C254" s="107" t="s">
        <v>1013</v>
      </c>
      <c r="D254" s="80" t="str">
        <f>VLOOKUP(B254,Planilha2!$A$2:$F$305,6,0)</f>
        <v>TÉCNICO JUDICIÁRIO</v>
      </c>
      <c r="E254" s="56" t="s">
        <v>9</v>
      </c>
      <c r="F254" s="21" t="s">
        <v>5</v>
      </c>
    </row>
    <row r="255" spans="1:9" ht="27.75" customHeight="1" x14ac:dyDescent="0.25">
      <c r="A255" s="204"/>
      <c r="B255" s="80">
        <v>1059</v>
      </c>
      <c r="C255" s="91" t="s">
        <v>1021</v>
      </c>
      <c r="D255" s="80" t="s">
        <v>9</v>
      </c>
      <c r="E255" s="40" t="s">
        <v>9</v>
      </c>
      <c r="F255" s="10" t="s">
        <v>5</v>
      </c>
    </row>
    <row r="256" spans="1:9" ht="27.75" customHeight="1" x14ac:dyDescent="0.25">
      <c r="A256" s="203" t="s">
        <v>913</v>
      </c>
      <c r="B256" s="80">
        <v>969</v>
      </c>
      <c r="C256" s="85" t="s">
        <v>901</v>
      </c>
      <c r="D256" s="80" t="s">
        <v>9</v>
      </c>
      <c r="E256" s="40" t="s">
        <v>966</v>
      </c>
      <c r="F256" s="10" t="s">
        <v>5</v>
      </c>
    </row>
    <row r="257" spans="1:9" ht="27.75" customHeight="1" x14ac:dyDescent="0.25">
      <c r="A257" s="205"/>
      <c r="B257" s="86">
        <v>1087</v>
      </c>
      <c r="C257" s="88" t="s">
        <v>1098</v>
      </c>
      <c r="D257" s="80" t="s">
        <v>9</v>
      </c>
      <c r="E257" s="40" t="s">
        <v>9</v>
      </c>
      <c r="F257" s="10" t="s">
        <v>5</v>
      </c>
    </row>
    <row r="258" spans="1:9" ht="27.75" customHeight="1" x14ac:dyDescent="0.25">
      <c r="A258" s="205"/>
      <c r="B258" s="86">
        <v>1049</v>
      </c>
      <c r="C258" s="88" t="s">
        <v>1005</v>
      </c>
      <c r="D258" s="80" t="s">
        <v>9</v>
      </c>
      <c r="E258" s="40" t="s">
        <v>9</v>
      </c>
      <c r="F258" s="10" t="s">
        <v>5</v>
      </c>
    </row>
    <row r="259" spans="1:9" ht="27.75" customHeight="1" x14ac:dyDescent="0.25">
      <c r="A259" s="203" t="s">
        <v>152</v>
      </c>
      <c r="B259" s="80">
        <v>206</v>
      </c>
      <c r="C259" s="85" t="s">
        <v>153</v>
      </c>
      <c r="D259" s="80" t="str">
        <f>VLOOKUP(B259,Planilha2!$A$2:$F$305,6,0)</f>
        <v>TÉCNICO JUDICIÁRIO</v>
      </c>
      <c r="E259" s="40" t="s">
        <v>966</v>
      </c>
      <c r="F259" s="10" t="s">
        <v>5</v>
      </c>
    </row>
    <row r="260" spans="1:9" ht="27.75" customHeight="1" thickBot="1" x14ac:dyDescent="0.3">
      <c r="A260" s="215"/>
      <c r="B260" s="80">
        <v>205</v>
      </c>
      <c r="C260" s="85" t="s">
        <v>154</v>
      </c>
      <c r="D260" s="80" t="str">
        <f>VLOOKUP(B260,Planilha2!$A$2:$F$305,6,0)</f>
        <v>TÉCNICO JUDICIÁRIO</v>
      </c>
      <c r="E260" s="40" t="s">
        <v>977</v>
      </c>
      <c r="F260" s="10" t="s">
        <v>5</v>
      </c>
    </row>
    <row r="261" spans="1:9" ht="27.75" customHeight="1" x14ac:dyDescent="0.25">
      <c r="A261" s="205" t="s">
        <v>142</v>
      </c>
      <c r="B261" s="80">
        <v>1052</v>
      </c>
      <c r="C261" s="91" t="s">
        <v>1007</v>
      </c>
      <c r="D261" s="80" t="s">
        <v>9</v>
      </c>
      <c r="E261" s="40" t="s">
        <v>800</v>
      </c>
      <c r="F261" s="10" t="s">
        <v>5</v>
      </c>
    </row>
    <row r="262" spans="1:9" ht="27.75" customHeight="1" x14ac:dyDescent="0.25">
      <c r="A262" s="204"/>
      <c r="B262" s="80">
        <v>1067</v>
      </c>
      <c r="C262" s="85" t="s">
        <v>1065</v>
      </c>
      <c r="D262" s="80" t="s">
        <v>9</v>
      </c>
      <c r="E262" s="40" t="s">
        <v>9</v>
      </c>
      <c r="F262" s="10" t="s">
        <v>5</v>
      </c>
      <c r="G262" s="19"/>
    </row>
    <row r="263" spans="1:9" ht="27.75" customHeight="1" x14ac:dyDescent="0.25">
      <c r="A263" s="214" t="s">
        <v>850</v>
      </c>
      <c r="B263" s="81">
        <v>830</v>
      </c>
      <c r="C263" s="89" t="s">
        <v>127</v>
      </c>
      <c r="D263" s="81" t="s">
        <v>47</v>
      </c>
      <c r="E263" s="131" t="s">
        <v>952</v>
      </c>
      <c r="F263" s="17" t="s">
        <v>5</v>
      </c>
    </row>
    <row r="264" spans="1:9" ht="27.75" customHeight="1" x14ac:dyDescent="0.25">
      <c r="A264" s="214"/>
      <c r="B264" s="80">
        <v>785</v>
      </c>
      <c r="C264" s="85" t="s">
        <v>130</v>
      </c>
      <c r="D264" s="80" t="s">
        <v>782</v>
      </c>
      <c r="E264" s="40" t="s">
        <v>782</v>
      </c>
      <c r="F264" s="10" t="s">
        <v>788</v>
      </c>
    </row>
    <row r="265" spans="1:9" ht="27.75" customHeight="1" x14ac:dyDescent="0.25">
      <c r="A265" s="214"/>
      <c r="B265" s="80">
        <v>134</v>
      </c>
      <c r="C265" s="91" t="s">
        <v>348</v>
      </c>
      <c r="D265" s="80" t="str">
        <f>VLOOKUP(B265,Planilha2!$A$2:$F$305,6,0)</f>
        <v>TÉCNICO JUDICIÁRIO</v>
      </c>
      <c r="E265" s="40" t="s">
        <v>9</v>
      </c>
      <c r="F265" s="10" t="s">
        <v>5</v>
      </c>
    </row>
    <row r="266" spans="1:9" ht="27.75" customHeight="1" x14ac:dyDescent="0.25">
      <c r="A266" s="214"/>
      <c r="B266" s="86">
        <v>276</v>
      </c>
      <c r="C266" s="95" t="s">
        <v>218</v>
      </c>
      <c r="D266" s="86" t="s">
        <v>9</v>
      </c>
      <c r="E266" s="55" t="s">
        <v>9</v>
      </c>
      <c r="F266" s="10" t="s">
        <v>5</v>
      </c>
    </row>
    <row r="267" spans="1:9" ht="27.75" customHeight="1" x14ac:dyDescent="0.25">
      <c r="A267" s="214"/>
      <c r="B267" s="86">
        <v>165</v>
      </c>
      <c r="C267" s="95" t="s">
        <v>112</v>
      </c>
      <c r="D267" s="86" t="str">
        <f>VLOOKUP(B267,Planilha2!$A$2:$F$305,6,0)</f>
        <v>TÉCNICO JUDICIÁRIO</v>
      </c>
      <c r="E267" s="55" t="s">
        <v>9</v>
      </c>
      <c r="F267" s="10" t="s">
        <v>5</v>
      </c>
      <c r="H267" s="209" t="s">
        <v>785</v>
      </c>
      <c r="I267" s="210"/>
    </row>
    <row r="268" spans="1:9" ht="27.75" customHeight="1" x14ac:dyDescent="0.25">
      <c r="A268" s="130" t="s">
        <v>1034</v>
      </c>
      <c r="B268" s="81">
        <v>907</v>
      </c>
      <c r="C268" s="89" t="s">
        <v>808</v>
      </c>
      <c r="D268" s="81" t="s">
        <v>783</v>
      </c>
      <c r="E268" s="131" t="s">
        <v>1032</v>
      </c>
      <c r="F268" s="17" t="s">
        <v>19</v>
      </c>
      <c r="H268" s="15" t="s">
        <v>772</v>
      </c>
      <c r="I268" s="16">
        <f>COUNTIF($D$233:$D$275,H268)</f>
        <v>0</v>
      </c>
    </row>
    <row r="269" spans="1:9" ht="27.75" customHeight="1" x14ac:dyDescent="0.25">
      <c r="A269" s="203" t="s">
        <v>868</v>
      </c>
      <c r="B269" s="80">
        <v>995</v>
      </c>
      <c r="C269" s="85" t="s">
        <v>920</v>
      </c>
      <c r="D269" s="80" t="s">
        <v>9</v>
      </c>
      <c r="E269" s="40" t="s">
        <v>800</v>
      </c>
      <c r="F269" s="10" t="s">
        <v>5</v>
      </c>
      <c r="H269" s="14" t="s">
        <v>47</v>
      </c>
      <c r="I269" s="16">
        <f>COUNTIF($D$233:$D$275,H269)</f>
        <v>2</v>
      </c>
    </row>
    <row r="270" spans="1:9" ht="27.75" customHeight="1" x14ac:dyDescent="0.25">
      <c r="A270" s="204"/>
      <c r="B270" s="80">
        <v>285</v>
      </c>
      <c r="C270" s="85" t="s">
        <v>944</v>
      </c>
      <c r="D270" s="80" t="str">
        <f>VLOOKUP(B270,Planilha2!$A$2:$F$305,6,0)</f>
        <v>TÉCNICO JUDICIÁRIO</v>
      </c>
      <c r="E270" s="40" t="s">
        <v>954</v>
      </c>
      <c r="F270" s="10" t="s">
        <v>5</v>
      </c>
      <c r="H270" s="14" t="s">
        <v>9</v>
      </c>
      <c r="I270" s="16">
        <f>COUNTIF($D$233:$D$275,H270)</f>
        <v>31</v>
      </c>
    </row>
    <row r="271" spans="1:9" ht="27.75" customHeight="1" x14ac:dyDescent="0.25">
      <c r="A271" s="203" t="s">
        <v>815</v>
      </c>
      <c r="B271" s="80">
        <v>337</v>
      </c>
      <c r="C271" s="85" t="s">
        <v>161</v>
      </c>
      <c r="D271" s="80" t="str">
        <f>VLOOKUP(B271,Planilha2!$A$2:$F$305,6,0)</f>
        <v>TÉCNICO JUDICIÁRIO</v>
      </c>
      <c r="E271" s="40" t="s">
        <v>800</v>
      </c>
      <c r="F271" s="10" t="s">
        <v>5</v>
      </c>
      <c r="H271" s="15" t="s">
        <v>29</v>
      </c>
      <c r="I271" s="16">
        <f>COUNTIF($D$233:$D$275,H271)</f>
        <v>1</v>
      </c>
    </row>
    <row r="272" spans="1:9" ht="27.75" customHeight="1" x14ac:dyDescent="0.25">
      <c r="A272" s="205"/>
      <c r="B272" s="80">
        <v>152</v>
      </c>
      <c r="C272" s="85" t="s">
        <v>163</v>
      </c>
      <c r="D272" s="80" t="str">
        <f>VLOOKUP(B272,Planilha2!$A$2:$F$305,6,0)</f>
        <v>TÉCNICO JUDICIÁRIO</v>
      </c>
      <c r="E272" s="40" t="s">
        <v>954</v>
      </c>
      <c r="F272" s="10" t="s">
        <v>5</v>
      </c>
      <c r="H272" s="15" t="s">
        <v>783</v>
      </c>
      <c r="I272" s="16">
        <f>COUNTIF($D$233:$D$275,H272)</f>
        <v>7</v>
      </c>
    </row>
    <row r="273" spans="1:9" ht="27.75" customHeight="1" x14ac:dyDescent="0.25">
      <c r="A273" s="190" t="s">
        <v>817</v>
      </c>
      <c r="B273" s="80">
        <v>172</v>
      </c>
      <c r="C273" s="85" t="s">
        <v>387</v>
      </c>
      <c r="D273" s="80" t="str">
        <f>VLOOKUP(B273,Planilha2!$A$2:$F$305,6,0)</f>
        <v>TÉCNICO JUDICIÁRIO</v>
      </c>
      <c r="E273" s="40" t="s">
        <v>800</v>
      </c>
      <c r="F273" s="10" t="s">
        <v>5</v>
      </c>
      <c r="H273" s="15" t="s">
        <v>782</v>
      </c>
      <c r="I273" s="16">
        <v>1</v>
      </c>
    </row>
    <row r="274" spans="1:9" ht="27.75" customHeight="1" x14ac:dyDescent="0.25">
      <c r="A274" s="203" t="s">
        <v>816</v>
      </c>
      <c r="B274" s="80">
        <v>174</v>
      </c>
      <c r="C274" s="85" t="s">
        <v>165</v>
      </c>
      <c r="D274" s="80" t="str">
        <f>VLOOKUP(B274,Planilha2!$A$2:$F$305,6,0)</f>
        <v>TÉCNICO JUDICIÁRIO</v>
      </c>
      <c r="E274" s="40" t="s">
        <v>800</v>
      </c>
      <c r="F274" s="10" t="s">
        <v>5</v>
      </c>
      <c r="H274" s="15" t="s">
        <v>784</v>
      </c>
      <c r="I274" s="16">
        <f>SUM(I268:I273)</f>
        <v>42</v>
      </c>
    </row>
    <row r="275" spans="1:9" ht="27.75" customHeight="1" x14ac:dyDescent="0.25">
      <c r="A275" s="204"/>
      <c r="B275" s="80">
        <v>571</v>
      </c>
      <c r="C275" s="108" t="s">
        <v>166</v>
      </c>
      <c r="D275" s="82" t="s">
        <v>9</v>
      </c>
      <c r="E275" s="6" t="s">
        <v>954</v>
      </c>
      <c r="F275" s="10" t="s">
        <v>5</v>
      </c>
    </row>
    <row r="276" spans="1:9" s="112" customFormat="1" ht="31.5" customHeight="1" x14ac:dyDescent="0.3">
      <c r="A276" s="198" t="s">
        <v>781</v>
      </c>
      <c r="B276" s="199"/>
      <c r="C276" s="199"/>
      <c r="D276" s="199"/>
      <c r="E276" s="135" t="s">
        <v>47</v>
      </c>
      <c r="F276" s="136">
        <f>COUNTIF(D233:D275,E276)</f>
        <v>2</v>
      </c>
    </row>
    <row r="277" spans="1:9" s="112" customFormat="1" ht="31.5" customHeight="1" x14ac:dyDescent="0.3">
      <c r="A277" s="198"/>
      <c r="B277" s="199"/>
      <c r="C277" s="199"/>
      <c r="D277" s="199"/>
      <c r="E277" s="135" t="s">
        <v>9</v>
      </c>
      <c r="F277" s="136">
        <f>COUNTIF(D233:D275,E277)</f>
        <v>31</v>
      </c>
    </row>
    <row r="278" spans="1:9" s="112" customFormat="1" ht="31.5" customHeight="1" thickBot="1" x14ac:dyDescent="0.35">
      <c r="A278" s="200" t="s">
        <v>167</v>
      </c>
      <c r="B278" s="201"/>
      <c r="C278" s="201"/>
      <c r="D278" s="201"/>
      <c r="E278" s="202"/>
      <c r="F278" s="137">
        <f>COUNTA(F233:F275)</f>
        <v>42</v>
      </c>
    </row>
    <row r="279" spans="1:9" ht="31.5" customHeight="1" thickBot="1" x14ac:dyDescent="0.3">
      <c r="A279" s="23"/>
      <c r="C279" s="75"/>
      <c r="D279" s="9"/>
      <c r="E279" s="9"/>
      <c r="F279" s="9"/>
    </row>
    <row r="280" spans="1:9" ht="31.5" customHeight="1" x14ac:dyDescent="0.25">
      <c r="A280" s="206" t="s">
        <v>174</v>
      </c>
      <c r="B280" s="207"/>
      <c r="C280" s="207"/>
      <c r="D280" s="207"/>
      <c r="E280" s="207"/>
      <c r="F280" s="208"/>
    </row>
    <row r="281" spans="1:9" ht="31.5" customHeight="1" x14ac:dyDescent="0.25">
      <c r="A281" s="31" t="s">
        <v>1</v>
      </c>
      <c r="B281" s="78" t="s">
        <v>2</v>
      </c>
      <c r="C281" s="79" t="s">
        <v>3</v>
      </c>
      <c r="D281" s="79" t="s">
        <v>233</v>
      </c>
      <c r="E281" s="32" t="s">
        <v>4</v>
      </c>
      <c r="F281" s="33" t="s">
        <v>774</v>
      </c>
    </row>
    <row r="282" spans="1:9" ht="27.75" customHeight="1" x14ac:dyDescent="0.25">
      <c r="A282" s="230" t="s">
        <v>175</v>
      </c>
      <c r="B282" s="93">
        <v>1083</v>
      </c>
      <c r="C282" s="93" t="s">
        <v>1089</v>
      </c>
      <c r="D282" s="93" t="s">
        <v>772</v>
      </c>
      <c r="E282" s="28" t="s">
        <v>942</v>
      </c>
      <c r="F282" s="17" t="s">
        <v>943</v>
      </c>
    </row>
    <row r="283" spans="1:9" ht="27.75" customHeight="1" x14ac:dyDescent="0.25">
      <c r="A283" s="230"/>
      <c r="B283" s="93">
        <v>1082</v>
      </c>
      <c r="C283" s="93" t="s">
        <v>1090</v>
      </c>
      <c r="D283" s="93" t="s">
        <v>772</v>
      </c>
      <c r="E283" s="28" t="s">
        <v>1091</v>
      </c>
      <c r="F283" s="17" t="s">
        <v>1092</v>
      </c>
    </row>
    <row r="284" spans="1:9" ht="27.75" customHeight="1" x14ac:dyDescent="0.25">
      <c r="A284" s="73" t="s">
        <v>862</v>
      </c>
      <c r="B284" s="81">
        <v>964</v>
      </c>
      <c r="C284" s="89" t="s">
        <v>38</v>
      </c>
      <c r="D284" s="104" t="s">
        <v>47</v>
      </c>
      <c r="E284" s="68" t="s">
        <v>978</v>
      </c>
      <c r="F284" s="17" t="s">
        <v>5</v>
      </c>
    </row>
    <row r="285" spans="1:9" ht="27.75" customHeight="1" x14ac:dyDescent="0.25">
      <c r="A285" s="214" t="s">
        <v>176</v>
      </c>
      <c r="B285" s="81">
        <v>897</v>
      </c>
      <c r="C285" s="89" t="s">
        <v>177</v>
      </c>
      <c r="D285" s="81" t="s">
        <v>29</v>
      </c>
      <c r="E285" s="68" t="s">
        <v>996</v>
      </c>
      <c r="F285" s="17" t="s">
        <v>29</v>
      </c>
    </row>
    <row r="286" spans="1:9" ht="27.75" customHeight="1" x14ac:dyDescent="0.25">
      <c r="A286" s="214"/>
      <c r="B286" s="80">
        <v>104</v>
      </c>
      <c r="C286" s="85" t="s">
        <v>139</v>
      </c>
      <c r="D286" s="80" t="str">
        <f>VLOOKUP(B286,Planilha2!$A$2:$F$305,6,0)</f>
        <v>TÉCNICO JUDICIÁRIO</v>
      </c>
      <c r="E286" s="40" t="s">
        <v>9</v>
      </c>
      <c r="F286" s="10" t="s">
        <v>5</v>
      </c>
    </row>
    <row r="287" spans="1:9" ht="27.75" customHeight="1" x14ac:dyDescent="0.25">
      <c r="A287" s="203" t="s">
        <v>1047</v>
      </c>
      <c r="B287" s="81">
        <v>1045</v>
      </c>
      <c r="C287" s="89" t="s">
        <v>1050</v>
      </c>
      <c r="D287" s="81" t="s">
        <v>9</v>
      </c>
      <c r="E287" s="131" t="s">
        <v>976</v>
      </c>
      <c r="F287" s="17" t="s">
        <v>5</v>
      </c>
    </row>
    <row r="288" spans="1:9" ht="27.75" customHeight="1" x14ac:dyDescent="0.25">
      <c r="A288" s="204"/>
      <c r="B288" s="141">
        <v>98</v>
      </c>
      <c r="C288" s="85" t="s">
        <v>993</v>
      </c>
      <c r="D288" s="80" t="str">
        <f>VLOOKUP(B288,Planilha2!$A$2:$F$305,6,0)</f>
        <v>TÉCNICO JUDICIÁRIO</v>
      </c>
      <c r="E288" s="40" t="s">
        <v>979</v>
      </c>
      <c r="F288" s="17" t="s">
        <v>5</v>
      </c>
    </row>
    <row r="289" spans="1:9" ht="27.75" customHeight="1" x14ac:dyDescent="0.25">
      <c r="A289" s="214" t="s">
        <v>863</v>
      </c>
      <c r="B289" s="81">
        <v>779</v>
      </c>
      <c r="C289" s="89" t="s">
        <v>185</v>
      </c>
      <c r="D289" s="81" t="s">
        <v>9</v>
      </c>
      <c r="E289" s="68" t="s">
        <v>980</v>
      </c>
      <c r="F289" s="17" t="s">
        <v>5</v>
      </c>
    </row>
    <row r="290" spans="1:9" ht="27.75" customHeight="1" x14ac:dyDescent="0.25">
      <c r="A290" s="214"/>
      <c r="B290" s="81">
        <v>845</v>
      </c>
      <c r="C290" s="89" t="s">
        <v>178</v>
      </c>
      <c r="D290" s="81" t="str">
        <f>VLOOKUP(B290,Planilha2!$A$2:$F$305,6,0)</f>
        <v>TÉCNICO JUDICIÁRIO</v>
      </c>
      <c r="E290" s="120" t="s">
        <v>1064</v>
      </c>
      <c r="F290" s="17" t="s">
        <v>5</v>
      </c>
    </row>
    <row r="291" spans="1:9" ht="27.75" customHeight="1" x14ac:dyDescent="0.25">
      <c r="A291" s="119" t="s">
        <v>186</v>
      </c>
      <c r="B291" s="80">
        <v>697</v>
      </c>
      <c r="C291" s="85" t="s">
        <v>773</v>
      </c>
      <c r="D291" s="80" t="s">
        <v>782</v>
      </c>
      <c r="E291" s="40" t="s">
        <v>800</v>
      </c>
      <c r="F291" s="10" t="s">
        <v>187</v>
      </c>
    </row>
    <row r="292" spans="1:9" ht="27.75" customHeight="1" x14ac:dyDescent="0.25">
      <c r="A292" s="70" t="s">
        <v>864</v>
      </c>
      <c r="B292" s="81">
        <v>723</v>
      </c>
      <c r="C292" s="89" t="s">
        <v>181</v>
      </c>
      <c r="D292" s="81" t="s">
        <v>29</v>
      </c>
      <c r="E292" s="68" t="s">
        <v>973</v>
      </c>
      <c r="F292" s="17" t="s">
        <v>29</v>
      </c>
      <c r="H292" s="209" t="s">
        <v>785</v>
      </c>
      <c r="I292" s="210"/>
    </row>
    <row r="293" spans="1:9" ht="27.75" customHeight="1" x14ac:dyDescent="0.25">
      <c r="A293" s="118" t="s">
        <v>865</v>
      </c>
      <c r="B293" s="80">
        <v>514</v>
      </c>
      <c r="C293" s="85" t="s">
        <v>179</v>
      </c>
      <c r="D293" s="80" t="s">
        <v>782</v>
      </c>
      <c r="E293" s="40" t="s">
        <v>800</v>
      </c>
      <c r="F293" s="10" t="s">
        <v>180</v>
      </c>
      <c r="H293" s="15" t="s">
        <v>772</v>
      </c>
      <c r="I293" s="196">
        <f t="shared" ref="I293:I298" si="7">COUNTIF($D$282:$D$296,H293)</f>
        <v>2</v>
      </c>
    </row>
    <row r="294" spans="1:9" ht="27.75" customHeight="1" x14ac:dyDescent="0.25">
      <c r="A294" s="69" t="s">
        <v>184</v>
      </c>
      <c r="B294" s="81"/>
      <c r="C294" s="89"/>
      <c r="D294" s="141"/>
      <c r="E294" s="131" t="s">
        <v>1123</v>
      </c>
      <c r="F294" s="17" t="s">
        <v>29</v>
      </c>
      <c r="H294" s="14" t="s">
        <v>47</v>
      </c>
      <c r="I294" s="16">
        <f t="shared" si="7"/>
        <v>2</v>
      </c>
    </row>
    <row r="295" spans="1:9" ht="27.75" customHeight="1" x14ac:dyDescent="0.25">
      <c r="A295" s="119" t="s">
        <v>866</v>
      </c>
      <c r="B295" s="80">
        <v>983</v>
      </c>
      <c r="C295" s="85" t="s">
        <v>27</v>
      </c>
      <c r="D295" s="80" t="s">
        <v>9</v>
      </c>
      <c r="E295" s="40" t="s">
        <v>800</v>
      </c>
      <c r="F295" s="10" t="s">
        <v>5</v>
      </c>
      <c r="H295" s="14" t="s">
        <v>9</v>
      </c>
      <c r="I295" s="16">
        <f t="shared" si="7"/>
        <v>6</v>
      </c>
    </row>
    <row r="296" spans="1:9" ht="27.75" customHeight="1" x14ac:dyDescent="0.25">
      <c r="A296" s="73" t="s">
        <v>1048</v>
      </c>
      <c r="B296" s="81">
        <v>527</v>
      </c>
      <c r="C296" s="89" t="s">
        <v>183</v>
      </c>
      <c r="D296" s="81" t="s">
        <v>47</v>
      </c>
      <c r="E296" s="68" t="s">
        <v>973</v>
      </c>
      <c r="F296" s="10" t="s">
        <v>5</v>
      </c>
      <c r="H296" s="15" t="s">
        <v>29</v>
      </c>
      <c r="I296" s="16">
        <f t="shared" si="7"/>
        <v>2</v>
      </c>
    </row>
    <row r="297" spans="1:9" s="112" customFormat="1" ht="31.5" customHeight="1" x14ac:dyDescent="0.3">
      <c r="A297" s="198" t="s">
        <v>781</v>
      </c>
      <c r="B297" s="199"/>
      <c r="C297" s="199"/>
      <c r="D297" s="199"/>
      <c r="E297" s="135" t="s">
        <v>47</v>
      </c>
      <c r="F297" s="136">
        <f>COUNTIF(D282:D296,E297)</f>
        <v>2</v>
      </c>
      <c r="H297" s="15" t="s">
        <v>783</v>
      </c>
      <c r="I297" s="16">
        <f t="shared" si="7"/>
        <v>0</v>
      </c>
    </row>
    <row r="298" spans="1:9" s="112" customFormat="1" ht="31.5" customHeight="1" x14ac:dyDescent="0.3">
      <c r="A298" s="198"/>
      <c r="B298" s="199"/>
      <c r="C298" s="199"/>
      <c r="D298" s="199"/>
      <c r="E298" s="135" t="s">
        <v>9</v>
      </c>
      <c r="F298" s="136">
        <f>COUNTIF(D282:D296,E298)</f>
        <v>6</v>
      </c>
      <c r="H298" s="15" t="s">
        <v>782</v>
      </c>
      <c r="I298" s="16">
        <f t="shared" si="7"/>
        <v>2</v>
      </c>
    </row>
    <row r="299" spans="1:9" s="112" customFormat="1" ht="31.5" customHeight="1" thickBot="1" x14ac:dyDescent="0.35">
      <c r="A299" s="200" t="s">
        <v>189</v>
      </c>
      <c r="B299" s="201"/>
      <c r="C299" s="201"/>
      <c r="D299" s="201"/>
      <c r="E299" s="202"/>
      <c r="F299" s="137">
        <f>COUNTA(F282:F296)</f>
        <v>15</v>
      </c>
      <c r="H299" s="15" t="s">
        <v>784</v>
      </c>
      <c r="I299" s="16">
        <f>SUM(I293:I298)</f>
        <v>14</v>
      </c>
    </row>
    <row r="300" spans="1:9" ht="31.5" customHeight="1" thickBot="1" x14ac:dyDescent="0.3">
      <c r="A300" s="9"/>
      <c r="C300" s="75"/>
      <c r="D300" s="9"/>
      <c r="E300" s="9"/>
      <c r="F300" s="9"/>
    </row>
    <row r="301" spans="1:9" ht="31.5" customHeight="1" x14ac:dyDescent="0.25">
      <c r="A301" s="218" t="s">
        <v>190</v>
      </c>
      <c r="B301" s="219"/>
      <c r="C301" s="219"/>
      <c r="D301" s="219"/>
      <c r="E301" s="219"/>
      <c r="F301" s="220"/>
    </row>
    <row r="302" spans="1:9" ht="31.5" customHeight="1" x14ac:dyDescent="0.25">
      <c r="A302" s="31" t="s">
        <v>1</v>
      </c>
      <c r="B302" s="78" t="s">
        <v>2</v>
      </c>
      <c r="C302" s="79" t="s">
        <v>3</v>
      </c>
      <c r="D302" s="79" t="s">
        <v>233</v>
      </c>
      <c r="E302" s="32" t="s">
        <v>4</v>
      </c>
      <c r="F302" s="33" t="s">
        <v>774</v>
      </c>
    </row>
    <row r="303" spans="1:9" ht="27.75" customHeight="1" x14ac:dyDescent="0.25">
      <c r="A303" s="73" t="s">
        <v>191</v>
      </c>
      <c r="B303" s="81">
        <v>535</v>
      </c>
      <c r="C303" s="89" t="s">
        <v>192</v>
      </c>
      <c r="D303" s="81" t="s">
        <v>29</v>
      </c>
      <c r="E303" s="68" t="s">
        <v>951</v>
      </c>
      <c r="F303" s="17" t="s">
        <v>29</v>
      </c>
    </row>
    <row r="304" spans="1:9" ht="27.75" customHeight="1" x14ac:dyDescent="0.25">
      <c r="A304" s="129" t="s">
        <v>851</v>
      </c>
      <c r="B304" s="81">
        <v>51</v>
      </c>
      <c r="C304" s="89" t="s">
        <v>54</v>
      </c>
      <c r="D304" s="81" t="str">
        <f>VLOOKUP(B304,Planilha2!$A$2:$F$305,6,0)</f>
        <v>TÉCNICO JUDICIÁRIO</v>
      </c>
      <c r="E304" s="128" t="s">
        <v>981</v>
      </c>
      <c r="F304" s="17" t="s">
        <v>5</v>
      </c>
    </row>
    <row r="305" spans="1:9" ht="27.75" customHeight="1" x14ac:dyDescent="0.25">
      <c r="A305" s="203" t="s">
        <v>852</v>
      </c>
      <c r="B305" s="81">
        <v>796</v>
      </c>
      <c r="C305" s="89" t="s">
        <v>193</v>
      </c>
      <c r="D305" s="81" t="s">
        <v>29</v>
      </c>
      <c r="E305" s="128" t="s">
        <v>982</v>
      </c>
      <c r="F305" s="17" t="s">
        <v>29</v>
      </c>
    </row>
    <row r="306" spans="1:9" ht="27.75" customHeight="1" x14ac:dyDescent="0.25">
      <c r="A306" s="204"/>
      <c r="B306" s="80">
        <v>895</v>
      </c>
      <c r="C306" s="85" t="s">
        <v>790</v>
      </c>
      <c r="D306" s="80" t="s">
        <v>47</v>
      </c>
      <c r="E306" s="40" t="s">
        <v>979</v>
      </c>
      <c r="F306" s="10" t="s">
        <v>5</v>
      </c>
    </row>
    <row r="307" spans="1:9" ht="27.75" customHeight="1" x14ac:dyDescent="0.25">
      <c r="A307" s="203" t="s">
        <v>853</v>
      </c>
      <c r="B307" s="80">
        <v>772</v>
      </c>
      <c r="C307" s="85" t="s">
        <v>204</v>
      </c>
      <c r="D307" s="80" t="str">
        <f>VLOOKUP(B307,Planilha2!$A$2:$F$305,6,0)</f>
        <v>ANALISTA JUDICIÁRIO</v>
      </c>
      <c r="E307" s="40" t="s">
        <v>800</v>
      </c>
      <c r="F307" s="10" t="s">
        <v>5</v>
      </c>
    </row>
    <row r="308" spans="1:9" ht="27.75" customHeight="1" x14ac:dyDescent="0.25">
      <c r="A308" s="205"/>
      <c r="B308" s="80">
        <v>708</v>
      </c>
      <c r="C308" s="85" t="s">
        <v>207</v>
      </c>
      <c r="D308" s="80" t="str">
        <f>VLOOKUP(B308,Planilha2!$A$2:$F$305,6,0)</f>
        <v>TÉCNICO JUDICIÁRIO</v>
      </c>
      <c r="E308" s="40" t="s">
        <v>979</v>
      </c>
      <c r="F308" s="10" t="s">
        <v>5</v>
      </c>
    </row>
    <row r="309" spans="1:9" ht="27.75" customHeight="1" x14ac:dyDescent="0.25">
      <c r="A309" s="203" t="s">
        <v>854</v>
      </c>
      <c r="B309" s="81">
        <v>810</v>
      </c>
      <c r="C309" s="89" t="s">
        <v>194</v>
      </c>
      <c r="D309" s="81" t="s">
        <v>47</v>
      </c>
      <c r="E309" s="68" t="s">
        <v>982</v>
      </c>
      <c r="F309" s="17" t="s">
        <v>5</v>
      </c>
    </row>
    <row r="310" spans="1:9" ht="27.75" customHeight="1" x14ac:dyDescent="0.25">
      <c r="A310" s="204"/>
      <c r="B310" s="80">
        <v>870</v>
      </c>
      <c r="C310" s="85" t="s">
        <v>199</v>
      </c>
      <c r="D310" s="80" t="s">
        <v>47</v>
      </c>
      <c r="E310" s="40" t="s">
        <v>954</v>
      </c>
      <c r="F310" s="10" t="s">
        <v>5</v>
      </c>
    </row>
    <row r="311" spans="1:9" ht="27.75" customHeight="1" x14ac:dyDescent="0.25">
      <c r="A311" s="203" t="s">
        <v>855</v>
      </c>
      <c r="B311" s="80">
        <v>853</v>
      </c>
      <c r="C311" s="85" t="s">
        <v>197</v>
      </c>
      <c r="D311" s="80" t="s">
        <v>47</v>
      </c>
      <c r="E311" s="40" t="s">
        <v>800</v>
      </c>
      <c r="F311" s="10" t="s">
        <v>5</v>
      </c>
    </row>
    <row r="312" spans="1:9" ht="27.75" customHeight="1" x14ac:dyDescent="0.25">
      <c r="A312" s="204"/>
      <c r="B312" s="80">
        <v>941</v>
      </c>
      <c r="C312" s="85" t="s">
        <v>823</v>
      </c>
      <c r="D312" s="80" t="s">
        <v>9</v>
      </c>
      <c r="E312" s="40" t="s">
        <v>954</v>
      </c>
      <c r="F312" s="10" t="s">
        <v>5</v>
      </c>
      <c r="H312" s="209" t="s">
        <v>785</v>
      </c>
      <c r="I312" s="210"/>
    </row>
    <row r="313" spans="1:9" ht="37.5" customHeight="1" x14ac:dyDescent="0.25">
      <c r="A313" s="73" t="s">
        <v>856</v>
      </c>
      <c r="B313" s="81">
        <v>758</v>
      </c>
      <c r="C313" s="89" t="s">
        <v>198</v>
      </c>
      <c r="D313" s="81" t="str">
        <f>VLOOKUP(B313,Planilha2!$A$2:$F$305,6,0)</f>
        <v>ANALISTA JUDICIÁRIO</v>
      </c>
      <c r="E313" s="68" t="s">
        <v>982</v>
      </c>
      <c r="F313" s="10" t="s">
        <v>5</v>
      </c>
      <c r="H313" s="15" t="s">
        <v>772</v>
      </c>
      <c r="I313" s="16">
        <f>COUNTIF($D$303:$D$319,H313)</f>
        <v>0</v>
      </c>
    </row>
    <row r="314" spans="1:9" ht="27.75" customHeight="1" x14ac:dyDescent="0.25">
      <c r="A314" s="203" t="s">
        <v>1116</v>
      </c>
      <c r="B314" s="80">
        <v>638</v>
      </c>
      <c r="C314" s="85" t="s">
        <v>205</v>
      </c>
      <c r="D314" s="80" t="str">
        <f>VLOOKUP(B314,Planilha2!$A$2:$F$305,6,0)</f>
        <v>TÉCNICO JUDICIÁRIO</v>
      </c>
      <c r="E314" s="40" t="s">
        <v>800</v>
      </c>
      <c r="F314" s="10" t="s">
        <v>5</v>
      </c>
      <c r="H314" s="14" t="s">
        <v>47</v>
      </c>
      <c r="I314" s="16">
        <f t="shared" ref="I314:I318" si="8">COUNTIF($D$303:$D$319,H314)</f>
        <v>6</v>
      </c>
    </row>
    <row r="315" spans="1:9" ht="27.75" customHeight="1" x14ac:dyDescent="0.25">
      <c r="A315" s="204"/>
      <c r="B315" s="80">
        <v>869</v>
      </c>
      <c r="C315" s="85" t="s">
        <v>201</v>
      </c>
      <c r="D315" s="80" t="s">
        <v>782</v>
      </c>
      <c r="E315" s="40" t="s">
        <v>977</v>
      </c>
      <c r="F315" s="10" t="s">
        <v>202</v>
      </c>
      <c r="H315" s="14" t="s">
        <v>9</v>
      </c>
      <c r="I315" s="16">
        <f t="shared" si="8"/>
        <v>7</v>
      </c>
    </row>
    <row r="316" spans="1:9" ht="27.75" customHeight="1" x14ac:dyDescent="0.25">
      <c r="A316" s="203" t="s">
        <v>858</v>
      </c>
      <c r="B316" s="80">
        <v>215</v>
      </c>
      <c r="C316" s="85" t="s">
        <v>200</v>
      </c>
      <c r="D316" s="80" t="str">
        <f>VLOOKUP(B316,Planilha2!$A$2:$F$305,6,0)</f>
        <v>TÉCNICO JUDICIÁRIO</v>
      </c>
      <c r="E316" s="40" t="s">
        <v>800</v>
      </c>
      <c r="F316" s="10" t="s">
        <v>5</v>
      </c>
      <c r="H316" s="15" t="s">
        <v>29</v>
      </c>
      <c r="I316" s="16">
        <f t="shared" si="8"/>
        <v>2</v>
      </c>
    </row>
    <row r="317" spans="1:9" ht="27.75" customHeight="1" x14ac:dyDescent="0.25">
      <c r="A317" s="205"/>
      <c r="B317" s="80">
        <v>871</v>
      </c>
      <c r="C317" s="85" t="s">
        <v>203</v>
      </c>
      <c r="D317" s="80" t="s">
        <v>9</v>
      </c>
      <c r="E317" s="55" t="s">
        <v>975</v>
      </c>
      <c r="F317" s="10" t="s">
        <v>5</v>
      </c>
      <c r="H317" s="15" t="s">
        <v>783</v>
      </c>
      <c r="I317" s="16">
        <f t="shared" si="8"/>
        <v>0</v>
      </c>
    </row>
    <row r="318" spans="1:9" ht="27.75" customHeight="1" x14ac:dyDescent="0.25">
      <c r="A318" s="204"/>
      <c r="B318" s="80">
        <v>988</v>
      </c>
      <c r="C318" s="109" t="s">
        <v>915</v>
      </c>
      <c r="D318" s="80" t="s">
        <v>9</v>
      </c>
      <c r="E318" s="40" t="s">
        <v>954</v>
      </c>
      <c r="F318" s="10" t="s">
        <v>5</v>
      </c>
      <c r="H318" s="15" t="s">
        <v>782</v>
      </c>
      <c r="I318" s="16">
        <f t="shared" si="8"/>
        <v>2</v>
      </c>
    </row>
    <row r="319" spans="1:9" ht="39" customHeight="1" x14ac:dyDescent="0.25">
      <c r="A319" s="117" t="s">
        <v>857</v>
      </c>
      <c r="B319" s="80">
        <v>850</v>
      </c>
      <c r="C319" s="85" t="s">
        <v>195</v>
      </c>
      <c r="D319" s="80" t="s">
        <v>782</v>
      </c>
      <c r="E319" s="40" t="s">
        <v>800</v>
      </c>
      <c r="F319" s="10" t="s">
        <v>196</v>
      </c>
      <c r="H319" s="15" t="s">
        <v>784</v>
      </c>
      <c r="I319" s="16">
        <f>SUM(I313:I318)</f>
        <v>17</v>
      </c>
    </row>
    <row r="320" spans="1:9" s="112" customFormat="1" ht="31.5" customHeight="1" x14ac:dyDescent="0.3">
      <c r="A320" s="198" t="s">
        <v>781</v>
      </c>
      <c r="B320" s="199"/>
      <c r="C320" s="199"/>
      <c r="D320" s="199"/>
      <c r="E320" s="135" t="s">
        <v>47</v>
      </c>
      <c r="F320" s="136">
        <f>COUNTIF(D303:D319,E320)</f>
        <v>6</v>
      </c>
    </row>
    <row r="321" spans="1:6" s="112" customFormat="1" ht="31.5" customHeight="1" x14ac:dyDescent="0.3">
      <c r="A321" s="198"/>
      <c r="B321" s="199"/>
      <c r="C321" s="199"/>
      <c r="D321" s="199"/>
      <c r="E321" s="135" t="s">
        <v>9</v>
      </c>
      <c r="F321" s="136">
        <f>COUNTIF(D303:D319,E321)</f>
        <v>7</v>
      </c>
    </row>
    <row r="322" spans="1:6" s="112" customFormat="1" ht="31.5" customHeight="1" thickBot="1" x14ac:dyDescent="0.35">
      <c r="A322" s="200" t="s">
        <v>933</v>
      </c>
      <c r="B322" s="201"/>
      <c r="C322" s="201"/>
      <c r="D322" s="201"/>
      <c r="E322" s="202"/>
      <c r="F322" s="137">
        <f>COUNTA(F303:F319)</f>
        <v>17</v>
      </c>
    </row>
    <row r="323" spans="1:6" ht="31.5" customHeight="1" thickBot="1" x14ac:dyDescent="0.3">
      <c r="A323" s="23"/>
      <c r="C323" s="75"/>
      <c r="D323" s="9"/>
      <c r="E323" s="9"/>
      <c r="F323" s="9"/>
    </row>
    <row r="324" spans="1:6" s="138" customFormat="1" ht="31.5" customHeight="1" x14ac:dyDescent="0.3">
      <c r="A324" s="221" t="s">
        <v>208</v>
      </c>
      <c r="B324" s="222"/>
      <c r="C324" s="222"/>
      <c r="D324" s="222"/>
      <c r="E324" s="222"/>
      <c r="F324" s="223"/>
    </row>
    <row r="325" spans="1:6" ht="31.5" customHeight="1" x14ac:dyDescent="0.25">
      <c r="A325" s="31" t="s">
        <v>1</v>
      </c>
      <c r="B325" s="78" t="s">
        <v>2</v>
      </c>
      <c r="C325" s="79" t="s">
        <v>3</v>
      </c>
      <c r="D325" s="79" t="s">
        <v>233</v>
      </c>
      <c r="E325" s="32" t="s">
        <v>4</v>
      </c>
      <c r="F325" s="33" t="s">
        <v>774</v>
      </c>
    </row>
    <row r="326" spans="1:6" ht="27.75" customHeight="1" x14ac:dyDescent="0.25">
      <c r="A326" s="203" t="s">
        <v>867</v>
      </c>
      <c r="B326" s="81">
        <v>1021</v>
      </c>
      <c r="C326" s="84" t="s">
        <v>461</v>
      </c>
      <c r="D326" s="81" t="s">
        <v>29</v>
      </c>
      <c r="E326" s="68" t="s">
        <v>951</v>
      </c>
      <c r="F326" s="17" t="s">
        <v>29</v>
      </c>
    </row>
    <row r="327" spans="1:6" ht="27.75" customHeight="1" x14ac:dyDescent="0.25">
      <c r="A327" s="205"/>
      <c r="B327" s="80">
        <v>296</v>
      </c>
      <c r="C327" s="85" t="s">
        <v>226</v>
      </c>
      <c r="D327" s="80" t="str">
        <f>VLOOKUP(B327,Planilha2!$A$2:$F$305,6,0)</f>
        <v>TÉCNICO JUDICIÁRIO</v>
      </c>
      <c r="E327" s="40" t="s">
        <v>9</v>
      </c>
      <c r="F327" s="10" t="s">
        <v>5</v>
      </c>
    </row>
    <row r="328" spans="1:6" ht="27.75" customHeight="1" x14ac:dyDescent="0.25">
      <c r="A328" s="205"/>
      <c r="B328" s="80">
        <v>886</v>
      </c>
      <c r="C328" s="89" t="s">
        <v>182</v>
      </c>
      <c r="D328" s="141" t="s">
        <v>29</v>
      </c>
      <c r="E328" s="131" t="s">
        <v>1122</v>
      </c>
      <c r="F328" s="17" t="s">
        <v>29</v>
      </c>
    </row>
    <row r="329" spans="1:6" ht="27.75" customHeight="1" x14ac:dyDescent="0.25">
      <c r="A329" s="204"/>
      <c r="B329" s="80">
        <v>486</v>
      </c>
      <c r="C329" s="85" t="s">
        <v>211</v>
      </c>
      <c r="D329" s="80" t="str">
        <f>VLOOKUP(B329,Planilha2!$A$2:$F$305,6,0)</f>
        <v>TÉCNICO JUDICIÁRIO</v>
      </c>
      <c r="E329" s="40" t="s">
        <v>9</v>
      </c>
      <c r="F329" s="10" t="s">
        <v>5</v>
      </c>
    </row>
    <row r="330" spans="1:6" ht="27.75" customHeight="1" x14ac:dyDescent="0.25">
      <c r="A330" s="71" t="s">
        <v>1049</v>
      </c>
      <c r="B330" s="134">
        <v>178</v>
      </c>
      <c r="C330" s="89" t="s">
        <v>995</v>
      </c>
      <c r="D330" s="134" t="str">
        <f>VLOOKUP(B330,Planilha2!$A$2:$F$305,6,0)</f>
        <v>TÉCNICO JUDICIÁRIO</v>
      </c>
      <c r="E330" s="131" t="s">
        <v>981</v>
      </c>
      <c r="F330" s="17" t="s">
        <v>5</v>
      </c>
    </row>
    <row r="331" spans="1:6" ht="27.75" customHeight="1" x14ac:dyDescent="0.25">
      <c r="A331" s="69" t="s">
        <v>212</v>
      </c>
      <c r="B331" s="81">
        <v>885</v>
      </c>
      <c r="C331" s="89" t="s">
        <v>214</v>
      </c>
      <c r="D331" s="81" t="s">
        <v>783</v>
      </c>
      <c r="E331" s="68" t="s">
        <v>997</v>
      </c>
      <c r="F331" s="17" t="s">
        <v>19</v>
      </c>
    </row>
    <row r="332" spans="1:6" ht="27.75" customHeight="1" x14ac:dyDescent="0.25">
      <c r="A332" s="203" t="s">
        <v>215</v>
      </c>
      <c r="B332" s="80">
        <v>96</v>
      </c>
      <c r="C332" s="85" t="s">
        <v>136</v>
      </c>
      <c r="D332" s="80" t="s">
        <v>9</v>
      </c>
      <c r="E332" s="40" t="s">
        <v>800</v>
      </c>
      <c r="F332" s="10" t="s">
        <v>5</v>
      </c>
    </row>
    <row r="333" spans="1:6" ht="27.75" customHeight="1" x14ac:dyDescent="0.25">
      <c r="A333" s="204"/>
      <c r="B333" s="80">
        <v>412</v>
      </c>
      <c r="C333" s="85" t="s">
        <v>59</v>
      </c>
      <c r="D333" s="80" t="s">
        <v>9</v>
      </c>
      <c r="E333" s="40" t="s">
        <v>954</v>
      </c>
      <c r="F333" s="10" t="s">
        <v>5</v>
      </c>
    </row>
    <row r="334" spans="1:6" ht="27.75" customHeight="1" x14ac:dyDescent="0.25">
      <c r="A334" s="216" t="s">
        <v>826</v>
      </c>
      <c r="B334" s="80">
        <v>846</v>
      </c>
      <c r="C334" s="85" t="s">
        <v>232</v>
      </c>
      <c r="D334" s="80" t="s">
        <v>783</v>
      </c>
      <c r="E334" s="40" t="s">
        <v>949</v>
      </c>
      <c r="F334" s="10" t="s">
        <v>19</v>
      </c>
    </row>
    <row r="335" spans="1:6" ht="27.75" customHeight="1" x14ac:dyDescent="0.25">
      <c r="A335" s="217"/>
      <c r="B335" s="80">
        <v>915</v>
      </c>
      <c r="C335" s="85" t="s">
        <v>810</v>
      </c>
      <c r="D335" s="80" t="s">
        <v>9</v>
      </c>
      <c r="E335" s="40" t="s">
        <v>954</v>
      </c>
      <c r="F335" s="10" t="s">
        <v>5</v>
      </c>
    </row>
    <row r="336" spans="1:6" ht="27.75" customHeight="1" x14ac:dyDescent="0.25">
      <c r="A336" s="203" t="s">
        <v>217</v>
      </c>
      <c r="B336" s="80">
        <v>1025</v>
      </c>
      <c r="C336" s="85" t="s">
        <v>984</v>
      </c>
      <c r="D336" s="80" t="s">
        <v>783</v>
      </c>
      <c r="E336" s="40" t="s">
        <v>800</v>
      </c>
      <c r="F336" s="10" t="s">
        <v>25</v>
      </c>
    </row>
    <row r="337" spans="1:9" ht="27.75" customHeight="1" x14ac:dyDescent="0.25">
      <c r="A337" s="205"/>
      <c r="B337" s="80">
        <v>942</v>
      </c>
      <c r="C337" s="110" t="s">
        <v>825</v>
      </c>
      <c r="D337" s="80" t="s">
        <v>9</v>
      </c>
      <c r="E337" s="40" t="s">
        <v>9</v>
      </c>
      <c r="F337" s="10" t="s">
        <v>5</v>
      </c>
    </row>
    <row r="338" spans="1:9" ht="27.75" customHeight="1" x14ac:dyDescent="0.25">
      <c r="A338" s="204"/>
      <c r="B338" s="80">
        <v>1065</v>
      </c>
      <c r="C338" s="85" t="s">
        <v>524</v>
      </c>
      <c r="D338" s="80" t="s">
        <v>783</v>
      </c>
      <c r="E338" s="40" t="s">
        <v>954</v>
      </c>
      <c r="F338" s="10" t="s">
        <v>19</v>
      </c>
    </row>
    <row r="339" spans="1:9" ht="27.75" customHeight="1" x14ac:dyDescent="0.25">
      <c r="A339" s="123" t="s">
        <v>880</v>
      </c>
      <c r="B339" s="81">
        <v>640</v>
      </c>
      <c r="C339" s="84" t="s">
        <v>219</v>
      </c>
      <c r="D339" s="81" t="str">
        <f>VLOOKUP(B339,Planilha2!$A$2:$F$305,6,0)</f>
        <v>ANALISTA JUDICIÁRIO</v>
      </c>
      <c r="E339" s="68" t="s">
        <v>997</v>
      </c>
      <c r="F339" s="17" t="s">
        <v>5</v>
      </c>
    </row>
    <row r="340" spans="1:9" ht="27.75" customHeight="1" x14ac:dyDescent="0.25">
      <c r="A340" s="203" t="s">
        <v>827</v>
      </c>
      <c r="B340" s="80">
        <v>137</v>
      </c>
      <c r="C340" s="91" t="s">
        <v>227</v>
      </c>
      <c r="D340" s="80" t="str">
        <f>VLOOKUP(B340,Planilha2!$A$2:$F$305,6,0)</f>
        <v>TÉCNICO JUDICIÁRIO</v>
      </c>
      <c r="E340" s="40" t="s">
        <v>800</v>
      </c>
      <c r="F340" s="17" t="s">
        <v>5</v>
      </c>
    </row>
    <row r="341" spans="1:9" ht="27.75" customHeight="1" x14ac:dyDescent="0.25">
      <c r="A341" s="205"/>
      <c r="B341" s="80">
        <v>208</v>
      </c>
      <c r="C341" s="91" t="s">
        <v>228</v>
      </c>
      <c r="D341" s="80" t="str">
        <f>VLOOKUP(B341,Planilha2!$A$2:$F$305,6,0)</f>
        <v>TÉCNICO JUDICIÁRIO</v>
      </c>
      <c r="E341" s="40" t="s">
        <v>972</v>
      </c>
      <c r="F341" s="10" t="s">
        <v>5</v>
      </c>
      <c r="H341" s="209" t="s">
        <v>785</v>
      </c>
      <c r="I341" s="210"/>
    </row>
    <row r="342" spans="1:9" ht="27.75" customHeight="1" x14ac:dyDescent="0.25">
      <c r="A342" s="205"/>
      <c r="B342" s="80">
        <v>847</v>
      </c>
      <c r="C342" s="91" t="s">
        <v>829</v>
      </c>
      <c r="D342" s="80" t="s">
        <v>47</v>
      </c>
      <c r="E342" s="40" t="s">
        <v>98</v>
      </c>
      <c r="F342" s="10" t="s">
        <v>5</v>
      </c>
      <c r="H342" s="14" t="s">
        <v>772</v>
      </c>
      <c r="I342" s="16">
        <f t="shared" ref="I342:I347" si="9">COUNTIF($D$326:$D$348,H342)</f>
        <v>0</v>
      </c>
    </row>
    <row r="343" spans="1:9" ht="27.75" customHeight="1" x14ac:dyDescent="0.25">
      <c r="A343" s="204"/>
      <c r="B343" s="80">
        <v>855</v>
      </c>
      <c r="C343" s="91" t="s">
        <v>229</v>
      </c>
      <c r="D343" s="80" t="s">
        <v>9</v>
      </c>
      <c r="E343" s="40" t="s">
        <v>9</v>
      </c>
      <c r="F343" s="10" t="s">
        <v>5</v>
      </c>
      <c r="H343" s="14" t="s">
        <v>9</v>
      </c>
      <c r="I343" s="16">
        <f t="shared" si="9"/>
        <v>12</v>
      </c>
    </row>
    <row r="344" spans="1:9" ht="27.75" customHeight="1" x14ac:dyDescent="0.25">
      <c r="A344" s="203" t="s">
        <v>220</v>
      </c>
      <c r="B344" s="80">
        <v>603</v>
      </c>
      <c r="C344" s="91" t="s">
        <v>222</v>
      </c>
      <c r="D344" s="80" t="str">
        <f>VLOOKUP(B344,Planilha2!$A$2:$F$305,6,0)</f>
        <v>ANALISTA JUDICIÁRIO</v>
      </c>
      <c r="E344" s="40" t="s">
        <v>800</v>
      </c>
      <c r="F344" s="10" t="s">
        <v>5</v>
      </c>
      <c r="H344" s="14" t="s">
        <v>47</v>
      </c>
      <c r="I344" s="16">
        <f t="shared" si="9"/>
        <v>3</v>
      </c>
    </row>
    <row r="345" spans="1:9" ht="27.75" customHeight="1" x14ac:dyDescent="0.25">
      <c r="A345" s="204"/>
      <c r="B345" s="80">
        <v>218</v>
      </c>
      <c r="C345" s="91" t="s">
        <v>223</v>
      </c>
      <c r="D345" s="80" t="str">
        <f>VLOOKUP(B345,Planilha2!$A$2:$F$305,6,0)</f>
        <v>TÉCNICO JUDICIÁRIO</v>
      </c>
      <c r="E345" s="40" t="s">
        <v>9</v>
      </c>
      <c r="F345" s="10" t="s">
        <v>5</v>
      </c>
      <c r="H345" s="15" t="s">
        <v>29</v>
      </c>
      <c r="I345" s="16">
        <f t="shared" si="9"/>
        <v>2</v>
      </c>
    </row>
    <row r="346" spans="1:9" ht="27.75" customHeight="1" x14ac:dyDescent="0.25">
      <c r="A346" s="203" t="s">
        <v>828</v>
      </c>
      <c r="B346" s="80">
        <v>892</v>
      </c>
      <c r="C346" s="91" t="s">
        <v>786</v>
      </c>
      <c r="D346" s="80" t="s">
        <v>783</v>
      </c>
      <c r="E346" s="40" t="s">
        <v>800</v>
      </c>
      <c r="F346" s="10" t="s">
        <v>19</v>
      </c>
      <c r="H346" s="15" t="s">
        <v>783</v>
      </c>
      <c r="I346" s="16">
        <f t="shared" si="9"/>
        <v>6</v>
      </c>
    </row>
    <row r="347" spans="1:9" ht="27.75" customHeight="1" x14ac:dyDescent="0.25">
      <c r="A347" s="204"/>
      <c r="B347" s="80">
        <v>73</v>
      </c>
      <c r="C347" s="85" t="s">
        <v>213</v>
      </c>
      <c r="D347" s="80" t="str">
        <f>VLOOKUP(B347,Planilha2!$A$2:$F$305,6,0)</f>
        <v>TÉCNICO JUDICIÁRIO</v>
      </c>
      <c r="E347" s="40" t="s">
        <v>9</v>
      </c>
      <c r="F347" s="10" t="s">
        <v>5</v>
      </c>
      <c r="H347" s="15" t="s">
        <v>782</v>
      </c>
      <c r="I347" s="16">
        <f t="shared" si="9"/>
        <v>0</v>
      </c>
    </row>
    <row r="348" spans="1:9" ht="27.75" customHeight="1" x14ac:dyDescent="0.25">
      <c r="A348" s="116" t="s">
        <v>224</v>
      </c>
      <c r="B348" s="80">
        <v>625</v>
      </c>
      <c r="C348" s="91" t="s">
        <v>225</v>
      </c>
      <c r="D348" s="80" t="s">
        <v>783</v>
      </c>
      <c r="E348" s="40" t="s">
        <v>949</v>
      </c>
      <c r="F348" s="10" t="s">
        <v>19</v>
      </c>
      <c r="H348" s="15" t="s">
        <v>784</v>
      </c>
      <c r="I348" s="16">
        <f>SUM(I342:I347)</f>
        <v>23</v>
      </c>
    </row>
    <row r="349" spans="1:9" s="112" customFormat="1" ht="31.5" customHeight="1" x14ac:dyDescent="0.3">
      <c r="A349" s="198" t="s">
        <v>781</v>
      </c>
      <c r="B349" s="199"/>
      <c r="C349" s="199"/>
      <c r="D349" s="199"/>
      <c r="E349" s="135" t="s">
        <v>47</v>
      </c>
      <c r="F349" s="136">
        <f>COUNTIF(D326:D348,E349)</f>
        <v>3</v>
      </c>
    </row>
    <row r="350" spans="1:9" s="112" customFormat="1" ht="31.5" customHeight="1" x14ac:dyDescent="0.3">
      <c r="A350" s="198"/>
      <c r="B350" s="199"/>
      <c r="C350" s="199"/>
      <c r="D350" s="199"/>
      <c r="E350" s="135" t="s">
        <v>9</v>
      </c>
      <c r="F350" s="136">
        <f>COUNTIF(D326:D348,E350)</f>
        <v>12</v>
      </c>
    </row>
    <row r="351" spans="1:9" s="112" customFormat="1" ht="31.5" customHeight="1" thickBot="1" x14ac:dyDescent="0.35">
      <c r="A351" s="200" t="s">
        <v>934</v>
      </c>
      <c r="B351" s="201"/>
      <c r="C351" s="201"/>
      <c r="D351" s="201"/>
      <c r="E351" s="202"/>
      <c r="F351" s="137">
        <f>COUNTA(F326:F348)</f>
        <v>23</v>
      </c>
    </row>
    <row r="352" spans="1:9" ht="31.5" customHeight="1" x14ac:dyDescent="0.25">
      <c r="E352" s="35"/>
      <c r="F352" s="36"/>
    </row>
    <row r="353" spans="3:9" ht="31.5" customHeight="1" x14ac:dyDescent="0.25">
      <c r="D353" s="209" t="s">
        <v>881</v>
      </c>
      <c r="E353" s="210"/>
    </row>
    <row r="354" spans="3:9" ht="31.5" customHeight="1" x14ac:dyDescent="0.25">
      <c r="D354" s="38" t="s">
        <v>882</v>
      </c>
      <c r="E354" s="39">
        <f>SUM(I21+I59+I79+I115+I124+I145+I158+I187+I223+I268+I293+I313+I342)</f>
        <v>3</v>
      </c>
    </row>
    <row r="355" spans="3:9" ht="31.5" customHeight="1" x14ac:dyDescent="0.25">
      <c r="D355" s="41" t="s">
        <v>883</v>
      </c>
      <c r="E355" s="39">
        <f>SUM(I22+I60+I80+I116+I125+I146+I159+I188+I224+I269+I294+I314+I344)</f>
        <v>37</v>
      </c>
    </row>
    <row r="356" spans="3:9" ht="31.5" customHeight="1" x14ac:dyDescent="0.25">
      <c r="D356" s="41" t="s">
        <v>884</v>
      </c>
      <c r="E356" s="39">
        <f>SUM(I23+I61+I81+I117+I126+I147+I160+I189+I225+I270+I295+I315+I343)</f>
        <v>147</v>
      </c>
    </row>
    <row r="357" spans="3:9" ht="31.5" customHeight="1" x14ac:dyDescent="0.25">
      <c r="D357" s="38" t="s">
        <v>822</v>
      </c>
      <c r="E357" s="39">
        <f>SUM(I24+I64+I82+I118+I127+I148+I161+I190+I227+I271+I296+I316+I345)</f>
        <v>10</v>
      </c>
      <c r="G357" s="42"/>
      <c r="H357" s="46"/>
      <c r="I357" s="46"/>
    </row>
    <row r="358" spans="3:9" ht="31.5" customHeight="1" x14ac:dyDescent="0.25">
      <c r="D358" s="38" t="s">
        <v>783</v>
      </c>
      <c r="E358" s="39">
        <f>SUM(I25+I62+I83+I119+I128+I149+I162+I191+I228+I272+I297+I317+I346)</f>
        <v>56</v>
      </c>
      <c r="G358" s="42"/>
    </row>
    <row r="359" spans="3:9" ht="31.5" customHeight="1" x14ac:dyDescent="0.25">
      <c r="D359" s="38" t="s">
        <v>782</v>
      </c>
      <c r="E359" s="39">
        <f>SUM(I26+I63+I84+I120+I129+I150+I163+I192+I226+I273+I298+I318+I347)</f>
        <v>6</v>
      </c>
      <c r="G359" s="42"/>
    </row>
    <row r="360" spans="3:9" ht="31.5" customHeight="1" x14ac:dyDescent="0.25">
      <c r="D360" s="38" t="s">
        <v>885</v>
      </c>
      <c r="E360" s="39">
        <f>SUM(E354:E359)</f>
        <v>259</v>
      </c>
    </row>
    <row r="361" spans="3:9" ht="31.5" customHeight="1" x14ac:dyDescent="0.25">
      <c r="C361" s="90"/>
    </row>
    <row r="362" spans="3:9" ht="31.5" customHeight="1" x14ac:dyDescent="0.25">
      <c r="C362" s="90"/>
    </row>
    <row r="365" spans="3:9" ht="31.5" customHeight="1" x14ac:dyDescent="0.25">
      <c r="G365" s="42"/>
    </row>
    <row r="370" spans="1:9" ht="31.5" customHeight="1" x14ac:dyDescent="0.25">
      <c r="D370" s="111"/>
      <c r="E370"/>
    </row>
    <row r="371" spans="1:9" ht="31.5" customHeight="1" x14ac:dyDescent="0.25">
      <c r="G371" s="43"/>
    </row>
    <row r="372" spans="1:9" s="43" customFormat="1" ht="31.5" customHeight="1" x14ac:dyDescent="0.25">
      <c r="A372" s="12"/>
      <c r="B372" s="9"/>
      <c r="C372" s="76"/>
      <c r="D372" s="77"/>
      <c r="E372" s="8"/>
      <c r="F372" s="8"/>
      <c r="G372"/>
      <c r="H372"/>
      <c r="I372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77" spans="1:9" ht="31.5" customHeight="1" x14ac:dyDescent="0.25">
      <c r="G377" s="37"/>
    </row>
    <row r="383" spans="1:9" ht="31.5" customHeight="1" x14ac:dyDescent="0.25">
      <c r="G383" s="46"/>
    </row>
  </sheetData>
  <sortState xmlns:xlrd2="http://schemas.microsoft.com/office/spreadsheetml/2017/richdata2" ref="B177:F188">
    <sortCondition ref="B177"/>
  </sortState>
  <mergeCells count="127">
    <mergeCell ref="H144:I144"/>
    <mergeCell ref="A287:A288"/>
    <mergeCell ref="H267:I267"/>
    <mergeCell ref="A211:A212"/>
    <mergeCell ref="A282:A283"/>
    <mergeCell ref="A177:A188"/>
    <mergeCell ref="A209:A210"/>
    <mergeCell ref="A171:A172"/>
    <mergeCell ref="H292:I292"/>
    <mergeCell ref="A234:A235"/>
    <mergeCell ref="A221:A223"/>
    <mergeCell ref="A285:A286"/>
    <mergeCell ref="A280:F280"/>
    <mergeCell ref="A263:A267"/>
    <mergeCell ref="A253:A255"/>
    <mergeCell ref="H341:I341"/>
    <mergeCell ref="H78:I78"/>
    <mergeCell ref="H186:I186"/>
    <mergeCell ref="H157:I157"/>
    <mergeCell ref="A157:F157"/>
    <mergeCell ref="A148:A149"/>
    <mergeCell ref="A146:A147"/>
    <mergeCell ref="A115:A116"/>
    <mergeCell ref="A108:A111"/>
    <mergeCell ref="A80:A82"/>
    <mergeCell ref="A236:A237"/>
    <mergeCell ref="A224:A226"/>
    <mergeCell ref="A271:A272"/>
    <mergeCell ref="A241:A243"/>
    <mergeCell ref="A214:A215"/>
    <mergeCell ref="H222:I222"/>
    <mergeCell ref="A216:A217"/>
    <mergeCell ref="A88:F88"/>
    <mergeCell ref="A165:D166"/>
    <mergeCell ref="A167:E167"/>
    <mergeCell ref="A152:D153"/>
    <mergeCell ref="A102:A104"/>
    <mergeCell ref="H114:I114"/>
    <mergeCell ref="H312:I312"/>
    <mergeCell ref="D353:E353"/>
    <mergeCell ref="A311:A312"/>
    <mergeCell ref="A307:A308"/>
    <mergeCell ref="A314:A315"/>
    <mergeCell ref="A289:A290"/>
    <mergeCell ref="A332:A333"/>
    <mergeCell ref="A309:A310"/>
    <mergeCell ref="A334:A335"/>
    <mergeCell ref="A336:A338"/>
    <mergeCell ref="A301:F301"/>
    <mergeCell ref="A324:F324"/>
    <mergeCell ref="A326:A329"/>
    <mergeCell ref="A344:A345"/>
    <mergeCell ref="A346:A347"/>
    <mergeCell ref="A349:D350"/>
    <mergeCell ref="A351:E351"/>
    <mergeCell ref="A320:D321"/>
    <mergeCell ref="A340:A343"/>
    <mergeCell ref="A316:A318"/>
    <mergeCell ref="A305:A306"/>
    <mergeCell ref="A322:E322"/>
    <mergeCell ref="A297:D298"/>
    <mergeCell ref="A299:E299"/>
    <mergeCell ref="A66:E66"/>
    <mergeCell ref="A274:A275"/>
    <mergeCell ref="A256:A258"/>
    <mergeCell ref="A276:D277"/>
    <mergeCell ref="A278:E278"/>
    <mergeCell ref="A227:D228"/>
    <mergeCell ref="A229:E229"/>
    <mergeCell ref="A247:A249"/>
    <mergeCell ref="A261:A262"/>
    <mergeCell ref="A231:F231"/>
    <mergeCell ref="A191:D192"/>
    <mergeCell ref="A195:F195"/>
    <mergeCell ref="A202:A205"/>
    <mergeCell ref="A86:E86"/>
    <mergeCell ref="A218:A219"/>
    <mergeCell ref="A174:A175"/>
    <mergeCell ref="A250:A252"/>
    <mergeCell ref="A259:A260"/>
    <mergeCell ref="A244:A246"/>
    <mergeCell ref="A105:A107"/>
    <mergeCell ref="A93:A94"/>
    <mergeCell ref="A154:E154"/>
    <mergeCell ref="A197:A199"/>
    <mergeCell ref="A207:A208"/>
    <mergeCell ref="H58:I58"/>
    <mergeCell ref="A1:F1"/>
    <mergeCell ref="A2:F2"/>
    <mergeCell ref="A3:F3"/>
    <mergeCell ref="A5:F5"/>
    <mergeCell ref="A14:A15"/>
    <mergeCell ref="A9:A10"/>
    <mergeCell ref="A20:A21"/>
    <mergeCell ref="A29:F29"/>
    <mergeCell ref="H20:I20"/>
    <mergeCell ref="A46:A48"/>
    <mergeCell ref="A22:A23"/>
    <mergeCell ref="A6:F6"/>
    <mergeCell ref="A16:A18"/>
    <mergeCell ref="A12:A13"/>
    <mergeCell ref="A37:A38"/>
    <mergeCell ref="A32:A36"/>
    <mergeCell ref="A42:A44"/>
    <mergeCell ref="A64:D65"/>
    <mergeCell ref="A193:E193"/>
    <mergeCell ref="A25:D26"/>
    <mergeCell ref="A269:A270"/>
    <mergeCell ref="A27:E27"/>
    <mergeCell ref="A39:A41"/>
    <mergeCell ref="A112:A113"/>
    <mergeCell ref="A128:D129"/>
    <mergeCell ref="A130:E130"/>
    <mergeCell ref="A119:D120"/>
    <mergeCell ref="A121:E121"/>
    <mergeCell ref="A84:D85"/>
    <mergeCell ref="A140:A141"/>
    <mergeCell ref="A132:F132"/>
    <mergeCell ref="A62:A63"/>
    <mergeCell ref="A68:F68"/>
    <mergeCell ref="A98:A101"/>
    <mergeCell ref="A54:A56"/>
    <mergeCell ref="A57:A61"/>
    <mergeCell ref="A72:A73"/>
    <mergeCell ref="A169:F169"/>
    <mergeCell ref="A123:F123"/>
    <mergeCell ref="A143:A144"/>
  </mergeCells>
  <dataValidations count="2">
    <dataValidation type="list" allowBlank="1" showInputMessage="1" showErrorMessage="1" errorTitle="VERIFIQUE A SITUAÇÃO!" sqref="E264 E331 E10 D329:D348 E242:E243 E111 D125:D127 E186:E187 L84 E144 E337 D159:D164 E204 E270 E210 D233 E237 F233 D295:D296 E329 E246 D303:D319 D236:D240 D134:D151 D8:D24 D197:D226 D32:D63 D252:D275 D171:D190 D70:D74 D284:D293 D326:D327 E327 D76:D83 E73 D242:D246 D249:D250 D90:D118" xr:uid="{00000000-0002-0000-0000-000000000000}">
      <formula1>#REF!</formula1>
    </dataValidation>
    <dataValidation type="list" allowBlank="1" showInputMessage="1" showErrorMessage="1" errorTitle="VERIFIQUE A SITUAÇÃO!" sqref="D337 D294 D331 D31 D202 D197 D199 D175 D173 D327:D329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199"/>
  <sheetViews>
    <sheetView topLeftCell="A154" zoomScale="85" zoomScaleNormal="85" workbookViewId="0">
      <selection activeCell="F166" sqref="F166"/>
    </sheetView>
  </sheetViews>
  <sheetFormatPr defaultRowHeight="31.5" customHeight="1" x14ac:dyDescent="0.25"/>
  <cols>
    <col min="1" max="1" width="45.85546875" style="145" customWidth="1"/>
    <col min="2" max="2" width="8.5703125" style="144" customWidth="1"/>
    <col min="3" max="3" width="42" style="142" customWidth="1"/>
    <col min="4" max="4" width="25" style="143" customWidth="1"/>
    <col min="5" max="5" width="36.140625" style="143" customWidth="1"/>
    <col min="6" max="6" width="15.28515625" style="143" customWidth="1"/>
    <col min="7" max="7" width="9.7109375" style="142" customWidth="1"/>
    <col min="8" max="8" width="47.42578125" style="142" customWidth="1"/>
    <col min="9" max="16384" width="9.140625" style="142"/>
  </cols>
  <sheetData>
    <row r="1" spans="1:7" ht="31.5" customHeight="1" x14ac:dyDescent="0.25">
      <c r="A1" s="247" t="s">
        <v>1061</v>
      </c>
      <c r="B1" s="247"/>
      <c r="C1" s="247"/>
      <c r="D1" s="247"/>
      <c r="E1" s="247"/>
      <c r="F1" s="247"/>
    </row>
    <row r="2" spans="1:7" ht="31.5" customHeight="1" x14ac:dyDescent="0.25">
      <c r="A2" s="248" t="s">
        <v>1119</v>
      </c>
      <c r="B2" s="248"/>
      <c r="C2" s="248"/>
      <c r="D2" s="248"/>
      <c r="E2" s="248"/>
      <c r="F2" s="248"/>
    </row>
    <row r="3" spans="1:7" ht="31.5" customHeight="1" x14ac:dyDescent="0.25">
      <c r="A3" s="249" t="s">
        <v>1118</v>
      </c>
      <c r="B3" s="249"/>
      <c r="C3" s="249"/>
      <c r="D3" s="249"/>
      <c r="E3" s="249"/>
      <c r="F3" s="249"/>
    </row>
    <row r="4" spans="1:7" ht="31.5" customHeight="1" x14ac:dyDescent="0.25">
      <c r="A4" s="179"/>
    </row>
    <row r="5" spans="1:7" ht="31.5" customHeight="1" thickBot="1" x14ac:dyDescent="0.3">
      <c r="A5" s="179"/>
    </row>
    <row r="6" spans="1:7" ht="31.5" customHeight="1" x14ac:dyDescent="0.25">
      <c r="A6" s="237" t="s">
        <v>775</v>
      </c>
      <c r="B6" s="238"/>
      <c r="C6" s="238"/>
      <c r="D6" s="238"/>
      <c r="E6" s="238"/>
      <c r="F6" s="239"/>
    </row>
    <row r="7" spans="1:7" ht="31.5" customHeight="1" x14ac:dyDescent="0.25">
      <c r="A7" s="172" t="s">
        <v>1</v>
      </c>
      <c r="B7" s="171" t="s">
        <v>2</v>
      </c>
      <c r="C7" s="170" t="s">
        <v>3</v>
      </c>
      <c r="D7" s="170" t="s">
        <v>233</v>
      </c>
      <c r="E7" s="170" t="s">
        <v>4</v>
      </c>
      <c r="F7" s="169" t="s">
        <v>774</v>
      </c>
      <c r="G7" s="173"/>
    </row>
    <row r="8" spans="1:7" ht="31.5" customHeight="1" x14ac:dyDescent="0.25">
      <c r="A8" s="168" t="s">
        <v>775</v>
      </c>
      <c r="B8" s="164">
        <f>'Lotação CJF'!B8</f>
        <v>1070</v>
      </c>
      <c r="C8" s="165" t="str">
        <f>+VLOOKUP(B8,'Lotação CJF'!$B$8:$F$24,2,0)</f>
        <v>DANIEL MARTINS FERREIRA</v>
      </c>
      <c r="D8" s="165" t="str">
        <f>+VLOOKUP(B8,'Lotação CJF'!$B$8:$F$24,3,0)</f>
        <v>CEDIDO PARA O CJF</v>
      </c>
      <c r="E8" s="164" t="str">
        <f>+VLOOKUP(B8,'Lotação CJF'!$B$6:$F$24,4,0)</f>
        <v>SECRETÁRIO / CJ-3</v>
      </c>
      <c r="F8" s="163" t="str">
        <f>+VLOOKUP(B8,'Lotação CJF'!$B$8:$F$24,5,0)</f>
        <v>CNJ</v>
      </c>
    </row>
    <row r="9" spans="1:7" ht="31.5" customHeight="1" x14ac:dyDescent="0.25">
      <c r="A9" s="166" t="s">
        <v>910</v>
      </c>
      <c r="B9" s="164">
        <f>'Lotação CJF'!B9</f>
        <v>136</v>
      </c>
      <c r="C9" s="165" t="str">
        <f>+VLOOKUP(B9,'Lotação CJF'!$B$8:$F$24,2,0)</f>
        <v>ROBERTA BASTOS CUNHA NUNES</v>
      </c>
      <c r="D9" s="165" t="str">
        <f>+VLOOKUP(B9,'Lotação CJF'!$B$8:$F$24,3,0)</f>
        <v>TÉCNICO JUDICIÁRIO</v>
      </c>
      <c r="E9" s="177" t="str">
        <f>+VLOOKUP(B9,'Lotação CJF'!$B$6:$F$24,4,0)</f>
        <v>ASSESSOR "B"/ CJ-1</v>
      </c>
      <c r="F9" s="163" t="str">
        <f>+VLOOKUP(B9,'Lotação CJF'!$B$8:$F$24,5,0)</f>
        <v>CJF</v>
      </c>
    </row>
    <row r="10" spans="1:7" ht="31.5" customHeight="1" x14ac:dyDescent="0.25">
      <c r="A10" s="168" t="s">
        <v>839</v>
      </c>
      <c r="B10" s="164">
        <f>'Lotação CJF'!B11</f>
        <v>629</v>
      </c>
      <c r="C10" s="165" t="str">
        <f>+VLOOKUP(B10,'Lotação CJF'!$B$8:$F$24,2,0)</f>
        <v>ROBERTO JÚNIO DOS SANTOS MOREIRA</v>
      </c>
      <c r="D10" s="165" t="str">
        <f>+VLOOKUP(B10,'Lotação CJF'!$B$8:$F$24,3,0)</f>
        <v>TÉCNICO JUDICIÁRIO</v>
      </c>
      <c r="E10" s="164" t="str">
        <f>+VLOOKUP(B10,'Lotação CJF'!$B$6:$F$24,4,0)</f>
        <v>SUBSECRETÁRIO / CJ-2</v>
      </c>
      <c r="F10" s="163" t="str">
        <f>+VLOOKUP(B10,'Lotação CJF'!$B$8:$F$24,5,0)</f>
        <v>CJF</v>
      </c>
    </row>
    <row r="11" spans="1:7" ht="31.5" customHeight="1" x14ac:dyDescent="0.25">
      <c r="A11" s="168" t="s">
        <v>777</v>
      </c>
      <c r="B11" s="164">
        <f>'Lotação CJF'!B19</f>
        <v>163</v>
      </c>
      <c r="C11" s="165" t="str">
        <f>+VLOOKUP(B11,'Lotação CJF'!$B$8:$F$24,2,0)</f>
        <v>ANGELITA DA MOTA AYRES RODRIGUES</v>
      </c>
      <c r="D11" s="165" t="str">
        <f>+VLOOKUP(B11,'Lotação CJF'!$B$8:$F$24,3,0)</f>
        <v>TÉCNICO JUDICIÁRIO</v>
      </c>
      <c r="E11" s="164" t="str">
        <f>+VLOOKUP(B11,'Lotação CJF'!$B$6:$F$24,4,0)</f>
        <v>SUBSECRETARIA / CJ-2</v>
      </c>
      <c r="F11" s="163" t="str">
        <f>+VLOOKUP(B11,'Lotação CJF'!$B$8:$F$24,5,0)</f>
        <v>CJF</v>
      </c>
    </row>
    <row r="12" spans="1:7" ht="26.25" customHeight="1" x14ac:dyDescent="0.25">
      <c r="A12" s="235" t="s">
        <v>781</v>
      </c>
      <c r="B12" s="236"/>
      <c r="C12" s="236"/>
      <c r="D12" s="236"/>
      <c r="E12" s="162" t="s">
        <v>47</v>
      </c>
      <c r="F12" s="161">
        <f>COUNTIF(D8:D11,E12)</f>
        <v>0</v>
      </c>
    </row>
    <row r="13" spans="1:7" ht="26.25" customHeight="1" x14ac:dyDescent="0.25">
      <c r="A13" s="235"/>
      <c r="B13" s="236"/>
      <c r="C13" s="236"/>
      <c r="D13" s="236"/>
      <c r="E13" s="162" t="s">
        <v>9</v>
      </c>
      <c r="F13" s="161">
        <f>COUNTIF(D8:D11,E13)</f>
        <v>3</v>
      </c>
    </row>
    <row r="14" spans="1:7" ht="26.25" customHeight="1" thickBot="1" x14ac:dyDescent="0.3">
      <c r="A14" s="232" t="s">
        <v>935</v>
      </c>
      <c r="B14" s="233"/>
      <c r="C14" s="233"/>
      <c r="D14" s="233"/>
      <c r="E14" s="234"/>
      <c r="F14" s="160">
        <f>COUNTA(F8:F11)</f>
        <v>4</v>
      </c>
    </row>
    <row r="15" spans="1:7" ht="31.5" customHeight="1" thickBot="1" x14ac:dyDescent="0.3">
      <c r="A15" s="179"/>
    </row>
    <row r="16" spans="1:7" ht="31.5" customHeight="1" x14ac:dyDescent="0.25">
      <c r="A16" s="237" t="s">
        <v>22</v>
      </c>
      <c r="B16" s="238"/>
      <c r="C16" s="238"/>
      <c r="D16" s="238"/>
      <c r="E16" s="238"/>
      <c r="F16" s="239"/>
    </row>
    <row r="17" spans="1:6" ht="31.5" customHeight="1" x14ac:dyDescent="0.25">
      <c r="A17" s="172" t="s">
        <v>1</v>
      </c>
      <c r="B17" s="171" t="s">
        <v>2</v>
      </c>
      <c r="C17" s="170" t="s">
        <v>3</v>
      </c>
      <c r="D17" s="170" t="s">
        <v>233</v>
      </c>
      <c r="E17" s="170" t="s">
        <v>4</v>
      </c>
      <c r="F17" s="169" t="s">
        <v>774</v>
      </c>
    </row>
    <row r="18" spans="1:6" ht="31.5" customHeight="1" x14ac:dyDescent="0.25">
      <c r="A18" s="252" t="s">
        <v>1025</v>
      </c>
      <c r="B18" s="164">
        <f>'Lotação CJF'!B32</f>
        <v>1071</v>
      </c>
      <c r="C18" s="165" t="str">
        <f>+VLOOKUP(B18,'Lotação CJF'!$B$31:$F$63,2,0)</f>
        <v>ANDREA VIANA FERREIRA BECKER</v>
      </c>
      <c r="D18" s="165" t="str">
        <f>+VLOOKUP(B18,'Lotação CJF'!$B$31:$F$63,3,0)</f>
        <v>CEDIDO PARA O CJF</v>
      </c>
      <c r="E18" s="164" t="str">
        <f>+VLOOKUP(B18,'Lotação CJF'!$B$31:$F$63,4,0)</f>
        <v>CHEFE DE GABINETE "A" / CJ-3</v>
      </c>
      <c r="F18" s="163" t="str">
        <f>+VLOOKUP(B18,'Lotação CJF'!$B$31:$F$63,5,0)</f>
        <v>STJ</v>
      </c>
    </row>
    <row r="19" spans="1:6" ht="31.5" customHeight="1" x14ac:dyDescent="0.25">
      <c r="A19" s="253"/>
      <c r="B19" s="164">
        <f>'Lotação CJF'!B33</f>
        <v>985</v>
      </c>
      <c r="C19" s="165" t="str">
        <f>+VLOOKUP(B19,'Lotação CJF'!$B$31:$F$63,2,0)</f>
        <v>TAYNARA DOS SANTOS RAMOS</v>
      </c>
      <c r="D19" s="165" t="str">
        <f>+VLOOKUP(B19,'Lotação CJF'!$B$31:$F$63,3,0)</f>
        <v>ANALISTA JUDICIÁRIO</v>
      </c>
      <c r="E19" s="164" t="str">
        <f>+VLOOKUP(B19,'Lotação CJF'!$B$31:$F$63,4,0)</f>
        <v>ASSESSOR "B"/ CJ-1</v>
      </c>
      <c r="F19" s="163" t="str">
        <f>+VLOOKUP(B19,'Lotação CJF'!$B$31:$F$63,5,0)</f>
        <v>CJF</v>
      </c>
    </row>
    <row r="20" spans="1:6" ht="31.5" customHeight="1" x14ac:dyDescent="0.25">
      <c r="A20" s="166" t="s">
        <v>870</v>
      </c>
      <c r="B20" s="164">
        <f>'Lotação CJF'!B54</f>
        <v>1072</v>
      </c>
      <c r="C20" s="165" t="str">
        <f>+VLOOKUP(B20,'Lotação CJF'!$B$31:$F$63,2,0)</f>
        <v>CÁSSIA CASCÃO DE ALMEIDA</v>
      </c>
      <c r="D20" s="165" t="str">
        <f>+VLOOKUP(B20,'Lotação CJF'!$B$31:$F$63,3,0)</f>
        <v>CEDIDO PARA O CJF</v>
      </c>
      <c r="E20" s="164" t="str">
        <f>+VLOOKUP(B20,'Lotação CJF'!$B$31:$F$63,4,0)</f>
        <v>DIRETOR DE CENTRO "A" / CJ-3</v>
      </c>
      <c r="F20" s="163" t="str">
        <f>+VLOOKUP(B20,'Lotação CJF'!$B$31:$F$63,5,0)</f>
        <v>STJ</v>
      </c>
    </row>
    <row r="21" spans="1:6" ht="31.5" customHeight="1" x14ac:dyDescent="0.25">
      <c r="A21" s="166" t="s">
        <v>860</v>
      </c>
      <c r="B21" s="164">
        <f>'Lotação CJF'!B37</f>
        <v>1073</v>
      </c>
      <c r="C21" s="165" t="str">
        <f>+VLOOKUP(B21,'Lotação CJF'!$B$31:$F$63,2,0)</f>
        <v>MARCO ANTONIO TEIXEIRA DE LUCENA</v>
      </c>
      <c r="D21" s="165" t="str">
        <f>+VLOOKUP(B21,'Lotação CJF'!$B$31:$F$63,3,0)</f>
        <v>CEDIDO PARA O CJF</v>
      </c>
      <c r="E21" s="164" t="str">
        <f>+VLOOKUP(B21,'Lotação CJF'!$B$31:$F$63,4,0)</f>
        <v>CHEFE DE ASSESSORIA "A" / CJ-3</v>
      </c>
      <c r="F21" s="163" t="str">
        <f>+VLOOKUP(B21,'Lotação CJF'!$B$31:$F$63,5,0)</f>
        <v>STJ</v>
      </c>
    </row>
    <row r="22" spans="1:6" ht="31.5" customHeight="1" x14ac:dyDescent="0.25">
      <c r="A22" s="250" t="s">
        <v>896</v>
      </c>
      <c r="B22" s="164">
        <f>'Lotação CJF'!B39</f>
        <v>987</v>
      </c>
      <c r="C22" s="165" t="str">
        <f>+VLOOKUP(B22,'Lotação CJF'!$B$31:$F$63,2,0)</f>
        <v>WESLEY ROBERTO QUEIROZ COSTA</v>
      </c>
      <c r="D22" s="165" t="str">
        <f>+VLOOKUP(B22,'Lotação CJF'!$B$31:$F$63,3,0)</f>
        <v>ANALISTA JUDICIÁRIO</v>
      </c>
      <c r="E22" s="164" t="str">
        <f>+VLOOKUP(B22,'Lotação CJF'!$B$31:$F$63,4,0)</f>
        <v>CHEFE DE ASSESSORIA "A"/ CJ-3</v>
      </c>
      <c r="F22" s="163" t="str">
        <f>+VLOOKUP(B22,'Lotação CJF'!$B$31:$F$63,5,0)</f>
        <v>CJF</v>
      </c>
    </row>
    <row r="23" spans="1:6" ht="31.5" customHeight="1" x14ac:dyDescent="0.25">
      <c r="A23" s="251"/>
      <c r="B23" s="177">
        <f>'Lotação CJF'!B40</f>
        <v>388</v>
      </c>
      <c r="C23" s="184" t="str">
        <f>+VLOOKUP(B23,'Lotação CJF'!$B$31:$F$63,2,0)</f>
        <v>ANTONIO HUMBERTO MACHADO DE SOUSA BRITO</v>
      </c>
      <c r="D23" s="184" t="str">
        <f>+VLOOKUP(B23,'Lotação CJF'!$B$31:$F$63,3,0)</f>
        <v>ANALISTA JUDICIÁRIO</v>
      </c>
      <c r="E23" s="177" t="str">
        <f>+VLOOKUP(B23,'Lotação CJF'!$B$31:$F$63,4,0)</f>
        <v>ASSESSOR “B” / CJ-1</v>
      </c>
      <c r="F23" s="183" t="str">
        <f>+VLOOKUP(B23,'Lotação CJF'!$B$31:$F$63,5,0)</f>
        <v>CJF</v>
      </c>
    </row>
    <row r="24" spans="1:6" ht="31.5" customHeight="1" x14ac:dyDescent="0.25">
      <c r="A24" s="166" t="s">
        <v>985</v>
      </c>
      <c r="B24" s="177">
        <f>'Lotação CJF'!B42</f>
        <v>1014</v>
      </c>
      <c r="C24" s="165" t="str">
        <f>+VLOOKUP(B24,'Lotação CJF'!$B$31:$F$63,2,0)</f>
        <v>NATÁLIA DA SILVA DE CARVALHO</v>
      </c>
      <c r="D24" s="165" t="str">
        <f>+VLOOKUP(B24,'Lotação CJF'!$B$31:$F$63,3,0)</f>
        <v>CEDIDO PARA O CJF</v>
      </c>
      <c r="E24" s="164" t="str">
        <f>+VLOOKUP(B24,'Lotação CJF'!$B$31:$F$63,4,0)</f>
        <v>CHEFE DE ASSESSORIA "A"/ CJ-3</v>
      </c>
      <c r="F24" s="163" t="str">
        <f>+VLOOKUP(B24,'Lotação CJF'!$B$31:$F$63,5,0)</f>
        <v>CNJ</v>
      </c>
    </row>
    <row r="25" spans="1:6" ht="31.5" customHeight="1" x14ac:dyDescent="0.25">
      <c r="A25" s="189" t="s">
        <v>1037</v>
      </c>
      <c r="B25" s="164">
        <f>'Lotação CJF'!B45</f>
        <v>173</v>
      </c>
      <c r="C25" s="165" t="str">
        <f>+VLOOKUP(B25,'Lotação CJF'!$B$6:$F$188,2,0)</f>
        <v>KLEB AMANCIO E SILVA DA GAMA</v>
      </c>
      <c r="D25" s="165" t="str">
        <f>+VLOOKUP(B25,'Lotação CJF'!$B$6:$F$176,3,0)</f>
        <v>TÉCNICO JUDICIÁRIO</v>
      </c>
      <c r="E25" s="186" t="str">
        <f>+VLOOKUP(B25,'Lotação CJF'!$B$6:$F$176,4,0)</f>
        <v>CHEFE DE ASSESSORIA "A" / CJ-3</v>
      </c>
      <c r="F25" s="163" t="str">
        <f>+VLOOKUP(B25,'Lotação CJF'!$B$6:$F$176,5,0)</f>
        <v>CJF</v>
      </c>
    </row>
    <row r="26" spans="1:6" ht="31.5" customHeight="1" x14ac:dyDescent="0.25">
      <c r="A26" s="166" t="s">
        <v>1101</v>
      </c>
      <c r="B26" s="164">
        <f>'Lotação CJF'!B46</f>
        <v>1056</v>
      </c>
      <c r="C26" s="165" t="str">
        <f>+VLOOKUP(B26,'Lotação CJF'!$B$46:$F$52,2,0)</f>
        <v>ANA CRISTINA MACHADO DA ROSA</v>
      </c>
      <c r="D26" s="165" t="str">
        <f>+VLOOKUP(B26,'Lotação CJF'!$B$46:$F$52,3,0)</f>
        <v>CEDIDO PARA O CJF</v>
      </c>
      <c r="E26" s="186" t="str">
        <f>+VLOOKUP(B26,'Lotação CJF'!$B$46:$F$52,4,0)</f>
        <v>CHEFE DE ASSESSORIA "A"/CJ-3</v>
      </c>
      <c r="F26" s="163" t="str">
        <f>+VLOOKUP(B26,'Lotação CJF'!$B$46:$F$52,5,0)</f>
        <v>ALRS</v>
      </c>
    </row>
    <row r="27" spans="1:6" ht="31.5" customHeight="1" x14ac:dyDescent="0.25">
      <c r="A27" s="168" t="s">
        <v>30</v>
      </c>
      <c r="B27" s="164">
        <f>'Lotação CJF'!B49</f>
        <v>281</v>
      </c>
      <c r="C27" s="165" t="str">
        <f>+VLOOKUP(B27,'Lotação CJF'!$B$46:$F$52,2,0)</f>
        <v>PAULO ROSEMBERG PRATA DA FONSECA</v>
      </c>
      <c r="D27" s="165" t="str">
        <f>+VLOOKUP(B27,'Lotação CJF'!$B$46:$F$52,3,0)</f>
        <v>TÉCNICO JUDICIÁRIO</v>
      </c>
      <c r="E27" s="186" t="str">
        <f>+VLOOKUP(B27,'Lotação CJF'!$B$46:$F$52,4,0)</f>
        <v>CHEFE DE ASSESSORIA “C” / CJ-1</v>
      </c>
      <c r="F27" s="163" t="str">
        <f>+VLOOKUP(B27,'Lotação CJF'!$B$46:$F$52,5,0)</f>
        <v>CJF</v>
      </c>
    </row>
    <row r="28" spans="1:6" ht="31.5" customHeight="1" x14ac:dyDescent="0.25">
      <c r="A28" s="168" t="s">
        <v>1113</v>
      </c>
      <c r="B28" s="164">
        <f>'Lotação CJF'!B53</f>
        <v>1081</v>
      </c>
      <c r="C28" s="165" t="str">
        <f>+VLOOKUP(B28,'Lotação CJF'!$B$46:$F$53,2,0)</f>
        <v>TATIANA OLIVEIRA DELGADO CORREIA</v>
      </c>
      <c r="D28" s="165" t="str">
        <f>+VLOOKUP(B28,'Lotação CJF'!$B$46:$F$53,3,0)</f>
        <v>CEDIDO PARA O CJF</v>
      </c>
      <c r="E28" s="186" t="str">
        <f>+VLOOKUP(B28,'Lotação CJF'!$B$46:$F$53,4,0)</f>
        <v>CHEFE DE ASSESSORIA "B" / CJ-2</v>
      </c>
      <c r="F28" s="163" t="str">
        <f>+VLOOKUP(B28,'Lotação CJF'!$B$46:$F$53,5,0)</f>
        <v>Ministério do Turismo</v>
      </c>
    </row>
    <row r="29" spans="1:6" ht="31.5" customHeight="1" x14ac:dyDescent="0.25">
      <c r="A29" s="187" t="s">
        <v>841</v>
      </c>
      <c r="B29" s="164">
        <f>'Lotação CJF'!B57</f>
        <v>972</v>
      </c>
      <c r="C29" s="165" t="str">
        <f>+VLOOKUP(B29,'Lotação CJF'!$B$31:$F$63,2,0)</f>
        <v>BENI DOS SANTOS MELLO</v>
      </c>
      <c r="D29" s="165" t="str">
        <f>+VLOOKUP(B29,'Lotação CJF'!$B$31:$F$63,3,0)</f>
        <v>CEDIDO PARA O CJF</v>
      </c>
      <c r="E29" s="164" t="str">
        <f>+VLOOKUP(B29,'Lotação CJF'!$B$31:$F$63,4,0)</f>
        <v>DIRETOR DE CENTRO "B" / CJ-2</v>
      </c>
      <c r="F29" s="163" t="str">
        <f>+VLOOKUP(B29,'Lotação CJF'!$B$31:$F$63,5,0)</f>
        <v>TSE</v>
      </c>
    </row>
    <row r="30" spans="1:6" ht="31.5" customHeight="1" x14ac:dyDescent="0.25">
      <c r="A30" s="166" t="s">
        <v>842</v>
      </c>
      <c r="B30" s="177">
        <f>'Lotação CJF'!B62</f>
        <v>300</v>
      </c>
      <c r="C30" s="184" t="str">
        <f>+VLOOKUP(B30,'Lotação CJF'!$B$31:$F$63,2,0)</f>
        <v>LUCINDA SIQUEIRA CHAVES</v>
      </c>
      <c r="D30" s="184" t="str">
        <f>+VLOOKUP(B30,'Lotação CJF'!$B$31:$F$63,3,0)</f>
        <v>TÉCNICO JUDICIÁRIO</v>
      </c>
      <c r="E30" s="177" t="str">
        <f>+VLOOKUP(B30,'Lotação CJF'!$B$31:$F$63,4,0)</f>
        <v>DIRETOR DE CENTRO "C" / CJ-1</v>
      </c>
      <c r="F30" s="183" t="str">
        <f>+VLOOKUP(B30,'Lotação CJF'!$B$31:$F$63,5,0)</f>
        <v>CJF</v>
      </c>
    </row>
    <row r="31" spans="1:6" ht="26.25" customHeight="1" x14ac:dyDescent="0.25">
      <c r="A31" s="235" t="s">
        <v>781</v>
      </c>
      <c r="B31" s="236"/>
      <c r="C31" s="236"/>
      <c r="D31" s="236"/>
      <c r="E31" s="162" t="s">
        <v>47</v>
      </c>
      <c r="F31" s="161">
        <f>COUNTIF(D18:D30,E31)</f>
        <v>3</v>
      </c>
    </row>
    <row r="32" spans="1:6" ht="26.25" customHeight="1" x14ac:dyDescent="0.25">
      <c r="A32" s="235"/>
      <c r="B32" s="236"/>
      <c r="C32" s="236"/>
      <c r="D32" s="236"/>
      <c r="E32" s="162" t="s">
        <v>9</v>
      </c>
      <c r="F32" s="161">
        <f>COUNTIF(D18:D30,E32)</f>
        <v>3</v>
      </c>
    </row>
    <row r="33" spans="1:6" ht="26.25" customHeight="1" thickBot="1" x14ac:dyDescent="0.3">
      <c r="A33" s="232" t="s">
        <v>936</v>
      </c>
      <c r="B33" s="233"/>
      <c r="C33" s="233"/>
      <c r="D33" s="233"/>
      <c r="E33" s="234"/>
      <c r="F33" s="160">
        <f>COUNTA(F18:F30)</f>
        <v>13</v>
      </c>
    </row>
    <row r="34" spans="1:6" ht="31.5" customHeight="1" thickBot="1" x14ac:dyDescent="0.3">
      <c r="A34" s="179"/>
    </row>
    <row r="35" spans="1:6" ht="31.5" customHeight="1" x14ac:dyDescent="0.25">
      <c r="A35" s="237" t="s">
        <v>39</v>
      </c>
      <c r="B35" s="238"/>
      <c r="C35" s="238"/>
      <c r="D35" s="238"/>
      <c r="E35" s="238"/>
      <c r="F35" s="239"/>
    </row>
    <row r="36" spans="1:6" ht="31.5" customHeight="1" x14ac:dyDescent="0.25">
      <c r="A36" s="172" t="s">
        <v>1</v>
      </c>
      <c r="B36" s="171" t="s">
        <v>2</v>
      </c>
      <c r="C36" s="170" t="s">
        <v>3</v>
      </c>
      <c r="D36" s="170" t="s">
        <v>233</v>
      </c>
      <c r="E36" s="170" t="s">
        <v>4</v>
      </c>
      <c r="F36" s="169" t="s">
        <v>774</v>
      </c>
    </row>
    <row r="37" spans="1:6" ht="31.5" customHeight="1" x14ac:dyDescent="0.25">
      <c r="A37" s="166" t="s">
        <v>40</v>
      </c>
      <c r="B37" s="164">
        <f>'Lotação CJF'!B70</f>
        <v>1074</v>
      </c>
      <c r="C37" s="165" t="str">
        <f>+VLOOKUP(B37,'Lotação CJF'!$B$70:$F$83,2,0)</f>
        <v>MEIRIELLE VIANA PIRES</v>
      </c>
      <c r="D37" s="165" t="str">
        <f>+VLOOKUP(B37,'Lotação CJF'!$B$70:$F$83,3,0)</f>
        <v>CEDIDO PARA O CJF</v>
      </c>
      <c r="E37" s="164" t="str">
        <f>+VLOOKUP(B37,'Lotação CJF'!$B$70:$F$83,4,0)</f>
        <v>SECRETÁRIO / CJ-3</v>
      </c>
      <c r="F37" s="163" t="str">
        <f>+VLOOKUP(B37,'Lotação CJF'!$B$70:$F$83,5,0)</f>
        <v>CNJ</v>
      </c>
    </row>
    <row r="38" spans="1:6" ht="31.5" customHeight="1" x14ac:dyDescent="0.25">
      <c r="A38" s="166" t="s">
        <v>1038</v>
      </c>
      <c r="B38" s="177">
        <f>'Lotação CJF'!B71</f>
        <v>683</v>
      </c>
      <c r="C38" s="184" t="str">
        <f>+VLOOKUP(B38,'Lotação CJF'!$B$70:$F$83,2,0)</f>
        <v>EDIMILSON CAVALCANTE DE OLIVEIRA</v>
      </c>
      <c r="D38" s="184" t="str">
        <f>+VLOOKUP(B38,'Lotação CJF'!$B$70:$F$83,3,0)</f>
        <v>CEDIDO PARA O CJF</v>
      </c>
      <c r="E38" s="177" t="str">
        <f>+VLOOKUP(B38,'Lotação CJF'!$B$70:$F$83,4,0)</f>
        <v>ASSESSOR "B" / CJ-1</v>
      </c>
      <c r="F38" s="183" t="str">
        <f>+VLOOKUP(B38,'Lotação CJF'!$B$70:$F$83,5,0)</f>
        <v>STJ</v>
      </c>
    </row>
    <row r="39" spans="1:6" ht="31.5" customHeight="1" x14ac:dyDescent="0.25">
      <c r="A39" s="166" t="s">
        <v>876</v>
      </c>
      <c r="B39" s="164">
        <f>'Lotação CJF'!B72</f>
        <v>347</v>
      </c>
      <c r="C39" s="165" t="str">
        <f>+VLOOKUP(B39,'Lotação CJF'!$B$70:$F$83,2,0)</f>
        <v>SILVANA CONCEIÇÃO DIAS SOARES</v>
      </c>
      <c r="D39" s="165" t="str">
        <f>+VLOOKUP(B39,'Lotação CJF'!$B$70:$F$83,3,0)</f>
        <v>TÉCNICO JUDICIÁRIO</v>
      </c>
      <c r="E39" s="164" t="str">
        <f>+VLOOKUP(B39,'Lotação CJF'!$B$70:$F$83,4,0)</f>
        <v>SUBSECRETÁRIO / CJ-2</v>
      </c>
      <c r="F39" s="163" t="str">
        <f>+VLOOKUP(B39,'Lotação CJF'!$B$70:$F$83,5,0)</f>
        <v>CJF</v>
      </c>
    </row>
    <row r="40" spans="1:6" ht="31.5" customHeight="1" x14ac:dyDescent="0.25">
      <c r="A40" s="166" t="s">
        <v>873</v>
      </c>
      <c r="B40" s="164">
        <f>'Lotação CJF'!B77</f>
        <v>833</v>
      </c>
      <c r="C40" s="165" t="str">
        <f>+VLOOKUP(B40,'Lotação CJF'!$B$70:$F$83,2,0)</f>
        <v>FÁBIO COSTA OLIVEIRA</v>
      </c>
      <c r="D40" s="165" t="str">
        <f>+VLOOKUP(B40,'Lotação CJF'!$B$70:$F$83,3,0)</f>
        <v>CEDIDO PARA O CJF</v>
      </c>
      <c r="E40" s="164" t="str">
        <f>+VLOOKUP(B40,'Lotação CJF'!$B$70:$F$83,4,0)</f>
        <v>SUBSECRETÁRIO / CJ-2</v>
      </c>
      <c r="F40" s="163" t="str">
        <f>+VLOOKUP(B40,'Lotação CJF'!$B$70:$F$83,5,0)</f>
        <v>TJDFT</v>
      </c>
    </row>
    <row r="41" spans="1:6" ht="31.5" customHeight="1" x14ac:dyDescent="0.25">
      <c r="A41" s="166" t="s">
        <v>843</v>
      </c>
      <c r="B41" s="164">
        <f>'Lotação CJF'!B80</f>
        <v>881</v>
      </c>
      <c r="C41" s="165" t="str">
        <f>+VLOOKUP(B41,'Lotação CJF'!$B$70:$F$83,2,0)</f>
        <v>ALEX PENA TOSTA DA SILVA</v>
      </c>
      <c r="D41" s="165" t="str">
        <f>+VLOOKUP(B41,'Lotação CJF'!$B$70:$F$83,3,0)</f>
        <v>ANALISTA JUDICIÁRIO</v>
      </c>
      <c r="E41" s="164" t="str">
        <f>+VLOOKUP(B41,'Lotação CJF'!$B$70:$F$83,4,0)</f>
        <v>SUBSECRETÁRIO / CJ-2</v>
      </c>
      <c r="F41" s="163" t="str">
        <f>+VLOOKUP(B41,'Lotação CJF'!$B$70:$F$83,5,0)</f>
        <v>CJF</v>
      </c>
    </row>
    <row r="42" spans="1:6" ht="26.25" customHeight="1" x14ac:dyDescent="0.25">
      <c r="A42" s="235" t="s">
        <v>781</v>
      </c>
      <c r="B42" s="236"/>
      <c r="C42" s="236"/>
      <c r="D42" s="236"/>
      <c r="E42" s="162" t="s">
        <v>47</v>
      </c>
      <c r="F42" s="161">
        <f>COUNTIF($D$37:$D$41,E42)</f>
        <v>1</v>
      </c>
    </row>
    <row r="43" spans="1:6" ht="26.25" customHeight="1" x14ac:dyDescent="0.25">
      <c r="A43" s="235"/>
      <c r="B43" s="236"/>
      <c r="C43" s="236"/>
      <c r="D43" s="236"/>
      <c r="E43" s="162" t="s">
        <v>9</v>
      </c>
      <c r="F43" s="161">
        <f>COUNTIF(D37:D41,E43)</f>
        <v>1</v>
      </c>
    </row>
    <row r="44" spans="1:6" ht="26.25" customHeight="1" thickBot="1" x14ac:dyDescent="0.3">
      <c r="A44" s="232" t="s">
        <v>49</v>
      </c>
      <c r="B44" s="233"/>
      <c r="C44" s="233"/>
      <c r="D44" s="233"/>
      <c r="E44" s="234"/>
      <c r="F44" s="160">
        <f>COUNTA(F37:F41)</f>
        <v>5</v>
      </c>
    </row>
    <row r="45" spans="1:6" ht="31.5" customHeight="1" thickBot="1" x14ac:dyDescent="0.3">
      <c r="A45" s="179"/>
    </row>
    <row r="46" spans="1:6" ht="31.5" customHeight="1" x14ac:dyDescent="0.25">
      <c r="A46" s="237" t="s">
        <v>50</v>
      </c>
      <c r="B46" s="238"/>
      <c r="C46" s="238"/>
      <c r="D46" s="238"/>
      <c r="E46" s="238"/>
      <c r="F46" s="239"/>
    </row>
    <row r="47" spans="1:6" ht="31.5" customHeight="1" x14ac:dyDescent="0.25">
      <c r="A47" s="172" t="s">
        <v>1</v>
      </c>
      <c r="B47" s="171" t="s">
        <v>2</v>
      </c>
      <c r="C47" s="170" t="s">
        <v>3</v>
      </c>
      <c r="D47" s="170" t="s">
        <v>233</v>
      </c>
      <c r="E47" s="170" t="s">
        <v>4</v>
      </c>
      <c r="F47" s="169" t="s">
        <v>774</v>
      </c>
    </row>
    <row r="48" spans="1:6" ht="28.5" x14ac:dyDescent="0.25">
      <c r="A48" s="168" t="s">
        <v>51</v>
      </c>
      <c r="B48" s="164">
        <f>'Lotação CJF'!B90</f>
        <v>1007</v>
      </c>
      <c r="C48" s="165" t="str">
        <f>+VLOOKUP(B48,'Lotação CJF'!$B$90:$F$118,2,0)</f>
        <v>TIAGO DA COSTA PEIXOTO</v>
      </c>
      <c r="D48" s="165" t="str">
        <f>+VLOOKUP(B48,'Lotação CJF'!$B$90:$F$118,3,0)</f>
        <v>CEDIDO PARA O CJF</v>
      </c>
      <c r="E48" s="164" t="str">
        <f>+VLOOKUP(B48,'Lotação CJF'!$B$90:$F$118,4,0)</f>
        <v>SECRETÁRIO /CJ-3</v>
      </c>
      <c r="F48" s="163" t="str">
        <f>+VLOOKUP(B48,'Lotação CJF'!$B$90:$F$118,5,0)</f>
        <v>STF</v>
      </c>
    </row>
    <row r="49" spans="1:6" ht="28.5" x14ac:dyDescent="0.25">
      <c r="A49" s="164" t="s">
        <v>1039</v>
      </c>
      <c r="B49" s="164">
        <f>'Lotação CJF'!B91</f>
        <v>966</v>
      </c>
      <c r="C49" s="165" t="str">
        <f>+VLOOKUP(B49,'Lotação CJF'!$B$90:$F$118,2,0)</f>
        <v>DIEGO KOVAGS MOREIRA</v>
      </c>
      <c r="D49" s="165" t="str">
        <f>+VLOOKUP(B49,'Lotação CJF'!$B$90:$F$118,3,0)</f>
        <v>ANALISTA JUDICIÁRIO</v>
      </c>
      <c r="E49" s="164" t="str">
        <f>+VLOOKUP(B49,'Lotação CJF'!$B$90:$F$118,4,0)</f>
        <v>ASSESSOR “B” / CJ-1</v>
      </c>
      <c r="F49" s="163" t="str">
        <f>+VLOOKUP(B49,'Lotação CJF'!$B$90:$F$118,5,0)</f>
        <v>CJF</v>
      </c>
    </row>
    <row r="50" spans="1:6" ht="28.5" x14ac:dyDescent="0.25">
      <c r="A50" s="185" t="s">
        <v>1102</v>
      </c>
      <c r="B50" s="164">
        <f>'Lotação CJF'!B92</f>
        <v>95</v>
      </c>
      <c r="C50" s="165" t="str">
        <f>+VLOOKUP(B50,'Lotação CJF'!$B$90:$F$118,2,0)</f>
        <v>PAULO MARTINS INOCÊNCIO</v>
      </c>
      <c r="D50" s="165" t="str">
        <f>+VLOOKUP(B50,'Lotação CJF'!$B$90:$F$118,3,0)</f>
        <v>TÉCNICO JUDICIÁRIO</v>
      </c>
      <c r="E50" s="164" t="str">
        <f>+VLOOKUP(B50,'Lotação CJF'!$B$90:$F$118,4,0)</f>
        <v>DIRETOR DE DIVISÃO / CJ-1</v>
      </c>
      <c r="F50" s="163" t="str">
        <f>+VLOOKUP(B50,'Lotação CJF'!$B$90:$F$118,5,0)</f>
        <v>CJF</v>
      </c>
    </row>
    <row r="51" spans="1:6" ht="28.5" x14ac:dyDescent="0.25">
      <c r="A51" s="166" t="s">
        <v>847</v>
      </c>
      <c r="B51" s="164">
        <f>'Lotação CJF'!B95</f>
        <v>673</v>
      </c>
      <c r="C51" s="165" t="str">
        <f>+VLOOKUP(B51,'Lotação CJF'!$B$90:$F$118,2,0)</f>
        <v>RENATO SOLIMAR ALVES</v>
      </c>
      <c r="D51" s="165" t="str">
        <f>+VLOOKUP(B51,'Lotação CJF'!$B$90:$F$118,3,0)</f>
        <v>TÉCNICO JUDICIÁRIO</v>
      </c>
      <c r="E51" s="164" t="str">
        <f>+VLOOKUP(B51,'Lotação CJF'!$B$90:$F$118,4,0)</f>
        <v>SUBSECRETÁRIO / CJ-2</v>
      </c>
      <c r="F51" s="163" t="str">
        <f>+VLOOKUP(B51,'Lotação CJF'!$B$90:$F$118,5,0)</f>
        <v>CJF</v>
      </c>
    </row>
    <row r="52" spans="1:6" ht="28.5" x14ac:dyDescent="0.25">
      <c r="A52" s="166" t="s">
        <v>58</v>
      </c>
      <c r="B52" s="164">
        <f>'Lotação CJF'!B97</f>
        <v>950</v>
      </c>
      <c r="C52" s="165" t="str">
        <f>+VLOOKUP(B52,'Lotação CJF'!$B$90:$F$118,2,0)</f>
        <v>MARCO ANTONIO MENDES DE MORAES</v>
      </c>
      <c r="D52" s="165" t="str">
        <f>+VLOOKUP(B52,'Lotação CJF'!$B$90:$F$118,3,0)</f>
        <v>CEDIDO PARA O CJF</v>
      </c>
      <c r="E52" s="164" t="str">
        <f>+VLOOKUP(B52,'Lotação CJF'!$B$90:$F$118,4,0)</f>
        <v>SUBSECRETÁRIO / CJ-2</v>
      </c>
      <c r="F52" s="163" t="str">
        <f>+VLOOKUP(B52,'Lotação CJF'!$B$90:$F$118,5,0)</f>
        <v>STJ</v>
      </c>
    </row>
    <row r="53" spans="1:6" ht="28.5" x14ac:dyDescent="0.25">
      <c r="A53" s="168" t="s">
        <v>845</v>
      </c>
      <c r="B53" s="164">
        <f>'Lotação CJF'!B112</f>
        <v>382</v>
      </c>
      <c r="C53" s="165" t="str">
        <f>+VLOOKUP(B53,'Lotação CJF'!$B$90:$F$118,2,0)</f>
        <v>ADRIANA JESUS DE MORAIS</v>
      </c>
      <c r="D53" s="165" t="str">
        <f>+VLOOKUP(B53,'Lotação CJF'!$B$90:$F$118,3,0)</f>
        <v>TÉCNICO JUDICIÁRIO</v>
      </c>
      <c r="E53" s="164" t="str">
        <f>+VLOOKUP(B53,'Lotação CJF'!$B$90:$F$118,4,0)</f>
        <v>SUBSECRETÁRIO / CJ-2</v>
      </c>
      <c r="F53" s="163" t="str">
        <f>+VLOOKUP(B53,'Lotação CJF'!$B$90:$F$118,5,0)</f>
        <v>CJF</v>
      </c>
    </row>
    <row r="54" spans="1:6" ht="42.75" x14ac:dyDescent="0.25">
      <c r="A54" s="166" t="s">
        <v>848</v>
      </c>
      <c r="B54" s="164">
        <f>'Lotação CJF'!B117</f>
        <v>646</v>
      </c>
      <c r="C54" s="165" t="str">
        <f>+VLOOKUP(B54,'Lotação CJF'!$B$90:$F$118,2,0)</f>
        <v>ANDRÉ RICARDO LAPETINA CHIARATTO</v>
      </c>
      <c r="D54" s="165" t="str">
        <f>+VLOOKUP(B54,'Lotação CJF'!$B$90:$F$118,3,0)</f>
        <v>CEDIDO PARA O CJF</v>
      </c>
      <c r="E54" s="164" t="str">
        <f>+VLOOKUP(B54,'Lotação CJF'!$B$90:$F$118,4,0)</f>
        <v>SUBSECRETÁRIO / CJ-2</v>
      </c>
      <c r="F54" s="163" t="str">
        <f>+VLOOKUP(B54,'Lotação CJF'!$B$90:$F$118,5,0)</f>
        <v>STJ</v>
      </c>
    </row>
    <row r="55" spans="1:6" ht="26.25" customHeight="1" x14ac:dyDescent="0.25">
      <c r="A55" s="235" t="s">
        <v>781</v>
      </c>
      <c r="B55" s="236"/>
      <c r="C55" s="236"/>
      <c r="D55" s="236"/>
      <c r="E55" s="162" t="s">
        <v>47</v>
      </c>
      <c r="F55" s="161">
        <f>COUNTIF(D48:D54,E55)</f>
        <v>1</v>
      </c>
    </row>
    <row r="56" spans="1:6" ht="26.25" customHeight="1" x14ac:dyDescent="0.25">
      <c r="A56" s="235"/>
      <c r="B56" s="236"/>
      <c r="C56" s="236"/>
      <c r="D56" s="236"/>
      <c r="E56" s="162" t="s">
        <v>9</v>
      </c>
      <c r="F56" s="161">
        <f>COUNTIF(D48:D54,E56)</f>
        <v>3</v>
      </c>
    </row>
    <row r="57" spans="1:6" ht="26.25" customHeight="1" thickBot="1" x14ac:dyDescent="0.3">
      <c r="A57" s="232" t="s">
        <v>77</v>
      </c>
      <c r="B57" s="233"/>
      <c r="C57" s="233"/>
      <c r="D57" s="233"/>
      <c r="E57" s="234"/>
      <c r="F57" s="160">
        <f>COUNTA(F48:F54)</f>
        <v>7</v>
      </c>
    </row>
    <row r="58" spans="1:6" ht="31.5" customHeight="1" thickBot="1" x14ac:dyDescent="0.3"/>
    <row r="59" spans="1:6" ht="31.5" customHeight="1" x14ac:dyDescent="0.25">
      <c r="A59" s="237" t="s">
        <v>798</v>
      </c>
      <c r="B59" s="238"/>
      <c r="C59" s="238"/>
      <c r="D59" s="238"/>
      <c r="E59" s="238"/>
      <c r="F59" s="239"/>
    </row>
    <row r="60" spans="1:6" ht="31.5" customHeight="1" x14ac:dyDescent="0.25">
      <c r="A60" s="172" t="s">
        <v>1</v>
      </c>
      <c r="B60" s="171" t="s">
        <v>2</v>
      </c>
      <c r="C60" s="170" t="s">
        <v>3</v>
      </c>
      <c r="D60" s="170" t="s">
        <v>233</v>
      </c>
      <c r="E60" s="170" t="s">
        <v>4</v>
      </c>
      <c r="F60" s="169" t="s">
        <v>774</v>
      </c>
    </row>
    <row r="61" spans="1:6" ht="31.5" customHeight="1" x14ac:dyDescent="0.25">
      <c r="A61" s="166" t="s">
        <v>798</v>
      </c>
      <c r="B61" s="164">
        <f>'Lotação CJF'!B125</f>
        <v>577</v>
      </c>
      <c r="C61" s="165" t="str">
        <f>+VLOOKUP(B61,'Lotação CJF'!$B$125:$F$127,2,0)</f>
        <v>GUSTAVO BICALHO FERREIRA DA SILVA</v>
      </c>
      <c r="D61" s="165" t="str">
        <f>+VLOOKUP(B61,'Lotação CJF'!$B$125:$F$127,3,0)</f>
        <v>CEDIDO PARA O CJF</v>
      </c>
      <c r="E61" s="164" t="str">
        <f>+VLOOKUP(B61,'Lotação CJF'!$B$125:$F$127,4,0)</f>
        <v>DIRETORA EXECUTIVO / CJ-4</v>
      </c>
      <c r="F61" s="163" t="str">
        <f>+VLOOKUP(B61,'Lotação CJF'!$B$125:$F$127,5,0)</f>
        <v>STJ</v>
      </c>
    </row>
    <row r="62" spans="1:6" ht="31.5" customHeight="1" x14ac:dyDescent="0.25">
      <c r="A62" s="168" t="s">
        <v>805</v>
      </c>
      <c r="B62" s="164">
        <f>'Lotação CJF'!B126</f>
        <v>503</v>
      </c>
      <c r="C62" s="165" t="str">
        <f>+VLOOKUP(B62,'Lotação CJF'!$B$125:$F$127,2,0)</f>
        <v>ANTONIO CARLOS DE SOUSA COSTA</v>
      </c>
      <c r="D62" s="165" t="str">
        <f>+VLOOKUP(B62,'Lotação CJF'!$B$125:$F$127,3,0)</f>
        <v>TÉCNICO JUDICIÁRIO</v>
      </c>
      <c r="E62" s="164" t="str">
        <f>+VLOOKUP(B62,'Lotação CJF'!$B$125:$F$127,4,0)</f>
        <v>CHEFE DE GABINETE "B" / CJ-2</v>
      </c>
      <c r="F62" s="163" t="str">
        <f>+VLOOKUP(B62,'Lotação CJF'!$B$125:$F$127,5,0)</f>
        <v>CJF</v>
      </c>
    </row>
    <row r="63" spans="1:6" ht="31.5" customHeight="1" x14ac:dyDescent="0.25">
      <c r="A63" s="168" t="s">
        <v>1040</v>
      </c>
      <c r="B63" s="164">
        <f>'Lotação CJF'!B127</f>
        <v>844</v>
      </c>
      <c r="C63" s="165" t="str">
        <f>+VLOOKUP(B63,'Lotação CJF'!$B$125:$F$127,2,0)</f>
        <v>MANOEL MAIA JOVITA</v>
      </c>
      <c r="D63" s="165" t="str">
        <f>+VLOOKUP(B63,'Lotação CJF'!$B$125:$F$127,3,0)</f>
        <v>TÉCNICO JUDICIÁRIO</v>
      </c>
      <c r="E63" s="164" t="str">
        <f>+VLOOKUP(B63,'Lotação CJF'!$B$125:$F$127,4,0)</f>
        <v>ASSESSOR "B" / CJ-1</v>
      </c>
      <c r="F63" s="163" t="str">
        <f>+VLOOKUP(B63,'Lotação CJF'!$B$125:$F$127,5,0)</f>
        <v>CJF</v>
      </c>
    </row>
    <row r="64" spans="1:6" ht="26.25" customHeight="1" x14ac:dyDescent="0.25">
      <c r="A64" s="235" t="s">
        <v>781</v>
      </c>
      <c r="B64" s="236"/>
      <c r="C64" s="236"/>
      <c r="D64" s="236"/>
      <c r="E64" s="162" t="s">
        <v>47</v>
      </c>
      <c r="F64" s="161">
        <f>COUNTIF(D61:D63,E64)</f>
        <v>0</v>
      </c>
    </row>
    <row r="65" spans="1:6" ht="26.25" customHeight="1" x14ac:dyDescent="0.25">
      <c r="A65" s="235"/>
      <c r="B65" s="236"/>
      <c r="C65" s="236"/>
      <c r="D65" s="236"/>
      <c r="E65" s="162" t="s">
        <v>9</v>
      </c>
      <c r="F65" s="161">
        <f>COUNTIF(D61:D63,E65)</f>
        <v>2</v>
      </c>
    </row>
    <row r="66" spans="1:6" ht="26.25" customHeight="1" thickBot="1" x14ac:dyDescent="0.3">
      <c r="A66" s="232" t="s">
        <v>930</v>
      </c>
      <c r="B66" s="233"/>
      <c r="C66" s="233"/>
      <c r="D66" s="233"/>
      <c r="E66" s="234"/>
      <c r="F66" s="160">
        <f>COUNTA(F61:F63)</f>
        <v>3</v>
      </c>
    </row>
    <row r="67" spans="1:6" ht="31.5" customHeight="1" thickBot="1" x14ac:dyDescent="0.3">
      <c r="A67" s="188"/>
      <c r="B67" s="159"/>
      <c r="C67" s="159"/>
      <c r="D67" s="159"/>
      <c r="E67" s="159"/>
      <c r="F67" s="159"/>
    </row>
    <row r="68" spans="1:6" ht="31.5" customHeight="1" x14ac:dyDescent="0.25">
      <c r="A68" s="237" t="s">
        <v>78</v>
      </c>
      <c r="B68" s="238"/>
      <c r="C68" s="238"/>
      <c r="D68" s="238"/>
      <c r="E68" s="238"/>
      <c r="F68" s="239"/>
    </row>
    <row r="69" spans="1:6" ht="31.5" customHeight="1" x14ac:dyDescent="0.25">
      <c r="A69" s="172" t="s">
        <v>1</v>
      </c>
      <c r="B69" s="171" t="s">
        <v>2</v>
      </c>
      <c r="C69" s="170" t="s">
        <v>3</v>
      </c>
      <c r="D69" s="170" t="s">
        <v>233</v>
      </c>
      <c r="E69" s="170" t="s">
        <v>4</v>
      </c>
      <c r="F69" s="169" t="s">
        <v>774</v>
      </c>
    </row>
    <row r="70" spans="1:6" ht="31.5" customHeight="1" x14ac:dyDescent="0.25">
      <c r="A70" s="168" t="s">
        <v>78</v>
      </c>
      <c r="B70" s="164">
        <f>'Lotação CJF'!B134</f>
        <v>658</v>
      </c>
      <c r="C70" s="165" t="str">
        <f>+VLOOKUP(B70,'Lotação CJF'!$B$134:$F$151,2,0)</f>
        <v>MARCELO BARROS MARQUES</v>
      </c>
      <c r="D70" s="165" t="str">
        <f>+VLOOKUP(B70,'Lotação CJF'!$B$134:$F$151,3,0)</f>
        <v>CEDIDO PARA O CJF</v>
      </c>
      <c r="E70" s="164" t="str">
        <f>+VLOOKUP(B70,'Lotação CJF'!$B$134:$F$151,4,0)</f>
        <v>SECRETÁRIO / CJ-3</v>
      </c>
      <c r="F70" s="163" t="str">
        <f>+VLOOKUP(B70,'Lotação CJF'!$B$134:$F$151,5,0)</f>
        <v>TST</v>
      </c>
    </row>
    <row r="71" spans="1:6" ht="31.5" customHeight="1" x14ac:dyDescent="0.25">
      <c r="A71" s="168" t="s">
        <v>1042</v>
      </c>
      <c r="B71" s="164">
        <f>'Lotação CJF'!B135</f>
        <v>309</v>
      </c>
      <c r="C71" s="165" t="str">
        <f>+VLOOKUP(B71,'Lotação CJF'!$B$134:$F$151,2,0)</f>
        <v>HERCILIO LUIZ TAVARES JUNIOR</v>
      </c>
      <c r="D71" s="165" t="str">
        <f>+VLOOKUP(B71,'Lotação CJF'!$B$134:$F$151,3,0)</f>
        <v>TÉCNICO JUDICIÁRIO</v>
      </c>
      <c r="E71" s="164" t="str">
        <f>+VLOOKUP(B71,'Lotação CJF'!$B$134:$F$151,4,0)</f>
        <v>ASSESSOR "B" / CJ-1</v>
      </c>
      <c r="F71" s="163" t="str">
        <f>+VLOOKUP(B71,'Lotação CJF'!$B$134:$F$151,5,0)</f>
        <v>CJF</v>
      </c>
    </row>
    <row r="72" spans="1:6" ht="31.5" customHeight="1" x14ac:dyDescent="0.25">
      <c r="A72" s="168" t="s">
        <v>799</v>
      </c>
      <c r="B72" s="164">
        <f>'Lotação CJF'!B136</f>
        <v>874</v>
      </c>
      <c r="C72" s="165" t="str">
        <f>+VLOOKUP(B72,'Lotação CJF'!$B$134:$F$151,2,0)</f>
        <v>JOÃO PAULO NUNES</v>
      </c>
      <c r="D72" s="165" t="str">
        <f>+VLOOKUP(B72,'Lotação CJF'!$B$134:$F$151,3,0)</f>
        <v>TÉCNICO JUDICIÁRIO</v>
      </c>
      <c r="E72" s="164" t="str">
        <f>+VLOOKUP(B72,'Lotação CJF'!$B$134:$F$151,4,0)</f>
        <v>SUBSECRETÁRIO / CJ-2</v>
      </c>
      <c r="F72" s="163" t="str">
        <f>+VLOOKUP(B72,'Lotação CJF'!$B$134:$F$151,5,0)</f>
        <v>CJF</v>
      </c>
    </row>
    <row r="73" spans="1:6" ht="31.5" customHeight="1" x14ac:dyDescent="0.25">
      <c r="A73" s="166" t="s">
        <v>877</v>
      </c>
      <c r="B73" s="164">
        <f>'Lotação CJF'!B140</f>
        <v>878</v>
      </c>
      <c r="C73" s="165" t="str">
        <f>+VLOOKUP(B73,'Lotação CJF'!$B$134:$F$151,2,0)</f>
        <v>MARIA SELMA TORRES DA SILVA</v>
      </c>
      <c r="D73" s="165" t="str">
        <f>+VLOOKUP(B73,'Lotação CJF'!$B$134:$F$151,3,0)</f>
        <v>SEM VÍNCULO</v>
      </c>
      <c r="E73" s="164" t="str">
        <f>+VLOOKUP(B73,'Lotação CJF'!$B$134:$F$151,4,0)</f>
        <v>SUBSECRETÁRIA / CJ-2</v>
      </c>
      <c r="F73" s="163" t="str">
        <f>+VLOOKUP(B73,'Lotação CJF'!$B$134:$F$151,5,0)</f>
        <v>SEM VÍNCULO</v>
      </c>
    </row>
    <row r="74" spans="1:6" ht="31.5" customHeight="1" x14ac:dyDescent="0.25">
      <c r="A74" s="187" t="s">
        <v>86</v>
      </c>
      <c r="B74" s="164">
        <f>'Lotação CJF'!B145</f>
        <v>659</v>
      </c>
      <c r="C74" s="165" t="str">
        <f>+VLOOKUP(B74,'Lotação CJF'!$B$134:$F$151,2,0)</f>
        <v>JAQUELINE ROLLO GREGÓRIO</v>
      </c>
      <c r="D74" s="165" t="str">
        <f>+VLOOKUP(B74,'Lotação CJF'!$B$134:$F$151,3,0)</f>
        <v>CEDIDO PARA O CJF</v>
      </c>
      <c r="E74" s="164" t="str">
        <f>+VLOOKUP(B74,'Lotação CJF'!$B$134:$F$151,4,0)</f>
        <v>SUBSECRETÁRIO / CJ-2</v>
      </c>
      <c r="F74" s="163" t="str">
        <f>+VLOOKUP(B74,'Lotação CJF'!$B$134:$F$151,5,0)</f>
        <v>STJ</v>
      </c>
    </row>
    <row r="75" spans="1:6" ht="31.5" customHeight="1" x14ac:dyDescent="0.25">
      <c r="A75" s="182" t="s">
        <v>1043</v>
      </c>
      <c r="B75" s="164">
        <f>'Lotação CJF'!B150</f>
        <v>967</v>
      </c>
      <c r="C75" s="165" t="str">
        <f>+VLOOKUP(B75,'Lotação CJF'!$B$134:$F$151,2,0)</f>
        <v>ALEXANDRE DOS SANTOS SILVA</v>
      </c>
      <c r="D75" s="165" t="str">
        <f>+VLOOKUP(B75,'Lotação CJF'!$B$134:$F$151,3,0)</f>
        <v>CEDIDO PARA O CJF</v>
      </c>
      <c r="E75" s="164" t="str">
        <f>+VLOOKUP(B75,'Lotação CJF'!$B$134:$F$151,4,0)</f>
        <v xml:space="preserve">DIRETOR DE DIVISÃO - CJ-1 </v>
      </c>
      <c r="F75" s="163" t="str">
        <f>+VLOOKUP(B75,'Lotação CJF'!$B$134:$F$151,5,0)</f>
        <v>STJ</v>
      </c>
    </row>
    <row r="76" spans="1:6" ht="26.25" customHeight="1" x14ac:dyDescent="0.25">
      <c r="A76" s="235" t="s">
        <v>781</v>
      </c>
      <c r="B76" s="236"/>
      <c r="C76" s="236"/>
      <c r="D76" s="236"/>
      <c r="E76" s="162" t="s">
        <v>47</v>
      </c>
      <c r="F76" s="161">
        <f>COUNTIF(D61:D75,E76)</f>
        <v>0</v>
      </c>
    </row>
    <row r="77" spans="1:6" ht="26.25" customHeight="1" x14ac:dyDescent="0.25">
      <c r="A77" s="235"/>
      <c r="B77" s="236"/>
      <c r="C77" s="236"/>
      <c r="D77" s="236"/>
      <c r="E77" s="162" t="s">
        <v>9</v>
      </c>
      <c r="F77" s="161">
        <f>COUNTIF(D70:D75,E77)</f>
        <v>2</v>
      </c>
    </row>
    <row r="78" spans="1:6" ht="26.25" customHeight="1" thickBot="1" x14ac:dyDescent="0.3">
      <c r="A78" s="232" t="s">
        <v>937</v>
      </c>
      <c r="B78" s="233"/>
      <c r="C78" s="233"/>
      <c r="D78" s="233"/>
      <c r="E78" s="234"/>
      <c r="F78" s="160">
        <f>COUNTA(F70:F75)</f>
        <v>6</v>
      </c>
    </row>
    <row r="79" spans="1:6" ht="38.25" customHeight="1" thickBot="1" x14ac:dyDescent="0.3"/>
    <row r="80" spans="1:6" ht="31.5" customHeight="1" x14ac:dyDescent="0.25">
      <c r="A80" s="237" t="s">
        <v>878</v>
      </c>
      <c r="B80" s="238"/>
      <c r="C80" s="238"/>
      <c r="D80" s="238"/>
      <c r="E80" s="238"/>
      <c r="F80" s="239"/>
    </row>
    <row r="81" spans="1:6" ht="31.5" customHeight="1" x14ac:dyDescent="0.25">
      <c r="A81" s="172" t="s">
        <v>1</v>
      </c>
      <c r="B81" s="171" t="s">
        <v>2</v>
      </c>
      <c r="C81" s="170" t="s">
        <v>3</v>
      </c>
      <c r="D81" s="170" t="s">
        <v>233</v>
      </c>
      <c r="E81" s="170" t="s">
        <v>4</v>
      </c>
      <c r="F81" s="169" t="s">
        <v>774</v>
      </c>
    </row>
    <row r="82" spans="1:6" ht="31.5" customHeight="1" x14ac:dyDescent="0.25">
      <c r="A82" s="168" t="s">
        <v>792</v>
      </c>
      <c r="B82" s="164">
        <f>'Lotação CJF'!B159</f>
        <v>286</v>
      </c>
      <c r="C82" s="165" t="str">
        <f>+VLOOKUP(B82,'Lotação CJF'!$B$159:$F$164,2,0)</f>
        <v>LÚCIO CASTELO BRANCO</v>
      </c>
      <c r="D82" s="165" t="str">
        <f>+VLOOKUP(B82,'Lotação CJF'!$B$159:$F$164,3,0)</f>
        <v>ANALISTA JUDICIÁRIO</v>
      </c>
      <c r="E82" s="164" t="str">
        <f>+VLOOKUP(B82,'Lotação CJF'!$B$159:$F$164,4,0)</f>
        <v>SECRETÁRIO / CJ-3</v>
      </c>
      <c r="F82" s="163" t="str">
        <f>+VLOOKUP(B82,'Lotação CJF'!$B$159:$F$164,5,0)</f>
        <v>CJF</v>
      </c>
    </row>
    <row r="83" spans="1:6" ht="31.5" customHeight="1" x14ac:dyDescent="0.25">
      <c r="A83" s="168" t="s">
        <v>1045</v>
      </c>
      <c r="B83" s="164">
        <f>'Lotação CJF'!B160</f>
        <v>973</v>
      </c>
      <c r="C83" s="165" t="str">
        <f>+VLOOKUP(B83,'Lotação CJF'!$B$159:$F$164,2,0)</f>
        <v>VIVIANE MENEZES XAVIER DE SOUZA</v>
      </c>
      <c r="D83" s="165" t="str">
        <f>+VLOOKUP(B83,'Lotação CJF'!$B$159:$F$164,3,0)</f>
        <v>CEDIDO PARA O CJF</v>
      </c>
      <c r="E83" s="164" t="str">
        <f>+VLOOKUP(B83,'Lotação CJF'!$B$159:$F$164,4,0)</f>
        <v>ASSESSOR "B" - CJ-1</v>
      </c>
      <c r="F83" s="163" t="str">
        <f>+VLOOKUP(B83,'Lotação CJF'!$B$159:$F$164,5,0)</f>
        <v>STJ</v>
      </c>
    </row>
    <row r="84" spans="1:6" ht="31.5" customHeight="1" x14ac:dyDescent="0.25">
      <c r="A84" s="168" t="s">
        <v>795</v>
      </c>
      <c r="B84" s="164">
        <f>'Lotação CJF'!B161</f>
        <v>544</v>
      </c>
      <c r="C84" s="165" t="str">
        <f>+VLOOKUP(B84,'Lotação CJF'!$B$159:$F$164,2,0)</f>
        <v>FÁBIO MENDONÇA DE OLIVEIRA</v>
      </c>
      <c r="D84" s="165" t="str">
        <f>+VLOOKUP(B84,'Lotação CJF'!$B$159:$F$164,3,0)</f>
        <v>ANALISTA JUDICIÁRIO</v>
      </c>
      <c r="E84" s="164" t="str">
        <f>+VLOOKUP(B84,'Lotação CJF'!$B$159:$F$164,4,0)</f>
        <v>SUBSECRETÁRIO / CJ-2</v>
      </c>
      <c r="F84" s="163" t="str">
        <f>+VLOOKUP(B84,'Lotação CJF'!$B$159:$F$164,5,0)</f>
        <v>CJF</v>
      </c>
    </row>
    <row r="85" spans="1:6" ht="31.5" customHeight="1" x14ac:dyDescent="0.25">
      <c r="A85" s="168" t="s">
        <v>793</v>
      </c>
      <c r="B85" s="164">
        <f>'Lotação CJF'!B163</f>
        <v>459</v>
      </c>
      <c r="C85" s="165" t="str">
        <f>+VLOOKUP(B85,'Lotação CJF'!$B$159:$F$164,2,0)</f>
        <v>MONICA REGINA FERREIRA ANTUNES</v>
      </c>
      <c r="D85" s="165" t="str">
        <f>+VLOOKUP(B85,'Lotação CJF'!$B$159:$F$164,3,0)</f>
        <v>TÉCNICO JUDICIÁRIO</v>
      </c>
      <c r="E85" s="164" t="str">
        <f>+VLOOKUP(B85,'Lotação CJF'!$B$159:$F$164,4,0)</f>
        <v>SUBSECRETÁRIA / CJ-2</v>
      </c>
      <c r="F85" s="163" t="str">
        <f>+VLOOKUP(B85,'Lotação CJF'!$B$159:$F$164,5,0)</f>
        <v>CJF</v>
      </c>
    </row>
    <row r="86" spans="1:6" ht="26.25" customHeight="1" x14ac:dyDescent="0.25">
      <c r="A86" s="235" t="s">
        <v>781</v>
      </c>
      <c r="B86" s="236"/>
      <c r="C86" s="236"/>
      <c r="D86" s="236"/>
      <c r="E86" s="162" t="s">
        <v>47</v>
      </c>
      <c r="F86" s="161">
        <f>COUNTIF(D82:D85,E86)</f>
        <v>2</v>
      </c>
    </row>
    <row r="87" spans="1:6" ht="26.25" customHeight="1" x14ac:dyDescent="0.25">
      <c r="A87" s="235"/>
      <c r="B87" s="236"/>
      <c r="C87" s="236"/>
      <c r="D87" s="236"/>
      <c r="E87" s="162" t="s">
        <v>9</v>
      </c>
      <c r="F87" s="161">
        <f>COUNTIF(D82:D85,E87)</f>
        <v>1</v>
      </c>
    </row>
    <row r="88" spans="1:6" ht="26.25" customHeight="1" thickBot="1" x14ac:dyDescent="0.3">
      <c r="A88" s="232" t="s">
        <v>931</v>
      </c>
      <c r="B88" s="233"/>
      <c r="C88" s="233"/>
      <c r="D88" s="233"/>
      <c r="E88" s="234"/>
      <c r="F88" s="160">
        <f>COUNTA(F82:F85)</f>
        <v>4</v>
      </c>
    </row>
    <row r="89" spans="1:6" ht="31.5" customHeight="1" thickBot="1" x14ac:dyDescent="0.3">
      <c r="A89" s="179"/>
    </row>
    <row r="90" spans="1:6" ht="31.5" customHeight="1" x14ac:dyDescent="0.25">
      <c r="A90" s="237" t="s">
        <v>879</v>
      </c>
      <c r="B90" s="238"/>
      <c r="C90" s="238"/>
      <c r="D90" s="238"/>
      <c r="E90" s="238"/>
      <c r="F90" s="239"/>
    </row>
    <row r="91" spans="1:6" ht="31.5" customHeight="1" x14ac:dyDescent="0.25">
      <c r="A91" s="172" t="s">
        <v>1</v>
      </c>
      <c r="B91" s="171" t="s">
        <v>2</v>
      </c>
      <c r="C91" s="170" t="s">
        <v>3</v>
      </c>
      <c r="D91" s="170" t="s">
        <v>233</v>
      </c>
      <c r="E91" s="170" t="s">
        <v>4</v>
      </c>
      <c r="F91" s="169" t="s">
        <v>774</v>
      </c>
    </row>
    <row r="92" spans="1:6" ht="31.5" customHeight="1" x14ac:dyDescent="0.25">
      <c r="A92" s="250" t="s">
        <v>803</v>
      </c>
      <c r="B92" s="164">
        <f>'Lotação CJF'!B171</f>
        <v>1075</v>
      </c>
      <c r="C92" s="165" t="str">
        <f>+VLOOKUP(B92,'Lotação CJF'!$B$171:$F$174,2,0)</f>
        <v>LUIZ ANTONIO DE SOUZA CORDEIRO</v>
      </c>
      <c r="D92" s="165" t="str">
        <f>+VLOOKUP(B92,'Lotação CJF'!$B$171:$F$174,3,0)</f>
        <v>SEM VÍNCULO</v>
      </c>
      <c r="E92" s="164" t="str">
        <f>+VLOOKUP(B92,'Lotação CJF'!$B$171:$F$174,4,0)</f>
        <v>DIRETOR EXECUTIVO / CJ-4</v>
      </c>
      <c r="F92" s="163" t="str">
        <f>+VLOOKUP(B92,'Lotação CJF'!$B$171:$F$174,5,0)</f>
        <v>SEM VÍNCULO</v>
      </c>
    </row>
    <row r="93" spans="1:6" ht="31.5" customHeight="1" x14ac:dyDescent="0.25">
      <c r="A93" s="254"/>
      <c r="B93" s="193">
        <f>'Lotação CJF'!B172</f>
        <v>770</v>
      </c>
      <c r="C93" s="165" t="str">
        <f>+VLOOKUP(B93,'Lotação CJF'!$B$171:$F$174,2,0)</f>
        <v>FREDERICO AUGUSTO COSTA DE OLIVEIRA</v>
      </c>
      <c r="D93" s="165" t="str">
        <f>+VLOOKUP(B93,'Lotação CJF'!$B$171:$F$174,3,0)</f>
        <v>ANALISTA JUDICIÁRIO</v>
      </c>
      <c r="E93" s="193" t="str">
        <f>+VLOOKUP(B93,'Lotação CJF'!$B$171:$F$174,4,0)</f>
        <v>ASSESSOR “A” / CJ-2</v>
      </c>
      <c r="F93" s="163" t="str">
        <f>+VLOOKUP(B93,'Lotação CJF'!$B$171:$F$174,5,0)</f>
        <v>CJF</v>
      </c>
    </row>
    <row r="94" spans="1:6" ht="31.5" customHeight="1" x14ac:dyDescent="0.25">
      <c r="A94" s="164" t="s">
        <v>814</v>
      </c>
      <c r="B94" s="164">
        <f>'Lotação CJF'!B173</f>
        <v>1076</v>
      </c>
      <c r="C94" s="165" t="str">
        <f>+VLOOKUP(B94,'Lotação CJF'!$B$171:$F$174,2,0)</f>
        <v>PRISCILLA BARRETO DA COSTA ARAÚJO</v>
      </c>
      <c r="D94" s="165" t="str">
        <f>+VLOOKUP(B94,'Lotação CJF'!$B$171:$F$174,3,0)</f>
        <v>CEDIDO PARA O CJF</v>
      </c>
      <c r="E94" s="164" t="str">
        <f>+VLOOKUP(B94,'Lotação CJF'!$B$171:$F$174,4,0)</f>
        <v>CHEFE DE GABINETE "B" / CJ-2</v>
      </c>
      <c r="F94" s="163" t="str">
        <f>+VLOOKUP(B94,'Lotação CJF'!$B$171:$F$174,5,0)</f>
        <v>Ministério da Economia</v>
      </c>
    </row>
    <row r="95" spans="1:6" s="173" customFormat="1" ht="31.5" customHeight="1" x14ac:dyDescent="0.25">
      <c r="A95" s="164" t="s">
        <v>1035</v>
      </c>
      <c r="B95" s="164">
        <f>'Lotação CJF'!B174</f>
        <v>1088</v>
      </c>
      <c r="C95" s="165" t="str">
        <f>+VLOOKUP(B95,'Lotação CJF'!$B$171:$F$174,2,0)</f>
        <v>PACELI DE ARAUJO DUARTE VASCONCELLOS</v>
      </c>
      <c r="D95" s="165" t="str">
        <f>+VLOOKUP(B95,'Lotação CJF'!$B$171:$F$174,3,0)</f>
        <v>SEM VÍNCULO</v>
      </c>
      <c r="E95" s="164" t="str">
        <f>+VLOOKUP(B95,'Lotação CJF'!$B$171:$F$174,4,0)</f>
        <v>ASSESSOR "B"/CJ-1</v>
      </c>
      <c r="F95" s="163" t="str">
        <f>+VLOOKUP(B95,'Lotação CJF'!$B$171:$F$174,5,0)</f>
        <v>SEM VÍNCULO</v>
      </c>
    </row>
    <row r="96" spans="1:6" s="173" customFormat="1" ht="31.5" customHeight="1" x14ac:dyDescent="0.25">
      <c r="A96" s="192" t="s">
        <v>859</v>
      </c>
      <c r="B96" s="164">
        <f>'Lotação CJF'!B176</f>
        <v>282</v>
      </c>
      <c r="C96" s="165" t="s">
        <v>143</v>
      </c>
      <c r="D96" s="165" t="str">
        <f>+VLOOKUP(B96,'Lotação CJF'!$B$6:$F$176,3,0)</f>
        <v>TÉCNICO JUDICIÁRIO</v>
      </c>
      <c r="E96" s="186" t="str">
        <f>+VLOOKUP(B96,'Lotação CJF'!$B$6:$F$176,4,0)</f>
        <v>CHEFE DE ASSESSORIA "A" / CJ-3</v>
      </c>
      <c r="F96" s="163" t="str">
        <f>+VLOOKUP(B96,'Lotação CJF'!$B$6:$F$176,5,0)</f>
        <v>CJF</v>
      </c>
    </row>
    <row r="97" spans="1:6" s="173" customFormat="1" ht="31.5" customHeight="1" x14ac:dyDescent="0.25">
      <c r="A97" s="185" t="s">
        <v>1105</v>
      </c>
      <c r="B97" s="177">
        <f>'Lotação CJF'!B189</f>
        <v>952</v>
      </c>
      <c r="C97" s="184" t="str">
        <f>+VLOOKUP(B97,'Lotação CJF'!$B$6:$F$17190,2,0)</f>
        <v xml:space="preserve"> FABIANO PEIXOTO DA CONCEIÇÃO</v>
      </c>
      <c r="D97" s="184" t="str">
        <f>+VLOOKUP(B97,'Lotação CJF'!$B$170:$F$190,3,0)</f>
        <v>ANALISTA JUDICIÁRIO</v>
      </c>
      <c r="E97" s="177" t="str">
        <f>+VLOOKUP(B97,'Lotação CJF'!$B$170:$F$190,4,0)</f>
        <v>CHEFE DE ASSESSORIA "C"/CJ-1</v>
      </c>
      <c r="F97" s="183" t="str">
        <f>+VLOOKUP(B97,'Lotação CJF'!$B$170:$F$190,5,0)</f>
        <v>CJF</v>
      </c>
    </row>
    <row r="98" spans="1:6" ht="26.25" customHeight="1" x14ac:dyDescent="0.25">
      <c r="A98" s="235" t="s">
        <v>781</v>
      </c>
      <c r="B98" s="236"/>
      <c r="C98" s="236"/>
      <c r="D98" s="236"/>
      <c r="E98" s="162" t="s">
        <v>47</v>
      </c>
      <c r="F98" s="161">
        <f>COUNTIF(D92:D97,E98)</f>
        <v>2</v>
      </c>
    </row>
    <row r="99" spans="1:6" ht="26.25" customHeight="1" x14ac:dyDescent="0.25">
      <c r="A99" s="235"/>
      <c r="B99" s="236"/>
      <c r="C99" s="236"/>
      <c r="D99" s="236"/>
      <c r="E99" s="162" t="s">
        <v>9</v>
      </c>
      <c r="F99" s="161">
        <f>COUNTIF(D92:D96,E99)</f>
        <v>1</v>
      </c>
    </row>
    <row r="100" spans="1:6" ht="26.25" customHeight="1" thickBot="1" x14ac:dyDescent="0.3">
      <c r="A100" s="232" t="s">
        <v>932</v>
      </c>
      <c r="B100" s="233"/>
      <c r="C100" s="233"/>
      <c r="D100" s="233"/>
      <c r="E100" s="234"/>
      <c r="F100" s="160">
        <f>COUNTA(F92:F97)</f>
        <v>6</v>
      </c>
    </row>
    <row r="101" spans="1:6" ht="31.5" customHeight="1" thickBot="1" x14ac:dyDescent="0.3">
      <c r="A101" s="179"/>
    </row>
    <row r="102" spans="1:6" ht="31.5" customHeight="1" x14ac:dyDescent="0.25">
      <c r="A102" s="237" t="s">
        <v>102</v>
      </c>
      <c r="B102" s="238"/>
      <c r="C102" s="238"/>
      <c r="D102" s="238"/>
      <c r="E102" s="238"/>
      <c r="F102" s="239"/>
    </row>
    <row r="103" spans="1:6" ht="31.5" customHeight="1" x14ac:dyDescent="0.25">
      <c r="A103" s="172" t="s">
        <v>1</v>
      </c>
      <c r="B103" s="171" t="s">
        <v>2</v>
      </c>
      <c r="C103" s="170" t="s">
        <v>3</v>
      </c>
      <c r="D103" s="170" t="s">
        <v>233</v>
      </c>
      <c r="E103" s="170" t="s">
        <v>4</v>
      </c>
      <c r="F103" s="169" t="s">
        <v>774</v>
      </c>
    </row>
    <row r="104" spans="1:6" ht="31.5" customHeight="1" x14ac:dyDescent="0.25">
      <c r="A104" s="255" t="s">
        <v>833</v>
      </c>
      <c r="B104" s="164">
        <f>'Lotação CJF'!B197</f>
        <v>1077</v>
      </c>
      <c r="C104" s="165" t="str">
        <f>+VLOOKUP(B104,'Lotação CJF'!$B$197:$F$229,2,0)</f>
        <v>ALDA MITIE KAMADA</v>
      </c>
      <c r="D104" s="165" t="str">
        <f>+VLOOKUP(B104,'Lotação CJF'!$B$197:$F$229,3,0)</f>
        <v>CEDIDO PARA O CJF</v>
      </c>
      <c r="E104" s="164" t="str">
        <f>+VLOOKUP(B104,'Lotação CJF'!$B$197:$F$229,4,0)</f>
        <v>SECRETÁRIA / CJ-3</v>
      </c>
      <c r="F104" s="163" t="str">
        <f>+VLOOKUP(B104,'Lotação CJF'!$B$197:$F$229,5,0)</f>
        <v>Ministério da Economia</v>
      </c>
    </row>
    <row r="105" spans="1:6" ht="31.5" customHeight="1" x14ac:dyDescent="0.25">
      <c r="A105" s="256"/>
      <c r="B105" s="193">
        <f>'Lotação CJF'!B198</f>
        <v>1084</v>
      </c>
      <c r="C105" s="165" t="str">
        <f>+VLOOKUP(B105,'Lotação CJF'!$B$197:$F$229,2,0)</f>
        <v xml:space="preserve">RENATA MORAIS LIMA COSTA </v>
      </c>
      <c r="D105" s="165" t="str">
        <f>+VLOOKUP(B105,'Lotação CJF'!$B$197:$F$229,3,0)</f>
        <v>CEDIDO PARA O CJF</v>
      </c>
      <c r="E105" s="193" t="str">
        <f>+VLOOKUP(B105,'Lotação CJF'!$B$197:$F$229,4,0)</f>
        <v>ASSESSOR “B” / CJ-1</v>
      </c>
      <c r="F105" s="163" t="str">
        <f>+VLOOKUP(B105,'Lotação CJF'!$B$197:$F$229,5,0)</f>
        <v>STF</v>
      </c>
    </row>
    <row r="106" spans="1:6" ht="31.5" customHeight="1" x14ac:dyDescent="0.25">
      <c r="A106" s="175" t="s">
        <v>831</v>
      </c>
      <c r="B106" s="177">
        <f>'Lotação CJF'!B200</f>
        <v>307</v>
      </c>
      <c r="C106" s="165" t="str">
        <f>+VLOOKUP(B106,'Lotação CJF'!$B$197:$F$229,2,0)</f>
        <v>CLEIDE SOUSA DE OLIVEIRA</v>
      </c>
      <c r="D106" s="165" t="str">
        <f>+VLOOKUP(B106,'Lotação CJF'!$B$197:$F$229,3,0)</f>
        <v>TÉCNICO JUDICIÁRIO</v>
      </c>
      <c r="E106" s="164" t="str">
        <f>+VLOOKUP(B106,'Lotação CJF'!$B$197:$F$229,4,0)</f>
        <v>ASSESSOR “B” / CJ-1</v>
      </c>
      <c r="F106" s="163" t="str">
        <f>+VLOOKUP(B106,'Lotação CJF'!$B$197:$F$229,5,0)</f>
        <v>CJF</v>
      </c>
    </row>
    <row r="107" spans="1:6" ht="31.5" customHeight="1" x14ac:dyDescent="0.25">
      <c r="A107" s="164" t="s">
        <v>1028</v>
      </c>
      <c r="B107" s="177">
        <f>'Lotação CJF'!B201</f>
        <v>86</v>
      </c>
      <c r="C107" s="165" t="str">
        <f>+VLOOKUP(B107,'Lotação CJF'!$B$197:$F$229,2,0)</f>
        <v>ÉRICO ALESSANDRO FAGUNDES</v>
      </c>
      <c r="D107" s="165" t="str">
        <f>+VLOOKUP(B107,'Lotação CJF'!$B$197:$F$229,3,0)</f>
        <v>TÉCNICO JUDICIÁRIO</v>
      </c>
      <c r="E107" s="164" t="str">
        <f>+VLOOKUP(B107,'Lotação CJF'!$B$197:$F$229,4,0)</f>
        <v>DIRETOR DE DIVISÃO / CJ-1</v>
      </c>
      <c r="F107" s="163" t="str">
        <f>+VLOOKUP(B107,'Lotação CJF'!$B$197:$F$229,5,0)</f>
        <v>CJF</v>
      </c>
    </row>
    <row r="108" spans="1:6" ht="31.5" customHeight="1" x14ac:dyDescent="0.25">
      <c r="A108" s="182" t="s">
        <v>1029</v>
      </c>
      <c r="B108" s="164">
        <f>'Lotação CJF'!B202</f>
        <v>1078</v>
      </c>
      <c r="C108" s="165" t="str">
        <f>+VLOOKUP(B108,'Lotação CJF'!$B$197:$F$229,2,0)</f>
        <v>ADRIANA ALVES XAVIER DURÃO</v>
      </c>
      <c r="D108" s="165" t="str">
        <f>+VLOOKUP(B108,'Lotação CJF'!$B$197:$F$229,3,0)</f>
        <v>CEDIDO PARA O CJF</v>
      </c>
      <c r="E108" s="164" t="str">
        <f>+VLOOKUP(B108,'Lotação CJF'!$B$197:$F$229,4,0)</f>
        <v>SUBSECRETÁRIA / CJ-2</v>
      </c>
      <c r="F108" s="163" t="str">
        <f>+VLOOKUP(B108,'Lotação CJF'!$B$197:$F$229,5,0)</f>
        <v>Ministério do Meio Ambiente</v>
      </c>
    </row>
    <row r="109" spans="1:6" ht="31.5" customHeight="1" x14ac:dyDescent="0.25">
      <c r="A109" s="166" t="s">
        <v>104</v>
      </c>
      <c r="B109" s="181">
        <f>'Lotação CJF'!B207</f>
        <v>1000</v>
      </c>
      <c r="C109" s="165" t="str">
        <f>+VLOOKUP(B109,'Lotação CJF'!$B$197:$F$229,2,0)</f>
        <v>LUCIANA GOMES FRANÇA NOGUEIRA</v>
      </c>
      <c r="D109" s="165" t="str">
        <f>+VLOOKUP(B109,'Lotação CJF'!$B$197:$F$229,3,0)</f>
        <v>ANALISTA JUDICIÁRIO</v>
      </c>
      <c r="E109" s="164" t="str">
        <f>+VLOOKUP(B109,'Lotação CJF'!$B$197:$F$229,4,0)</f>
        <v>SUBSECRETÁRIA / CJ-2</v>
      </c>
      <c r="F109" s="163" t="str">
        <f>+VLOOKUP(B109,'Lotação CJF'!$B$197:$F$229,5,0)</f>
        <v>CJF</v>
      </c>
    </row>
    <row r="110" spans="1:6" ht="31.5" customHeight="1" x14ac:dyDescent="0.25">
      <c r="A110" s="180" t="s">
        <v>1106</v>
      </c>
      <c r="B110" s="176">
        <f>'Lotação CJF'!B213</f>
        <v>1066</v>
      </c>
      <c r="C110" s="165" t="str">
        <f>+VLOOKUP(B110,'Lotação CJF'!$B$197:$F$229,2,0)</f>
        <v>HUGO BITTENCOURT DE OLIVEIRA ROZENDO</v>
      </c>
      <c r="D110" s="165" t="str">
        <f>+VLOOKUP(B110,'Lotação CJF'!$B$197:$F$229,3,0)</f>
        <v>ANALISTA JUDICIÁRIO</v>
      </c>
      <c r="E110" s="164" t="str">
        <f>+VLOOKUP(B110,'Lotação CJF'!$B$197:$F$229,4,0)</f>
        <v>SUBSECRETÁRIO / CJ-2</v>
      </c>
      <c r="F110" s="163" t="str">
        <f>+VLOOKUP(B110,'Lotação CJF'!$B$197:$F$229,5,0)</f>
        <v>CJF</v>
      </c>
    </row>
    <row r="111" spans="1:6" ht="31.5" customHeight="1" x14ac:dyDescent="0.25">
      <c r="A111" s="166" t="s">
        <v>830</v>
      </c>
      <c r="B111" s="164">
        <f>'Lotação CJF'!B220</f>
        <v>921</v>
      </c>
      <c r="C111" s="165" t="str">
        <f>+VLOOKUP(B111,'Lotação CJF'!$B$197:$F$229,2,0)</f>
        <v>WIVIANE SOUSA DOS SANTOS</v>
      </c>
      <c r="D111" s="165" t="str">
        <f>+VLOOKUP(B111,'Lotação CJF'!$B$197:$F$229,3,0)</f>
        <v>CEDIDO PARA O CJF</v>
      </c>
      <c r="E111" s="164" t="str">
        <f>+VLOOKUP(B111,'Lotação CJF'!$B$197:$F$229,4,0)</f>
        <v>SUBSECRETÁRIO / CJ-2</v>
      </c>
      <c r="F111" s="163" t="str">
        <f>+VLOOKUP(B111,'Lotação CJF'!$B$197:$F$229,5,0)</f>
        <v>STJ</v>
      </c>
    </row>
    <row r="112" spans="1:6" ht="26.25" customHeight="1" x14ac:dyDescent="0.25">
      <c r="A112" s="235" t="s">
        <v>781</v>
      </c>
      <c r="B112" s="236"/>
      <c r="C112" s="236"/>
      <c r="D112" s="236"/>
      <c r="E112" s="162" t="s">
        <v>47</v>
      </c>
      <c r="F112" s="161">
        <f>COUNTIF(D104:D111,E112)</f>
        <v>2</v>
      </c>
    </row>
    <row r="113" spans="1:6" ht="26.25" customHeight="1" x14ac:dyDescent="0.25">
      <c r="A113" s="235"/>
      <c r="B113" s="236"/>
      <c r="C113" s="236"/>
      <c r="D113" s="236"/>
      <c r="E113" s="162" t="s">
        <v>9</v>
      </c>
      <c r="F113" s="161">
        <f>COUNTIF(D104:D111,E113)</f>
        <v>2</v>
      </c>
    </row>
    <row r="114" spans="1:6" ht="26.25" customHeight="1" thickBot="1" x14ac:dyDescent="0.3">
      <c r="A114" s="232" t="s">
        <v>124</v>
      </c>
      <c r="B114" s="233"/>
      <c r="C114" s="233"/>
      <c r="D114" s="233"/>
      <c r="E114" s="234"/>
      <c r="F114" s="160">
        <f>COUNTA(F104:F111)</f>
        <v>8</v>
      </c>
    </row>
    <row r="115" spans="1:6" ht="31.5" customHeight="1" thickBot="1" x14ac:dyDescent="0.3">
      <c r="A115" s="179"/>
    </row>
    <row r="116" spans="1:6" ht="31.5" customHeight="1" x14ac:dyDescent="0.25">
      <c r="A116" s="237" t="s">
        <v>125</v>
      </c>
      <c r="B116" s="238"/>
      <c r="C116" s="238"/>
      <c r="D116" s="238"/>
      <c r="E116" s="238"/>
      <c r="F116" s="239"/>
    </row>
    <row r="117" spans="1:6" ht="31.5" customHeight="1" x14ac:dyDescent="0.25">
      <c r="A117" s="172" t="s">
        <v>1</v>
      </c>
      <c r="B117" s="171" t="s">
        <v>2</v>
      </c>
      <c r="C117" s="170" t="s">
        <v>3</v>
      </c>
      <c r="D117" s="170" t="s">
        <v>233</v>
      </c>
      <c r="E117" s="170" t="s">
        <v>4</v>
      </c>
      <c r="F117" s="169" t="s">
        <v>774</v>
      </c>
    </row>
    <row r="118" spans="1:6" ht="31.5" customHeight="1" x14ac:dyDescent="0.25">
      <c r="A118" s="166" t="s">
        <v>126</v>
      </c>
      <c r="B118" s="164">
        <f>'Lotação CJF'!B233</f>
        <v>1079</v>
      </c>
      <c r="C118" s="165" t="str">
        <f>+VLOOKUP(B118,'Lotação CJF'!$B$233:$F$275,2,0)</f>
        <v>KELSON FERREIRA ROCHA</v>
      </c>
      <c r="D118" s="165" t="str">
        <f>+VLOOKUP(B118,'Lotação CJF'!$B$233:$F$275,3,0)</f>
        <v>SEM VÍNCULO</v>
      </c>
      <c r="E118" s="164" t="str">
        <f>+VLOOKUP(B118,'Lotação CJF'!$B$233:$F$275,4,0)</f>
        <v>SECRETÁRIO / CJ-3</v>
      </c>
      <c r="F118" s="163" t="str">
        <f>+VLOOKUP(B118,'Lotação CJF'!$B$233:$F$275,5,0)</f>
        <v>SEM VÍNCULO</v>
      </c>
    </row>
    <row r="119" spans="1:6" ht="31.5" customHeight="1" x14ac:dyDescent="0.25">
      <c r="A119" s="166" t="s">
        <v>834</v>
      </c>
      <c r="B119" s="177">
        <f>'Lotação CJF'!B234</f>
        <v>1080</v>
      </c>
      <c r="C119" s="165" t="str">
        <f>+VLOOKUP(B119,'Lotação CJF'!$B$233:$F$275,2,0)</f>
        <v>WALTER DISNEY NOLETO COSTA</v>
      </c>
      <c r="D119" s="165" t="str">
        <f>+VLOOKUP(B119,'Lotação CJF'!$B$233:$F$275,3,0)</f>
        <v>CEDIDO PARA O CJF</v>
      </c>
      <c r="E119" s="164" t="str">
        <f>+VLOOKUP(B119,'Lotação CJF'!$B$233:$F$275,4,0)</f>
        <v>ASSESSOR "B" / CJ-1</v>
      </c>
      <c r="F119" s="163" t="str">
        <f>+VLOOKUP(B119,'Lotação CJF'!$B$233:$F$275,5,0)</f>
        <v>STJ</v>
      </c>
    </row>
    <row r="120" spans="1:6" ht="31.5" customHeight="1" x14ac:dyDescent="0.25">
      <c r="A120" s="168" t="s">
        <v>1031</v>
      </c>
      <c r="B120" s="177">
        <f>'Lotação CJF'!B236</f>
        <v>993</v>
      </c>
      <c r="C120" s="165" t="str">
        <f>+VLOOKUP(B120,'Lotação CJF'!$B$233:$F$275,2,0)</f>
        <v>ANDRÉ ARGOLO DE CARVALHO</v>
      </c>
      <c r="D120" s="165" t="str">
        <f>+VLOOKUP(B120,'Lotação CJF'!$B$233:$F$275,3,0)</f>
        <v>TÉCNICO JUDICIÁRIO</v>
      </c>
      <c r="E120" s="164" t="str">
        <f>+VLOOKUP(B120,'Lotação CJF'!$B$233:$F$275,4,0)</f>
        <v xml:space="preserve">DIRETOR DE DIVISÃO / CJ-1 </v>
      </c>
      <c r="F120" s="163" t="str">
        <f>+VLOOKUP(B120,'Lotação CJF'!$B$233:$F$275,5,0)</f>
        <v>CJF</v>
      </c>
    </row>
    <row r="121" spans="1:6" ht="31.5" customHeight="1" x14ac:dyDescent="0.25">
      <c r="A121" s="178" t="s">
        <v>1110</v>
      </c>
      <c r="B121" s="164">
        <f>'Lotação CJF'!B239</f>
        <v>637</v>
      </c>
      <c r="C121" s="165" t="str">
        <f>+VLOOKUP(B121,'Lotação CJF'!$B$233:$F$275,2,0)</f>
        <v>LUANA CARVALHO DE ALMEIDA</v>
      </c>
      <c r="D121" s="165" t="str">
        <f>+VLOOKUP(B121,'Lotação CJF'!$B$233:$F$275,3,0)</f>
        <v>TÉCNICO JUDICIÁRIO</v>
      </c>
      <c r="E121" s="164" t="str">
        <f>+VLOOKUP(B121,'Lotação CJF'!$B$233:$F$275,4,0)</f>
        <v>SUBSECRETÁRIO / CJ-2</v>
      </c>
      <c r="F121" s="163" t="str">
        <f>+VLOOKUP(B121,'Lotação CJF'!$B$233:$F$275,5,0)</f>
        <v>CJF</v>
      </c>
    </row>
    <row r="122" spans="1:6" ht="31.5" customHeight="1" x14ac:dyDescent="0.25">
      <c r="A122" s="166" t="s">
        <v>1033</v>
      </c>
      <c r="B122" s="177">
        <f>'Lotação CJF'!B240</f>
        <v>978</v>
      </c>
      <c r="C122" s="165" t="str">
        <f>+VLOOKUP(B122,'Lotação CJF'!$B$233:$F$275,2,0)</f>
        <v>ELIAQUIN VIEIRA DOS SANTOS</v>
      </c>
      <c r="D122" s="165" t="str">
        <f>+VLOOKUP(B122,'Lotação CJF'!$B$233:$F$275,3,0)</f>
        <v>TÉCNICO JUDICIÁRIO</v>
      </c>
      <c r="E122" s="164" t="str">
        <f>+VLOOKUP(B122,'Lotação CJF'!$B$233:$F$275,4,0)</f>
        <v xml:space="preserve">DIRETOR DE DIVISÃO / CJ-1 </v>
      </c>
      <c r="F122" s="163" t="str">
        <f>+VLOOKUP(B122,'Lotação CJF'!$B$233:$F$275,5,0)</f>
        <v>CJF</v>
      </c>
    </row>
    <row r="123" spans="1:6" ht="31.5" customHeight="1" x14ac:dyDescent="0.25">
      <c r="A123" s="240" t="s">
        <v>1111</v>
      </c>
      <c r="B123" s="164">
        <f>'Lotação CJF'!B250</f>
        <v>545</v>
      </c>
      <c r="C123" s="165" t="str">
        <f>+VLOOKUP(B123,'Lotação CJF'!$B$233:$F$275,2,0)</f>
        <v>EDUARDO NEUMANN MORUM SIMÃO</v>
      </c>
      <c r="D123" s="165" t="str">
        <f>+VLOOKUP(B123,'Lotação CJF'!$B$233:$F$275,3,0)</f>
        <v>TÉCNICO JUDICIÁRIO</v>
      </c>
      <c r="E123" s="164" t="str">
        <f>+VLOOKUP(B123,'Lotação CJF'!$B$233:$F$275,4,0)</f>
        <v>SUBSECRETÁRIO / CJ-2</v>
      </c>
      <c r="F123" s="163" t="str">
        <f>+VLOOKUP(B123,'Lotação CJF'!$B$233:$F$275,5,0)</f>
        <v>CJF</v>
      </c>
    </row>
    <row r="124" spans="1:6" ht="31.5" customHeight="1" x14ac:dyDescent="0.25">
      <c r="A124" s="241"/>
      <c r="B124" s="164">
        <f>'Lotação CJF'!B263</f>
        <v>830</v>
      </c>
      <c r="C124" s="165" t="str">
        <f>+VLOOKUP(B124,'Lotação CJF'!$B$233:$F$275,2,0)</f>
        <v>MISAEL GUERRA PESSOA DE ANDRADE</v>
      </c>
      <c r="D124" s="165" t="str">
        <f>+VLOOKUP(B124,'Lotação CJF'!$B$233:$F$275,3,0)</f>
        <v>ANALISTA JUDICIÁRIO</v>
      </c>
      <c r="E124" s="164" t="str">
        <f>+VLOOKUP(B124,'Lotação CJF'!$B$233:$F$275,4,0)</f>
        <v>SUBSECRETÁRIO / CJ-2</v>
      </c>
      <c r="F124" s="163" t="str">
        <f>+VLOOKUP(B124,'Lotação CJF'!$B$233:$F$275,5,0)</f>
        <v>CJF</v>
      </c>
    </row>
    <row r="125" spans="1:6" ht="31.5" customHeight="1" x14ac:dyDescent="0.25">
      <c r="A125" s="166" t="s">
        <v>1034</v>
      </c>
      <c r="B125" s="176">
        <f>'Lotação CJF'!B268</f>
        <v>907</v>
      </c>
      <c r="C125" s="165" t="str">
        <f>+VLOOKUP(B125,'Lotação CJF'!$B$233:$F$275,2,0)</f>
        <v>ANDRÉ LUIZ CORDEIRO CAVALCANTI</v>
      </c>
      <c r="D125" s="165" t="str">
        <f>+VLOOKUP(B125,'Lotação CJF'!$B$233:$F$275,3,0)</f>
        <v>CEDIDO PARA O CJF</v>
      </c>
      <c r="E125" s="164" t="str">
        <f>+VLOOKUP(B125,'Lotação CJF'!$B$233:$F$275,4,0)</f>
        <v xml:space="preserve">DIRETOR DE DIVISÃO / CJ-1 </v>
      </c>
      <c r="F125" s="163" t="str">
        <f>+VLOOKUP(B125,'Lotação CJF'!$B$233:$F$275,5,0)</f>
        <v>STJ</v>
      </c>
    </row>
    <row r="126" spans="1:6" ht="26.25" customHeight="1" x14ac:dyDescent="0.25">
      <c r="A126" s="235" t="s">
        <v>781</v>
      </c>
      <c r="B126" s="236"/>
      <c r="C126" s="236"/>
      <c r="D126" s="236"/>
      <c r="E126" s="162" t="s">
        <v>47</v>
      </c>
      <c r="F126" s="161">
        <f>COUNTIF(D118:D125,E126)</f>
        <v>1</v>
      </c>
    </row>
    <row r="127" spans="1:6" ht="26.25" customHeight="1" x14ac:dyDescent="0.25">
      <c r="A127" s="235"/>
      <c r="B127" s="236"/>
      <c r="C127" s="236"/>
      <c r="D127" s="236"/>
      <c r="E127" s="162" t="s">
        <v>9</v>
      </c>
      <c r="F127" s="161">
        <f>COUNTIF(D118:D125,E127)</f>
        <v>4</v>
      </c>
    </row>
    <row r="128" spans="1:6" ht="26.25" customHeight="1" thickBot="1" x14ac:dyDescent="0.3">
      <c r="A128" s="232" t="s">
        <v>167</v>
      </c>
      <c r="B128" s="233"/>
      <c r="C128" s="233"/>
      <c r="D128" s="233"/>
      <c r="E128" s="234"/>
      <c r="F128" s="160">
        <f>COUNTA(F118:F125)</f>
        <v>8</v>
      </c>
    </row>
    <row r="129" spans="1:6" ht="31.5" customHeight="1" thickBot="1" x14ac:dyDescent="0.3">
      <c r="A129" s="174"/>
      <c r="C129" s="173"/>
      <c r="D129" s="144"/>
      <c r="E129" s="144"/>
      <c r="F129" s="144"/>
    </row>
    <row r="130" spans="1:6" ht="31.5" customHeight="1" x14ac:dyDescent="0.25">
      <c r="A130" s="237" t="s">
        <v>174</v>
      </c>
      <c r="B130" s="238"/>
      <c r="C130" s="238"/>
      <c r="D130" s="238"/>
      <c r="E130" s="238"/>
      <c r="F130" s="239"/>
    </row>
    <row r="131" spans="1:6" ht="31.5" customHeight="1" x14ac:dyDescent="0.25">
      <c r="A131" s="172" t="s">
        <v>1</v>
      </c>
      <c r="B131" s="171" t="s">
        <v>2</v>
      </c>
      <c r="C131" s="170" t="s">
        <v>3</v>
      </c>
      <c r="D131" s="170" t="s">
        <v>233</v>
      </c>
      <c r="E131" s="170" t="s">
        <v>4</v>
      </c>
      <c r="F131" s="169" t="s">
        <v>774</v>
      </c>
    </row>
    <row r="132" spans="1:6" ht="31.5" customHeight="1" x14ac:dyDescent="0.25">
      <c r="A132" s="168" t="s">
        <v>862</v>
      </c>
      <c r="B132" s="164">
        <f>'Lotação CJF'!B284</f>
        <v>964</v>
      </c>
      <c r="C132" s="165" t="str">
        <f>+VLOOKUP(B132,'Lotação CJF'!$B$284:$F$296,2,0)</f>
        <v>CRISTIANE MEIRELES ORTIZ</v>
      </c>
      <c r="D132" s="165" t="str">
        <f>+VLOOKUP(B132,'Lotação CJF'!$B$284:$F$296,3,0)</f>
        <v>ANALISTA JUDICIÁRIO</v>
      </c>
      <c r="E132" s="164" t="str">
        <f>+VLOOKUP(B132,'Lotação CJF'!$B$284:$F$296,4,0)</f>
        <v>ASSESSOR  “A”/ CJ-2</v>
      </c>
      <c r="F132" s="163" t="str">
        <f>+VLOOKUP(B132,'Lotação CJF'!$B$284:$F$296,5,0)</f>
        <v>CJF</v>
      </c>
    </row>
    <row r="133" spans="1:6" ht="31.5" customHeight="1" x14ac:dyDescent="0.25">
      <c r="A133" s="164" t="s">
        <v>176</v>
      </c>
      <c r="B133" s="164">
        <f>'Lotação CJF'!B285</f>
        <v>897</v>
      </c>
      <c r="C133" s="165" t="str">
        <f>+VLOOKUP(B133,'Lotação CJF'!$B$284:$F$296,2,0)</f>
        <v>DENISE GUIMARÃES TÂNGARI</v>
      </c>
      <c r="D133" s="165" t="str">
        <f>+VLOOKUP(B133,'Lotação CJF'!$B$284:$F$296,3,0)</f>
        <v>SEM VÍNCULO</v>
      </c>
      <c r="E133" s="164" t="str">
        <f>+VLOOKUP(B133,'Lotação CJF'!$B$284:$F$296,4,0)</f>
        <v xml:space="preserve">SECRETÁRIO / CJ-3 </v>
      </c>
      <c r="F133" s="163" t="str">
        <f>+VLOOKUP(B133,'Lotação CJF'!$B$284:$F$296,5,0)</f>
        <v>SEM VÍNCULO</v>
      </c>
    </row>
    <row r="134" spans="1:6" ht="31.5" customHeight="1" x14ac:dyDescent="0.25">
      <c r="A134" s="164" t="s">
        <v>1047</v>
      </c>
      <c r="B134" s="164">
        <f>'Lotação CJF'!B287</f>
        <v>1045</v>
      </c>
      <c r="C134" s="165" t="str">
        <f>+VLOOKUP(B134,'Lotação CJF'!$B$284:$F$296,2,0)</f>
        <v>ELANE PEREIRA DA ROSA</v>
      </c>
      <c r="D134" s="165" t="str">
        <f>+VLOOKUP(B134,'Lotação CJF'!$B$284:$F$296,3,0)</f>
        <v>TÉCNICO JUDICIÁRIO</v>
      </c>
      <c r="E134" s="164" t="str">
        <f>+VLOOKUP(B134,'Lotação CJF'!$B$284:$F$296,4,0)</f>
        <v>ASSESSOR "B" / CJ-1</v>
      </c>
      <c r="F134" s="163" t="str">
        <f>+VLOOKUP(B134,'Lotação CJF'!$B$284:$F$296,5,0)</f>
        <v>CJF</v>
      </c>
    </row>
    <row r="135" spans="1:6" ht="31.5" customHeight="1" x14ac:dyDescent="0.25">
      <c r="A135" s="243" t="s">
        <v>863</v>
      </c>
      <c r="B135" s="164">
        <f>'Lotação CJF'!B289</f>
        <v>779</v>
      </c>
      <c r="C135" s="165" t="str">
        <f>+VLOOKUP(B135,'Lotação CJF'!$B$284:$F$296,2,0)</f>
        <v>EVILANE PRATA ANTUNES RIBEIRO MARTINS</v>
      </c>
      <c r="D135" s="165" t="str">
        <f>+VLOOKUP(B135,'Lotação CJF'!$B$284:$F$296,3,0)</f>
        <v>TÉCNICO JUDICIÁRIO</v>
      </c>
      <c r="E135" s="164" t="str">
        <f>+VLOOKUP(B135,'Lotação CJF'!$B$284:$F$296,4,0)</f>
        <v>DIRETOR DE CENTRO “B” / CJ-2</v>
      </c>
      <c r="F135" s="163" t="str">
        <f>+VLOOKUP(B135,'Lotação CJF'!$B$284:$F$296,5,0)</f>
        <v>CJF</v>
      </c>
    </row>
    <row r="136" spans="1:6" ht="31.5" customHeight="1" x14ac:dyDescent="0.25">
      <c r="A136" s="243"/>
      <c r="B136" s="164">
        <f>'Lotação CJF'!B290</f>
        <v>845</v>
      </c>
      <c r="C136" s="165" t="str">
        <f>+VLOOKUP(B136,'Lotação CJF'!$B$284:$F$296,2,0)</f>
        <v>JOELMIR RODRIGUES DA SILVA</v>
      </c>
      <c r="D136" s="165" t="str">
        <f>+VLOOKUP(B136,'Lotação CJF'!$B$284:$F$296,3,0)</f>
        <v>TÉCNICO JUDICIÁRIO</v>
      </c>
      <c r="E136" s="164" t="str">
        <f>+VLOOKUP(B136,'Lotação CJF'!$B$284:$F$296,4,0)</f>
        <v xml:space="preserve">ASSESSOR "B"/ CJ-1 </v>
      </c>
      <c r="F136" s="163" t="str">
        <f>+VLOOKUP(B136,'Lotação CJF'!$B$284:$F$296,5,0)</f>
        <v>CJF</v>
      </c>
    </row>
    <row r="137" spans="1:6" ht="31.5" customHeight="1" x14ac:dyDescent="0.25">
      <c r="A137" s="175" t="s">
        <v>864</v>
      </c>
      <c r="B137" s="164">
        <f>'Lotação CJF'!B292</f>
        <v>723</v>
      </c>
      <c r="C137" s="165" t="str">
        <f>+VLOOKUP(B137,'Lotação CJF'!$B$284:$F$296,2,0)</f>
        <v>PAULA MONTEIRO RUSSO</v>
      </c>
      <c r="D137" s="165" t="str">
        <f>+VLOOKUP(B137,'Lotação CJF'!$B$284:$F$296,3,0)</f>
        <v>SEM VÍNCULO</v>
      </c>
      <c r="E137" s="164" t="str">
        <f>+VLOOKUP(B137,'Lotação CJF'!$B$284:$F$296,4,0)</f>
        <v>DIRETOR DE DIVISÃO / CJ-1</v>
      </c>
      <c r="F137" s="163" t="str">
        <f>+VLOOKUP(B137,'Lotação CJF'!$B$284:$F$296,5,0)</f>
        <v>SEM VÍNCULO</v>
      </c>
    </row>
    <row r="138" spans="1:6" ht="31.5" customHeight="1" x14ac:dyDescent="0.25">
      <c r="A138" s="166" t="s">
        <v>184</v>
      </c>
      <c r="B138" s="164">
        <f>'Lotação CJF'!B294</f>
        <v>0</v>
      </c>
      <c r="C138" s="165" t="e">
        <f>+VLOOKUP(B138,'Lotação CJF'!$B$284:$F$296,2,0)</f>
        <v>#N/A</v>
      </c>
      <c r="D138" s="165" t="e">
        <f>+VLOOKUP(B138,'Lotação CJF'!$B$284:$F$296,3,0)</f>
        <v>#N/A</v>
      </c>
      <c r="E138" s="164" t="e">
        <f>+VLOOKUP(B138,'Lotação CJF'!$B$284:$F$296,4,0)</f>
        <v>#N/A</v>
      </c>
      <c r="F138" s="163" t="e">
        <f>+VLOOKUP(B138,'Lotação CJF'!$B$284:$F$296,5,0)</f>
        <v>#N/A</v>
      </c>
    </row>
    <row r="139" spans="1:6" ht="31.5" customHeight="1" x14ac:dyDescent="0.25">
      <c r="A139" s="168" t="s">
        <v>1048</v>
      </c>
      <c r="B139" s="164">
        <f>'Lotação CJF'!B296</f>
        <v>527</v>
      </c>
      <c r="C139" s="165" t="str">
        <f>+VLOOKUP(B139,'Lotação CJF'!$B$284:$F$296,2,0)</f>
        <v>RENATO DE OLIVEIRA PAES</v>
      </c>
      <c r="D139" s="165" t="str">
        <f>+VLOOKUP(B139,'Lotação CJF'!$B$284:$F$296,3,0)</f>
        <v>ANALISTA JUDICIÁRIO</v>
      </c>
      <c r="E139" s="164" t="str">
        <f>+VLOOKUP(B139,'Lotação CJF'!$B$284:$F$296,4,0)</f>
        <v>DIRETOR DE DIVISÃO / CJ-1</v>
      </c>
      <c r="F139" s="163" t="str">
        <f>+VLOOKUP(B139,'Lotação CJF'!$B$284:$F$296,5,0)</f>
        <v>CJF</v>
      </c>
    </row>
    <row r="140" spans="1:6" ht="26.25" customHeight="1" x14ac:dyDescent="0.25">
      <c r="A140" s="235" t="s">
        <v>781</v>
      </c>
      <c r="B140" s="236"/>
      <c r="C140" s="236"/>
      <c r="D140" s="236"/>
      <c r="E140" s="162" t="s">
        <v>47</v>
      </c>
      <c r="F140" s="161">
        <f>COUNTIF(D132:D139,E140)</f>
        <v>2</v>
      </c>
    </row>
    <row r="141" spans="1:6" ht="26.25" customHeight="1" x14ac:dyDescent="0.25">
      <c r="A141" s="235"/>
      <c r="B141" s="236"/>
      <c r="C141" s="236"/>
      <c r="D141" s="236"/>
      <c r="E141" s="162" t="s">
        <v>9</v>
      </c>
      <c r="F141" s="161">
        <f>COUNTIF(D132:D139,E141)</f>
        <v>3</v>
      </c>
    </row>
    <row r="142" spans="1:6" ht="26.25" customHeight="1" thickBot="1" x14ac:dyDescent="0.3">
      <c r="A142" s="232" t="s">
        <v>189</v>
      </c>
      <c r="B142" s="233"/>
      <c r="C142" s="233"/>
      <c r="D142" s="233"/>
      <c r="E142" s="234"/>
      <c r="F142" s="160">
        <f>COUNTA(F132:F139)</f>
        <v>8</v>
      </c>
    </row>
    <row r="143" spans="1:6" ht="31.5" customHeight="1" thickBot="1" x14ac:dyDescent="0.3">
      <c r="A143" s="144"/>
      <c r="C143" s="173"/>
      <c r="D143" s="144"/>
      <c r="E143" s="144"/>
      <c r="F143" s="144"/>
    </row>
    <row r="144" spans="1:6" ht="31.5" customHeight="1" x14ac:dyDescent="0.25">
      <c r="A144" s="244" t="s">
        <v>190</v>
      </c>
      <c r="B144" s="245"/>
      <c r="C144" s="245"/>
      <c r="D144" s="245"/>
      <c r="E144" s="245"/>
      <c r="F144" s="246"/>
    </row>
    <row r="145" spans="1:6" ht="31.5" customHeight="1" x14ac:dyDescent="0.25">
      <c r="A145" s="172" t="s">
        <v>1</v>
      </c>
      <c r="B145" s="171" t="s">
        <v>2</v>
      </c>
      <c r="C145" s="170" t="s">
        <v>3</v>
      </c>
      <c r="D145" s="170" t="s">
        <v>233</v>
      </c>
      <c r="E145" s="170" t="s">
        <v>4</v>
      </c>
      <c r="F145" s="169" t="s">
        <v>774</v>
      </c>
    </row>
    <row r="146" spans="1:6" ht="31.5" customHeight="1" x14ac:dyDescent="0.25">
      <c r="A146" s="168" t="s">
        <v>191</v>
      </c>
      <c r="B146" s="164">
        <f>'Lotação CJF'!B303</f>
        <v>535</v>
      </c>
      <c r="C146" s="165" t="str">
        <f>+VLOOKUP(B146,'Lotação CJF'!$B$303:$F$319,2,0)</f>
        <v>VIVIANE DA COSTA LEITE BORTOLINI</v>
      </c>
      <c r="D146" s="165" t="str">
        <f>+VLOOKUP(B146,'Lotação CJF'!$B$303:$F$319,3,0)</f>
        <v>SEM VÍNCULO</v>
      </c>
      <c r="E146" s="164" t="str">
        <f>+VLOOKUP(B146,'Lotação CJF'!$B$303:$F$319,4,0)</f>
        <v>SECRETÁRIO / CJ-3</v>
      </c>
      <c r="F146" s="163" t="str">
        <f>+VLOOKUP(B146,'Lotação CJF'!$B$303:$F$319,5,0)</f>
        <v>SEM VÍNCULO</v>
      </c>
    </row>
    <row r="147" spans="1:6" ht="31.5" customHeight="1" x14ac:dyDescent="0.25">
      <c r="A147" s="166" t="s">
        <v>851</v>
      </c>
      <c r="B147" s="164">
        <f>'Lotação CJF'!B304</f>
        <v>51</v>
      </c>
      <c r="C147" s="165" t="str">
        <f>+VLOOKUP(B147,'Lotação CJF'!$B$303:$F$319,2,0)</f>
        <v>WILSON NOGUEIRA DE AQUINO JUNIOR</v>
      </c>
      <c r="D147" s="165" t="str">
        <f>+VLOOKUP(B147,'Lotação CJF'!$B$303:$F$319,3,0)</f>
        <v>TÉCNICO JUDICIÁRIO</v>
      </c>
      <c r="E147" s="164" t="str">
        <f>+VLOOKUP(B147,'Lotação CJF'!$B$303:$F$319,4,0)</f>
        <v xml:space="preserve">ASSESSOR "B" / CJ-1 </v>
      </c>
      <c r="F147" s="163" t="str">
        <f>+VLOOKUP(B147,'Lotação CJF'!$B$303:$F$319,5,0)</f>
        <v>CJF</v>
      </c>
    </row>
    <row r="148" spans="1:6" ht="31.5" customHeight="1" x14ac:dyDescent="0.25">
      <c r="A148" s="166" t="s">
        <v>852</v>
      </c>
      <c r="B148" s="164">
        <f>'Lotação CJF'!B305</f>
        <v>796</v>
      </c>
      <c r="C148" s="165" t="str">
        <f>+VLOOKUP(B148,'Lotação CJF'!$B$303:$F$319,2,0)</f>
        <v>GABRIELLY DE FÁTIMA RIBEIRO</v>
      </c>
      <c r="D148" s="165" t="str">
        <f>+VLOOKUP(B148,'Lotação CJF'!$B$303:$F$319,3,0)</f>
        <v>SEM VÍNCULO</v>
      </c>
      <c r="E148" s="164" t="str">
        <f>+VLOOKUP(B148,'Lotação CJF'!$B$303:$F$319,4,0)</f>
        <v>DIRETOR  DE DIVISÃO / CJ-1</v>
      </c>
      <c r="F148" s="163" t="str">
        <f>+VLOOKUP(B148,'Lotação CJF'!$B$303:$F$319,5,0)</f>
        <v>SEM VÍNCULO</v>
      </c>
    </row>
    <row r="149" spans="1:6" ht="31.5" customHeight="1" x14ac:dyDescent="0.25">
      <c r="A149" s="166" t="s">
        <v>854</v>
      </c>
      <c r="B149" s="164">
        <f>'Lotação CJF'!B309</f>
        <v>810</v>
      </c>
      <c r="C149" s="165" t="str">
        <f>+VLOOKUP(B149,'Lotação CJF'!$B$303:$F$319,2,0)</f>
        <v>MARCOS FERREIRA DE SOUSA</v>
      </c>
      <c r="D149" s="165" t="str">
        <f>+VLOOKUP(B149,'Lotação CJF'!$B$303:$F$319,3,0)</f>
        <v>ANALISTA JUDICIÁRIO</v>
      </c>
      <c r="E149" s="164" t="str">
        <f>+VLOOKUP(B149,'Lotação CJF'!$B$303:$F$319,4,0)</f>
        <v>DIRETOR  DE DIVISÃO / CJ-1</v>
      </c>
      <c r="F149" s="163" t="str">
        <f>+VLOOKUP(B149,'Lotação CJF'!$B$303:$F$319,5,0)</f>
        <v>CJF</v>
      </c>
    </row>
    <row r="150" spans="1:6" ht="31.5" customHeight="1" x14ac:dyDescent="0.25">
      <c r="A150" s="168" t="s">
        <v>856</v>
      </c>
      <c r="B150" s="164">
        <f>'Lotação CJF'!B313</f>
        <v>758</v>
      </c>
      <c r="C150" s="165" t="str">
        <f>+VLOOKUP(B150,'Lotação CJF'!$B$303:$F$319,2,0)</f>
        <v xml:space="preserve">SAMARA ARAÚJO ALVES DAMASCENO </v>
      </c>
      <c r="D150" s="165" t="str">
        <f>+VLOOKUP(B150,'Lotação CJF'!$B$303:$F$319,3,0)</f>
        <v>ANALISTA JUDICIÁRIO</v>
      </c>
      <c r="E150" s="164" t="str">
        <f>+VLOOKUP(B150,'Lotação CJF'!$B$303:$F$319,4,0)</f>
        <v>DIRETOR  DE DIVISÃO / CJ-1</v>
      </c>
      <c r="F150" s="163" t="str">
        <f>+VLOOKUP(B150,'Lotação CJF'!$B$303:$F$319,5,0)</f>
        <v>CJF</v>
      </c>
    </row>
    <row r="151" spans="1:6" ht="26.25" customHeight="1" x14ac:dyDescent="0.25">
      <c r="A151" s="235" t="s">
        <v>781</v>
      </c>
      <c r="B151" s="236"/>
      <c r="C151" s="236"/>
      <c r="D151" s="236"/>
      <c r="E151" s="162" t="s">
        <v>47</v>
      </c>
      <c r="F151" s="161">
        <f>COUNTIF(D146:D150,E151)</f>
        <v>2</v>
      </c>
    </row>
    <row r="152" spans="1:6" ht="26.25" customHeight="1" x14ac:dyDescent="0.25">
      <c r="A152" s="235"/>
      <c r="B152" s="236"/>
      <c r="C152" s="236"/>
      <c r="D152" s="236"/>
      <c r="E152" s="162" t="s">
        <v>9</v>
      </c>
      <c r="F152" s="161">
        <f>COUNTIF(D146:D150,E152)</f>
        <v>1</v>
      </c>
    </row>
    <row r="153" spans="1:6" ht="26.25" customHeight="1" thickBot="1" x14ac:dyDescent="0.3">
      <c r="A153" s="232" t="s">
        <v>933</v>
      </c>
      <c r="B153" s="233"/>
      <c r="C153" s="233"/>
      <c r="D153" s="233"/>
      <c r="E153" s="234"/>
      <c r="F153" s="160">
        <f>COUNTA(F146:F150)</f>
        <v>5</v>
      </c>
    </row>
    <row r="154" spans="1:6" ht="31.5" customHeight="1" thickBot="1" x14ac:dyDescent="0.3">
      <c r="A154" s="174"/>
      <c r="C154" s="173"/>
      <c r="D154" s="144"/>
      <c r="E154" s="144"/>
      <c r="F154" s="144"/>
    </row>
    <row r="155" spans="1:6" ht="31.5" customHeight="1" x14ac:dyDescent="0.25">
      <c r="A155" s="237" t="s">
        <v>208</v>
      </c>
      <c r="B155" s="238"/>
      <c r="C155" s="238"/>
      <c r="D155" s="238"/>
      <c r="E155" s="238"/>
      <c r="F155" s="239"/>
    </row>
    <row r="156" spans="1:6" ht="31.5" customHeight="1" x14ac:dyDescent="0.25">
      <c r="A156" s="172" t="s">
        <v>1</v>
      </c>
      <c r="B156" s="171" t="s">
        <v>2</v>
      </c>
      <c r="C156" s="170" t="s">
        <v>3</v>
      </c>
      <c r="D156" s="170" t="s">
        <v>233</v>
      </c>
      <c r="E156" s="170" t="s">
        <v>4</v>
      </c>
      <c r="F156" s="169" t="s">
        <v>774</v>
      </c>
    </row>
    <row r="157" spans="1:6" ht="31.5" customHeight="1" x14ac:dyDescent="0.25">
      <c r="A157" s="168" t="s">
        <v>867</v>
      </c>
      <c r="B157" s="164">
        <f>'Lotação CJF'!B326</f>
        <v>1021</v>
      </c>
      <c r="C157" s="165" t="str">
        <f>+VLOOKUP(B157,'Lotação CJF'!$B$326:$F$348,2,0)</f>
        <v>DEYST DEYSTHER FERREIRA DE CARVALHO CALDAS</v>
      </c>
      <c r="D157" s="165" t="str">
        <f>+VLOOKUP(B157,'Lotação CJF'!$B$326:$F$348,3,0)</f>
        <v>SEM VÍNCULO</v>
      </c>
      <c r="E157" s="164" t="str">
        <f>+VLOOKUP(B157,'Lotação CJF'!$B$326:$F$348,4,0)</f>
        <v>SECRETÁRIO / CJ-3</v>
      </c>
      <c r="F157" s="163" t="str">
        <f>+VLOOKUP(B157,'Lotação CJF'!$B$326:$F$348,5,0)</f>
        <v>SEM VÍNCULO</v>
      </c>
    </row>
    <row r="158" spans="1:6" ht="31.5" customHeight="1" x14ac:dyDescent="0.25">
      <c r="A158" s="167" t="s">
        <v>1049</v>
      </c>
      <c r="B158" s="164">
        <f>'Lotação CJF'!B330</f>
        <v>178</v>
      </c>
      <c r="C158" s="165" t="str">
        <f>+VLOOKUP(B158,'Lotação CJF'!$B$326:$F$348,2,0)</f>
        <v>MÁRCIO GOMES DA SILVA</v>
      </c>
      <c r="D158" s="165" t="str">
        <f>+VLOOKUP(B158,'Lotação CJF'!$B$326:$F$348,3,0)</f>
        <v>TÉCNICO JUDICIÁRIO</v>
      </c>
      <c r="E158" s="164" t="str">
        <f>+VLOOKUP(B158,'Lotação CJF'!$B$326:$F$348,4,0)</f>
        <v xml:space="preserve">ASSESSOR "B" / CJ-1 </v>
      </c>
      <c r="F158" s="163" t="str">
        <f>+VLOOKUP(B158,'Lotação CJF'!$B$326:$F$348,5,0)</f>
        <v>CJF</v>
      </c>
    </row>
    <row r="159" spans="1:6" ht="31.5" customHeight="1" x14ac:dyDescent="0.25">
      <c r="A159" s="166" t="s">
        <v>212</v>
      </c>
      <c r="B159" s="164">
        <f>'Lotação CJF'!B331</f>
        <v>885</v>
      </c>
      <c r="C159" s="165" t="str">
        <f>+VLOOKUP(B159,'Lotação CJF'!$B$326:$F$348,2,0)</f>
        <v>MARIA AMÉLIA MAZZOLA</v>
      </c>
      <c r="D159" s="165" t="str">
        <f>+VLOOKUP(B159,'Lotação CJF'!$B$326:$F$348,3,0)</f>
        <v>CEDIDO PARA O CJF</v>
      </c>
      <c r="E159" s="164" t="str">
        <f>+VLOOKUP(B159,'Lotação CJF'!$B$326:$F$348,4,0)</f>
        <v xml:space="preserve">DIRETOR  DE DIVISÃO/ CJ-1 </v>
      </c>
      <c r="F159" s="163" t="str">
        <f>+VLOOKUP(B159,'Lotação CJF'!$B$326:$F$348,5,0)</f>
        <v>STJ</v>
      </c>
    </row>
    <row r="160" spans="1:6" ht="31.5" customHeight="1" x14ac:dyDescent="0.25">
      <c r="A160" s="166" t="s">
        <v>880</v>
      </c>
      <c r="B160" s="164">
        <f>'Lotação CJF'!B339</f>
        <v>640</v>
      </c>
      <c r="C160" s="165" t="str">
        <f>+VLOOKUP(B160,'Lotação CJF'!$B$326:$F$348,2,0)</f>
        <v>MARIA APARECIDA DE ASSIS MARKS</v>
      </c>
      <c r="D160" s="165" t="str">
        <f>+VLOOKUP(B160,'Lotação CJF'!$B$326:$F$348,3,0)</f>
        <v>ANALISTA JUDICIÁRIO</v>
      </c>
      <c r="E160" s="164" t="str">
        <f>+VLOOKUP(B160,'Lotação CJF'!$B$326:$F$348,4,0)</f>
        <v xml:space="preserve">DIRETOR  DE DIVISÃO/ CJ-1 </v>
      </c>
      <c r="F160" s="163" t="str">
        <f>+VLOOKUP(B160,'Lotação CJF'!$B$326:$F$348,5,0)</f>
        <v>CJF</v>
      </c>
    </row>
    <row r="161" spans="1:7" ht="26.25" customHeight="1" x14ac:dyDescent="0.25">
      <c r="A161" s="235" t="s">
        <v>781</v>
      </c>
      <c r="B161" s="236"/>
      <c r="C161" s="236"/>
      <c r="D161" s="236"/>
      <c r="E161" s="162" t="s">
        <v>47</v>
      </c>
      <c r="F161" s="161">
        <f>COUNTIF(D157:D160,E161)</f>
        <v>1</v>
      </c>
    </row>
    <row r="162" spans="1:7" ht="26.25" customHeight="1" x14ac:dyDescent="0.25">
      <c r="A162" s="235"/>
      <c r="B162" s="236"/>
      <c r="C162" s="236"/>
      <c r="D162" s="236"/>
      <c r="E162" s="162" t="s">
        <v>9</v>
      </c>
      <c r="F162" s="161">
        <f>COUNTIF(D157:D160,E162)</f>
        <v>1</v>
      </c>
    </row>
    <row r="163" spans="1:7" ht="26.25" customHeight="1" thickBot="1" x14ac:dyDescent="0.3">
      <c r="A163" s="232" t="s">
        <v>934</v>
      </c>
      <c r="B163" s="233"/>
      <c r="C163" s="233"/>
      <c r="D163" s="233"/>
      <c r="E163" s="234"/>
      <c r="F163" s="160">
        <f>COUNTA(F157:F160)</f>
        <v>4</v>
      </c>
    </row>
    <row r="164" spans="1:7" ht="31.5" customHeight="1" x14ac:dyDescent="0.25">
      <c r="A164" s="159"/>
      <c r="B164" s="159"/>
      <c r="C164" s="159"/>
      <c r="D164" s="159"/>
      <c r="E164" s="159"/>
      <c r="F164" s="159"/>
    </row>
    <row r="165" spans="1:7" ht="31.5" customHeight="1" thickBot="1" x14ac:dyDescent="0.3">
      <c r="E165" s="158"/>
      <c r="F165" s="158"/>
    </row>
    <row r="166" spans="1:7" ht="31.5" customHeight="1" x14ac:dyDescent="0.25">
      <c r="E166" s="157" t="s">
        <v>1056</v>
      </c>
      <c r="F166" s="156" t="e">
        <f>SUM('CJ''S'!#REF!,'CJ''S'!#REF!,'CJ''S'!F14,'CJ''S'!F33,'CJ''S'!F44,'CJ''S'!F57,'CJ''S'!F66,'CJ''S'!F78,'CJ''S'!F88,'CJ''S'!F100,'CJ''S'!F114,'CJ''S'!F128,'CJ''S'!F142,'CJ''S'!F153,'CJ''S'!F163)</f>
        <v>#REF!</v>
      </c>
    </row>
    <row r="167" spans="1:7" ht="31.5" customHeight="1" x14ac:dyDescent="0.25">
      <c r="E167" s="154" t="s">
        <v>1020</v>
      </c>
      <c r="F167" s="153">
        <f>COUNTIF(D4:D174,E167)</f>
        <v>0</v>
      </c>
    </row>
    <row r="168" spans="1:7" ht="31.5" customHeight="1" x14ac:dyDescent="0.25">
      <c r="E168" s="154" t="s">
        <v>47</v>
      </c>
      <c r="F168" s="153">
        <f>COUNTIF(D4:D167,E168)</f>
        <v>17</v>
      </c>
    </row>
    <row r="169" spans="1:7" ht="31.5" customHeight="1" x14ac:dyDescent="0.25">
      <c r="E169" s="154" t="s">
        <v>9</v>
      </c>
      <c r="F169" s="153">
        <f>COUNTIF(D4:D167,E169)</f>
        <v>27</v>
      </c>
    </row>
    <row r="170" spans="1:7" ht="31.5" customHeight="1" x14ac:dyDescent="0.25">
      <c r="E170" s="155" t="s">
        <v>1059</v>
      </c>
      <c r="F170" s="153">
        <f>SUM(F168:F169)</f>
        <v>44</v>
      </c>
    </row>
    <row r="171" spans="1:7" ht="31.5" customHeight="1" x14ac:dyDescent="0.25">
      <c r="E171" s="154" t="s">
        <v>783</v>
      </c>
      <c r="F171" s="153">
        <f>COUNTIF(D4:D168,E171)</f>
        <v>27</v>
      </c>
    </row>
    <row r="172" spans="1:7" ht="31.5" customHeight="1" x14ac:dyDescent="0.25">
      <c r="E172" s="154" t="s">
        <v>29</v>
      </c>
      <c r="F172" s="153">
        <f>COUNTIF(D4:D169,E172)</f>
        <v>9</v>
      </c>
      <c r="G172" s="148"/>
    </row>
    <row r="173" spans="1:7" ht="31.5" customHeight="1" thickBot="1" x14ac:dyDescent="0.3">
      <c r="E173" s="152" t="s">
        <v>1060</v>
      </c>
      <c r="F173" s="151">
        <f>SUM(F171:F172)</f>
        <v>36</v>
      </c>
      <c r="G173" s="148"/>
    </row>
    <row r="174" spans="1:7" ht="31.5" customHeight="1" thickBot="1" x14ac:dyDescent="0.3">
      <c r="E174" s="150" t="s">
        <v>1057</v>
      </c>
      <c r="F174" s="150">
        <f>SUM(F167,F170,F173)</f>
        <v>80</v>
      </c>
    </row>
    <row r="175" spans="1:7" ht="31.5" customHeight="1" x14ac:dyDescent="0.25">
      <c r="G175" s="148"/>
    </row>
    <row r="176" spans="1:7" ht="31.5" customHeight="1" x14ac:dyDescent="0.25">
      <c r="D176" s="242"/>
      <c r="E176" s="242"/>
    </row>
    <row r="177" spans="1:7" ht="31.5" customHeight="1" x14ac:dyDescent="0.25">
      <c r="C177" s="149"/>
    </row>
    <row r="178" spans="1:7" ht="31.5" customHeight="1" x14ac:dyDescent="0.25">
      <c r="C178" s="149"/>
    </row>
    <row r="181" spans="1:7" ht="31.5" customHeight="1" x14ac:dyDescent="0.25">
      <c r="G181" s="148"/>
    </row>
    <row r="186" spans="1:7" ht="31.5" customHeight="1" x14ac:dyDescent="0.25">
      <c r="E186" s="142"/>
    </row>
    <row r="187" spans="1:7" ht="31.5" customHeight="1" x14ac:dyDescent="0.25">
      <c r="G187" s="147"/>
    </row>
    <row r="188" spans="1:7" s="147" customFormat="1" ht="31.5" customHeight="1" x14ac:dyDescent="0.25">
      <c r="A188" s="145"/>
      <c r="B188" s="144"/>
      <c r="C188" s="142"/>
      <c r="D188" s="143"/>
      <c r="E188" s="143"/>
      <c r="F188" s="143"/>
      <c r="G188" s="142"/>
    </row>
    <row r="199" spans="7:7" ht="31.5" customHeight="1" x14ac:dyDescent="0.25">
      <c r="G199" s="146"/>
    </row>
  </sheetData>
  <mergeCells count="49">
    <mergeCell ref="A35:F35"/>
    <mergeCell ref="A100:E100"/>
    <mergeCell ref="A114:E114"/>
    <mergeCell ref="A92:A93"/>
    <mergeCell ref="A104:A105"/>
    <mergeCell ref="A1:F1"/>
    <mergeCell ref="A2:F2"/>
    <mergeCell ref="A3:F3"/>
    <mergeCell ref="A22:A23"/>
    <mergeCell ref="A68:F68"/>
    <mergeCell ref="A55:D56"/>
    <mergeCell ref="A59:F59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6:E176"/>
    <mergeCell ref="A155:F155"/>
    <mergeCell ref="A130:F130"/>
    <mergeCell ref="A135:A136"/>
    <mergeCell ref="A144:F144"/>
    <mergeCell ref="A161:D162"/>
    <mergeCell ref="A163:E163"/>
    <mergeCell ref="A126:D127"/>
    <mergeCell ref="A33:E33"/>
    <mergeCell ref="A57:E57"/>
    <mergeCell ref="A66:E66"/>
    <mergeCell ref="A78:E78"/>
    <mergeCell ref="A88:E88"/>
    <mergeCell ref="A80:F80"/>
    <mergeCell ref="A86:D87"/>
    <mergeCell ref="A76:D77"/>
    <mergeCell ref="A64:D65"/>
    <mergeCell ref="A112:D113"/>
    <mergeCell ref="A116:F116"/>
    <mergeCell ref="A90:F90"/>
    <mergeCell ref="A98:D99"/>
    <mergeCell ref="A102:F102"/>
    <mergeCell ref="A123:A124"/>
    <mergeCell ref="A128:E128"/>
    <mergeCell ref="A140:D141"/>
    <mergeCell ref="A142:E142"/>
    <mergeCell ref="A151:D152"/>
    <mergeCell ref="A153:E15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3" t="s">
        <v>1052</v>
      </c>
      <c r="B3" t="s">
        <v>1055</v>
      </c>
    </row>
    <row r="4" spans="1:2" x14ac:dyDescent="0.25">
      <c r="A4" s="114" t="s">
        <v>47</v>
      </c>
      <c r="B4" s="115">
        <v>13</v>
      </c>
    </row>
    <row r="5" spans="1:2" x14ac:dyDescent="0.25">
      <c r="A5" s="114" t="s">
        <v>233</v>
      </c>
      <c r="B5" s="115">
        <v>14</v>
      </c>
    </row>
    <row r="6" spans="1:2" x14ac:dyDescent="0.25">
      <c r="A6" s="114" t="s">
        <v>783</v>
      </c>
      <c r="B6" s="115">
        <v>24</v>
      </c>
    </row>
    <row r="7" spans="1:2" x14ac:dyDescent="0.25">
      <c r="A7" s="114" t="s">
        <v>772</v>
      </c>
      <c r="B7" s="115">
        <v>3</v>
      </c>
    </row>
    <row r="8" spans="1:2" x14ac:dyDescent="0.25">
      <c r="A8" s="114" t="s">
        <v>29</v>
      </c>
      <c r="B8" s="115">
        <v>12</v>
      </c>
    </row>
    <row r="9" spans="1:2" x14ac:dyDescent="0.25">
      <c r="A9" s="114" t="s">
        <v>9</v>
      </c>
      <c r="B9" s="115">
        <v>27</v>
      </c>
    </row>
    <row r="10" spans="1:2" x14ac:dyDescent="0.25">
      <c r="A10" s="114" t="s">
        <v>1020</v>
      </c>
      <c r="B10" s="115">
        <v>5</v>
      </c>
    </row>
    <row r="11" spans="1:2" x14ac:dyDescent="0.25">
      <c r="A11" s="114" t="s">
        <v>1053</v>
      </c>
      <c r="B11" s="115"/>
    </row>
    <row r="12" spans="1:2" x14ac:dyDescent="0.25">
      <c r="A12" s="114" t="s">
        <v>1054</v>
      </c>
      <c r="B12" s="11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2022-12-12T21:11:05Z</dcterms:modified>
</cp:coreProperties>
</file>