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showInkAnnotation="0" codeName="EstaPastaDeTrabalho"/>
  <mc:AlternateContent xmlns:mc="http://schemas.openxmlformats.org/markup-compatibility/2006">
    <mc:Choice Requires="x15">
      <x15ac:absPath xmlns:x15ac="http://schemas.microsoft.com/office/spreadsheetml/2010/11/ac" url="W:\SUCOP\SECOMP\1. INSTRUÇÃO DE PROCESSOS\2023\Licitações\0000344-24.2022.4.908000 - Materiais de copa\Mapa válido\"/>
    </mc:Choice>
  </mc:AlternateContent>
  <xr:revisionPtr revIDLastSave="0" documentId="13_ncr:1_{7356F821-4ADA-43C8-8F53-95708A2621C5}" xr6:coauthVersionLast="47" xr6:coauthVersionMax="47" xr10:uidLastSave="{00000000-0000-0000-0000-000000000000}"/>
  <bookViews>
    <workbookView xWindow="28680" yWindow="-120" windowWidth="29040" windowHeight="15840" tabRatio="920" firstSheet="1" activeTab="10" xr2:uid="{00000000-000D-0000-FFFF-FFFF00000000}"/>
  </bookViews>
  <sheets>
    <sheet name="LOTE 1 - LOUÇAS" sheetId="83" r:id="rId1"/>
    <sheet name="LOTE 2 - COPAS E TAÇAS" sheetId="87" r:id="rId2"/>
    <sheet name="LOTE 3 - TALHERES" sheetId="92" r:id="rId3"/>
    <sheet name="LOTE 4 - VIDROS" sheetId="93" r:id="rId4"/>
    <sheet name="LOTE 5 - INOX" sheetId="94" r:id="rId5"/>
    <sheet name="LOTE 6 - GARRAFAS TERMICAS" sheetId="95" r:id="rId6"/>
    <sheet name="LOTE 7 - PANELAS" sheetId="96" r:id="rId7"/>
    <sheet name="LOTE 8 - DIVERSOS" sheetId="91" r:id="rId8"/>
    <sheet name="ITEM 46 - CAFETEIRA" sheetId="89" r:id="rId9"/>
    <sheet name="GRUPO - 19" sheetId="54" state="hidden" r:id="rId10"/>
    <sheet name="TOTAL" sheetId="48" r:id="rId11"/>
    <sheet name="ITEM 47 - ESPREMEDOR DE LARANJA" sheetId="97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3" i="89" l="1"/>
  <c r="C12" i="48" s="1"/>
  <c r="Q18" i="89"/>
  <c r="C13" i="48"/>
  <c r="C11" i="48"/>
  <c r="C10" i="48"/>
  <c r="C9" i="48"/>
  <c r="C8" i="48"/>
  <c r="C6" i="48"/>
  <c r="C5" i="48"/>
  <c r="C4" i="48"/>
  <c r="Q34" i="83"/>
  <c r="Q38" i="83"/>
  <c r="Q42" i="83"/>
  <c r="Q48" i="83"/>
  <c r="Q53" i="83"/>
  <c r="Q60" i="83"/>
  <c r="Q66" i="83"/>
  <c r="Q72" i="83"/>
  <c r="Q28" i="87"/>
  <c r="Q32" i="87"/>
  <c r="Q36" i="87"/>
  <c r="Q40" i="87"/>
  <c r="Q43" i="87"/>
  <c r="Q57" i="92"/>
  <c r="Q28" i="92"/>
  <c r="Q32" i="92"/>
  <c r="Q36" i="92"/>
  <c r="Q39" i="92"/>
  <c r="Q43" i="92"/>
  <c r="Q46" i="92"/>
  <c r="Q50" i="92"/>
  <c r="Q53" i="92"/>
  <c r="Q28" i="93"/>
  <c r="Q32" i="93"/>
  <c r="Q36" i="93"/>
  <c r="Q40" i="93"/>
  <c r="Q43" i="93"/>
  <c r="Q47" i="93" s="1"/>
  <c r="C7" i="48" s="1"/>
  <c r="Q28" i="94"/>
  <c r="Q33" i="94"/>
  <c r="Q37" i="94"/>
  <c r="Q41" i="94"/>
  <c r="Q44" i="94"/>
  <c r="Q48" i="94"/>
  <c r="Q51" i="94"/>
  <c r="Q28" i="95"/>
  <c r="Q32" i="95"/>
  <c r="Q35" i="95"/>
  <c r="Q28" i="96"/>
  <c r="Q32" i="96"/>
  <c r="Q36" i="96"/>
  <c r="Q40" i="96"/>
  <c r="Q43" i="96"/>
  <c r="Q46" i="96"/>
  <c r="Q49" i="96"/>
  <c r="Q54" i="91"/>
  <c r="Q28" i="91"/>
  <c r="Q32" i="91"/>
  <c r="Q35" i="91"/>
  <c r="Q39" i="91"/>
  <c r="Q42" i="91"/>
  <c r="Q45" i="91"/>
  <c r="Q50" i="91"/>
  <c r="S22" i="97"/>
  <c r="R18" i="97"/>
  <c r="L18" i="97"/>
  <c r="P18" i="89"/>
  <c r="J18" i="89"/>
  <c r="P50" i="91"/>
  <c r="J50" i="91"/>
  <c r="P45" i="91"/>
  <c r="J45" i="91"/>
  <c r="P42" i="91"/>
  <c r="J42" i="91"/>
  <c r="P39" i="91"/>
  <c r="J39" i="91"/>
  <c r="P35" i="91"/>
  <c r="J35" i="91"/>
  <c r="P32" i="91"/>
  <c r="J32" i="91"/>
  <c r="N34" i="91" s="1"/>
  <c r="P28" i="91"/>
  <c r="J28" i="91"/>
  <c r="P46" i="96"/>
  <c r="J46" i="96"/>
  <c r="P43" i="96"/>
  <c r="J43" i="96"/>
  <c r="P36" i="96"/>
  <c r="P40" i="96"/>
  <c r="J40" i="96"/>
  <c r="J36" i="96"/>
  <c r="P32" i="96"/>
  <c r="J32" i="96"/>
  <c r="N32" i="96" s="1"/>
  <c r="P28" i="96"/>
  <c r="J28" i="96"/>
  <c r="P32" i="95"/>
  <c r="J32" i="95"/>
  <c r="P28" i="95"/>
  <c r="J28" i="95"/>
  <c r="P48" i="94"/>
  <c r="J48" i="94"/>
  <c r="P44" i="94"/>
  <c r="J44" i="94"/>
  <c r="P41" i="94"/>
  <c r="J41" i="94"/>
  <c r="P37" i="94"/>
  <c r="J37" i="94"/>
  <c r="P33" i="94"/>
  <c r="J33" i="94"/>
  <c r="P28" i="94"/>
  <c r="J28" i="94"/>
  <c r="P40" i="93"/>
  <c r="P43" i="93"/>
  <c r="J43" i="93"/>
  <c r="J40" i="93"/>
  <c r="P36" i="93"/>
  <c r="J36" i="93"/>
  <c r="P32" i="93"/>
  <c r="J32" i="93"/>
  <c r="P28" i="93"/>
  <c r="J28" i="93"/>
  <c r="P53" i="92"/>
  <c r="J53" i="92"/>
  <c r="P50" i="92"/>
  <c r="J50" i="92"/>
  <c r="P46" i="92"/>
  <c r="J46" i="92"/>
  <c r="P43" i="92"/>
  <c r="P39" i="92"/>
  <c r="J43" i="92"/>
  <c r="J39" i="92"/>
  <c r="N42" i="92" s="1"/>
  <c r="P36" i="92"/>
  <c r="J36" i="92"/>
  <c r="P32" i="92"/>
  <c r="P28" i="92"/>
  <c r="J32" i="92"/>
  <c r="J28" i="92"/>
  <c r="N31" i="92" s="1"/>
  <c r="P40" i="87"/>
  <c r="J40" i="87"/>
  <c r="P36" i="87"/>
  <c r="J36" i="87"/>
  <c r="P32" i="87"/>
  <c r="J32" i="87"/>
  <c r="P28" i="87"/>
  <c r="J28" i="87"/>
  <c r="N31" i="87" s="1"/>
  <c r="P66" i="83"/>
  <c r="J66" i="83"/>
  <c r="P60" i="83"/>
  <c r="J60" i="83"/>
  <c r="P53" i="83"/>
  <c r="J53" i="83"/>
  <c r="P48" i="83"/>
  <c r="J48" i="83"/>
  <c r="P42" i="83"/>
  <c r="J42" i="83"/>
  <c r="P38" i="83"/>
  <c r="J38" i="83"/>
  <c r="P34" i="83"/>
  <c r="J34" i="83"/>
  <c r="E7" i="96"/>
  <c r="C14" i="48" l="1"/>
  <c r="C18" i="91"/>
  <c r="C15" i="91"/>
  <c r="C14" i="91"/>
  <c r="E18" i="92"/>
  <c r="E15" i="92"/>
  <c r="E14" i="92"/>
  <c r="E11" i="97"/>
  <c r="I11" i="91"/>
  <c r="I8" i="91"/>
  <c r="I7" i="91"/>
  <c r="G18" i="91"/>
  <c r="G15" i="91"/>
  <c r="G14" i="91"/>
  <c r="G11" i="91"/>
  <c r="G8" i="91"/>
  <c r="G7" i="91"/>
  <c r="E18" i="91"/>
  <c r="E15" i="91"/>
  <c r="E14" i="91"/>
  <c r="E11" i="91"/>
  <c r="E8" i="91"/>
  <c r="E7" i="91"/>
  <c r="C11" i="91"/>
  <c r="C8" i="91"/>
  <c r="C7" i="91"/>
  <c r="G18" i="96"/>
  <c r="G15" i="96"/>
  <c r="G14" i="96"/>
  <c r="G11" i="96"/>
  <c r="G8" i="96"/>
  <c r="G7" i="96"/>
  <c r="E18" i="96"/>
  <c r="E15" i="96"/>
  <c r="E14" i="96"/>
  <c r="E11" i="96"/>
  <c r="E8" i="96"/>
  <c r="C18" i="96"/>
  <c r="C15" i="96"/>
  <c r="C14" i="96"/>
  <c r="C11" i="96"/>
  <c r="C8" i="96"/>
  <c r="C7" i="96"/>
  <c r="C18" i="95"/>
  <c r="C15" i="95"/>
  <c r="C14" i="95"/>
  <c r="C11" i="95"/>
  <c r="C8" i="95"/>
  <c r="C7" i="95"/>
  <c r="G18" i="94"/>
  <c r="G15" i="94"/>
  <c r="G14" i="94"/>
  <c r="G11" i="94"/>
  <c r="G8" i="94"/>
  <c r="G7" i="94"/>
  <c r="E18" i="94"/>
  <c r="E15" i="94"/>
  <c r="E14" i="94"/>
  <c r="E11" i="94"/>
  <c r="E8" i="94"/>
  <c r="E7" i="94"/>
  <c r="C18" i="94"/>
  <c r="C15" i="94"/>
  <c r="C14" i="94"/>
  <c r="C11" i="94"/>
  <c r="C8" i="94"/>
  <c r="C7" i="94"/>
  <c r="G11" i="93"/>
  <c r="G8" i="93"/>
  <c r="G7" i="93"/>
  <c r="E18" i="93"/>
  <c r="E15" i="93"/>
  <c r="E14" i="93"/>
  <c r="I18" i="92"/>
  <c r="I15" i="92"/>
  <c r="I14" i="92"/>
  <c r="I11" i="92"/>
  <c r="I8" i="92"/>
  <c r="I7" i="92"/>
  <c r="G18" i="92"/>
  <c r="G15" i="92"/>
  <c r="G14" i="92"/>
  <c r="G11" i="92"/>
  <c r="G8" i="92"/>
  <c r="G7" i="92"/>
  <c r="E11" i="92"/>
  <c r="E8" i="92"/>
  <c r="E7" i="92"/>
  <c r="C18" i="92"/>
  <c r="C11" i="92"/>
  <c r="C8" i="92"/>
  <c r="C7" i="92"/>
  <c r="D18" i="87"/>
  <c r="D15" i="87"/>
  <c r="D14" i="87"/>
  <c r="D11" i="87"/>
  <c r="D7" i="87"/>
  <c r="D8" i="87"/>
  <c r="B18" i="87"/>
  <c r="B15" i="87"/>
  <c r="B14" i="87"/>
  <c r="B11" i="87"/>
  <c r="B8" i="87"/>
  <c r="B7" i="87"/>
  <c r="I28" i="83"/>
  <c r="F21" i="83"/>
  <c r="C28" i="83"/>
  <c r="C25" i="83"/>
  <c r="C24" i="83"/>
  <c r="C21" i="83"/>
  <c r="C18" i="83"/>
  <c r="C17" i="83"/>
  <c r="D16" i="87" l="1"/>
  <c r="D17" i="87" s="1"/>
  <c r="D9" i="87"/>
  <c r="D10" i="87" s="1"/>
  <c r="B16" i="87"/>
  <c r="B17" i="87" s="1"/>
  <c r="B9" i="87"/>
  <c r="B10" i="87" s="1"/>
  <c r="N32" i="94" l="1"/>
  <c r="N18" i="97"/>
  <c r="M18" i="97"/>
  <c r="O19" i="97" s="1"/>
  <c r="L18" i="89"/>
  <c r="K46" i="96"/>
  <c r="N31" i="95"/>
  <c r="N47" i="94"/>
  <c r="N42" i="93"/>
  <c r="O21" i="97" l="1"/>
  <c r="O20" i="97"/>
  <c r="K38" i="83"/>
  <c r="L38" i="83"/>
  <c r="E8" i="97"/>
  <c r="M39" i="83" l="1"/>
  <c r="M40" i="83"/>
  <c r="M38" i="83"/>
  <c r="M41" i="83"/>
  <c r="I70" i="83"/>
  <c r="I69" i="83"/>
  <c r="I64" i="83"/>
  <c r="K60" i="83" s="1"/>
  <c r="I45" i="83"/>
  <c r="I57" i="83"/>
  <c r="I48" i="83"/>
  <c r="I46" i="83"/>
  <c r="I39" i="83"/>
  <c r="I47" i="83"/>
  <c r="C11" i="89"/>
  <c r="C8" i="89"/>
  <c r="C7" i="89"/>
  <c r="L35" i="91"/>
  <c r="L32" i="91"/>
  <c r="L32" i="95"/>
  <c r="L28" i="95"/>
  <c r="K33" i="94"/>
  <c r="L50" i="92"/>
  <c r="K46" i="92"/>
  <c r="L43" i="92"/>
  <c r="L39" i="92"/>
  <c r="S18" i="97"/>
  <c r="E7" i="97"/>
  <c r="L41" i="94"/>
  <c r="N46" i="93"/>
  <c r="L32" i="93"/>
  <c r="C18" i="93"/>
  <c r="C15" i="93"/>
  <c r="C14" i="93"/>
  <c r="E11" i="93"/>
  <c r="C11" i="93"/>
  <c r="E8" i="93"/>
  <c r="C8" i="93"/>
  <c r="E7" i="93"/>
  <c r="C7" i="93"/>
  <c r="K36" i="92"/>
  <c r="C15" i="92"/>
  <c r="C14" i="92"/>
  <c r="N42" i="87"/>
  <c r="K28" i="87"/>
  <c r="L32" i="87"/>
  <c r="M65" i="83" l="1"/>
  <c r="L50" i="91"/>
  <c r="N53" i="91"/>
  <c r="N49" i="91"/>
  <c r="L45" i="91"/>
  <c r="M31" i="87"/>
  <c r="L39" i="91"/>
  <c r="L42" i="91"/>
  <c r="K42" i="91"/>
  <c r="L28" i="91"/>
  <c r="N31" i="91"/>
  <c r="N35" i="96"/>
  <c r="L36" i="96"/>
  <c r="N39" i="96"/>
  <c r="L43" i="96"/>
  <c r="K43" i="96"/>
  <c r="K44" i="94"/>
  <c r="L44" i="94"/>
  <c r="K40" i="93"/>
  <c r="L40" i="93"/>
  <c r="N28" i="93"/>
  <c r="N31" i="93"/>
  <c r="L28" i="87"/>
  <c r="M30" i="87" s="1"/>
  <c r="K32" i="87"/>
  <c r="K40" i="87"/>
  <c r="L40" i="87"/>
  <c r="L17" i="83"/>
  <c r="L18" i="83"/>
  <c r="L21" i="83"/>
  <c r="E16" i="96"/>
  <c r="E17" i="96" s="1"/>
  <c r="C16" i="96"/>
  <c r="C17" i="96" s="1"/>
  <c r="G16" i="96"/>
  <c r="G17" i="96" s="1"/>
  <c r="K28" i="96"/>
  <c r="L46" i="96"/>
  <c r="L28" i="96"/>
  <c r="K32" i="96"/>
  <c r="L32" i="96"/>
  <c r="K36" i="96"/>
  <c r="K40" i="96"/>
  <c r="L40" i="96"/>
  <c r="K39" i="91"/>
  <c r="K50" i="91"/>
  <c r="E16" i="91"/>
  <c r="E17" i="91" s="1"/>
  <c r="K45" i="91"/>
  <c r="K28" i="91"/>
  <c r="K32" i="91"/>
  <c r="K35" i="91"/>
  <c r="L28" i="92"/>
  <c r="K39" i="92"/>
  <c r="K43" i="92"/>
  <c r="K50" i="92"/>
  <c r="L46" i="92"/>
  <c r="M47" i="92" s="1"/>
  <c r="L36" i="92"/>
  <c r="M37" i="92" s="1"/>
  <c r="L32" i="92"/>
  <c r="K53" i="92"/>
  <c r="L53" i="92"/>
  <c r="K28" i="92"/>
  <c r="K32" i="92"/>
  <c r="L28" i="94"/>
  <c r="K41" i="94"/>
  <c r="K37" i="94"/>
  <c r="L37" i="94"/>
  <c r="L33" i="94"/>
  <c r="M34" i="94" s="1"/>
  <c r="K48" i="94"/>
  <c r="L48" i="94"/>
  <c r="K28" i="94"/>
  <c r="K43" i="93"/>
  <c r="L43" i="93"/>
  <c r="G9" i="93"/>
  <c r="G10" i="93" s="1"/>
  <c r="K28" i="93"/>
  <c r="L28" i="93"/>
  <c r="K32" i="93"/>
  <c r="K36" i="93"/>
  <c r="L36" i="93"/>
  <c r="K32" i="95"/>
  <c r="K28" i="95"/>
  <c r="I25" i="83"/>
  <c r="I24" i="83"/>
  <c r="I26" i="83" s="1"/>
  <c r="I27" i="83" s="1"/>
  <c r="I21" i="83"/>
  <c r="I18" i="83"/>
  <c r="I17" i="83"/>
  <c r="N65" i="83"/>
  <c r="N60" i="83"/>
  <c r="N58" i="83"/>
  <c r="F18" i="83"/>
  <c r="F17" i="83"/>
  <c r="L42" i="83"/>
  <c r="F28" i="83"/>
  <c r="F25" i="83"/>
  <c r="F24" i="83"/>
  <c r="N52" i="83"/>
  <c r="K18" i="89"/>
  <c r="L34" i="83"/>
  <c r="K34" i="83"/>
  <c r="L60" i="83"/>
  <c r="M64" i="83" s="1"/>
  <c r="E16" i="93"/>
  <c r="E17" i="93" s="1"/>
  <c r="E9" i="93"/>
  <c r="E10" i="93" s="1"/>
  <c r="C9" i="93"/>
  <c r="C10" i="93" s="1"/>
  <c r="G9" i="91"/>
  <c r="G10" i="91" s="1"/>
  <c r="I9" i="91"/>
  <c r="I10" i="91" s="1"/>
  <c r="C9" i="95"/>
  <c r="C10" i="95" s="1"/>
  <c r="C16" i="95"/>
  <c r="C17" i="95" s="1"/>
  <c r="C9" i="91"/>
  <c r="C10" i="91" s="1"/>
  <c r="E9" i="97"/>
  <c r="E10" i="97" s="1"/>
  <c r="G16" i="91"/>
  <c r="G17" i="91" s="1"/>
  <c r="E9" i="91"/>
  <c r="E10" i="91" s="1"/>
  <c r="C16" i="91"/>
  <c r="C17" i="91" s="1"/>
  <c r="N36" i="96"/>
  <c r="C9" i="96"/>
  <c r="C10" i="96" s="1"/>
  <c r="G9" i="96"/>
  <c r="G10" i="96" s="1"/>
  <c r="E9" i="96"/>
  <c r="E10" i="96" s="1"/>
  <c r="G9" i="94"/>
  <c r="G10" i="94" s="1"/>
  <c r="G16" i="94"/>
  <c r="G17" i="94" s="1"/>
  <c r="C9" i="94"/>
  <c r="C10" i="94" s="1"/>
  <c r="E9" i="94"/>
  <c r="E10" i="94" s="1"/>
  <c r="C16" i="94"/>
  <c r="C17" i="94" s="1"/>
  <c r="E16" i="94"/>
  <c r="E17" i="94" s="1"/>
  <c r="C16" i="93"/>
  <c r="C17" i="93" s="1"/>
  <c r="C16" i="92"/>
  <c r="C17" i="92" s="1"/>
  <c r="E16" i="92"/>
  <c r="E17" i="92" s="1"/>
  <c r="G16" i="92"/>
  <c r="G17" i="92" s="1"/>
  <c r="I9" i="92"/>
  <c r="I10" i="92" s="1"/>
  <c r="C9" i="92"/>
  <c r="C10" i="92" s="1"/>
  <c r="E9" i="92"/>
  <c r="E10" i="92" s="1"/>
  <c r="G9" i="92"/>
  <c r="G10" i="92" s="1"/>
  <c r="I16" i="92"/>
  <c r="I17" i="92" s="1"/>
  <c r="N56" i="92"/>
  <c r="N35" i="93"/>
  <c r="N28" i="87"/>
  <c r="C9" i="89"/>
  <c r="C10" i="89" s="1"/>
  <c r="M19" i="89" l="1"/>
  <c r="M22" i="89"/>
  <c r="M18" i="89"/>
  <c r="M20" i="89"/>
  <c r="M21" i="89"/>
  <c r="M47" i="96"/>
  <c r="M45" i="96"/>
  <c r="M46" i="96"/>
  <c r="M48" i="96"/>
  <c r="M30" i="96"/>
  <c r="M31" i="96"/>
  <c r="M28" i="96"/>
  <c r="M29" i="96"/>
  <c r="M32" i="95"/>
  <c r="M33" i="95"/>
  <c r="M34" i="95"/>
  <c r="M28" i="95"/>
  <c r="M30" i="95"/>
  <c r="M31" i="95"/>
  <c r="M29" i="95"/>
  <c r="M49" i="94"/>
  <c r="M50" i="94"/>
  <c r="M48" i="94"/>
  <c r="M45" i="94"/>
  <c r="M47" i="94"/>
  <c r="M46" i="94"/>
  <c r="M42" i="94"/>
  <c r="M43" i="94"/>
  <c r="M29" i="94"/>
  <c r="M32" i="94"/>
  <c r="M30" i="94"/>
  <c r="M31" i="94"/>
  <c r="M28" i="94"/>
  <c r="M44" i="93"/>
  <c r="M45" i="93"/>
  <c r="M46" i="93"/>
  <c r="M42" i="93"/>
  <c r="M40" i="93"/>
  <c r="M41" i="93"/>
  <c r="M63" i="83"/>
  <c r="M35" i="83"/>
  <c r="M36" i="83"/>
  <c r="M37" i="83"/>
  <c r="M61" i="83"/>
  <c r="M62" i="83"/>
  <c r="M46" i="91"/>
  <c r="M47" i="91"/>
  <c r="M48" i="91"/>
  <c r="M49" i="91"/>
  <c r="M45" i="91"/>
  <c r="M31" i="91"/>
  <c r="M29" i="91"/>
  <c r="M30" i="91"/>
  <c r="M52" i="91"/>
  <c r="M50" i="91"/>
  <c r="M53" i="91"/>
  <c r="M51" i="91"/>
  <c r="M42" i="92"/>
  <c r="M40" i="92"/>
  <c r="M55" i="92"/>
  <c r="M56" i="92"/>
  <c r="M54" i="92"/>
  <c r="M53" i="92"/>
  <c r="M49" i="92"/>
  <c r="M34" i="87"/>
  <c r="M35" i="87"/>
  <c r="M33" i="87"/>
  <c r="M29" i="87"/>
  <c r="M44" i="91"/>
  <c r="M43" i="91"/>
  <c r="M42" i="91"/>
  <c r="M28" i="91"/>
  <c r="M33" i="91"/>
  <c r="M34" i="91"/>
  <c r="M40" i="91"/>
  <c r="M39" i="91"/>
  <c r="M41" i="91"/>
  <c r="M37" i="91"/>
  <c r="M35" i="91"/>
  <c r="M38" i="91"/>
  <c r="M36" i="91"/>
  <c r="M32" i="91"/>
  <c r="M43" i="96"/>
  <c r="M44" i="96"/>
  <c r="M42" i="96"/>
  <c r="M41" i="96"/>
  <c r="M40" i="96"/>
  <c r="M39" i="96"/>
  <c r="M35" i="96"/>
  <c r="M37" i="96"/>
  <c r="M38" i="96"/>
  <c r="M36" i="96"/>
  <c r="M32" i="96"/>
  <c r="M33" i="96"/>
  <c r="M34" i="96"/>
  <c r="M44" i="94"/>
  <c r="M38" i="94"/>
  <c r="M39" i="94"/>
  <c r="M40" i="94"/>
  <c r="M33" i="94"/>
  <c r="M36" i="94"/>
  <c r="M35" i="94"/>
  <c r="M41" i="94"/>
  <c r="M33" i="93"/>
  <c r="M34" i="93"/>
  <c r="M35" i="93"/>
  <c r="M39" i="93"/>
  <c r="M38" i="93"/>
  <c r="M37" i="93"/>
  <c r="M29" i="93"/>
  <c r="M30" i="93"/>
  <c r="M31" i="93"/>
  <c r="M42" i="87"/>
  <c r="M41" i="87"/>
  <c r="M40" i="87"/>
  <c r="M51" i="92"/>
  <c r="M52" i="92"/>
  <c r="M50" i="92"/>
  <c r="M43" i="92"/>
  <c r="M45" i="92"/>
  <c r="M44" i="92"/>
  <c r="M46" i="92"/>
  <c r="M48" i="92"/>
  <c r="M29" i="92"/>
  <c r="M30" i="92"/>
  <c r="M31" i="92"/>
  <c r="M41" i="92"/>
  <c r="M39" i="92"/>
  <c r="M38" i="92"/>
  <c r="M36" i="92"/>
  <c r="M33" i="92"/>
  <c r="M34" i="92"/>
  <c r="M35" i="92"/>
  <c r="K42" i="83"/>
  <c r="M34" i="83"/>
  <c r="K53" i="83"/>
  <c r="K48" i="83"/>
  <c r="L53" i="83"/>
  <c r="L48" i="83"/>
  <c r="L19" i="83"/>
  <c r="L20" i="83" s="1"/>
  <c r="M60" i="83"/>
  <c r="N59" i="83"/>
  <c r="N54" i="83"/>
  <c r="N53" i="83"/>
  <c r="N47" i="83"/>
  <c r="M36" i="93"/>
  <c r="M32" i="93"/>
  <c r="M28" i="93"/>
  <c r="O18" i="97"/>
  <c r="M37" i="94"/>
  <c r="M43" i="93"/>
  <c r="M28" i="92"/>
  <c r="M32" i="92"/>
  <c r="M32" i="87"/>
  <c r="M28" i="87"/>
  <c r="M59" i="83" l="1"/>
  <c r="M55" i="83"/>
  <c r="M57" i="83"/>
  <c r="M58" i="83"/>
  <c r="M54" i="83"/>
  <c r="M56" i="83"/>
  <c r="M43" i="83"/>
  <c r="M46" i="83"/>
  <c r="M44" i="83"/>
  <c r="M45" i="83"/>
  <c r="M47" i="83"/>
  <c r="M50" i="83"/>
  <c r="M52" i="83"/>
  <c r="M49" i="83"/>
  <c r="M51" i="83"/>
  <c r="M42" i="83"/>
  <c r="M53" i="83"/>
  <c r="M48" i="83"/>
  <c r="F26" i="83" l="1"/>
  <c r="F27" i="83" s="1"/>
  <c r="C19" i="83"/>
  <c r="C20" i="83" s="1"/>
  <c r="F19" i="83"/>
  <c r="F20" i="83" s="1"/>
  <c r="I19" i="83"/>
  <c r="I20" i="83" s="1"/>
  <c r="C26" i="83"/>
  <c r="C27" i="83" s="1"/>
  <c r="N67" i="83" l="1"/>
  <c r="N71" i="83" l="1"/>
  <c r="N66" i="83"/>
  <c r="L66" i="83"/>
  <c r="K66" i="83"/>
  <c r="M67" i="83" l="1"/>
  <c r="M68" i="83"/>
  <c r="M71" i="83"/>
  <c r="M69" i="83"/>
  <c r="M70" i="83"/>
  <c r="K36" i="87"/>
  <c r="L36" i="87"/>
  <c r="M38" i="87" l="1"/>
  <c r="M37" i="87"/>
  <c r="M39" i="87"/>
  <c r="M36" i="87"/>
  <c r="M66" i="83"/>
  <c r="G5" i="54" l="1"/>
  <c r="G4" i="54" l="1"/>
  <c r="G3" i="54"/>
  <c r="G6" i="54" l="1"/>
</calcChain>
</file>

<file path=xl/sharedStrings.xml><?xml version="1.0" encoding="utf-8"?>
<sst xmlns="http://schemas.openxmlformats.org/spreadsheetml/2006/main" count="2875" uniqueCount="539">
  <si>
    <t>LEVANTAMENTO/GERENCIAMENTO DE RISCOS:</t>
  </si>
  <si>
    <t> </t>
  </si>
  <si>
    <t>OBSERVAÇÕES IMPORTANTES PARA LEVANTAMENTO DE RISCOS:</t>
  </si>
  <si>
    <t>RESPOSTA:</t>
  </si>
  <si>
    <t xml:space="preserve">1. </t>
  </si>
  <si>
    <t>Prazo de entrega diferenciado?</t>
  </si>
  <si>
    <t>NÃO</t>
  </si>
  <si>
    <t>Seção  de Compras - SECOMP /SUCOP / SAD</t>
  </si>
  <si>
    <t>2.</t>
  </si>
  <si>
    <t>Garantia adicional fora a do produto?</t>
  </si>
  <si>
    <t>3.</t>
  </si>
  <si>
    <t>Há serviços de instalação incluído?</t>
  </si>
  <si>
    <t>4.</t>
  </si>
  <si>
    <t>O produto comercializado em dólar?</t>
  </si>
  <si>
    <t>Servidor Responsável: Armindo Dias Filho</t>
  </si>
  <si>
    <t>5.</t>
  </si>
  <si>
    <t>O valor estimado sugere contratação exclusiva para ME e EPP?</t>
  </si>
  <si>
    <t>SIM</t>
  </si>
  <si>
    <t>6.</t>
  </si>
  <si>
    <t>Há, pelo menos, 3 empresas ME e EPP participando da cotação?</t>
  </si>
  <si>
    <t>MAPA COMPARATIVO DE PREÇOS</t>
  </si>
  <si>
    <t>7.</t>
  </si>
  <si>
    <t>Há flagrante diferença de preços entre ME/EPP e ampla concorrência?</t>
  </si>
  <si>
    <t>8.</t>
  </si>
  <si>
    <t>Há indício de monopólio ?</t>
  </si>
  <si>
    <t>Critérios Estatísticos por item</t>
  </si>
  <si>
    <t>9.</t>
  </si>
  <si>
    <t>Há flagrante diferença de preços entre o mapa e o valor inicialmente orçado nos estudos tecnicos preliminares?</t>
  </si>
  <si>
    <t>10.</t>
  </si>
  <si>
    <t>Há notícias mercadológicas que indiquema ausência de matéria prima no mercado e/ou aumento expressivo de preços em mídias oficiais?</t>
  </si>
  <si>
    <t>Critérios Estatísticos gerais</t>
  </si>
  <si>
    <t>11.</t>
  </si>
  <si>
    <t>Observar se os preços de internet não estão abarcando promoções temporais e/ou quantitativas que possam influcienciar no preço de forma. Foi incluído ainda o custos dos fretes</t>
  </si>
  <si>
    <t>ITEM: 01</t>
  </si>
  <si>
    <t>ITEM: 03</t>
  </si>
  <si>
    <t>ITEM: 05</t>
  </si>
  <si>
    <t>ITEM: 07</t>
  </si>
  <si>
    <t>MÉDIA simples dos preços válidos</t>
  </si>
  <si>
    <t>GERENCIAMENTO DOS RISCOS:</t>
  </si>
  <si>
    <t>DESVIO PADRÃO AMOSTRAL</t>
  </si>
  <si>
    <r>
      <t>*</t>
    </r>
    <r>
      <rPr>
        <sz val="11"/>
        <color rgb="FF000000"/>
        <rFont val="Calibri"/>
        <family val="2"/>
      </rPr>
      <t>Os riscos que influenciam diretemente na seleção do fornecedor devem ser encaminhados à Seção de Licitações.</t>
    </r>
  </si>
  <si>
    <t>COEFICIENTE DE VARIAÇÃO (%)</t>
  </si>
  <si>
    <t>Coeficiente de variação</t>
  </si>
  <si>
    <r>
      <t>*</t>
    </r>
    <r>
      <rPr>
        <sz val="11"/>
        <color rgb="FF000000"/>
        <rFont val="Calibri"/>
        <family val="2"/>
      </rPr>
      <t xml:space="preserve"> Juntar aos autos a relação de possíveis fornecedores que foram consultados e não enviaram propostas.</t>
    </r>
  </si>
  <si>
    <t>MÉTODO ESTATÍSCO</t>
  </si>
  <si>
    <t xml:space="preserve">&lt; </t>
  </si>
  <si>
    <t>MÉDIA</t>
  </si>
  <si>
    <r>
      <t>*</t>
    </r>
    <r>
      <rPr>
        <sz val="11"/>
        <color rgb="FF000000"/>
        <rFont val="Calibri"/>
        <family val="2"/>
      </rPr>
      <t>Observar se há proposta direta com fornecedor que também esteja fornecendo para a administração (ARP e contratos) em preço manifestamente inferior, com vistas ao questionamento e análise crítica.</t>
    </r>
  </si>
  <si>
    <t>PREÇO MÍNIMO</t>
  </si>
  <si>
    <t xml:space="preserve">&gt; </t>
  </si>
  <si>
    <t>MEDIANA</t>
  </si>
  <si>
    <t>ITEM: 02</t>
  </si>
  <si>
    <t>ITEM: 04</t>
  </si>
  <si>
    <t>ITEM: 06</t>
  </si>
  <si>
    <t>ITEM</t>
  </si>
  <si>
    <t>ESPECIFICAÇÃO / FORMATO</t>
  </si>
  <si>
    <t>UND</t>
  </si>
  <si>
    <t>QTD.</t>
  </si>
  <si>
    <t>COTAÇÕES</t>
  </si>
  <si>
    <t>FONTE</t>
  </si>
  <si>
    <t>EMPRESAS</t>
  </si>
  <si>
    <t>PORTE</t>
  </si>
  <si>
    <t>VALOR
UNIT.</t>
  </si>
  <si>
    <t>MÉDIA
valores</t>
  </si>
  <si>
    <t>25% acima média</t>
  </si>
  <si>
    <t>&lt;
75% da média</t>
  </si>
  <si>
    <t>AVALIÇÃO</t>
  </si>
  <si>
    <t>OBSERVAÇÕES
AVALIAÇÃO</t>
  </si>
  <si>
    <t>MÉDIAS/MEDIANA</t>
  </si>
  <si>
    <t>Valor unit.</t>
  </si>
  <si>
    <t>Valor total</t>
  </si>
  <si>
    <t>Prato raso para refeição, em porcelana de 1ª linha, na cor branca, com filete dourado na borda, totalmente esmaltado, aprox. 29 cm de diâmetro (± 2cm) design redondo, resistente a micro-ondas e lava louças. Marcas de referência: Schmidt, oxford, equivalente ou de melhor qualidade.</t>
  </si>
  <si>
    <t>Ministério da Defesa                  Ata P. E. n. 1/2022 (23/6/2022)</t>
  </si>
  <si>
    <t xml:space="preserve"> Comprasnet / outros </t>
  </si>
  <si>
    <t>ME</t>
  </si>
  <si>
    <t xml:space="preserve"> Da média dos preços obtidos
 </t>
  </si>
  <si>
    <t>TJ Tocantins                                  Ata P. E. n. 80/2022 (9/11/2022)</t>
  </si>
  <si>
    <t>SENAC - AM                                   Ata P. E. n. 27/2021 (8/4/2022)</t>
  </si>
  <si>
    <t>EPP</t>
  </si>
  <si>
    <t>Internet</t>
  </si>
  <si>
    <t xml:space="preserve">"Link: https://www.americanas.com.br/produto/4909287576?epar=bp_pl_00_go_ud_d_58_n_comp_tk1&amp;opn=YSMESP&amp;WT.srch=1&amp;offerId=625470ee87c00289c26620c9&amp;gclsrc=aw.ds&amp;gclid=EAIaIQobChMI2qCmyPSU-wIVVRPUAR0D9g42EAQYBSABEgJymPD_BwE&amp;cor=0010&amp;tamanho=27&amp;condition=NEW
Acesso em 04/10/2022 (mapa id. 0421903)
</t>
  </si>
  <si>
    <t>Americanas s.a. /
 CNPJ: 00.776.574/0006-60</t>
  </si>
  <si>
    <t>DEMAIS</t>
  </si>
  <si>
    <t>https://www.kanui.com.br/Prato-Raso-27-cm-Porcelana-Schmidt---Dec.-Filetado-Ouro-Itamaraty-7338001.html?utm_source=google&amp;utm_medium=organic&amp;utm_campaign=organic-shopping&amp;utm_term=PO024HDU98NAV
Acesso em 04/10/2022 (mapa id. 0421903)</t>
  </si>
  <si>
    <t>GFG COMÉRCIO DIGITAL LTDA. - 
11.200.418/0006-73</t>
  </si>
  <si>
    <t>https://www.pontodaporcelana.com.br/prato-bolo-037489-p10915?pp=/194.1614/
Acesso em 24/03/2023 às 13:05h</t>
  </si>
  <si>
    <t>Ponto da Porcelana Presentes Eireli - CNPJ: 84.822.683-/0001-52</t>
  </si>
  <si>
    <t xml:space="preserve">Superior a média dos preços obtidos - </t>
  </si>
  <si>
    <t>Ministério da Educação                      Ata P. E. n. 4/2022 (26/9/2022)</t>
  </si>
  <si>
    <t>https://www.pontodaporcelana.com.br/prato-sobremesa-19-cm-porcelana-schmidt-dec-filetado-ouro-pomerode-019980-p10722?pp=/194.1614/
Acesso em 24/03/2023 às 13h</t>
  </si>
  <si>
    <t xml:space="preserve"> https://produto.mercadolivre.com.br/MLB-2822372132-prato-de-sobremesa-pomerode-filete-de-ouro-porcelana-schmidt-_JM?matt_tool=18956390&amp;utm_source=google_shopping&amp;utm_medium=organic
Acesso em 04/10/2022 (mapa id. 0421903)</t>
  </si>
  <si>
    <t>Mercado Livre - CNPJ n.º 03.007.331/0001-41</t>
  </si>
  <si>
    <t>Prato raso para refeição, em porcelana de 1ª linha, na cor branca, totalmente esmaltado, aprox. 29 cm de diâmetro (± 2cm) design redondo, resistente a micro-ondas e lava louças. Marcas de referência: Schmidt, oxford, equivalente ou de melhor qualidade.</t>
  </si>
  <si>
    <t>Comando do Exécito
Escola de Sargente de Armas
Pregão Eletrônico n. 01/2022</t>
  </si>
  <si>
    <t>LJ Comércio Varejista de Utilidades Ltda                     44.874.520/0001-07</t>
  </si>
  <si>
    <t>Ampla Comercial Eireli                      05.891.838/0001-36</t>
  </si>
  <si>
    <t>Nova Mesa C. Util. E A. Ltda            23.407.763/0001-57</t>
  </si>
  <si>
    <t>https://www.pontodaporcelana.com.br/prato-raso-26-cm-porcelana-schmidt-mod-gourmet-209213-p7631?tsid=24
Acesso em 04/10/2022 (mapa id. 0421903)</t>
  </si>
  <si>
    <t>https://www.oxfordporcelanas.com.br/coup-white-pratos-rasos/p
Acesso em 27/03/2023 às 13:56</t>
  </si>
  <si>
    <t>Oxford Porcelanas S/A | CNPJ: 86.046.463/0001-00</t>
  </si>
  <si>
    <t>https://www.magazineluiza.com.br/prato-raso-artico-29cm-branco-schmidt/p/jbg12g3k5h/ud/prra/
Acesso em 24/03/2023 às 13:29h</t>
  </si>
  <si>
    <t xml:space="preserve">	Prato raso para sobremesa, em porcelana de 1ª linha, na cor branca, totalmente esmaltado, aprox. 20 cm de diâmetro (± 2cm) design redondo, resistente a micro-ondas e lava louças. Marcas de referência: Schmidt, oxford, equivalente ou de melhor qualidade.</t>
  </si>
  <si>
    <t>https://www.casadaporcelana.com.br/produto/3633-ac-prato-sobremesa-tramontina-21cm-96900-011
Acesso em 27/03/2023 às 16:365h</t>
  </si>
  <si>
    <t xml:space="preserve">
CASA DA PORCELANA COMERCIO LTDA | 07.541.491/0001-27 |</t>
  </si>
  <si>
    <t>Defensoria do Tocantins            Ata P. E. n. 34/2022 (2/9/2022)</t>
  </si>
  <si>
    <t>Omega Prod. E Serv. Eireli                      31.354.105/0001-72</t>
  </si>
  <si>
    <t>Comando Militar do Oeste    Ata P. E. n. 9/2022 (16/12/2022)</t>
  </si>
  <si>
    <t>Comercial de Alimentos MI Sanches Ltda   37.353.192/0001-20</t>
  </si>
  <si>
    <t>https://www.magazineluiza.com.br/jogo-de-6-pratos-ariana-opaline-redondo-raso-20cm-sobremesa-fratelli/p/hc77h8gj81/ud/prra/
Acesso em 27/03/2023 às 16:31h</t>
  </si>
  <si>
    <t>Magazine Luiza S/A - CNPJ: 47.960.950/1088-36</t>
  </si>
  <si>
    <t>LJ Com. Var. Utilidades Ltda               44.874.520/0001-07</t>
  </si>
  <si>
    <t>Xícara com pires, própria para servir café, em porcelana de 1ª linha, na cor branca, totalmente esmaltada com capacidade entre 60ml e 80 ml, resistente a micro-ondas e lava-louças. Marcas de referência: Schmidt, oxford, equivalente ou de melhor qualidade.</t>
  </si>
  <si>
    <t>Comando Militar Amazônia
Ata P. E. n. 28/2022 (28/2/2023)</t>
  </si>
  <si>
    <t>Tribunal de Contas Tocantins     Ata P. E. n. 1/2023 (31/1/2023)</t>
  </si>
  <si>
    <t>Mayas C. de P. e S. Ltda                                 32.972.023/0001-54</t>
  </si>
  <si>
    <t>Da média dos preços obtidos</t>
  </si>
  <si>
    <t>Câmara Mun. Goiânia                        Ata P. E. n. 30/2022 (13/12/2022)</t>
  </si>
  <si>
    <t>Comercial Monteiro Ltda                      24.240.240/0001-21</t>
  </si>
  <si>
    <t>Ministério da Defesa                    Ata P. E. n. 136/2022 (12/12/2022)</t>
  </si>
  <si>
    <t>https://www.casadaporcelana.com.br/produto/3880-ryo-white-xicara-cafe-com-pires-75ml
Acesso em 27/03/2023 às 18:27h</t>
  </si>
  <si>
    <t>Ministério da Economia
Ata P. e. n. 10/2022 (9/3/2023)</t>
  </si>
  <si>
    <t>Youssif Amim Youssif                                  03.257.078/0001-84</t>
  </si>
  <si>
    <t>https://www.magazineluiza.com.br/jogo-6-xicaras-de-cafe-com-pires-folk-80ml-relevo-porcelana-branca-germer-germer-porcelanas/p/jg32232457/ud/cjcf/
Acesso em 27/03/2023 às 18:31h</t>
  </si>
  <si>
    <t>Xícara com pires, própria para servir chá, em porcelana de 1ª linha, na cor branca, totalmente esmaltada com capacidade mínima de 200ml, resistente a micro-ondas e lava-louças. Marcas de referência: Schmidt, oxford, equivalente ou de melhor qualidade.</t>
  </si>
  <si>
    <t>Câmara de São José - SC
Ata P. E. n. 15/2022 (21/11/2022)</t>
  </si>
  <si>
    <t xml:space="preserve"> Comprasnet / outros</t>
  </si>
  <si>
    <t>B2G M. C. P. M e C. Ltda         22.808.990/0001-21</t>
  </si>
  <si>
    <t>Ministério da Economia                   Ata P. E. n. 10/2022 (9/3/2023)</t>
  </si>
  <si>
    <t>Câmara M. Nova Friburgo
Ata P. E. n. 23/2022 (7/2/2023)</t>
  </si>
  <si>
    <t>T&amp;T Sol. Atacadistas Ltda                             45.042.273/0001-37</t>
  </si>
  <si>
    <t>https://www.magazineluiza.com.br/conjunto-de-6-xicaras-grandes-220ml-com-pires-empilhaveis-oxford/p/gkj01j0k5j/ud/ucxi/
Acesso em 27/03/2023 às 18:42h</t>
  </si>
  <si>
    <t>https://www.casadaporcelana.com.br/produto/849-coup-xicara-para-cha-com-pires-230ml
Acesso em 27/03/2023 às 18:39h</t>
  </si>
  <si>
    <t>Conselho R. C. Im SC                    Ata P. E. n. 8/2022 (22/11/2022)</t>
  </si>
  <si>
    <t>Travessa retangular de porcelana, medidas aproximadas 36x21x6 cm.</t>
  </si>
  <si>
    <t>Ministério da Defesa                     Ata P. E. n. 18/2022 (24/10/2022)</t>
  </si>
  <si>
    <t>Santan Werneck Comercial Eireli                    11.186.469/0001-83</t>
  </si>
  <si>
    <t>Comando do Exército                     Ata P. E. n. 5/2021 (1/8/2022)</t>
  </si>
  <si>
    <t>Fared Comercial Ltda                              07.259.386/0001-08</t>
  </si>
  <si>
    <t>Mouta C. A. e Dist. Ltda                               33.071.103/0001-00</t>
  </si>
  <si>
    <t>https://www.magazineluiza.com.br/travessa-porcelana-ret-com-alca-hauskraft-364-cm/p/jdjcd7946k/ud/trav/
Acesso em 27/03/2023 às 19:00h</t>
  </si>
  <si>
    <t>https://www.casadaporcelana.com.br/produto/3187-travessa-assar-e-servir-retangular-branco-37x26x7-5000ml
Acesso em 27/03/2023 às 18:53h</t>
  </si>
  <si>
    <t>Comando do Exército
12ª Região Militar
Hospital de Guarnição de São Gabriel da Cachoeira - AM
Pregão Eletrônico n. 14/2022 (feveiro/2023)</t>
  </si>
  <si>
    <t>Nova Mesa Comércio de Utilizadades Ltda| 07.541.491/0001-27 |</t>
  </si>
  <si>
    <t>ITEM: 08</t>
  </si>
  <si>
    <t>ITEM: 10</t>
  </si>
  <si>
    <t>ITEM: 12</t>
  </si>
  <si>
    <t>ITEM: 09</t>
  </si>
  <si>
    <t>ITEM: 11</t>
  </si>
  <si>
    <t>ITEM: 13</t>
  </si>
  <si>
    <t>25% acima /média</t>
  </si>
  <si>
    <t>&lt; 75% da media</t>
  </si>
  <si>
    <t>Copo de vidro cristalino, cilíndrico, resistente, espessura de parede mais grossa. Ideal para sucos, água e refrigerante, capacidade de 200 ml, resistente a lava-louças.</t>
  </si>
  <si>
    <t>Prefeita S. Luzia do Pará                   Ata P. E. n. 12/2022 (13/4/2022)</t>
  </si>
  <si>
    <t xml:space="preserve">Comprasnet / outros </t>
  </si>
  <si>
    <t>AC S. C. de Gêneros Eireli                          39.326.153/0001-69</t>
  </si>
  <si>
    <t xml:space="preserve">abaixo da  média dos preços obtidos 
</t>
  </si>
  <si>
    <t>Defensoria Pública MS                  Ata P. E. no 21/2022 (4/1/2023)</t>
  </si>
  <si>
    <t>Comercial A. MI Sanches Ltda        37.353.192/0001-20</t>
  </si>
  <si>
    <t>Fundo Mun. Saúde Congoinhas     Ata P. E. n. 2/2023 (9/3/2023)</t>
  </si>
  <si>
    <t>Sheila Prisncila C. de Deus          41.157.706/0001-49</t>
  </si>
  <si>
    <t>Macabu e Macabu Ltda           31.665.011/0001-14</t>
  </si>
  <si>
    <t>Taça para água de vidro cristalino, capacidade de 250 ml, resistente a lava louças.</t>
  </si>
  <si>
    <t>Comando do Exército                 Ata P. E. n. 43/2022 (17/11/2022)</t>
  </si>
  <si>
    <t>Umar Melo Ltda                           21.990.802/0002-47</t>
  </si>
  <si>
    <t>Comando Militar do Oeste        Ata P. E. n. 9/2022 (19/12/2022)</t>
  </si>
  <si>
    <t>Ministério Púiblico da União       Ata P. E. n. 18/2022 (26/9/2022)</t>
  </si>
  <si>
    <t>Nasa C. A. P. H. e L. Eireli           30.723.567/0001-57</t>
  </si>
  <si>
    <t>Comando Militar do oeste        Ata P. E. n. 5/2022 (13/6/2022)</t>
  </si>
  <si>
    <t>Mana Comercial de Alim. Ltda     10.851.944/0001-26</t>
  </si>
  <si>
    <t>Taça de cristal para espumante, capacidade entre 220 e 250ml.</t>
  </si>
  <si>
    <t>IFECT - ES                                      Ata P. E. n. 4/2022 (26/9/2022)</t>
  </si>
  <si>
    <t>Univ. Estadual Pará                     Ata P. E. n. 48/2022 (7/11/2022)</t>
  </si>
  <si>
    <t>Nova Mesa C. Util. E A. Ltda            23.407.763/0001-58</t>
  </si>
  <si>
    <t>Taça para sobremesa de vidro cristalino, capacidade de 400 ml, resistente a micro-ondas e lava louças.</t>
  </si>
  <si>
    <t>Fundação Ass. Social Caxias do Sul                                                 Ata P. E. n. 12/2022 (23/5/2022)</t>
  </si>
  <si>
    <t>Comercial At. Walson Ltda          93.610.558/0001-70</t>
  </si>
  <si>
    <t xml:space="preserve">Comando Militar do Sul                      Ata P. E. n. 5/2021 (1/8/2022)                       </t>
  </si>
  <si>
    <t>Fared Comercial Ltda              07.259.386/0001-08</t>
  </si>
  <si>
    <t>TOTAL</t>
  </si>
  <si>
    <t>Garfo de mesa em aço inox, medindo no mínimo 19 cm, resistente a máquina de lavar. Marca de referência: tramontina, equivalente ou de melhor qualidade.</t>
  </si>
  <si>
    <t>Ag. Modern. Gestão Processos             Ata P. E. n. 12748/2021 (18/11/2022)</t>
  </si>
  <si>
    <t>SJ Com. Utilidades Eireli                 10.614.788/0001-80</t>
  </si>
  <si>
    <t>Empresa Brasil. Serv. Hospitalares   Ata P. E. n. 270/2022</t>
  </si>
  <si>
    <t>Inovare E. e P. Adm. Ltda                             31.206.933/0001-63</t>
  </si>
  <si>
    <t>Câmara Municipal de Goiânia          Ata P. E. n. 13/12/2022</t>
  </si>
  <si>
    <t>Comercial Monteiro Ltda                          24.240.240/0001-21</t>
  </si>
  <si>
    <t>Insti. Fed. E. C. T Sul MG                   Ata P. E. n. 37/2022</t>
  </si>
  <si>
    <t>Viana Empreend. Empres. Ltda    22.211.647/0001-03</t>
  </si>
  <si>
    <t>Faca de mesa em aço inox, medindo no mínimo 22cm, resistente a máquina de lavar. Marca de referência: tramontina, equivalente ou de melhor qualidade.</t>
  </si>
  <si>
    <t>Prefeitura de Itamarandiba       Relatório P. E. n. 126/2022</t>
  </si>
  <si>
    <t xml:space="preserve">Com. Bebidas e Ali. S. João Ltda    06.280.618/0001-39 </t>
  </si>
  <si>
    <t>Município Nova Prata                         Relatório P. E. n. 20/2022</t>
  </si>
  <si>
    <t>AJP Com. A. e V. Prod. Limp Eireli      36.047.635/0001-91</t>
  </si>
  <si>
    <t>Pref. Santa Luzia do Pará                            Ata P. E. n. 12/2022 (13/4/2022)</t>
  </si>
  <si>
    <t>Lottus Com. Merc. Eireli                      26.658.489/0001-87</t>
  </si>
  <si>
    <t>Defensoria Pública  Maranhão  Ata P. E. n. 9/2022 (9/5/2022)</t>
  </si>
  <si>
    <t>Therezinha de Jesus O. Cutrim   18701121000126</t>
  </si>
  <si>
    <t>Garfo para sobremesa em aço inox, medindo no mínimo 15 cm, resistente a máquina de lavar. Marca de referência: tramontina, equivalente ou de melhor qualidade.</t>
  </si>
  <si>
    <t>Univers. Fed. S. Paulo                      Ata P. E. n. 11/2022 (19/5/2022)</t>
  </si>
  <si>
    <t>B2G M. Com. P.Méd. e C. Ltda     22.808.990/0001-21</t>
  </si>
  <si>
    <t>Pref. S. Domingos do Azeitão                    Ata P. E. n. 3/2022 (11/3/2022)</t>
  </si>
  <si>
    <t>Marinete S. Sousa                           04.350.964/0001-10</t>
  </si>
  <si>
    <t>Empresa Bras. Serv. Hospitalares    Ata P. E. n. 7/2022 (3/6/2022)</t>
  </si>
  <si>
    <t>Manuel Osorio dos Santos                 40.990.509/0001-43</t>
  </si>
  <si>
    <t>Faca para sobremesa em aço inox, medindo no mínimo 17cm, resistente a máquina de lavar. Marca de referência: tramontina, equivalente ou de melhor qualidade.</t>
  </si>
  <si>
    <t>Justiça Federal do Paraná            Ata P. E. N. 75/2022 (21/12/2022)</t>
  </si>
  <si>
    <t>Eficaz T. and Consulting Ltda      45.255.416/0001-99</t>
  </si>
  <si>
    <t>Faca de corte 10", lâmina em aço inox, cabo em polipropileno, medindo no mínimo 36 cm. Marca de referência: tramontina, equivalente ou de melhor qualidade.</t>
  </si>
  <si>
    <t>Fund. Um. Fed. S. João Del-Rei   Ata P. E. n. 67/2022 (16/11/2022)</t>
  </si>
  <si>
    <t>Santana Com. Utili. Domesticas Ltda                        07.665.456/0001-10</t>
  </si>
  <si>
    <t>Inst. Fed. Ed. C. e Tecnologia SP
Ata P. E. n. 11584/2022 (16/11/2022)</t>
  </si>
  <si>
    <t>Nova Mesa Com. De Util. E Alim Ltda</t>
  </si>
  <si>
    <t>Comando do Exército            Ata P. E. n. 9/2022</t>
  </si>
  <si>
    <t>Leal D. de Mat. L. e Esc. Ltda</t>
  </si>
  <si>
    <t>Colher para arroz, em aço inox, medindo no mínimo 24 cm. Marca de referência: tramontina, equivalente ou de melhor qualidade. Marca de referência: tramontina, equivalente ou de melhor qualidade.</t>
  </si>
  <si>
    <t>Comando do Exército                                   Ata P. E. n. 15/2022 (12/7/2022)</t>
  </si>
  <si>
    <t xml:space="preserve">Inovare C. e P. Ad. Eireli                14.378.714/0001-42       </t>
  </si>
  <si>
    <t>Relatório Fonte de Preços órgãos/entidades públicos</t>
  </si>
  <si>
    <t>DIVERSAS</t>
  </si>
  <si>
    <t xml:space="preserve">Secretaria Educação Tocantins           Ata P. E. n. 6/2022  (10/8/2022)                     </t>
  </si>
  <si>
    <t>Cons. Interm. Mult. Vale Piranga    Ata P. E. n. 14/2022 (23/11/2022)</t>
  </si>
  <si>
    <t>Wtrade Interm.Negócios Ltda        21.856.981/0001-43</t>
  </si>
  <si>
    <t>Concha para sopa, em aço inox, medindo no mínimo 24 cm. Marca de referência: tramontina, equivalente ou de melhor qualidade.</t>
  </si>
  <si>
    <t>Inst. Fed. Ed. C. e Tecnologia SP                                         Ata P. E. n. 11584/2022 (16/11/2022)</t>
  </si>
  <si>
    <t>Colher de pau medindo 60 cm.</t>
  </si>
  <si>
    <t>Pref. S. Domingos do Capim              Ata P. E. n. 16/2022  (21/03/2022)</t>
  </si>
  <si>
    <t xml:space="preserve">A. N. dos Santos Eireli                   37.421.527/0001-08 </t>
  </si>
  <si>
    <t xml:space="preserve">	Jarra de vidro, liso, resistente e transparente, para água e sucos, com alça, capacidade de 500 ml.</t>
  </si>
  <si>
    <t>Universidade Fed. Sta. Catarina                   Ata P. E. n. 11108/2022  (29/6/2022)</t>
  </si>
  <si>
    <t>LJ C. Var. Util. Ltda                      44.874.520/0001-07</t>
  </si>
  <si>
    <t>Hospital N. Sra. Conceição S.A.                                       Relatório P. E. 99/2022</t>
  </si>
  <si>
    <t>Matefi Comercial Ltda                     10.445.452/0001-30</t>
  </si>
  <si>
    <t>Instituto Federal do Ceará                   Relatório P. E. n. 26/2022</t>
  </si>
  <si>
    <t>Nova Mesa D. Alim. E Utilid. Ltda               23.407.763/0001-57</t>
  </si>
  <si>
    <t xml:space="preserve">	Suqueira de vidro transparente, com tampa, mini torneira e pé, capacidade de 5 L.</t>
  </si>
  <si>
    <t>Prefeita Canaã dos Carajás                          Relatório P. E. n. 86/2022</t>
  </si>
  <si>
    <t>A D de Morais Mat. Construção   21.545.877/0001-38</t>
  </si>
  <si>
    <t xml:space="preserve">Câmara Mun. Sanrandi                                    Ata P. E. n. 12/2022             </t>
  </si>
  <si>
    <t>SJ Com. Utilidades Eireli              10.614.788/0001-81</t>
  </si>
  <si>
    <t>Comando da Aeronática                                  Ata P. E. n. 24/2022</t>
  </si>
  <si>
    <t>Nova Mesa C. Util. E Alimentos Ltda                                      23.407.763/0001-57</t>
  </si>
  <si>
    <t>Bomboniere de vidro 20 cm com tampa.</t>
  </si>
  <si>
    <t>Prefeitura Porto alegre do Norte                      Relatório P. Presencial n. 13/2022</t>
  </si>
  <si>
    <t>Jonathan Silva Luz                                30.709.546/0001-87</t>
  </si>
  <si>
    <t>Comando da Aeronáutica                             Ata P. E. n. 18/2021 (27/5/2022)</t>
  </si>
  <si>
    <t>LC Silva A. Com. E Serv. Ltda     14.959.265/0001-26</t>
  </si>
  <si>
    <t xml:space="preserve">	Boleira de vidro transparente 30 cm.</t>
  </si>
  <si>
    <t>Comando 3ª Div. Exército                               Proposta P. E. n. 3/2021</t>
  </si>
  <si>
    <t>Comercial Marelly Eireli                  13.986.656/0001-77</t>
  </si>
  <si>
    <t>Prefeitura de Jauru                               Ata R. P. n. 39/2022 (8/11/2022)</t>
  </si>
  <si>
    <t xml:space="preserve">Esfigmed Com Hosp. Ltda                 27.455.068/0001-11 </t>
  </si>
  <si>
    <t xml:space="preserve">	Boleira de vidro transparente com pé 30 cm.</t>
  </si>
  <si>
    <t>Pró Reitoria de Administração                        Proposta Pregão n. 96/2022</t>
  </si>
  <si>
    <t>SJ Com Utilidades Eireli               10.614.788/0001-80</t>
  </si>
  <si>
    <t>47º Batalhão de Infantaria                                   Proposta Pregão n. 620/2022</t>
  </si>
  <si>
    <t>SJ Com Utilidades Eireli               10.614.788/0001-81</t>
  </si>
  <si>
    <t>Jarra em aço inox com tampa e aparador para gelo, capacidade 2 L. Marcas de referência: tramontina, brinox, equivalente ou de melhor qualidade.</t>
  </si>
  <si>
    <t>Comando da Marinha                                             Ata P. E. n. 36/2021  (8/4/2022)</t>
  </si>
  <si>
    <t>Nova Mesa Com. Util. E Alim. Ltda                   23.407.763/0001-57</t>
  </si>
  <si>
    <t>Ministério da Defesa                                            Ata P. E. n. 21/2022 (27/9/2022)</t>
  </si>
  <si>
    <t>Mundial C. Alim. E Desc. Ltda                             40.437.772/0001-00</t>
  </si>
  <si>
    <t>Comando Militar do Nordeste                          Ata P. E. n. 23/2022 (26/1/2023)</t>
  </si>
  <si>
    <t>Base Aérea de Nata                                   Proposta P. E. n. 38/2022</t>
  </si>
  <si>
    <t>TST - 24ª Região/MS                                 Ata P. E. n. 25/2022 (3/11/2022)</t>
  </si>
  <si>
    <t>Marcondes S. Esc. Adm e N. Empr. Eireli 36.804.979/0001-06</t>
  </si>
  <si>
    <t>Bule pequeno com tampa e alça em aço inox, capacidade de 600 ml.</t>
  </si>
  <si>
    <t>Universidade Rural do Rio de Janeiro                 Ata P. E. n. 3/2022</t>
  </si>
  <si>
    <t>Relatório Secretaria Estado Economia do DF</t>
  </si>
  <si>
    <t xml:space="preserve">Casa do Pasa Com. E Rep. Ltda       31.993.633/0001-71       </t>
  </si>
  <si>
    <t>Secretaria Estado - GDF                                                    Ata P. E. n. 11/2022  (30/5/2022)</t>
  </si>
  <si>
    <t>Sandu Com. Dist. Produtos Eireli                                19.806.688/0001-20</t>
  </si>
  <si>
    <t>Prefeita S. João do Sóter                                                Relatório P. E. n. 11/2022 (27/7/2022)</t>
  </si>
  <si>
    <t xml:space="preserve">Leve Mais Atacarejo Ltda                  20.310.400/0001-00                  </t>
  </si>
  <si>
    <t xml:space="preserve">	Açucareiro pequeno com tampa, alça e colher em aço inox, capacidade para 300 g.</t>
  </si>
  <si>
    <t>Comando do Exército                                           Ata P. E. n. 10/2022 (18/3/2022)</t>
  </si>
  <si>
    <t>Comando Militar do Planalto                               Ata P. E. n. 53/2022 (24/10/2022)</t>
  </si>
  <si>
    <t>Nova Mesa Com. Util. E Alim. Ltda                   23.407.763/0001-58</t>
  </si>
  <si>
    <t>Comando Militar do Nordeste                          Ata P. E. n. 9/2022 (4/1/2023)</t>
  </si>
  <si>
    <t>Nova Mesa Com. Util. E Alim. Ltda                   23.407.763/0001-59</t>
  </si>
  <si>
    <t>Prefeitura de S. Bento                                         Ata P. E. n. 19/2022 (10/3/2022)</t>
  </si>
  <si>
    <t>B2G M. Com. Prod. Méd. e Cirúrgicos       22.808.990/0001-21</t>
  </si>
  <si>
    <t xml:space="preserve">	Porta copos em aço inox</t>
  </si>
  <si>
    <t>Prefeitura de Sinop                                     Ata P. E. n. 109/2022 (22/11/2022)</t>
  </si>
  <si>
    <t>Supermed C. Prod. M. H. Ltda               47.181.976/0001-71</t>
  </si>
  <si>
    <t>Prefeitura de Sorriso                             Ata P. E. n. 28/2022</t>
  </si>
  <si>
    <t>Império Papelaria e Utilidades Ltda     41.345.964/0001-59</t>
  </si>
  <si>
    <t>Prefeitura de Confresa                                                   Ata Reg. Preços 21/2023 (10/2/2023)</t>
  </si>
  <si>
    <t>Solidare Ag. Negócios Ltda                 44.247.782/0001-33</t>
  </si>
  <si>
    <t xml:space="preserve">	Bandeja retangular em aço inox, aprox. 49x33 cm. Marca de referência: Tramontina, equivalente ou de melhor qualidade.</t>
  </si>
  <si>
    <t>Pref. S. João do Sóter                      Relatório P. E. n. 11/2022</t>
  </si>
  <si>
    <t>Prfeitura Salinas                                    Relatório P. E. n. 97/2022</t>
  </si>
  <si>
    <t>R. R. Com. Mercadorias Ltda                     32.263.288/0001-83</t>
  </si>
  <si>
    <t xml:space="preserve">VTA Macho de Arruda e Cia Ltda        16.667.433/0002-16  </t>
  </si>
  <si>
    <t>Prefeitura Pedro Velho                                      Relatório P. E. n. 15/2022</t>
  </si>
  <si>
    <t>Irilene da Silva Matias 07042571495      34.310.563/0001-06</t>
  </si>
  <si>
    <t>Bandeja redonda em aço inox, 30 cm. Marca de referência: Tramontina, equivalente ou de melhor qualidade.</t>
  </si>
  <si>
    <t>Prefeitura Tibau                                               Relatório P. E. n. 23/2022</t>
  </si>
  <si>
    <t>SJ Comérdio de Utilidade Eireli             10.614.788/0001-80</t>
  </si>
  <si>
    <t>Prefeita nova Prata                                    Relatório P. E. n. 70/2022</t>
  </si>
  <si>
    <t>Prioritta Prod. Hospitalares Eireli        29.700.587/0001-23</t>
  </si>
  <si>
    <t>Garrafa térmica com exterior em inox com alça, capacidade de 1 L, sistema de servir com bomba de pressão, isolamento térmico: ampola de vidro. Conservação mínima de 6 horas. Sistema que evita pingos. Marca de referência: termolar, equivalente ou de melhor qualidade.</t>
  </si>
  <si>
    <t>Prefeitura de São Paulo                                            Ata P. E. n. 17/2022 (29/12/2022)</t>
  </si>
  <si>
    <t>Olithier Com. M. e Merc. Ltda              09.630.087/0001-55</t>
  </si>
  <si>
    <t>Ministério da Defesa                                                  Ata P. E. n. 6/2022   (3/11/2022)</t>
  </si>
  <si>
    <t>Sandra Cristina da Silva                            28.198.964/0001-05</t>
  </si>
  <si>
    <t>Garrafa térmica com exterior em inox com alça, capacidade entre 1,8 e 2,5 L, sistema de servir com bomba de pressão, isolamento térmico: ampola de vidro. Conservação mínima de 6 horas. Sistema que evita pingos. Marca de referência: termolar, equivalente ou de melhor qualidade.</t>
  </si>
  <si>
    <t>Prefeitura de Clevelândia                                        Ata P. E. n. 2/2023</t>
  </si>
  <si>
    <t>Zulmir Perin                         05.286.113/0001-19</t>
  </si>
  <si>
    <t>Chaleira grande em alumínio reforçado industrial, capacidade 7 L.</t>
  </si>
  <si>
    <t>Prefeitura de Tupanciretã                              Ata P. E. n. 69/2022</t>
  </si>
  <si>
    <t xml:space="preserve">AJP Com. Atac. Varejo Prod. Limpeza Erireli       36.047.635/0001-91       </t>
  </si>
  <si>
    <t>Ministério da Educação                                    Ata.  P. E. n. 29/2022 (8/2/2023)</t>
  </si>
  <si>
    <t>Santana Com. Util. Dom.  Ltda                        07.665.456/0001-10</t>
  </si>
  <si>
    <t>Caneca em alumínio reforçado com cabo, capacidade 8 L.</t>
  </si>
  <si>
    <t>Comando da Aeronáutica                        Ata P. E. n. 82/2022 (3/11/2022)</t>
  </si>
  <si>
    <t>ART Brindes Com Visual Ltda</t>
  </si>
  <si>
    <t>Prefeitura de Ponte Nova                             Ata P. E. n. 75/2022 (22/8/2022)</t>
  </si>
  <si>
    <t xml:space="preserve">DMT Comércio de Produtos Ltda             33.030.409/0001-00          </t>
  </si>
  <si>
    <t xml:space="preserve">	Caneca em alumínio reforçado com cabo, capacidade 5 L.</t>
  </si>
  <si>
    <t>Solidare Agência de Negócios Ltda                    44.247.782/0001-33</t>
  </si>
  <si>
    <t>Prefeitura de Cangalo                                    Ata P. E. n. 89/2022 (7/10/2022)</t>
  </si>
  <si>
    <t>Prefeitura S. Domingos do Capim                   Ata P. E. n. 16/2022 (21/3/2022)</t>
  </si>
  <si>
    <t>A. N. dos Santos Eireli                              37.421.527/0001-08</t>
  </si>
  <si>
    <t>Ministério da Economia                              Ata P. E. n. 1/2022 (24/3/2022)</t>
  </si>
  <si>
    <t>Clarear Com. Mat. De Limpeza Ltda                        01.206.306/0001-61</t>
  </si>
  <si>
    <t xml:space="preserve">	Panela papeiro em alumínio 14 cm, capacidade aproximada 1 L.</t>
  </si>
  <si>
    <t xml:space="preserve">Prefeitura de Redenção                          Relatório P. E. n. 30/2022             </t>
  </si>
  <si>
    <t xml:space="preserve">CTM Pharma Ltda                          07.506.679/0001-34         </t>
  </si>
  <si>
    <t>Prefeitura de Mamanguape                  Relatório P. E. 8/2022</t>
  </si>
  <si>
    <t>Gustavo Oliveira Guedes Soares                                      13.188.441/0002-91</t>
  </si>
  <si>
    <t>Prefeitura Gov. Nunes Freire                   Relatório P. E. n. 21/2022</t>
  </si>
  <si>
    <t>A. Ribeiro Xavier Filho Eireli                    34.798.455/0001-16</t>
  </si>
  <si>
    <t xml:space="preserve">	Panela caçarola grande de alumínio batido fundido grosso n. 36, com tampa e cabo de madeira.</t>
  </si>
  <si>
    <t xml:space="preserve">Prefeitura de Santana da Boa Vista              Relatório P. E. n. 33/2022  </t>
  </si>
  <si>
    <t>Solidare Agência de Negócios Ltda                  44.247.782/0001-33</t>
  </si>
  <si>
    <t>Prefeitura de Dores do Rio                  Relatório P. E. n. 22/2023</t>
  </si>
  <si>
    <t>Hugo Vieira Barbosa 46761091802               43.390.328/0001-74</t>
  </si>
  <si>
    <t xml:space="preserve">Prefeitura de Dores do Rio                  Relatório P. E. n. 41/2022             </t>
  </si>
  <si>
    <t>Renato Marana 25062588847                       42.244.991/0001-06</t>
  </si>
  <si>
    <t xml:space="preserve">	Pipoqueira de alumínio hotel industrial reforçado 10 litros, com cabo de baquelite.</t>
  </si>
  <si>
    <t xml:space="preserve">	Saca rolhas de dupla alavanca, aprox. 16 cm, modelo borboleta, material inox.</t>
  </si>
  <si>
    <t>Comando da Aeronáutica                                Ata P. E. n. 23/2022 (15/09/2022)</t>
  </si>
  <si>
    <t xml:space="preserve">B2G Med. Com. Prod. Médicos e Cirúrgicos Ltda                              22.808.990/0001-21                 </t>
  </si>
  <si>
    <t xml:space="preserve">Comando do Exército                                        Ata P. E. n. 9/2022 </t>
  </si>
  <si>
    <t>L J C. V. Utilidades Ltda                                 44.874.520/0001-07</t>
  </si>
  <si>
    <t>Comando da Aeronáutica                                Ata P. E. n. 17/2022 (26/09/2022)</t>
  </si>
  <si>
    <t>Inovare Com. Planejamento Adm. Eireli                                 14.378.714/0001-42</t>
  </si>
  <si>
    <t>Serviço Nac. Aprend. Comercial-CE                Ata P. E. n. 44/2022 (9/8/2022)</t>
  </si>
  <si>
    <t xml:space="preserve">	Furador abridor manual de coco em aço inox.</t>
  </si>
  <si>
    <t>Prefeitura de Gurupi                                       Relatório P. E. n. 55/2022</t>
  </si>
  <si>
    <t>Supermercado Samilla Ltda                      10.484.811/0001-69</t>
  </si>
  <si>
    <t>SESC-CE                                                             Proposta P. E. n. 102/2022</t>
  </si>
  <si>
    <t>Com. Atac. E Var. Mercadorias em Geral                                                   43.185.142/0001-83</t>
  </si>
  <si>
    <t xml:space="preserve">	Tábua de corte em polietileno branca medidas aproximadas 50x35x1,5 cm.</t>
  </si>
  <si>
    <t>Comando do Exército                                        Ata P. E. n. 9/2022  (4/8/2022)</t>
  </si>
  <si>
    <t>Grupamento de Apoio de Belém                  Ata P. E. n. 21/2022  (27/09/2022)</t>
  </si>
  <si>
    <t>Mundial Com. Alimentos e Descartáveis</t>
  </si>
  <si>
    <t>Hospital Militar de Resende                            Ata P. E. n. 3/2022 (30/06/2022)</t>
  </si>
  <si>
    <t>Inovare Com. E Plan. Adm. Eireli                  14.378.714/0001-42</t>
  </si>
  <si>
    <t xml:space="preserve">	Organizador de pia em polipropileno com base e grade para frasco de detergente, esponja e sabão em barra.</t>
  </si>
  <si>
    <t>Prefeitua São Domingos do Capim      Ata P. E. n. 16/2022 (21/3/2022)</t>
  </si>
  <si>
    <t>A N dos Santos Eireli                        37.421.527/0001-08</t>
  </si>
  <si>
    <t>Tribunal de Justiça do Tocantins                  Ata P. E. n. 80/2022 (9/11/2022)</t>
  </si>
  <si>
    <t>MP Empreendimentos Ltda               16.723.052/0001-26</t>
  </si>
  <si>
    <t xml:space="preserve">	Rodo plástico para pia, medida aproximada 18x14x2,4 cm.</t>
  </si>
  <si>
    <t>MPU                                                      Ata P. E. n. 3/2022 (4/3/2022)</t>
  </si>
  <si>
    <t>Forlim´Com. Dist. Prod. Perfumaria       19.750.069/0001-60</t>
  </si>
  <si>
    <t>Instituto Nacional de Tecnologia             Ata P. E. n. 9/2022 (1/6/2022)</t>
  </si>
  <si>
    <t>Nature M. Ind. C. P. Na.Cosm. Ltda      37.627.260/0001-00</t>
  </si>
  <si>
    <t>Prefeitura de Lagarto                      Relatório P. E. n. 10/2022</t>
  </si>
  <si>
    <t>Livraria e Papelaria P´ratica ltda               19.197.721/0001-61</t>
  </si>
  <si>
    <t xml:space="preserve">	Escorredor de louças em aço inox, capacidade mínima para 11 pratos e 5 copos, com porta talheres, com pezinhos aderentes anti risco.</t>
  </si>
  <si>
    <t>Prefeitura de Tapejara                       Relatório P. E. n. 46/2022</t>
  </si>
  <si>
    <t>Mylena Souza dos Santos 60037251090                                     41.340.483/0001-50</t>
  </si>
  <si>
    <t>Prefeitura de Tibau do Sul                    Relatório P. E. n. 173/2022</t>
  </si>
  <si>
    <t xml:space="preserve">Comercial Imrãos Oliveira Ltda               10.561.980/0001-55 </t>
  </si>
  <si>
    <t>Prefeitura de Campo Mourão                                 Relatório P. E. n. 114/2022</t>
  </si>
  <si>
    <t>Sup. Alvorada C. Mourão Ltda                78.162.146/0001-20</t>
  </si>
  <si>
    <t>Prefeitura de Guaíba                         Edital P. E. n. 133/2022</t>
  </si>
  <si>
    <t>AJP Com. A. e V. Prod. Limpeza Eireli    36.047.635/0001-91</t>
  </si>
  <si>
    <t>Dispenser para detergente, bucha e sabão, capacidade mínima de 500 ml de detergente. Fabricado em polipropileno, com base antiderrapante e pump com esguicho.</t>
  </si>
  <si>
    <t>ITEM: 14</t>
  </si>
  <si>
    <t>Preços execessivamene elevados: superior a 25% da média do rol de preços validos</t>
  </si>
  <si>
    <t>Inexequível: inferior a 75% da média do rol de preços validos</t>
  </si>
  <si>
    <t xml:space="preserve">&lt;    MÉDIA </t>
  </si>
  <si>
    <t>&gt;  MEDIANA</t>
  </si>
  <si>
    <t>Cafeteira elétrica industrial 4 L, 220 V, totalmente em aço inoxidável, resistências blindadadas de alta performance, pingadeira removível para fácil higienização, lâmpada piloto indicadora de aquecimento, base e íngadeira em pl´stico atóxico, termostato regulável com indicação gradual de temperatura até 120 ° C, visor com indicação do nível de água e café, 02 depósitos (café e água), torneira 1/2p pra saída de café, torneira 1/2p para saída de água, monofásica, 1300w, aquecimento em banho maria. Marca de referência: Consercaf, equivalente ou de melhor qualidade.</t>
  </si>
  <si>
    <t>Município Porto União              Processo 158/2022</t>
  </si>
  <si>
    <t>Argos Ltda                         42.262.411/0001-03</t>
  </si>
  <si>
    <t>Complexo Hosp. Univ. da UFPA   Ata P.E. n. 23/2022                   (23/05/2022)</t>
  </si>
  <si>
    <t xml:space="preserve">Licicom Com. E Serv. Ltda           33.671.275/0001-06     </t>
  </si>
  <si>
    <t>Prefeitura de Tangará da Serra   Ata P. E. 82/2022</t>
  </si>
  <si>
    <t>J D Com. Atacadista Ltda     44.210.000/0001-91</t>
  </si>
  <si>
    <t xml:space="preserve">	Espremedor de laranja industrial, 500 w, material inox, copo de 500 ml, bivolt, potência 500 wats 1/2 hp, frequência 50/60 ghz, rotação 3.545 rpm. Com os seguintes itens inclusos: copo em polipropileno 500 ml, peneira para copo em polipropileno, castanha pequena em poliestireno (limão), castanha grande em poliestireno (laranja), cúpula com bica, tampa em alumínio e manual. Marca de referência: KD Eletro, equivalente ou de melhor qualidade.</t>
  </si>
  <si>
    <t>Prefeitura Vargem Grande do Sul                                 Ata P. E. n. 23/2022 (25/05/2022)</t>
  </si>
  <si>
    <t>Jean C. V. Ferreira &amp; Cia Ltda   08.533.577/0001-70</t>
  </si>
  <si>
    <t>Prefeita Cataguases                   Ata P. E. n. 57/2022                      (07/07/2022)</t>
  </si>
  <si>
    <t>Argos Ltda                       42.262.411/0001-03</t>
  </si>
  <si>
    <t>GRUPO 19 - MATERIAIS PARA VEDAÇÃO</t>
  </si>
  <si>
    <t>SINAPI</t>
  </si>
  <si>
    <t>ESPECIFICAÇÃO</t>
  </si>
  <si>
    <t>UNID.</t>
  </si>
  <si>
    <t>QTD</t>
  </si>
  <si>
    <t>VALOR
TOTAL</t>
  </si>
  <si>
    <t>IMAGEM PARA
REFERÊNCIA</t>
  </si>
  <si>
    <t>Link</t>
  </si>
  <si>
    <r>
      <t xml:space="preserve">MANTA ASFÁLTICA
</t>
    </r>
    <r>
      <rPr>
        <sz val="11"/>
        <color rgb="FF000000"/>
        <rFont val="Calibri"/>
        <family val="2"/>
        <scheme val="minor"/>
      </rPr>
      <t>- Comprimento: 10 metros;
- Largura: 100 cm;
- Espessura: 3mm;
- Estado Físico: Sólido;
- Cor: Preto;
- Acabamento: Rugoso;
- Rolo;
- Ref: Marca VIAPOL, Modelo: LAGE GLASS.</t>
    </r>
  </si>
  <si>
    <t>m²</t>
  </si>
  <si>
    <r>
      <t xml:space="preserve">PRIMER PARA MANTA ASFÁLTICA
</t>
    </r>
    <r>
      <rPr>
        <sz val="11"/>
        <color rgb="FF000000"/>
        <rFont val="Calibri"/>
        <family val="2"/>
        <scheme val="minor"/>
      </rPr>
      <t>- Conteúdo: 18 Litros;
- Cor: Preta;
- Rendimento: 60m²;
- Tempo de secagem: 6 horas;
- Para aplicação da manta asfáltica, lajes, piscinas, reservatórios;
- Ref: Marca VEDACIT.</t>
    </r>
  </si>
  <si>
    <t>Lata</t>
  </si>
  <si>
    <t>https://www.leroymerlin.com.br/primer-manta-vedacit-18l-preta-vedacit_87006402</t>
  </si>
  <si>
    <r>
      <t xml:space="preserve">IMPERMEABILIZANTE 
</t>
    </r>
    <r>
      <rPr>
        <sz val="11"/>
        <color rgb="FF000000"/>
        <rFont val="Calibri"/>
        <family val="2"/>
        <scheme val="minor"/>
      </rPr>
      <t>- Argamassa Polimérica;
- Cor: Cinza;
- Conteúdo da Embalagem: Líquido+Pó;
- Peso do produto: 18 kg;
- Rendimento: 6 m²;
- Ref: Marca: SIKA, Linha: SIKA TOP 107.</t>
    </r>
  </si>
  <si>
    <t>Caixa</t>
  </si>
  <si>
    <t>https://www.leroymerlin.com.br/impermeabilizante-sika-top-107-cinza-argamassa-aditivo-18kg_86693376?store_code=23&amp;gclid=EAIaIQobChMIirud95f76wIVUw-RCh3fkQbJEAYYASABEgLGdfD_BwE</t>
  </si>
  <si>
    <t>TOTAL:</t>
  </si>
  <si>
    <t>TOTAL DOS GRUPOS/ITENS</t>
  </si>
  <si>
    <t>GRUPO/ITEM</t>
  </si>
  <si>
    <t>MODALIDADE</t>
  </si>
  <si>
    <t>Lote 1</t>
  </si>
  <si>
    <t>Lote 2</t>
  </si>
  <si>
    <t>Lote 3</t>
  </si>
  <si>
    <t>TOTAL - licitação</t>
  </si>
  <si>
    <t xml:space="preserve">Câmara M. Nova Friburgo            Ata  P. E. n. 23/2022 (7/2/2023)     </t>
  </si>
  <si>
    <t>https://www.pontofrio.com.br/espremedor-de-laranja-frutas-500w-industrial-copo-3-l-forte-1510624924/p/1510624924?utm_medium=cpc&amp;utm_source=google_freelisting&amp;IdSku=1510624924&amp;idLojista=12231&amp;tip                                      Acesso em 28/03/2023 às 12:29h</t>
  </si>
  <si>
    <t>Via S. A.                       33.041.260/0652-90</t>
  </si>
  <si>
    <t>https://www.madeiramadeira.com.br/espremedor-de-laranja-industrial-inox-500w-3l-cr-4252788.html                               Acesso: 28/3/2023, às 12:40</t>
  </si>
  <si>
    <r>
      <t>*</t>
    </r>
    <r>
      <rPr>
        <sz val="11"/>
        <rFont val="Calibri"/>
        <family val="2"/>
      </rPr>
      <t>Observar se há proposta direta com fornecedor que também esteja fornecendo para a administração (ARP e contratos) em preço manifestamente inferior, com vistas ao questionamento e análise crítica.</t>
    </r>
  </si>
  <si>
    <r>
      <t>MadeiraMadeira Comércio Eletrônico                     S/A</t>
    </r>
    <r>
      <rPr>
        <sz val="9"/>
        <rFont val="Open Sans"/>
        <family val="2"/>
      </rPr>
      <t>10.490.181/0001-35</t>
    </r>
  </si>
  <si>
    <t>https://www.extra.com.br/cafeteira-eletrica-tradicional-4l-1300w-220v-marchesoni-1540909927/p/1540909927?utm_medium=cpc&amp;utm_source=google_freelisting&amp;IdSku=1540909927&amp;idLojista=145305&amp;ti                                     Acesso: 28/03/2023, 12:52</t>
  </si>
  <si>
    <t>https://www.unolar.com/MLB-3164032555-garrafa-termica-inox-1l-expressar-sanremo- _JM?variation=176445159111&amp;gclid=Cj0KCQiA2-2eBhClARIsAGLQ2RmssHNEKbPJGrGcRG1- FgwMHW8RUB2eB_PM5K1RXdK2lDzzMPVdtCMaAhbBEALw_wcB                                             Acesso em 02/02/2022</t>
  </si>
  <si>
    <t>LPR Com. Eletr. Utili. Domestica Ltda                                                                 29.182.150/0001-45</t>
  </si>
  <si>
    <t>https://www.unolar.com/MLB-3164032555-garrafa-termica-inox-1l-expressar-sanremo- _JM?variation=176445159111&amp;gclid=Cj0KCQiA2-2eBhClARIsAGLQ2RmssHNEKbPJGrGcRG1- FgwMHW8RUB2eB_PM5K1RXdK2lDzzMPVdtCMaAhbBEALw_wcB                                                 Acesso em 02/02/2023</t>
  </si>
  <si>
    <t>Rodolpho P. Prado Ribeiro                 07.934.085/0001-24</t>
  </si>
  <si>
    <t>https://www.docekasa.com.br/suqueira-imperial-4-9l-az-hauskraft-3542.html?utm_source=google&amp;utm_medium=Shopping&amp;utm_campaign=suqueira-imperial-4-9l-az-hauskraft-3542.html&amp;inStock&amp;gclid=CjwKCAiAuOieBhAIEiwAgjCvcj7xA7-Xkt9de9SXG5ucA5buk7Guk8AGx2zgif_FMk-KMGbZOqLdxxoCShMQAvD_BwE                                   Acesso: 28/03/2023, 13:48</t>
  </si>
  <si>
    <t>Doce Kasa Ltda                       29.742.835/0001-07 </t>
  </si>
  <si>
    <t>Magazine Luiza S/A  47.960.950/1088-36</t>
  </si>
  <si>
    <t xml:space="preserve">https://www.magazineluiza.com.br/jarra-de-vidro-ultra-resistente-para-suco-stoelzle-500ml-vitrus-glassware/p/kk945bbek8/ud/udjr/                                    Acesso: 28/03/2023, 13:57 </t>
  </si>
  <si>
    <t>https://www.magazineluiza.com.br/bomboniere-vidro-com-pe-clear-20-cm-class-home/p/jgeb858eee/ud/udbo/</t>
  </si>
  <si>
    <t>https://www.mariapiacasa.com.br/potiche-decorativo-vidro-15x20cm69256.html?gclid=CjwKCAiAuOieBhAIEiwAgjCvcnGJKhnSS2Nn66kPpAF3e1XWFgjnTzZhh8RxKePJDBlKSZJ3ZilKxoCxWcQAvD_BwE Acesso em 01/02/2023                                                                               Acesso: 28/03/2023, 14:02</t>
  </si>
  <si>
    <t>Magazine Luiza S/A            47.960.950/1088-36</t>
  </si>
  <si>
    <t>https://www.magazineluiza.com.br/porta-bolos-em-acrilico-com-pedestal-suporte-torta-c-tampa-tres-triangulos/p/ca41c1ddf6/ud/bole/                        Acesso: 28/03/2023, 14:20</t>
  </si>
  <si>
    <t>Via S.A.                                               33.041.260/0652-90</t>
  </si>
  <si>
    <t>https://www.casasbahia.com.br/Utilidades-Domesticas/SobremesaChaeCafe/Bolos/boleira-de-vidro-redonda-com-pe-e-aba-ruvolo-30cm-prato-bolo-ruvolo-home-special-1504190698.html?IdSku=1504190698                                                                                                 28/03/2023, 14:31</t>
  </si>
  <si>
    <t>https://www.lojasafubra.com.br/boleira-de-vidro-ruvolo-verona-30cm-x-28cm-com-tampa-80485-01/p                                    Acesso: 28/03/2023, 14:33</t>
  </si>
  <si>
    <t>Agro-Comercial Afubra Ltda               74.072.513/0044-84</t>
  </si>
  <si>
    <t>https://www.camicado.com.br/p/colher-em-madeira-oval-stolf-60cm/-/A-700495836-br.lc?sku=751592220&amp;utm_id=18288405827&amp;gclid=EAIaIQobChMI-Nmr66WV-wIVthXUAR1N7QLdEAQYAiABEgLJE_D_BwE                                                       Acesso: 28/3/2023</t>
  </si>
  <si>
    <t>Camicado - Maxmix Comercial Ltda     03.002.339/0001-15</t>
  </si>
  <si>
    <t>Supreme Inox                                          07.487.938/0001-27</t>
  </si>
  <si>
    <t>https://www.alvesgrill.com.br/utensilios-domesticos/utensilios/concha-terrina-laguna-em-aco-inox-63906090?parceiro=4980             Acdesso: 28/3/2023</t>
  </si>
  <si>
    <t>https://www.supremeinox.com.br/produto/concha-terrina-tramontina-laguna-4195?gclid=EAIaIQobChMIi_CZ_6SV-wIVEemRCh1u9AarEAQYASABEgKSwfD_BwE                                      Acesso: 28/3/2023</t>
  </si>
  <si>
    <t>Alves Grill Ltda - CNPJ 01.136.424/0001-40</t>
  </si>
  <si>
    <t>Nova Mesa Com. De Util. E Alim Ltda                                                          23.407.763/0001-57</t>
  </si>
  <si>
    <t>https://www.estreladolar.com.br/produtos/escorredor-de-louca-arco-cromado-11-pratos/?pf=gs&amp;gclid=EAIaIQobChMI9P_NoJOf-wIVtehcCh2fRAXqEAQYDyABEgJFdvD_BwE                                                                     Acesso: 28/3/2023</t>
  </si>
  <si>
    <t>Estrela do Lar                 28.130.849/0006-03</t>
  </si>
  <si>
    <t>https://www.panoramahomecenter.com.br/627849_coz_dispenser_detergbuchasabao_by_arthi_vermelho/p?idsku=1668&amp;srsltid=AYJSbAc1n9LY6IIKmEVC3IinQhNCA_Zsm2iSS9UKSclb1Ol7nfavPF44Y-U Acesso em 06/12/2022</t>
  </si>
  <si>
    <t>Panorama Home Center 01.711.005/95</t>
  </si>
  <si>
    <t>Conc. Corret. Imóveis de SC                             Ata P. E. n. 8/2022 (22/11/2022)</t>
  </si>
  <si>
    <t>https://www.carrefour.com.br/dispenser-detergente-bucha-e-sabao-by-arthi-arthi-mp05586837/p Acesso em 06/12/2022</t>
  </si>
  <si>
    <t>Carrefour Comércio e Indústria Ltda 45.543.915/0846-95</t>
  </si>
  <si>
    <t>https://www.amazon.com.br/Dispenser-Detergente-Bucha-Sab%C3%A3o-Arthi/dp/B076X8CMS1/ref=asc_df_B076X8CMS1/?tag=googleshopp06-20&amp;linkCode=df0&amp;hvadid=379740029746&amp;hvpos=&amp;hvnetw=g&amp;hvrand=16232754301252547310&amp;hvpone=&amp;hvptwo=&amp;hvqmt=&amp;hvdev=m&amp;hvdvcmdl=&amp;hvlocint=&amp;hvlocphy=1001541&amp;hvtargid=pla-810600878799&amp;th=1
Acesso em 06/12/2022</t>
  </si>
  <si>
    <t>Amazon Serviços de Varejo do Brasil Ltda 15.436.940/0001-03</t>
  </si>
  <si>
    <t>Link  https://www.magazineluiza.com.br/furador-abridor-de-coco-manual-em-inox-ke-home/p/ch1g531a97/ud/abcc/?&amp;seller_id=lujaoequipamentoseutilidades
Acesso em 08/11/2022</t>
  </si>
  <si>
    <t>Magazine Luiza S/A              47.960.950/1088-36</t>
  </si>
  <si>
    <t>https://www.equinoxequipamentos.com.br/produto/placa-corte-10x40x50-lisa-branco-pl61-solrac/?gclid=Cj0KCQiA2-2eBhClARIsAGLQ2Rmtc4blLHq16ZtgEpchlow7aJNqGbi5Dt2ReB-t3p9DSHzbXuoXwDsaAnBZEALw_wcB</t>
  </si>
  <si>
    <t xml:space="preserve">JH EQUIPAMENTOS LTDA                      11.470.876/0001-18 </t>
  </si>
  <si>
    <t>https://www.lojadochefutilidades.com.br/caneca-hotel-22-com-cabo-baquelite-83-litros-abc-531/p?utm_source=google&amp;utm_medium=cpc&amp;utm_campaign=performance_max&amp;gclid=Cj0KCQiA2-2eBhClARIsAGLQ2RlKGkVsolgA0hQ500KVm35W0Nct_880pnMSizlXXeM0QAmjclrhwwcaAg62EALw_wcB
Acesso em 02/02/2023</t>
  </si>
  <si>
    <t xml:space="preserve">Loja do Chef Utilidades e Hotelaria  32.022.952/0001-00 </t>
  </si>
  <si>
    <t>https://www.emporionh.com.br/caneca-hotel-18?gclid=Cj0KCQiA2-2eBhClARIsAGLQ2Rk8DX7FQPoTJJHzrIZUigG2ttgWPQSSfHGRZ6c_eEb3204kg48RzowaAp8dEALw_wcB
Acesso em 02/02/2023</t>
  </si>
  <si>
    <t xml:space="preserve">EMPORIO COMERCIO DE EQUIPAMENTOS E UTENSILIOS PARA COZINHA LTDA - 15.650.981/0001-90 </t>
  </si>
  <si>
    <t>Link  https://www.americanas.com.br/produto/6145096007?opn=YSMESP&amp;offerId=6349cc029064f2befb389d59&amp;srsltid=AYJSbAfxeUvyPAA5upAxsHXxXQo1XBkvLQyrcGyHxTCDeKjgRVsQ8wRGP0w
Acesso em 08/11/2022</t>
  </si>
  <si>
    <t>Link  https://encurtador.com.br/kqyJ8
Acesso em 08/11/2022</t>
  </si>
  <si>
    <t>https://www.costaatacado.com.br/pipoqueira-aluminio-fundida-festa-ararense/p?idsku=1012258&amp;gclid=Cj0KCQiA2-2eBhClARIsAGLQ2RnmaPb5VHWYYQI707Ymqa-34knodIy4dtvuuowZHhdjPbuEt80VmB4aAjcoEALw_wcB
Acesso em 02/02/2023</t>
  </si>
  <si>
    <t>Magazine Luiza S/A                             47.960.950/1088-36</t>
  </si>
  <si>
    <t>Mercado Livre                                      03.007.331/0001-41</t>
  </si>
  <si>
    <t xml:space="preserve">J. E. RUOCCO LTDA                                   64.491.459/0001-18 </t>
  </si>
  <si>
    <t>Santana Werneck Comercial Eireli                          11.186.469/0001-83</t>
  </si>
  <si>
    <t>TRF 2ª Região                                                          Ata P. E. n. 193/2022</t>
  </si>
  <si>
    <t>comprasnet / outros</t>
  </si>
  <si>
    <t>superior que média dos preços obtidos</t>
  </si>
  <si>
    <t xml:space="preserve">https://www.emporiodaporcelana.com.br/tacas-de-champanhe-gastro-colibri-220ml-6-pecas-4s032220-bohemia/p                          Acesso: 29/03/2023, 11:59 </t>
  </si>
  <si>
    <t>Empório da Porcelana 29848086000199</t>
  </si>
  <si>
    <t>https://www.angeloni.com.br/eletro/4012117-taca-para-espumante-bohemia-gastro-230ml/p?idsku=334&amp;gclid=EAIaIQobChMI0-eMgpCV-wIVaxvUAR0rJwpSEAQYBSABEgJMWvD_BwE                                                          Acesso: 9/03/2023, 12:04</t>
  </si>
  <si>
    <t>A. Angeloni &amp; Cia Ltda  83.646.984/0069-06 </t>
  </si>
  <si>
    <t>SYNAPCOM COMERCIO ELETRÔNICO LTDA | 27.932.734/0001-65 </t>
  </si>
  <si>
    <t xml:space="preserve">https://loja.nadir.com.br/jogo-tacas-sobremesa-paulista-nadir-400ml-com-4-pecas?gclid=EAIaIQobChMIoq3n6rWB_gIVCjWRCh1wtAcdEAQYASABEgKbhPD_BwE                                        29/03/2023, 12:11 </t>
  </si>
  <si>
    <t>Maxicasa Com. Utili. Dom. Ltda                          44.437.667/0001-21</t>
  </si>
  <si>
    <t>https://www.maxicasa.com.br/produto/bandeja                                                                           Acesso 29/3/2023, 12:27</t>
  </si>
  <si>
    <t>Processo SEI n. 0000344-24.2022.4.90.8000</t>
  </si>
  <si>
    <t>Objeto: Aquisição de louças e materiais de copa e cozinha</t>
  </si>
  <si>
    <t>ITEM: 15</t>
  </si>
  <si>
    <t>ITEM: 16</t>
  </si>
  <si>
    <t>ITEM: 17</t>
  </si>
  <si>
    <t>ITEM: 18</t>
  </si>
  <si>
    <t>ITEM: 19</t>
  </si>
  <si>
    <t>ITEM: 20</t>
  </si>
  <si>
    <t>ITEM: 21</t>
  </si>
  <si>
    <t>ITEM: 22</t>
  </si>
  <si>
    <t>ITEM: 23</t>
  </si>
  <si>
    <t>ITEM: 24</t>
  </si>
  <si>
    <t>ITEM: 25</t>
  </si>
  <si>
    <t>ITEM: 26</t>
  </si>
  <si>
    <t>ITEM: 27</t>
  </si>
  <si>
    <t>ITEM: 28</t>
  </si>
  <si>
    <t>ITEM: 29</t>
  </si>
  <si>
    <t>ITEM: 30</t>
  </si>
  <si>
    <t xml:space="preserve">Ministério da Educação                               Ata P. E. n. 7/2022 (3/6/2022)                               </t>
  </si>
  <si>
    <t>ITEM: 31</t>
  </si>
  <si>
    <t>ITEM: 32</t>
  </si>
  <si>
    <t>ITEM: 33</t>
  </si>
  <si>
    <t>ITEM: 34</t>
  </si>
  <si>
    <t>ITEM: 35</t>
  </si>
  <si>
    <t>ITEM: 36</t>
  </si>
  <si>
    <t>ITEM: 37</t>
  </si>
  <si>
    <t>ITEM: 38</t>
  </si>
  <si>
    <t>ITEM: 39</t>
  </si>
  <si>
    <t>ITEM: 40</t>
  </si>
  <si>
    <t>ITEM: 41</t>
  </si>
  <si>
    <t>ITEM: 42</t>
  </si>
  <si>
    <t>ITEM: 43</t>
  </si>
  <si>
    <t>ITEM: 44</t>
  </si>
  <si>
    <t>ITEM: 45</t>
  </si>
  <si>
    <t>Link https://www.doural.com.br/135557/p?idsku=135557&amp;utm_term=&amp;campaignid=18784590860&amp;adgroupid=&amp;targetid=&amp;adid=&amp;rnd=9568979713724153526&amp;gclid=EAIaIQobChMImYrRuJyV-wIVUeVcCh0rkgsbEAQYAiABEgJvF_D_BwE
Acesso em 04/10/2022</t>
  </si>
  <si>
    <t>SUPREME INOX                  07.487.938/0001-27</t>
  </si>
  <si>
    <t>DOURAL                                                 61.041.679/0001-51</t>
  </si>
  <si>
    <t>Casas Bahia                                 33.041.260/0652-90</t>
  </si>
  <si>
    <t>https://www.casasbahia.com.br/porta-vidro-de-detergente-esponja-e-sabao-barra-12748303/p/12748303?utm_medium=Cpc&amp;utm_source=google_freelisting&amp;IdSku=12748303&amp;idLojista=19785&amp;tipoLojista=3P                                  Acesso: 29/03/2023, 16:56</t>
  </si>
  <si>
    <t>Prato raso para sobremesa, em porcelana de 1ª linha, na cor branca, com filete dourado na borda, totalmente esmaltado, aprox. 20 cm de diâmetro (± 2cm) design redondo, resistente a micro-ondas e lava louças. Marcas de referência: Schmidt, oxford, equivalente ou de melhor qualidade.</t>
  </si>
  <si>
    <t xml:space="preserve">abaixo da  média dos preços obtidos </t>
  </si>
  <si>
    <t>Lote 4</t>
  </si>
  <si>
    <t>Lote 5</t>
  </si>
  <si>
    <t>Lote 6</t>
  </si>
  <si>
    <t>Lote 7</t>
  </si>
  <si>
    <t>Lote 8</t>
  </si>
  <si>
    <t>Item 46</t>
  </si>
  <si>
    <t>Item 47</t>
  </si>
  <si>
    <r>
      <t>Observações</t>
    </r>
    <r>
      <rPr>
        <sz val="10"/>
        <color rgb="FF000000"/>
        <rFont val="Arial"/>
        <family val="2"/>
      </rPr>
      <t xml:space="preserve">:
</t>
    </r>
    <r>
      <rPr>
        <b/>
        <sz val="10"/>
        <color rgb="FF000000"/>
        <rFont val="Arial"/>
        <family val="2"/>
      </rPr>
      <t xml:space="preserve">1. </t>
    </r>
    <r>
      <rPr>
        <sz val="10"/>
        <color rgb="FF000000"/>
        <rFont val="Arial"/>
        <family val="2"/>
      </rPr>
      <t xml:space="preserve">O parâmetro utilizado na pesquisa foi com base em contratações similares de órgãos/entidades da Administração Pública; proposta de fornecedores; e preços de sítios eletrônicos e especializados, conforme os termos I, II, III  do art. 5º da IN n. 65/2021, do Ministério da Economia. 
</t>
    </r>
    <r>
      <rPr>
        <b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. As cotações que estão com a fonte na cor </t>
    </r>
    <r>
      <rPr>
        <sz val="10"/>
        <color theme="4" tint="0.39997558519241921"/>
        <rFont val="Arial"/>
        <family val="2"/>
      </rPr>
      <t>azul</t>
    </r>
    <r>
      <rPr>
        <sz val="10"/>
        <color rgb="FF000000"/>
        <rFont val="Arial"/>
        <family val="2"/>
      </rPr>
      <t xml:space="preserve"> se referem a preços públicos.
33.  Ainda, conforme o Manual de Pesquisa de Preços do STJ (versão 2021), foram desconsiderados os que são superiores a 25% da media total (geral), assim como os inferiores a 75% da mesma média, inclusive os preços públicos, a despeito do disposto no citado manual, em razão de aplicar o mesmo entendimentos para preços que muito destoam da média.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</si>
  <si>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Armindo Dias Filho</t>
  </si>
  <si>
    <t>Técnico Judiciário</t>
  </si>
  <si>
    <t>Brasília- DF, 31/3/2023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</si>
</sst>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6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1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color rgb="FF0070C0"/>
      <name val="Open Sans"/>
      <family val="2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sz val="10"/>
      <name val="Open Sans"/>
      <family val="2"/>
    </font>
    <font>
      <sz val="10"/>
      <color rgb="FF000000"/>
      <name val="Open Sans"/>
      <family val="2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5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5"/>
      <color rgb="FF373545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C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4" tint="0.39997558519241921"/>
      <name val="Arial"/>
      <family val="2"/>
    </font>
    <font>
      <sz val="12"/>
      <color rgb="FF00B0F0"/>
      <name val="Calibri"/>
      <family val="2"/>
      <scheme val="minor"/>
    </font>
    <font>
      <sz val="10"/>
      <color theme="9" tint="-0.249977111117893"/>
      <name val="Open Sans"/>
      <family val="2"/>
    </font>
    <font>
      <sz val="10"/>
      <color theme="9"/>
      <name val="Open Sans"/>
      <family val="2"/>
    </font>
    <font>
      <sz val="12"/>
      <color theme="9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theme="9"/>
      <name val="Calibri"/>
      <family val="2"/>
      <scheme val="minor"/>
    </font>
    <font>
      <sz val="10"/>
      <color theme="9"/>
      <name val="Calibri"/>
    </font>
    <font>
      <sz val="9"/>
      <color rgb="FF404040"/>
      <name val="Calibri"/>
    </font>
    <font>
      <sz val="10"/>
      <color rgb="FF000000"/>
      <name val="Calibri"/>
    </font>
    <font>
      <sz val="11"/>
      <color rgb="FF000000"/>
      <name val="Calibri"/>
    </font>
    <font>
      <b/>
      <sz val="10"/>
      <color theme="3"/>
      <name val="Calibri"/>
      <family val="2"/>
      <scheme val="minor"/>
    </font>
    <font>
      <u/>
      <sz val="11"/>
      <name val="Calibri"/>
      <family val="2"/>
      <scheme val="minor"/>
    </font>
    <font>
      <sz val="9"/>
      <name val="Calibri"/>
      <family val="2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9"/>
      <name val="Open Sans"/>
      <family val="2"/>
    </font>
    <font>
      <b/>
      <sz val="12"/>
      <name val="Calibri"/>
      <family val="2"/>
      <scheme val="minor"/>
    </font>
    <font>
      <sz val="12"/>
      <name val="Calibri"/>
      <family val="2"/>
    </font>
    <font>
      <sz val="10"/>
      <color theme="9" tint="-0.249977111117893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7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C7FFE6"/>
        <bgColor indexed="64"/>
      </patternFill>
    </fill>
    <fill>
      <patternFill patternType="solid">
        <fgColor rgb="FFE6EEF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C7E4DC"/>
        <bgColor rgb="FF000000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99"/>
      </patternFill>
    </fill>
  </fills>
  <borders count="2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6" fillId="9" borderId="0" applyNumberFormat="0" applyBorder="0" applyAlignment="0" applyProtection="0"/>
    <xf numFmtId="0" fontId="12" fillId="0" borderId="26" applyNumberFormat="0" applyFill="0" applyAlignment="0" applyProtection="0"/>
    <xf numFmtId="0" fontId="6" fillId="11" borderId="0" applyNumberFormat="0" applyBorder="0" applyAlignment="0" applyProtection="0"/>
    <xf numFmtId="0" fontId="17" fillId="0" borderId="29" applyNumberFormat="0" applyFill="0" applyAlignment="0" applyProtection="0"/>
    <xf numFmtId="9" fontId="6" fillId="0" borderId="0" applyFont="0" applyFill="0" applyBorder="0" applyAlignment="0" applyProtection="0"/>
    <xf numFmtId="0" fontId="18" fillId="12" borderId="0" applyNumberFormat="0" applyBorder="0" applyAlignment="0" applyProtection="0"/>
    <xf numFmtId="44" fontId="6" fillId="0" borderId="0" applyFont="0" applyFill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44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24" borderId="0" applyNumberFormat="0" applyBorder="0" applyAlignment="0" applyProtection="0"/>
  </cellStyleXfs>
  <cellXfs count="946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2" borderId="1" xfId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44" fontId="4" fillId="5" borderId="1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 wrapText="1"/>
    </xf>
    <xf numFmtId="44" fontId="4" fillId="6" borderId="2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44" fontId="0" fillId="0" borderId="0" xfId="0" applyNumberFormat="1" applyAlignment="1">
      <alignment vertical="center"/>
    </xf>
    <xf numFmtId="44" fontId="0" fillId="0" borderId="0" xfId="0" applyNumberFormat="1"/>
    <xf numFmtId="0" fontId="4" fillId="9" borderId="1" xfId="8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4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4" fontId="14" fillId="0" borderId="0" xfId="0" applyNumberFormat="1" applyFont="1" applyAlignment="1">
      <alignment horizontal="left"/>
    </xf>
    <xf numFmtId="2" fontId="14" fillId="0" borderId="0" xfId="0" applyNumberFormat="1" applyFont="1" applyAlignment="1">
      <alignment horizontal="left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44" fontId="0" fillId="0" borderId="1" xfId="0" applyNumberFormat="1" applyBorder="1" applyAlignment="1">
      <alignment horizontal="left" vertical="center"/>
    </xf>
    <xf numFmtId="0" fontId="11" fillId="0" borderId="0" xfId="6" applyFont="1" applyFill="1" applyBorder="1" applyAlignment="1">
      <alignment vertical="center"/>
    </xf>
    <xf numFmtId="44" fontId="4" fillId="0" borderId="0" xfId="8" applyNumberFormat="1" applyFont="1" applyFill="1" applyBorder="1" applyAlignment="1">
      <alignment horizontal="center" vertical="center"/>
    </xf>
    <xf numFmtId="44" fontId="11" fillId="0" borderId="0" xfId="7" applyNumberFormat="1" applyFont="1" applyFill="1" applyBorder="1" applyAlignment="1">
      <alignment vertical="center"/>
    </xf>
    <xf numFmtId="0" fontId="11" fillId="7" borderId="1" xfId="6" applyFont="1" applyBorder="1" applyAlignment="1">
      <alignment vertical="center"/>
    </xf>
    <xf numFmtId="0" fontId="11" fillId="8" borderId="1" xfId="7" applyFont="1" applyBorder="1" applyAlignment="1">
      <alignment vertical="center"/>
    </xf>
    <xf numFmtId="44" fontId="0" fillId="0" borderId="0" xfId="0" applyNumberFormat="1" applyAlignment="1">
      <alignment vertical="center" wrapText="1"/>
    </xf>
    <xf numFmtId="44" fontId="15" fillId="2" borderId="1" xfId="0" applyNumberFormat="1" applyFont="1" applyFill="1" applyBorder="1" applyAlignment="1">
      <alignment horizontal="center" vertical="center"/>
    </xf>
    <xf numFmtId="44" fontId="15" fillId="0" borderId="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" fillId="11" borderId="34" xfId="10" applyFont="1" applyBorder="1"/>
    <xf numFmtId="0" fontId="6" fillId="11" borderId="25" xfId="10" applyBorder="1"/>
    <xf numFmtId="0" fontId="0" fillId="0" borderId="25" xfId="0" applyBorder="1"/>
    <xf numFmtId="0" fontId="0" fillId="0" borderId="36" xfId="0" applyBorder="1"/>
    <xf numFmtId="0" fontId="14" fillId="0" borderId="33" xfId="0" applyFont="1" applyBorder="1" applyAlignment="1">
      <alignment horizontal="left" vertical="center"/>
    </xf>
    <xf numFmtId="164" fontId="14" fillId="0" borderId="37" xfId="0" applyNumberFormat="1" applyFont="1" applyBorder="1" applyAlignment="1">
      <alignment horizontal="left"/>
    </xf>
    <xf numFmtId="2" fontId="14" fillId="0" borderId="37" xfId="0" applyNumberFormat="1" applyFont="1" applyBorder="1" applyAlignment="1">
      <alignment horizontal="left"/>
    </xf>
    <xf numFmtId="0" fontId="18" fillId="12" borderId="0" xfId="13" applyBorder="1" applyAlignment="1">
      <alignment horizontal="left"/>
    </xf>
    <xf numFmtId="0" fontId="18" fillId="12" borderId="37" xfId="13" applyBorder="1" applyAlignment="1">
      <alignment horizontal="left"/>
    </xf>
    <xf numFmtId="0" fontId="0" fillId="0" borderId="37" xfId="0" applyBorder="1"/>
    <xf numFmtId="0" fontId="4" fillId="11" borderId="33" xfId="10" applyFont="1" applyBorder="1"/>
    <xf numFmtId="0" fontId="0" fillId="0" borderId="39" xfId="0" applyBorder="1"/>
    <xf numFmtId="0" fontId="0" fillId="0" borderId="27" xfId="0" applyBorder="1"/>
    <xf numFmtId="0" fontId="0" fillId="0" borderId="35" xfId="0" applyBorder="1"/>
    <xf numFmtId="164" fontId="10" fillId="8" borderId="1" xfId="7" applyNumberFormat="1" applyBorder="1" applyAlignment="1">
      <alignment vertical="center"/>
    </xf>
    <xf numFmtId="44" fontId="14" fillId="2" borderId="23" xfId="14" applyFont="1" applyFill="1" applyBorder="1" applyAlignment="1">
      <alignment horizontal="right" vertical="center"/>
    </xf>
    <xf numFmtId="44" fontId="0" fillId="0" borderId="0" xfId="0" applyNumberFormat="1" applyAlignment="1">
      <alignment horizontal="center" vertical="center" wrapText="1"/>
    </xf>
    <xf numFmtId="0" fontId="0" fillId="0" borderId="33" xfId="0" applyBorder="1"/>
    <xf numFmtId="0" fontId="4" fillId="0" borderId="0" xfId="10" applyFont="1" applyFill="1" applyBorder="1"/>
    <xf numFmtId="0" fontId="6" fillId="0" borderId="0" xfId="10" applyFill="1" applyBorder="1"/>
    <xf numFmtId="0" fontId="4" fillId="0" borderId="33" xfId="10" applyFont="1" applyFill="1" applyBorder="1"/>
    <xf numFmtId="0" fontId="4" fillId="19" borderId="45" xfId="19" applyFont="1" applyBorder="1" applyAlignment="1">
      <alignment horizontal="left" vertical="center"/>
    </xf>
    <xf numFmtId="44" fontId="6" fillId="19" borderId="45" xfId="19" applyNumberFormat="1" applyBorder="1" applyAlignment="1">
      <alignment horizontal="center" vertical="center"/>
    </xf>
    <xf numFmtId="0" fontId="6" fillId="19" borderId="45" xfId="19" applyBorder="1"/>
    <xf numFmtId="9" fontId="28" fillId="16" borderId="0" xfId="16" applyNumberFormat="1" applyAlignment="1">
      <alignment horizontal="center" vertical="center"/>
    </xf>
    <xf numFmtId="9" fontId="27" fillId="15" borderId="0" xfId="15" applyNumberFormat="1" applyAlignment="1">
      <alignment horizontal="center" vertical="center"/>
    </xf>
    <xf numFmtId="44" fontId="6" fillId="19" borderId="0" xfId="19" quotePrefix="1" applyNumberFormat="1" applyAlignment="1">
      <alignment horizontal="left" vertical="center"/>
    </xf>
    <xf numFmtId="44" fontId="6" fillId="19" borderId="0" xfId="19" applyNumberFormat="1" applyBorder="1" applyAlignment="1">
      <alignment horizontal="center" vertical="top" wrapText="1"/>
    </xf>
    <xf numFmtId="9" fontId="6" fillId="0" borderId="0" xfId="18" applyNumberFormat="1" applyFill="1" applyAlignment="1">
      <alignment horizontal="center" vertical="center"/>
    </xf>
    <xf numFmtId="44" fontId="6" fillId="0" borderId="0" xfId="18" quotePrefix="1" applyNumberFormat="1" applyFill="1" applyAlignment="1">
      <alignment horizontal="left" vertical="center"/>
    </xf>
    <xf numFmtId="44" fontId="4" fillId="19" borderId="0" xfId="19" applyNumberFormat="1" applyFont="1" applyAlignment="1">
      <alignment horizontal="left" vertical="top"/>
    </xf>
    <xf numFmtId="44" fontId="6" fillId="19" borderId="0" xfId="19" applyNumberFormat="1" applyAlignment="1">
      <alignment horizontal="left" vertical="center"/>
    </xf>
    <xf numFmtId="44" fontId="6" fillId="19" borderId="0" xfId="19" applyNumberFormat="1" applyAlignment="1">
      <alignment horizontal="center" vertical="center"/>
    </xf>
    <xf numFmtId="44" fontId="14" fillId="0" borderId="0" xfId="0" quotePrefix="1" applyNumberFormat="1" applyFont="1" applyAlignment="1">
      <alignment horizontal="left" vertical="center"/>
    </xf>
    <xf numFmtId="9" fontId="29" fillId="17" borderId="44" xfId="17" applyNumberForma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0" fillId="0" borderId="47" xfId="9" applyFont="1" applyBorder="1" applyAlignment="1">
      <alignment horizontal="center"/>
    </xf>
    <xf numFmtId="0" fontId="30" fillId="0" borderId="0" xfId="9" applyFont="1" applyBorder="1" applyAlignment="1">
      <alignment horizontal="center"/>
    </xf>
    <xf numFmtId="0" fontId="17" fillId="0" borderId="29" xfId="11" applyFill="1" applyAlignment="1">
      <alignment horizontal="left" vertical="center"/>
    </xf>
    <xf numFmtId="0" fontId="17" fillId="0" borderId="29" xfId="11" applyFill="1"/>
    <xf numFmtId="0" fontId="17" fillId="0" borderId="29" xfId="11" applyFill="1" applyAlignment="1">
      <alignment horizontal="center" vertical="center"/>
    </xf>
    <xf numFmtId="44" fontId="17" fillId="0" borderId="29" xfId="11" applyNumberFormat="1" applyFill="1" applyAlignment="1">
      <alignment horizontal="center" vertical="center"/>
    </xf>
    <xf numFmtId="44" fontId="6" fillId="0" borderId="0" xfId="19" applyNumberFormat="1" applyFill="1" applyAlignment="1">
      <alignment horizontal="center" vertical="center"/>
    </xf>
    <xf numFmtId="44" fontId="25" fillId="2" borderId="2" xfId="0" applyNumberFormat="1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9" fontId="26" fillId="13" borderId="32" xfId="12" applyFont="1" applyFill="1" applyBorder="1" applyAlignment="1">
      <alignment horizontal="center" vertical="center"/>
    </xf>
    <xf numFmtId="44" fontId="20" fillId="13" borderId="48" xfId="0" applyNumberFormat="1" applyFont="1" applyFill="1" applyBorder="1" applyAlignment="1">
      <alignment horizontal="left" vertical="top" wrapText="1"/>
    </xf>
    <xf numFmtId="44" fontId="0" fillId="13" borderId="48" xfId="0" applyNumberFormat="1" applyFill="1" applyBorder="1" applyAlignment="1">
      <alignment horizontal="left" vertical="top" wrapText="1"/>
    </xf>
    <xf numFmtId="0" fontId="31" fillId="0" borderId="47" xfId="9" applyFont="1" applyBorder="1" applyAlignment="1">
      <alignment horizontal="center"/>
    </xf>
    <xf numFmtId="0" fontId="31" fillId="0" borderId="0" xfId="9" applyFont="1" applyBorder="1" applyAlignment="1">
      <alignment horizontal="center"/>
    </xf>
    <xf numFmtId="44" fontId="6" fillId="19" borderId="0" xfId="19" applyNumberFormat="1" applyAlignment="1">
      <alignment horizontal="left" vertical="top"/>
    </xf>
    <xf numFmtId="0" fontId="32" fillId="0" borderId="8" xfId="0" applyFont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44" fontId="15" fillId="2" borderId="2" xfId="0" applyNumberFormat="1" applyFont="1" applyFill="1" applyBorder="1" applyAlignment="1">
      <alignment horizontal="center" vertical="center"/>
    </xf>
    <xf numFmtId="44" fontId="15" fillId="2" borderId="4" xfId="0" applyNumberFormat="1" applyFont="1" applyFill="1" applyBorder="1" applyAlignment="1">
      <alignment horizontal="center" vertical="center"/>
    </xf>
    <xf numFmtId="44" fontId="15" fillId="2" borderId="13" xfId="0" applyNumberFormat="1" applyFont="1" applyFill="1" applyBorder="1" applyAlignment="1">
      <alignment horizontal="center" vertical="center"/>
    </xf>
    <xf numFmtId="9" fontId="26" fillId="13" borderId="41" xfId="12" applyFont="1" applyFill="1" applyBorder="1" applyAlignment="1">
      <alignment horizontal="center" vertical="center"/>
    </xf>
    <xf numFmtId="9" fontId="26" fillId="13" borderId="40" xfId="12" applyFont="1" applyFill="1" applyBorder="1" applyAlignment="1">
      <alignment horizontal="center" vertical="center"/>
    </xf>
    <xf numFmtId="0" fontId="33" fillId="0" borderId="2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44" fontId="34" fillId="2" borderId="1" xfId="0" applyNumberFormat="1" applyFont="1" applyFill="1" applyBorder="1" applyAlignment="1">
      <alignment horizontal="center" vertical="center"/>
    </xf>
    <xf numFmtId="44" fontId="26" fillId="13" borderId="65" xfId="0" applyNumberFormat="1" applyFont="1" applyFill="1" applyBorder="1" applyAlignment="1">
      <alignment horizontal="center" vertical="center"/>
    </xf>
    <xf numFmtId="44" fontId="0" fillId="13" borderId="68" xfId="0" applyNumberFormat="1" applyFill="1" applyBorder="1" applyAlignment="1">
      <alignment horizontal="left" vertical="top" wrapText="1"/>
    </xf>
    <xf numFmtId="44" fontId="20" fillId="13" borderId="69" xfId="0" applyNumberFormat="1" applyFont="1" applyFill="1" applyBorder="1" applyAlignment="1">
      <alignment horizontal="left" vertical="top" wrapText="1"/>
    </xf>
    <xf numFmtId="44" fontId="26" fillId="13" borderId="70" xfId="0" applyNumberFormat="1" applyFont="1" applyFill="1" applyBorder="1" applyAlignment="1">
      <alignment horizontal="center" vertical="center"/>
    </xf>
    <xf numFmtId="44" fontId="20" fillId="13" borderId="71" xfId="0" applyNumberFormat="1" applyFont="1" applyFill="1" applyBorder="1" applyAlignment="1">
      <alignment horizontal="left" vertical="center" wrapText="1"/>
    </xf>
    <xf numFmtId="44" fontId="20" fillId="13" borderId="49" xfId="0" applyNumberFormat="1" applyFont="1" applyFill="1" applyBorder="1" applyAlignment="1">
      <alignment horizontal="left" vertical="center" wrapText="1"/>
    </xf>
    <xf numFmtId="9" fontId="26" fillId="13" borderId="79" xfId="12" applyFont="1" applyFill="1" applyBorder="1" applyAlignment="1">
      <alignment horizontal="center" vertical="center"/>
    </xf>
    <xf numFmtId="44" fontId="26" fillId="13" borderId="80" xfId="0" applyNumberFormat="1" applyFont="1" applyFill="1" applyBorder="1" applyAlignment="1">
      <alignment horizontal="center" vertical="center"/>
    </xf>
    <xf numFmtId="44" fontId="26" fillId="13" borderId="81" xfId="0" applyNumberFormat="1" applyFont="1" applyFill="1" applyBorder="1" applyAlignment="1">
      <alignment horizontal="center" vertical="center"/>
    </xf>
    <xf numFmtId="9" fontId="26" fillId="13" borderId="0" xfId="12" applyFont="1" applyFill="1" applyBorder="1" applyAlignment="1">
      <alignment horizontal="center" vertical="center"/>
    </xf>
    <xf numFmtId="44" fontId="20" fillId="13" borderId="82" xfId="0" applyNumberFormat="1" applyFont="1" applyFill="1" applyBorder="1" applyAlignment="1">
      <alignment horizontal="left" vertical="center" wrapText="1"/>
    </xf>
    <xf numFmtId="44" fontId="26" fillId="13" borderId="19" xfId="0" applyNumberFormat="1" applyFont="1" applyFill="1" applyBorder="1" applyAlignment="1">
      <alignment horizontal="center" vertical="center"/>
    </xf>
    <xf numFmtId="0" fontId="18" fillId="20" borderId="0" xfId="13" applyFill="1" applyBorder="1" applyAlignment="1">
      <alignment horizontal="left"/>
    </xf>
    <xf numFmtId="9" fontId="16" fillId="13" borderId="0" xfId="12" applyFont="1" applyFill="1" applyBorder="1" applyAlignment="1">
      <alignment horizontal="center" vertical="center"/>
    </xf>
    <xf numFmtId="44" fontId="14" fillId="13" borderId="84" xfId="0" applyNumberFormat="1" applyFont="1" applyFill="1" applyBorder="1" applyAlignment="1">
      <alignment horizontal="center" vertical="center" wrapText="1"/>
    </xf>
    <xf numFmtId="44" fontId="19" fillId="13" borderId="82" xfId="0" applyNumberFormat="1" applyFont="1" applyFill="1" applyBorder="1" applyAlignment="1">
      <alignment horizontal="center" vertical="center" wrapText="1"/>
    </xf>
    <xf numFmtId="44" fontId="16" fillId="13" borderId="0" xfId="0" applyNumberFormat="1" applyFont="1" applyFill="1" applyAlignment="1">
      <alignment horizontal="center" vertical="center"/>
    </xf>
    <xf numFmtId="44" fontId="16" fillId="13" borderId="82" xfId="0" applyNumberFormat="1" applyFont="1" applyFill="1" applyBorder="1" applyAlignment="1">
      <alignment horizontal="center" vertical="center"/>
    </xf>
    <xf numFmtId="44" fontId="35" fillId="2" borderId="2" xfId="0" applyNumberFormat="1" applyFont="1" applyFill="1" applyBorder="1" applyAlignment="1">
      <alignment horizontal="center" vertical="center"/>
    </xf>
    <xf numFmtId="0" fontId="37" fillId="21" borderId="36" xfId="0" applyFont="1" applyFill="1" applyBorder="1" applyAlignment="1">
      <alignment wrapText="1"/>
    </xf>
    <xf numFmtId="44" fontId="26" fillId="13" borderId="3" xfId="0" applyNumberFormat="1" applyFont="1" applyFill="1" applyBorder="1" applyAlignment="1">
      <alignment horizontal="center" vertical="center"/>
    </xf>
    <xf numFmtId="44" fontId="0" fillId="13" borderId="71" xfId="0" applyNumberFormat="1" applyFill="1" applyBorder="1" applyAlignment="1">
      <alignment horizontal="left" vertical="center" wrapText="1"/>
    </xf>
    <xf numFmtId="44" fontId="22" fillId="7" borderId="62" xfId="6" applyNumberFormat="1" applyFont="1" applyBorder="1" applyAlignment="1">
      <alignment horizontal="center" vertical="center" wrapText="1"/>
    </xf>
    <xf numFmtId="44" fontId="22" fillId="7" borderId="63" xfId="6" applyNumberFormat="1" applyFont="1" applyBorder="1" applyAlignment="1">
      <alignment horizontal="center" vertical="center" wrapText="1"/>
    </xf>
    <xf numFmtId="0" fontId="37" fillId="21" borderId="37" xfId="0" applyFont="1" applyFill="1" applyBorder="1" applyAlignment="1">
      <alignment wrapText="1"/>
    </xf>
    <xf numFmtId="44" fontId="19" fillId="13" borderId="0" xfId="0" applyNumberFormat="1" applyFont="1" applyFill="1" applyAlignment="1">
      <alignment horizontal="center" vertical="center" wrapText="1"/>
    </xf>
    <xf numFmtId="44" fontId="0" fillId="13" borderId="0" xfId="0" applyNumberFormat="1" applyFill="1" applyAlignment="1">
      <alignment horizontal="left" vertical="top" wrapText="1"/>
    </xf>
    <xf numFmtId="44" fontId="14" fillId="13" borderId="100" xfId="0" applyNumberFormat="1" applyFont="1" applyFill="1" applyBorder="1" applyAlignment="1">
      <alignment horizontal="center" vertical="center" wrapText="1"/>
    </xf>
    <xf numFmtId="9" fontId="26" fillId="13" borderId="101" xfId="12" applyFont="1" applyFill="1" applyBorder="1" applyAlignment="1">
      <alignment horizontal="center" vertical="center"/>
    </xf>
    <xf numFmtId="44" fontId="0" fillId="13" borderId="102" xfId="0" applyNumberFormat="1" applyFill="1" applyBorder="1" applyAlignment="1">
      <alignment horizontal="left" vertical="center" wrapText="1"/>
    </xf>
    <xf numFmtId="44" fontId="0" fillId="13" borderId="103" xfId="0" applyNumberFormat="1" applyFill="1" applyBorder="1" applyAlignment="1">
      <alignment horizontal="left" vertical="center" wrapText="1"/>
    </xf>
    <xf numFmtId="44" fontId="13" fillId="7" borderId="110" xfId="6" applyNumberFormat="1" applyFont="1" applyBorder="1" applyAlignment="1">
      <alignment horizontal="center" vertical="center" wrapText="1"/>
    </xf>
    <xf numFmtId="44" fontId="13" fillId="7" borderId="112" xfId="6" applyNumberFormat="1" applyFont="1" applyBorder="1" applyAlignment="1">
      <alignment horizontal="center" vertical="center" wrapText="1"/>
    </xf>
    <xf numFmtId="44" fontId="14" fillId="13" borderId="113" xfId="0" applyNumberFormat="1" applyFont="1" applyFill="1" applyBorder="1" applyAlignment="1">
      <alignment horizontal="center" vertical="center" wrapText="1"/>
    </xf>
    <xf numFmtId="9" fontId="26" fillId="13" borderId="114" xfId="12" applyFont="1" applyFill="1" applyBorder="1" applyAlignment="1">
      <alignment horizontal="center" vertical="center"/>
    </xf>
    <xf numFmtId="44" fontId="0" fillId="13" borderId="115" xfId="0" applyNumberFormat="1" applyFill="1" applyBorder="1" applyAlignment="1">
      <alignment horizontal="left" vertical="center" wrapText="1"/>
    </xf>
    <xf numFmtId="44" fontId="0" fillId="13" borderId="116" xfId="0" applyNumberFormat="1" applyFill="1" applyBorder="1" applyAlignment="1">
      <alignment horizontal="left" vertical="center" wrapText="1"/>
    </xf>
    <xf numFmtId="9" fontId="26" fillId="13" borderId="119" xfId="12" applyFont="1" applyFill="1" applyBorder="1" applyAlignment="1">
      <alignment horizontal="center" vertical="center"/>
    </xf>
    <xf numFmtId="44" fontId="20" fillId="13" borderId="117" xfId="0" applyNumberFormat="1" applyFont="1" applyFill="1" applyBorder="1" applyAlignment="1">
      <alignment horizontal="left" vertical="center" wrapText="1"/>
    </xf>
    <xf numFmtId="44" fontId="14" fillId="13" borderId="67" xfId="0" applyNumberFormat="1" applyFont="1" applyFill="1" applyBorder="1" applyAlignment="1">
      <alignment horizontal="center" vertical="center" wrapText="1"/>
    </xf>
    <xf numFmtId="44" fontId="35" fillId="2" borderId="1" xfId="0" applyNumberFormat="1" applyFont="1" applyFill="1" applyBorder="1" applyAlignment="1">
      <alignment horizontal="center" vertical="center"/>
    </xf>
    <xf numFmtId="9" fontId="16" fillId="13" borderId="66" xfId="12" applyFont="1" applyFill="1" applyBorder="1" applyAlignment="1">
      <alignment horizontal="center" vertical="center"/>
    </xf>
    <xf numFmtId="9" fontId="26" fillId="13" borderId="122" xfId="12" applyFont="1" applyFill="1" applyBorder="1" applyAlignment="1">
      <alignment horizontal="center" vertical="center"/>
    </xf>
    <xf numFmtId="44" fontId="20" fillId="13" borderId="0" xfId="0" applyNumberFormat="1" applyFont="1" applyFill="1" applyAlignment="1">
      <alignment horizontal="left" vertical="center" wrapText="1"/>
    </xf>
    <xf numFmtId="44" fontId="25" fillId="2" borderId="5" xfId="0" applyNumberFormat="1" applyFont="1" applyFill="1" applyBorder="1" applyAlignment="1">
      <alignment horizontal="center" vertical="center" wrapText="1"/>
    </xf>
    <xf numFmtId="164" fontId="16" fillId="10" borderId="72" xfId="0" applyNumberFormat="1" applyFont="1" applyFill="1" applyBorder="1" applyAlignment="1">
      <alignment vertical="center"/>
    </xf>
    <xf numFmtId="0" fontId="18" fillId="22" borderId="0" xfId="13" applyFill="1" applyBorder="1" applyAlignment="1">
      <alignment horizontal="left"/>
    </xf>
    <xf numFmtId="0" fontId="4" fillId="22" borderId="0" xfId="10" applyFont="1" applyFill="1" applyBorder="1"/>
    <xf numFmtId="0" fontId="0" fillId="22" borderId="0" xfId="0" applyFill="1"/>
    <xf numFmtId="0" fontId="14" fillId="22" borderId="0" xfId="0" applyFont="1" applyFill="1" applyAlignment="1">
      <alignment horizontal="left" vertical="center"/>
    </xf>
    <xf numFmtId="164" fontId="14" fillId="22" borderId="0" xfId="0" applyNumberFormat="1" applyFont="1" applyFill="1" applyAlignment="1">
      <alignment horizontal="left"/>
    </xf>
    <xf numFmtId="2" fontId="14" fillId="22" borderId="0" xfId="0" applyNumberFormat="1" applyFont="1" applyFill="1" applyAlignment="1">
      <alignment horizontal="left"/>
    </xf>
    <xf numFmtId="0" fontId="4" fillId="11" borderId="34" xfId="10" applyFont="1" applyBorder="1" applyAlignment="1">
      <alignment vertical="top"/>
    </xf>
    <xf numFmtId="0" fontId="38" fillId="0" borderId="0" xfId="9" applyFont="1" applyFill="1" applyBorder="1" applyAlignment="1">
      <alignment vertical="top"/>
    </xf>
    <xf numFmtId="0" fontId="39" fillId="0" borderId="0" xfId="0" applyFont="1"/>
    <xf numFmtId="0" fontId="39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42" fillId="23" borderId="43" xfId="0" applyFont="1" applyFill="1" applyBorder="1"/>
    <xf numFmtId="0" fontId="37" fillId="23" borderId="43" xfId="0" applyFont="1" applyFill="1" applyBorder="1"/>
    <xf numFmtId="0" fontId="37" fillId="23" borderId="1" xfId="0" applyFont="1" applyFill="1" applyBorder="1"/>
    <xf numFmtId="0" fontId="37" fillId="23" borderId="2" xfId="0" applyFont="1" applyFill="1" applyBorder="1"/>
    <xf numFmtId="0" fontId="37" fillId="23" borderId="82" xfId="0" applyFont="1" applyFill="1" applyBorder="1"/>
    <xf numFmtId="0" fontId="42" fillId="23" borderId="119" xfId="0" applyFont="1" applyFill="1" applyBorder="1"/>
    <xf numFmtId="0" fontId="42" fillId="23" borderId="117" xfId="0" applyFont="1" applyFill="1" applyBorder="1"/>
    <xf numFmtId="0" fontId="37" fillId="23" borderId="117" xfId="0" applyFont="1" applyFill="1" applyBorder="1"/>
    <xf numFmtId="0" fontId="37" fillId="23" borderId="125" xfId="0" applyFont="1" applyFill="1" applyBorder="1"/>
    <xf numFmtId="0" fontId="42" fillId="23" borderId="126" xfId="0" applyFont="1" applyFill="1" applyBorder="1"/>
    <xf numFmtId="0" fontId="37" fillId="23" borderId="127" xfId="0" applyFont="1" applyFill="1" applyBorder="1"/>
    <xf numFmtId="0" fontId="37" fillId="23" borderId="0" xfId="0" applyFont="1" applyFill="1"/>
    <xf numFmtId="0" fontId="43" fillId="23" borderId="0" xfId="0" applyFont="1" applyFill="1"/>
    <xf numFmtId="0" fontId="37" fillId="23" borderId="104" xfId="0" applyFont="1" applyFill="1" applyBorder="1"/>
    <xf numFmtId="0" fontId="37" fillId="23" borderId="122" xfId="0" applyFont="1" applyFill="1" applyBorder="1"/>
    <xf numFmtId="0" fontId="43" fillId="23" borderId="122" xfId="0" applyFont="1" applyFill="1" applyBorder="1"/>
    <xf numFmtId="0" fontId="45" fillId="23" borderId="122" xfId="0" applyFont="1" applyFill="1" applyBorder="1"/>
    <xf numFmtId="0" fontId="43" fillId="23" borderId="114" xfId="0" applyFont="1" applyFill="1" applyBorder="1"/>
    <xf numFmtId="0" fontId="37" fillId="23" borderId="116" xfId="0" applyFont="1" applyFill="1" applyBorder="1"/>
    <xf numFmtId="0" fontId="37" fillId="23" borderId="128" xfId="0" applyFont="1" applyFill="1" applyBorder="1"/>
    <xf numFmtId="0" fontId="37" fillId="23" borderId="122" xfId="0" applyFont="1" applyFill="1" applyBorder="1" applyAlignment="1">
      <alignment vertical="center"/>
    </xf>
    <xf numFmtId="0" fontId="45" fillId="0" borderId="0" xfId="0" applyFont="1" applyAlignment="1">
      <alignment vertical="top" wrapText="1"/>
    </xf>
    <xf numFmtId="0" fontId="43" fillId="0" borderId="0" xfId="0" applyFont="1"/>
    <xf numFmtId="0" fontId="37" fillId="0" borderId="0" xfId="0" applyFont="1"/>
    <xf numFmtId="0" fontId="42" fillId="23" borderId="125" xfId="0" applyFont="1" applyFill="1" applyBorder="1"/>
    <xf numFmtId="0" fontId="42" fillId="23" borderId="127" xfId="0" applyFont="1" applyFill="1" applyBorder="1"/>
    <xf numFmtId="0" fontId="43" fillId="23" borderId="104" xfId="0" applyFont="1" applyFill="1" applyBorder="1"/>
    <xf numFmtId="0" fontId="45" fillId="23" borderId="128" xfId="0" applyFont="1" applyFill="1" applyBorder="1" applyAlignment="1">
      <alignment vertical="top" wrapText="1"/>
    </xf>
    <xf numFmtId="0" fontId="14" fillId="2" borderId="28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164" fontId="16" fillId="10" borderId="131" xfId="0" applyNumberFormat="1" applyFont="1" applyFill="1" applyBorder="1" applyAlignment="1">
      <alignment vertical="center"/>
    </xf>
    <xf numFmtId="0" fontId="44" fillId="23" borderId="0" xfId="0" applyFont="1" applyFill="1" applyAlignment="1">
      <alignment wrapText="1"/>
    </xf>
    <xf numFmtId="0" fontId="14" fillId="2" borderId="5" xfId="0" applyFont="1" applyFill="1" applyBorder="1" applyAlignment="1">
      <alignment horizontal="center" vertical="center"/>
    </xf>
    <xf numFmtId="0" fontId="44" fillId="23" borderId="0" xfId="0" applyFont="1" applyFill="1" applyAlignment="1">
      <alignment horizontal="left" vertical="top" wrapText="1"/>
    </xf>
    <xf numFmtId="0" fontId="44" fillId="23" borderId="28" xfId="0" applyFont="1" applyFill="1" applyBorder="1" applyAlignment="1">
      <alignment horizontal="left" vertical="top" wrapText="1"/>
    </xf>
    <xf numFmtId="0" fontId="45" fillId="23" borderId="114" xfId="0" applyFont="1" applyFill="1" applyBorder="1" applyAlignment="1">
      <alignment horizontal="left" vertical="top" wrapText="1"/>
    </xf>
    <xf numFmtId="0" fontId="45" fillId="23" borderId="116" xfId="0" applyFont="1" applyFill="1" applyBorder="1" applyAlignment="1">
      <alignment horizontal="left" vertical="top" wrapText="1"/>
    </xf>
    <xf numFmtId="0" fontId="25" fillId="2" borderId="12" xfId="0" applyFont="1" applyFill="1" applyBorder="1" applyAlignment="1">
      <alignment horizontal="center" vertical="center" wrapText="1"/>
    </xf>
    <xf numFmtId="9" fontId="26" fillId="13" borderId="133" xfId="12" applyFont="1" applyFill="1" applyBorder="1" applyAlignment="1">
      <alignment horizontal="center" vertical="center"/>
    </xf>
    <xf numFmtId="44" fontId="20" fillId="13" borderId="36" xfId="0" applyNumberFormat="1" applyFont="1" applyFill="1" applyBorder="1" applyAlignment="1">
      <alignment horizontal="left" vertical="center" wrapText="1"/>
    </xf>
    <xf numFmtId="0" fontId="25" fillId="2" borderId="8" xfId="0" applyFont="1" applyFill="1" applyBorder="1" applyAlignment="1">
      <alignment horizontal="center" vertical="center" wrapText="1"/>
    </xf>
    <xf numFmtId="44" fontId="14" fillId="13" borderId="137" xfId="0" applyNumberFormat="1" applyFont="1" applyFill="1" applyBorder="1" applyAlignment="1">
      <alignment horizontal="center" vertical="center" wrapText="1"/>
    </xf>
    <xf numFmtId="44" fontId="0" fillId="13" borderId="140" xfId="0" applyNumberFormat="1" applyFill="1" applyBorder="1" applyAlignment="1">
      <alignment horizontal="left" vertical="center" wrapText="1"/>
    </xf>
    <xf numFmtId="9" fontId="26" fillId="13" borderId="141" xfId="12" applyFont="1" applyFill="1" applyBorder="1" applyAlignment="1">
      <alignment horizontal="center" vertical="center"/>
    </xf>
    <xf numFmtId="44" fontId="26" fillId="13" borderId="32" xfId="0" applyNumberFormat="1" applyFont="1" applyFill="1" applyBorder="1" applyAlignment="1">
      <alignment horizontal="center" vertical="center"/>
    </xf>
    <xf numFmtId="9" fontId="26" fillId="13" borderId="147" xfId="12" applyFont="1" applyFill="1" applyBorder="1" applyAlignment="1">
      <alignment horizontal="center" vertical="center"/>
    </xf>
    <xf numFmtId="44" fontId="26" fillId="13" borderId="149" xfId="0" applyNumberFormat="1" applyFont="1" applyFill="1" applyBorder="1" applyAlignment="1">
      <alignment horizontal="center" vertical="center"/>
    </xf>
    <xf numFmtId="9" fontId="26" fillId="13" borderId="150" xfId="12" applyFont="1" applyFill="1" applyBorder="1" applyAlignment="1">
      <alignment horizontal="center" vertical="center"/>
    </xf>
    <xf numFmtId="9" fontId="26" fillId="13" borderId="151" xfId="12" applyFont="1" applyFill="1" applyBorder="1" applyAlignment="1">
      <alignment horizontal="center" vertical="center"/>
    </xf>
    <xf numFmtId="9" fontId="26" fillId="13" borderId="152" xfId="12" applyFont="1" applyFill="1" applyBorder="1" applyAlignment="1">
      <alignment horizontal="center" vertical="center"/>
    </xf>
    <xf numFmtId="44" fontId="20" fillId="13" borderId="48" xfId="0" applyNumberFormat="1" applyFont="1" applyFill="1" applyBorder="1" applyAlignment="1">
      <alignment horizontal="left" vertical="center" wrapText="1"/>
    </xf>
    <xf numFmtId="9" fontId="26" fillId="13" borderId="153" xfId="12" applyFont="1" applyFill="1" applyBorder="1" applyAlignment="1">
      <alignment horizontal="center" vertical="center"/>
    </xf>
    <xf numFmtId="44" fontId="14" fillId="13" borderId="88" xfId="0" applyNumberFormat="1" applyFont="1" applyFill="1" applyBorder="1" applyAlignment="1">
      <alignment horizontal="center" vertical="center" wrapText="1"/>
    </xf>
    <xf numFmtId="44" fontId="14" fillId="13" borderId="86" xfId="0" applyNumberFormat="1" applyFont="1" applyFill="1" applyBorder="1" applyAlignment="1">
      <alignment horizontal="center" vertical="center" wrapText="1"/>
    </xf>
    <xf numFmtId="44" fontId="14" fillId="13" borderId="87" xfId="0" applyNumberFormat="1" applyFont="1" applyFill="1" applyBorder="1" applyAlignment="1">
      <alignment horizontal="center" vertical="center" wrapText="1"/>
    </xf>
    <xf numFmtId="9" fontId="26" fillId="13" borderId="154" xfId="12" applyFont="1" applyFill="1" applyBorder="1" applyAlignment="1">
      <alignment horizontal="center" vertical="center"/>
    </xf>
    <xf numFmtId="44" fontId="16" fillId="13" borderId="153" xfId="0" applyNumberFormat="1" applyFont="1" applyFill="1" applyBorder="1" applyAlignment="1">
      <alignment horizontal="center" vertical="center"/>
    </xf>
    <xf numFmtId="44" fontId="0" fillId="13" borderId="155" xfId="0" applyNumberFormat="1" applyFill="1" applyBorder="1" applyAlignment="1">
      <alignment horizontal="left" vertical="top" wrapText="1"/>
    </xf>
    <xf numFmtId="9" fontId="16" fillId="13" borderId="153" xfId="12" applyFont="1" applyFill="1" applyBorder="1" applyAlignment="1">
      <alignment horizontal="center" vertical="center"/>
    </xf>
    <xf numFmtId="44" fontId="19" fillId="13" borderId="70" xfId="0" applyNumberFormat="1" applyFont="1" applyFill="1" applyBorder="1" applyAlignment="1">
      <alignment horizontal="center" vertical="center" wrapText="1"/>
    </xf>
    <xf numFmtId="44" fontId="0" fillId="13" borderId="70" xfId="0" applyNumberFormat="1" applyFill="1" applyBorder="1" applyAlignment="1">
      <alignment horizontal="left" vertical="top" wrapText="1"/>
    </xf>
    <xf numFmtId="9" fontId="26" fillId="13" borderId="156" xfId="12" applyFont="1" applyFill="1" applyBorder="1" applyAlignment="1">
      <alignment horizontal="center" vertical="center"/>
    </xf>
    <xf numFmtId="44" fontId="16" fillId="13" borderId="157" xfId="0" applyNumberFormat="1" applyFont="1" applyFill="1" applyBorder="1" applyAlignment="1">
      <alignment horizontal="center" vertical="center"/>
    </xf>
    <xf numFmtId="44" fontId="16" fillId="13" borderId="158" xfId="0" applyNumberFormat="1" applyFont="1" applyFill="1" applyBorder="1" applyAlignment="1">
      <alignment horizontal="center" vertical="center"/>
    </xf>
    <xf numFmtId="44" fontId="16" fillId="13" borderId="70" xfId="0" applyNumberFormat="1" applyFont="1" applyFill="1" applyBorder="1" applyAlignment="1">
      <alignment horizontal="center" vertical="center"/>
    </xf>
    <xf numFmtId="44" fontId="16" fillId="13" borderId="156" xfId="0" applyNumberFormat="1" applyFont="1" applyFill="1" applyBorder="1" applyAlignment="1">
      <alignment horizontal="center" vertical="center"/>
    </xf>
    <xf numFmtId="44" fontId="20" fillId="13" borderId="70" xfId="0" applyNumberFormat="1" applyFont="1" applyFill="1" applyBorder="1" applyAlignment="1">
      <alignment horizontal="left" vertical="center" wrapText="1"/>
    </xf>
    <xf numFmtId="164" fontId="16" fillId="10" borderId="159" xfId="0" applyNumberFormat="1" applyFont="1" applyFill="1" applyBorder="1" applyAlignment="1">
      <alignment vertical="center"/>
    </xf>
    <xf numFmtId="44" fontId="16" fillId="13" borderId="69" xfId="0" applyNumberFormat="1" applyFont="1" applyFill="1" applyBorder="1" applyAlignment="1">
      <alignment horizontal="center" vertical="center"/>
    </xf>
    <xf numFmtId="44" fontId="0" fillId="13" borderId="69" xfId="0" applyNumberFormat="1" applyFill="1" applyBorder="1" applyAlignment="1">
      <alignment horizontal="left" vertical="top" wrapText="1"/>
    </xf>
    <xf numFmtId="9" fontId="16" fillId="13" borderId="156" xfId="12" applyFont="1" applyFill="1" applyBorder="1" applyAlignment="1">
      <alignment horizontal="center" vertical="center"/>
    </xf>
    <xf numFmtId="44" fontId="19" fillId="13" borderId="69" xfId="0" applyNumberFormat="1" applyFont="1" applyFill="1" applyBorder="1" applyAlignment="1">
      <alignment horizontal="center" vertical="center" wrapText="1"/>
    </xf>
    <xf numFmtId="9" fontId="16" fillId="13" borderId="163" xfId="12" applyFont="1" applyFill="1" applyBorder="1" applyAlignment="1">
      <alignment horizontal="center" vertical="center"/>
    </xf>
    <xf numFmtId="9" fontId="26" fillId="13" borderId="116" xfId="12" applyFont="1" applyFill="1" applyBorder="1" applyAlignment="1">
      <alignment horizontal="center" vertical="center"/>
    </xf>
    <xf numFmtId="9" fontId="26" fillId="13" borderId="164" xfId="12" applyFont="1" applyFill="1" applyBorder="1" applyAlignment="1">
      <alignment horizontal="center" vertical="center"/>
    </xf>
    <xf numFmtId="44" fontId="19" fillId="13" borderId="165" xfId="0" applyNumberFormat="1" applyFont="1" applyFill="1" applyBorder="1" applyAlignment="1">
      <alignment horizontal="center" vertical="center" wrapText="1"/>
    </xf>
    <xf numFmtId="9" fontId="26" fillId="13" borderId="166" xfId="12" applyFont="1" applyFill="1" applyBorder="1" applyAlignment="1">
      <alignment horizontal="center" vertical="center"/>
    </xf>
    <xf numFmtId="44" fontId="20" fillId="13" borderId="167" xfId="0" applyNumberFormat="1" applyFont="1" applyFill="1" applyBorder="1" applyAlignment="1">
      <alignment horizontal="left" vertical="center" wrapText="1"/>
    </xf>
    <xf numFmtId="44" fontId="20" fillId="13" borderId="168" xfId="0" applyNumberFormat="1" applyFont="1" applyFill="1" applyBorder="1" applyAlignment="1">
      <alignment horizontal="left" vertical="center" wrapText="1"/>
    </xf>
    <xf numFmtId="44" fontId="14" fillId="13" borderId="169" xfId="0" applyNumberFormat="1" applyFont="1" applyFill="1" applyBorder="1" applyAlignment="1">
      <alignment horizontal="center" vertical="center" wrapText="1"/>
    </xf>
    <xf numFmtId="44" fontId="14" fillId="13" borderId="170" xfId="0" applyNumberFormat="1" applyFont="1" applyFill="1" applyBorder="1" applyAlignment="1">
      <alignment horizontal="center" vertical="center" wrapText="1"/>
    </xf>
    <xf numFmtId="44" fontId="14" fillId="13" borderId="171" xfId="0" applyNumberFormat="1" applyFont="1" applyFill="1" applyBorder="1" applyAlignment="1">
      <alignment horizontal="center" vertical="center" wrapText="1"/>
    </xf>
    <xf numFmtId="9" fontId="26" fillId="13" borderId="20" xfId="12" applyFont="1" applyFill="1" applyBorder="1" applyAlignment="1">
      <alignment horizontal="center" vertical="center"/>
    </xf>
    <xf numFmtId="44" fontId="14" fillId="13" borderId="16" xfId="0" applyNumberFormat="1" applyFont="1" applyFill="1" applyBorder="1" applyAlignment="1">
      <alignment horizontal="center" vertical="center" wrapText="1"/>
    </xf>
    <xf numFmtId="9" fontId="26" fillId="13" borderId="175" xfId="12" applyFont="1" applyFill="1" applyBorder="1" applyAlignment="1">
      <alignment horizontal="center" vertical="center"/>
    </xf>
    <xf numFmtId="44" fontId="14" fillId="13" borderId="176" xfId="0" applyNumberFormat="1" applyFont="1" applyFill="1" applyBorder="1" applyAlignment="1">
      <alignment horizontal="center" vertical="center" wrapText="1"/>
    </xf>
    <xf numFmtId="44" fontId="14" fillId="13" borderId="177" xfId="0" applyNumberFormat="1" applyFont="1" applyFill="1" applyBorder="1" applyAlignment="1">
      <alignment horizontal="center" vertical="center" wrapText="1"/>
    </xf>
    <xf numFmtId="9" fontId="26" fillId="13" borderId="17" xfId="12" applyFont="1" applyFill="1" applyBorder="1" applyAlignment="1">
      <alignment horizontal="center" vertical="center"/>
    </xf>
    <xf numFmtId="44" fontId="20" fillId="13" borderId="65" xfId="0" applyNumberFormat="1" applyFont="1" applyFill="1" applyBorder="1" applyAlignment="1">
      <alignment horizontal="left" vertical="center" wrapText="1"/>
    </xf>
    <xf numFmtId="44" fontId="20" fillId="13" borderId="146" xfId="0" applyNumberFormat="1" applyFont="1" applyFill="1" applyBorder="1" applyAlignment="1">
      <alignment horizontal="left" vertical="center" wrapText="1"/>
    </xf>
    <xf numFmtId="44" fontId="15" fillId="2" borderId="17" xfId="0" applyNumberFormat="1" applyFont="1" applyFill="1" applyBorder="1" applyAlignment="1">
      <alignment horizontal="center" vertical="center"/>
    </xf>
    <xf numFmtId="44" fontId="15" fillId="2" borderId="174" xfId="0" applyNumberFormat="1" applyFont="1" applyFill="1" applyBorder="1" applyAlignment="1">
      <alignment horizontal="center" vertical="center"/>
    </xf>
    <xf numFmtId="44" fontId="19" fillId="13" borderId="79" xfId="0" applyNumberFormat="1" applyFont="1" applyFill="1" applyBorder="1" applyAlignment="1">
      <alignment horizontal="center" vertical="center" wrapText="1"/>
    </xf>
    <xf numFmtId="44" fontId="20" fillId="13" borderId="182" xfId="0" applyNumberFormat="1" applyFont="1" applyFill="1" applyBorder="1" applyAlignment="1">
      <alignment horizontal="left" vertical="center" wrapText="1"/>
    </xf>
    <xf numFmtId="9" fontId="26" fillId="13" borderId="185" xfId="12" applyFont="1" applyFill="1" applyBorder="1" applyAlignment="1">
      <alignment horizontal="center" vertical="center"/>
    </xf>
    <xf numFmtId="0" fontId="49" fillId="2" borderId="2" xfId="0" applyFont="1" applyFill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52" fillId="2" borderId="2" xfId="0" applyFont="1" applyFill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44" fontId="52" fillId="2" borderId="2" xfId="0" applyNumberFormat="1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51" fillId="0" borderId="8" xfId="0" applyFont="1" applyBorder="1" applyAlignment="1">
      <alignment horizontal="center" vertical="center" wrapText="1"/>
    </xf>
    <xf numFmtId="44" fontId="52" fillId="2" borderId="7" xfId="0" applyNumberFormat="1" applyFont="1" applyFill="1" applyBorder="1" applyAlignment="1">
      <alignment horizontal="center" vertical="center" wrapText="1"/>
    </xf>
    <xf numFmtId="0" fontId="52" fillId="2" borderId="5" xfId="0" applyFont="1" applyFill="1" applyBorder="1" applyAlignment="1">
      <alignment horizontal="center" vertical="center" wrapText="1"/>
    </xf>
    <xf numFmtId="44" fontId="52" fillId="2" borderId="1" xfId="0" applyNumberFormat="1" applyFont="1" applyFill="1" applyBorder="1" applyAlignment="1">
      <alignment horizontal="center" vertical="center" wrapText="1"/>
    </xf>
    <xf numFmtId="0" fontId="52" fillId="2" borderId="4" xfId="0" applyFont="1" applyFill="1" applyBorder="1" applyAlignment="1">
      <alignment horizontal="center" vertical="center" wrapText="1"/>
    </xf>
    <xf numFmtId="0" fontId="52" fillId="2" borderId="1" xfId="0" applyFont="1" applyFill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0" fontId="51" fillId="0" borderId="52" xfId="0" applyFont="1" applyBorder="1" applyAlignment="1">
      <alignment horizontal="center" vertical="center" wrapText="1"/>
    </xf>
    <xf numFmtId="44" fontId="52" fillId="2" borderId="52" xfId="0" applyNumberFormat="1" applyFont="1" applyFill="1" applyBorder="1" applyAlignment="1">
      <alignment horizontal="center" vertical="center" wrapText="1"/>
    </xf>
    <xf numFmtId="44" fontId="52" fillId="2" borderId="5" xfId="0" applyNumberFormat="1" applyFont="1" applyFill="1" applyBorder="1" applyAlignment="1">
      <alignment horizontal="center" vertical="center" wrapText="1"/>
    </xf>
    <xf numFmtId="44" fontId="52" fillId="2" borderId="4" xfId="0" applyNumberFormat="1" applyFont="1" applyFill="1" applyBorder="1" applyAlignment="1">
      <alignment horizontal="center" vertical="center" wrapText="1"/>
    </xf>
    <xf numFmtId="44" fontId="52" fillId="2" borderId="8" xfId="0" applyNumberFormat="1" applyFont="1" applyFill="1" applyBorder="1" applyAlignment="1">
      <alignment horizontal="center" vertical="center" wrapText="1"/>
    </xf>
    <xf numFmtId="0" fontId="52" fillId="2" borderId="20" xfId="0" applyFont="1" applyFill="1" applyBorder="1" applyAlignment="1">
      <alignment horizontal="center" vertical="center" wrapText="1"/>
    </xf>
    <xf numFmtId="44" fontId="52" fillId="2" borderId="13" xfId="0" applyNumberFormat="1" applyFont="1" applyFill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44" fontId="52" fillId="2" borderId="183" xfId="0" applyNumberFormat="1" applyFont="1" applyFill="1" applyBorder="1" applyAlignment="1">
      <alignment horizontal="center" vertical="center" wrapText="1"/>
    </xf>
    <xf numFmtId="44" fontId="52" fillId="2" borderId="31" xfId="0" applyNumberFormat="1" applyFont="1" applyFill="1" applyBorder="1" applyAlignment="1">
      <alignment horizontal="center" vertical="center" wrapText="1"/>
    </xf>
    <xf numFmtId="0" fontId="52" fillId="2" borderId="17" xfId="0" applyFont="1" applyFill="1" applyBorder="1" applyAlignment="1">
      <alignment horizontal="center" vertical="center" wrapText="1"/>
    </xf>
    <xf numFmtId="0" fontId="51" fillId="2" borderId="1" xfId="0" applyFont="1" applyFill="1" applyBorder="1" applyAlignment="1">
      <alignment horizontal="center" vertical="center" wrapText="1"/>
    </xf>
    <xf numFmtId="0" fontId="52" fillId="0" borderId="64" xfId="0" applyFont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/>
    </xf>
    <xf numFmtId="44" fontId="0" fillId="0" borderId="20" xfId="0" applyNumberFormat="1" applyBorder="1" applyAlignment="1">
      <alignment horizontal="center" vertical="center"/>
    </xf>
    <xf numFmtId="44" fontId="0" fillId="0" borderId="31" xfId="0" applyNumberFormat="1" applyBorder="1" applyAlignment="1">
      <alignment horizontal="center" vertical="center"/>
    </xf>
    <xf numFmtId="44" fontId="14" fillId="13" borderId="0" xfId="0" applyNumberFormat="1" applyFont="1" applyFill="1" applyAlignment="1">
      <alignment horizontal="center" vertical="center" wrapText="1"/>
    </xf>
    <xf numFmtId="44" fontId="6" fillId="19" borderId="46" xfId="19" applyNumberFormat="1" applyBorder="1" applyAlignment="1">
      <alignment horizontal="left" vertical="top" wrapText="1"/>
    </xf>
    <xf numFmtId="0" fontId="45" fillId="23" borderId="122" xfId="0" applyFont="1" applyFill="1" applyBorder="1" applyAlignment="1">
      <alignment wrapText="1"/>
    </xf>
    <xf numFmtId="0" fontId="45" fillId="23" borderId="0" xfId="0" applyFont="1" applyFill="1" applyAlignment="1">
      <alignment wrapText="1"/>
    </xf>
    <xf numFmtId="44" fontId="34" fillId="2" borderId="2" xfId="0" applyNumberFormat="1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44" fontId="34" fillId="0" borderId="1" xfId="0" applyNumberFormat="1" applyFont="1" applyBorder="1" applyAlignment="1">
      <alignment horizontal="center" vertical="center"/>
    </xf>
    <xf numFmtId="0" fontId="34" fillId="2" borderId="5" xfId="0" applyFont="1" applyFill="1" applyBorder="1" applyAlignment="1">
      <alignment horizontal="center" vertical="center" wrapText="1"/>
    </xf>
    <xf numFmtId="44" fontId="34" fillId="0" borderId="17" xfId="0" applyNumberFormat="1" applyFont="1" applyBorder="1" applyAlignment="1">
      <alignment horizontal="center" vertical="center"/>
    </xf>
    <xf numFmtId="44" fontId="34" fillId="2" borderId="64" xfId="0" applyNumberFormat="1" applyFont="1" applyFill="1" applyBorder="1" applyAlignment="1">
      <alignment horizontal="center" vertical="center" wrapText="1"/>
    </xf>
    <xf numFmtId="0" fontId="34" fillId="0" borderId="64" xfId="0" applyFont="1" applyBorder="1" applyAlignment="1">
      <alignment horizontal="center" vertical="center" wrapText="1"/>
    </xf>
    <xf numFmtId="44" fontId="34" fillId="2" borderId="64" xfId="0" applyNumberFormat="1" applyFont="1" applyFill="1" applyBorder="1" applyAlignment="1">
      <alignment horizontal="center" vertical="center"/>
    </xf>
    <xf numFmtId="44" fontId="34" fillId="0" borderId="18" xfId="0" applyNumberFormat="1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 wrapText="1"/>
    </xf>
    <xf numFmtId="44" fontId="34" fillId="0" borderId="15" xfId="0" applyNumberFormat="1" applyFont="1" applyBorder="1" applyAlignment="1">
      <alignment horizontal="center" vertical="center"/>
    </xf>
    <xf numFmtId="0" fontId="52" fillId="2" borderId="15" xfId="0" applyFont="1" applyFill="1" applyBorder="1" applyAlignment="1">
      <alignment horizontal="center" vertical="center" wrapText="1"/>
    </xf>
    <xf numFmtId="44" fontId="34" fillId="0" borderId="64" xfId="0" applyNumberFormat="1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 wrapText="1"/>
    </xf>
    <xf numFmtId="0" fontId="34" fillId="0" borderId="64" xfId="0" applyFont="1" applyBorder="1" applyAlignment="1">
      <alignment horizontal="center" vertical="center" textRotation="90" wrapText="1"/>
    </xf>
    <xf numFmtId="0" fontId="34" fillId="0" borderId="52" xfId="0" applyFont="1" applyBorder="1" applyAlignment="1">
      <alignment horizontal="center" vertical="center" wrapText="1"/>
    </xf>
    <xf numFmtId="44" fontId="34" fillId="2" borderId="52" xfId="0" applyNumberFormat="1" applyFont="1" applyFill="1" applyBorder="1" applyAlignment="1">
      <alignment horizontal="center" vertical="center"/>
    </xf>
    <xf numFmtId="0" fontId="34" fillId="0" borderId="4" xfId="0" applyFont="1" applyBorder="1" applyAlignment="1">
      <alignment horizontal="center" vertical="center" wrapText="1"/>
    </xf>
    <xf numFmtId="44" fontId="34" fillId="2" borderId="4" xfId="0" applyNumberFormat="1" applyFont="1" applyFill="1" applyBorder="1" applyAlignment="1">
      <alignment horizontal="center" vertical="center"/>
    </xf>
    <xf numFmtId="0" fontId="4" fillId="11" borderId="119" xfId="10" applyFont="1" applyBorder="1"/>
    <xf numFmtId="0" fontId="6" fillId="11" borderId="117" xfId="10" applyBorder="1"/>
    <xf numFmtId="0" fontId="0" fillId="0" borderId="125" xfId="0" applyBorder="1"/>
    <xf numFmtId="0" fontId="14" fillId="0" borderId="122" xfId="0" applyFont="1" applyBorder="1" applyAlignment="1">
      <alignment horizontal="left" vertical="center"/>
    </xf>
    <xf numFmtId="164" fontId="14" fillId="0" borderId="104" xfId="0" applyNumberFormat="1" applyFont="1" applyBorder="1" applyAlignment="1">
      <alignment horizontal="left"/>
    </xf>
    <xf numFmtId="2" fontId="14" fillId="0" borderId="104" xfId="0" applyNumberFormat="1" applyFont="1" applyBorder="1" applyAlignment="1">
      <alignment horizontal="left"/>
    </xf>
    <xf numFmtId="0" fontId="18" fillId="12" borderId="104" xfId="13" applyBorder="1" applyAlignment="1">
      <alignment horizontal="left"/>
    </xf>
    <xf numFmtId="0" fontId="0" fillId="0" borderId="114" xfId="0" applyBorder="1"/>
    <xf numFmtId="0" fontId="0" fillId="0" borderId="116" xfId="0" applyBorder="1"/>
    <xf numFmtId="0" fontId="0" fillId="0" borderId="128" xfId="0" applyBorder="1"/>
    <xf numFmtId="4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top" wrapText="1"/>
    </xf>
    <xf numFmtId="0" fontId="24" fillId="2" borderId="5" xfId="0" applyFont="1" applyFill="1" applyBorder="1" applyAlignment="1">
      <alignment horizontal="center" vertical="center" wrapText="1"/>
    </xf>
    <xf numFmtId="44" fontId="0" fillId="0" borderId="2" xfId="0" applyNumberFormat="1" applyBorder="1" applyAlignment="1">
      <alignment horizontal="center" vertical="center" wrapText="1"/>
    </xf>
    <xf numFmtId="0" fontId="55" fillId="0" borderId="52" xfId="0" applyFont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center" wrapText="1"/>
    </xf>
    <xf numFmtId="44" fontId="54" fillId="2" borderId="4" xfId="0" applyNumberFormat="1" applyFont="1" applyFill="1" applyBorder="1" applyAlignment="1">
      <alignment horizontal="center" vertical="center" wrapText="1"/>
    </xf>
    <xf numFmtId="44" fontId="54" fillId="2" borderId="1" xfId="0" applyNumberFormat="1" applyFont="1" applyFill="1" applyBorder="1" applyAlignment="1">
      <alignment horizontal="center" vertical="top" wrapText="1"/>
    </xf>
    <xf numFmtId="0" fontId="34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4" fontId="2" fillId="2" borderId="2" xfId="0" applyNumberFormat="1" applyFont="1" applyFill="1" applyBorder="1" applyAlignment="1">
      <alignment horizontal="center" vertical="center"/>
    </xf>
    <xf numFmtId="44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4" fontId="2" fillId="2" borderId="4" xfId="0" applyNumberFormat="1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44" fontId="2" fillId="2" borderId="52" xfId="0" applyNumberFormat="1" applyFont="1" applyFill="1" applyBorder="1" applyAlignment="1">
      <alignment horizontal="center" vertical="center"/>
    </xf>
    <xf numFmtId="0" fontId="56" fillId="0" borderId="1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 wrapText="1"/>
    </xf>
    <xf numFmtId="44" fontId="0" fillId="0" borderId="20" xfId="0" applyNumberFormat="1" applyBorder="1" applyAlignment="1">
      <alignment horizontal="center" vertical="center" wrapText="1"/>
    </xf>
    <xf numFmtId="44" fontId="0" fillId="0" borderId="17" xfId="0" applyNumberFormat="1" applyBorder="1" applyAlignment="1">
      <alignment horizontal="center" vertical="center" wrapText="1"/>
    </xf>
    <xf numFmtId="0" fontId="52" fillId="0" borderId="53" xfId="0" applyFont="1" applyBorder="1" applyAlignment="1">
      <alignment horizontal="center" vertical="center" wrapText="1"/>
    </xf>
    <xf numFmtId="44" fontId="34" fillId="2" borderId="53" xfId="0" applyNumberFormat="1" applyFont="1" applyFill="1" applyBorder="1" applyAlignment="1">
      <alignment horizontal="center" vertical="center" wrapText="1"/>
    </xf>
    <xf numFmtId="0" fontId="34" fillId="0" borderId="53" xfId="0" applyFont="1" applyBorder="1" applyAlignment="1">
      <alignment horizontal="center" vertical="center" wrapText="1"/>
    </xf>
    <xf numFmtId="44" fontId="2" fillId="0" borderId="53" xfId="0" applyNumberFormat="1" applyFont="1" applyBorder="1" applyAlignment="1">
      <alignment horizontal="center" vertical="center"/>
    </xf>
    <xf numFmtId="0" fontId="56" fillId="0" borderId="4" xfId="0" applyFont="1" applyBorder="1" applyAlignment="1">
      <alignment horizontal="center" vertical="center" textRotation="90"/>
    </xf>
    <xf numFmtId="9" fontId="26" fillId="13" borderId="188" xfId="12" applyFont="1" applyFill="1" applyBorder="1" applyAlignment="1">
      <alignment horizontal="center" vertical="center"/>
    </xf>
    <xf numFmtId="44" fontId="0" fillId="0" borderId="4" xfId="0" applyNumberFormat="1" applyBorder="1" applyAlignment="1">
      <alignment horizontal="center" vertical="top" wrapText="1"/>
    </xf>
    <xf numFmtId="44" fontId="34" fillId="0" borderId="4" xfId="0" applyNumberFormat="1" applyFont="1" applyBorder="1" applyAlignment="1">
      <alignment horizontal="center" vertical="center"/>
    </xf>
    <xf numFmtId="0" fontId="25" fillId="0" borderId="190" xfId="0" applyFont="1" applyBorder="1" applyAlignment="1">
      <alignment horizontal="center" vertical="center" wrapText="1"/>
    </xf>
    <xf numFmtId="0" fontId="56" fillId="0" borderId="190" xfId="0" applyFont="1" applyBorder="1" applyAlignment="1">
      <alignment horizontal="center" vertical="center" textRotation="90"/>
    </xf>
    <xf numFmtId="44" fontId="34" fillId="2" borderId="15" xfId="0" applyNumberFormat="1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/>
    </xf>
    <xf numFmtId="44" fontId="34" fillId="0" borderId="20" xfId="0" applyNumberFormat="1" applyFont="1" applyBorder="1" applyAlignment="1">
      <alignment horizontal="center" vertical="center"/>
    </xf>
    <xf numFmtId="44" fontId="25" fillId="2" borderId="163" xfId="0" applyNumberFormat="1" applyFont="1" applyFill="1" applyBorder="1" applyAlignment="1">
      <alignment horizontal="center" vertical="center"/>
    </xf>
    <xf numFmtId="44" fontId="25" fillId="2" borderId="189" xfId="0" applyNumberFormat="1" applyFont="1" applyFill="1" applyBorder="1" applyAlignment="1">
      <alignment vertical="top" wrapText="1"/>
    </xf>
    <xf numFmtId="0" fontId="34" fillId="0" borderId="191" xfId="0" applyFont="1" applyBorder="1" applyAlignment="1">
      <alignment horizontal="center" vertical="top" wrapText="1"/>
    </xf>
    <xf numFmtId="0" fontId="34" fillId="0" borderId="192" xfId="0" applyFont="1" applyBorder="1" applyAlignment="1">
      <alignment horizontal="center" vertical="center" wrapText="1"/>
    </xf>
    <xf numFmtId="0" fontId="58" fillId="0" borderId="192" xfId="0" applyFont="1" applyBorder="1" applyAlignment="1">
      <alignment horizontal="center" vertical="center" wrapText="1"/>
    </xf>
    <xf numFmtId="44" fontId="34" fillId="0" borderId="175" xfId="0" applyNumberFormat="1" applyFont="1" applyBorder="1" applyAlignment="1">
      <alignment horizontal="center" vertical="center"/>
    </xf>
    <xf numFmtId="9" fontId="26" fillId="13" borderId="148" xfId="12" applyFont="1" applyFill="1" applyBorder="1" applyAlignment="1">
      <alignment horizontal="center" vertical="center"/>
    </xf>
    <xf numFmtId="44" fontId="0" fillId="13" borderId="195" xfId="0" applyNumberFormat="1" applyFill="1" applyBorder="1" applyAlignment="1">
      <alignment horizontal="left" vertical="top" wrapText="1"/>
    </xf>
    <xf numFmtId="44" fontId="20" fillId="13" borderId="196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58" fillId="0" borderId="189" xfId="0" applyFont="1" applyBorder="1" applyAlignment="1">
      <alignment horizontal="center" vertical="center" wrapText="1"/>
    </xf>
    <xf numFmtId="0" fontId="34" fillId="0" borderId="197" xfId="0" applyFont="1" applyBorder="1" applyAlignment="1">
      <alignment horizontal="center" vertical="center" wrapText="1"/>
    </xf>
    <xf numFmtId="44" fontId="34" fillId="0" borderId="0" xfId="0" applyNumberFormat="1" applyFont="1" applyAlignment="1">
      <alignment horizontal="center" vertical="center"/>
    </xf>
    <xf numFmtId="44" fontId="14" fillId="0" borderId="0" xfId="0" applyNumberFormat="1" applyFont="1" applyAlignment="1">
      <alignment horizontal="center" vertical="center" wrapText="1"/>
    </xf>
    <xf numFmtId="0" fontId="59" fillId="0" borderId="47" xfId="9" applyFont="1" applyBorder="1" applyAlignment="1">
      <alignment horizontal="center"/>
    </xf>
    <xf numFmtId="0" fontId="59" fillId="0" borderId="0" xfId="9" applyFont="1" applyBorder="1" applyAlignment="1">
      <alignment horizontal="center"/>
    </xf>
    <xf numFmtId="44" fontId="14" fillId="0" borderId="0" xfId="19" applyNumberFormat="1" applyFont="1" applyFill="1" applyAlignment="1">
      <alignment horizontal="center" vertical="center"/>
    </xf>
    <xf numFmtId="44" fontId="16" fillId="13" borderId="40" xfId="0" applyNumberFormat="1" applyFont="1" applyFill="1" applyBorder="1" applyAlignment="1">
      <alignment horizontal="center" vertical="center" wrapText="1"/>
    </xf>
    <xf numFmtId="44" fontId="16" fillId="13" borderId="147" xfId="0" applyNumberFormat="1" applyFont="1" applyFill="1" applyBorder="1" applyAlignment="1">
      <alignment horizontal="center" vertical="center" wrapText="1"/>
    </xf>
    <xf numFmtId="9" fontId="26" fillId="13" borderId="66" xfId="12" applyFont="1" applyFill="1" applyBorder="1" applyAlignment="1">
      <alignment horizontal="center" vertical="center"/>
    </xf>
    <xf numFmtId="9" fontId="26" fillId="13" borderId="184" xfId="12" applyFont="1" applyFill="1" applyBorder="1" applyAlignment="1">
      <alignment horizontal="center" vertical="center"/>
    </xf>
    <xf numFmtId="0" fontId="52" fillId="2" borderId="53" xfId="0" applyFont="1" applyFill="1" applyBorder="1" applyAlignment="1">
      <alignment horizontal="center" vertical="center" wrapText="1"/>
    </xf>
    <xf numFmtId="44" fontId="34" fillId="2" borderId="52" xfId="0" applyNumberFormat="1" applyFont="1" applyFill="1" applyBorder="1" applyAlignment="1">
      <alignment horizontal="center" vertical="center" wrapText="1"/>
    </xf>
    <xf numFmtId="0" fontId="34" fillId="2" borderId="52" xfId="0" applyFont="1" applyFill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44" fontId="34" fillId="0" borderId="73" xfId="0" applyNumberFormat="1" applyFont="1" applyBorder="1" applyAlignment="1">
      <alignment horizontal="center" vertical="center"/>
    </xf>
    <xf numFmtId="0" fontId="52" fillId="0" borderId="187" xfId="0" applyFont="1" applyBorder="1" applyAlignment="1">
      <alignment horizontal="center" vertical="center" wrapText="1"/>
    </xf>
    <xf numFmtId="44" fontId="34" fillId="2" borderId="0" xfId="0" applyNumberFormat="1" applyFont="1" applyFill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44" fontId="34" fillId="2" borderId="15" xfId="0" applyNumberFormat="1" applyFont="1" applyFill="1" applyBorder="1" applyAlignment="1">
      <alignment horizontal="center" vertical="center"/>
    </xf>
    <xf numFmtId="44" fontId="34" fillId="0" borderId="198" xfId="0" applyNumberFormat="1" applyFont="1" applyBorder="1" applyAlignment="1">
      <alignment horizontal="center" vertical="center"/>
    </xf>
    <xf numFmtId="44" fontId="26" fillId="13" borderId="0" xfId="0" applyNumberFormat="1" applyFont="1" applyFill="1" applyAlignment="1">
      <alignment horizontal="center" vertical="center"/>
    </xf>
    <xf numFmtId="44" fontId="34" fillId="2" borderId="5" xfId="0" applyNumberFormat="1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44" fontId="34" fillId="0" borderId="199" xfId="0" applyNumberFormat="1" applyFont="1" applyBorder="1" applyAlignment="1">
      <alignment horizontal="center" vertical="center"/>
    </xf>
    <xf numFmtId="44" fontId="34" fillId="0" borderId="119" xfId="0" applyNumberFormat="1" applyFont="1" applyBorder="1" applyAlignment="1">
      <alignment horizontal="center" vertical="center"/>
    </xf>
    <xf numFmtId="44" fontId="16" fillId="13" borderId="200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34" fillId="0" borderId="199" xfId="0" applyFont="1" applyBorder="1" applyAlignment="1">
      <alignment horizontal="center" vertical="center" wrapText="1"/>
    </xf>
    <xf numFmtId="0" fontId="58" fillId="0" borderId="201" xfId="0" applyFont="1" applyBorder="1" applyAlignment="1">
      <alignment horizontal="center" vertical="center" wrapText="1"/>
    </xf>
    <xf numFmtId="9" fontId="26" fillId="13" borderId="117" xfId="12" applyFont="1" applyFill="1" applyBorder="1" applyAlignment="1">
      <alignment horizontal="center" vertical="center"/>
    </xf>
    <xf numFmtId="44" fontId="0" fillId="13" borderId="203" xfId="0" applyNumberFormat="1" applyFill="1" applyBorder="1" applyAlignment="1">
      <alignment horizontal="left" vertical="top" wrapText="1"/>
    </xf>
    <xf numFmtId="44" fontId="0" fillId="13" borderId="79" xfId="0" applyNumberFormat="1" applyFill="1" applyBorder="1" applyAlignment="1">
      <alignment horizontal="left" vertical="top" wrapText="1"/>
    </xf>
    <xf numFmtId="0" fontId="37" fillId="21" borderId="203" xfId="0" applyFont="1" applyFill="1" applyBorder="1" applyAlignment="1">
      <alignment wrapText="1"/>
    </xf>
    <xf numFmtId="0" fontId="37" fillId="21" borderId="79" xfId="0" applyFont="1" applyFill="1" applyBorder="1" applyAlignment="1">
      <alignment vertical="center" wrapText="1"/>
    </xf>
    <xf numFmtId="44" fontId="26" fillId="13" borderId="204" xfId="0" applyNumberFormat="1" applyFont="1" applyFill="1" applyBorder="1" applyAlignment="1">
      <alignment horizontal="center" vertical="center"/>
    </xf>
    <xf numFmtId="164" fontId="26" fillId="10" borderId="206" xfId="0" applyNumberFormat="1" applyFont="1" applyFill="1" applyBorder="1" applyAlignment="1">
      <alignment horizontal="center" vertical="center"/>
    </xf>
    <xf numFmtId="44" fontId="15" fillId="2" borderId="5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44" fontId="15" fillId="2" borderId="12" xfId="0" applyNumberFormat="1" applyFont="1" applyFill="1" applyBorder="1" applyAlignment="1">
      <alignment horizontal="center" vertical="center"/>
    </xf>
    <xf numFmtId="44" fontId="15" fillId="2" borderId="15" xfId="0" applyNumberFormat="1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60" fillId="2" borderId="2" xfId="1" applyFont="1" applyFill="1" applyBorder="1" applyAlignment="1">
      <alignment horizontal="center" vertical="center" wrapText="1"/>
    </xf>
    <xf numFmtId="0" fontId="61" fillId="0" borderId="190" xfId="0" applyFont="1" applyBorder="1" applyAlignment="1">
      <alignment horizontal="center" vertical="center" textRotation="90"/>
    </xf>
    <xf numFmtId="0" fontId="20" fillId="0" borderId="0" xfId="0" applyFont="1"/>
    <xf numFmtId="0" fontId="63" fillId="23" borderId="128" xfId="0" applyFont="1" applyFill="1" applyBorder="1" applyAlignment="1">
      <alignment vertical="top" wrapText="1"/>
    </xf>
    <xf numFmtId="0" fontId="15" fillId="0" borderId="5" xfId="0" applyFont="1" applyBorder="1" applyAlignment="1">
      <alignment horizontal="center" vertical="center" wrapText="1"/>
    </xf>
    <xf numFmtId="44" fontId="15" fillId="2" borderId="8" xfId="0" applyNumberFormat="1" applyFont="1" applyFill="1" applyBorder="1" applyAlignment="1">
      <alignment horizontal="center" vertical="center"/>
    </xf>
    <xf numFmtId="0" fontId="25" fillId="0" borderId="64" xfId="0" applyFont="1" applyBorder="1" applyAlignment="1">
      <alignment horizontal="center" vertical="center" wrapText="1"/>
    </xf>
    <xf numFmtId="0" fontId="25" fillId="2" borderId="64" xfId="0" applyFont="1" applyFill="1" applyBorder="1" applyAlignment="1">
      <alignment horizontal="center" vertical="center" wrapText="1"/>
    </xf>
    <xf numFmtId="44" fontId="20" fillId="13" borderId="82" xfId="0" applyNumberFormat="1" applyFont="1" applyFill="1" applyBorder="1" applyAlignment="1">
      <alignment horizontal="left" vertical="top" wrapText="1"/>
    </xf>
    <xf numFmtId="0" fontId="32" fillId="0" borderId="2" xfId="0" applyFont="1" applyBorder="1" applyAlignment="1">
      <alignment horizontal="center" vertical="center" wrapText="1"/>
    </xf>
    <xf numFmtId="0" fontId="20" fillId="2" borderId="2" xfId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2" fillId="2" borderId="0" xfId="0" applyFont="1" applyFill="1" applyBorder="1" applyAlignment="1">
      <alignment horizontal="center" vertical="center" wrapText="1"/>
    </xf>
    <xf numFmtId="44" fontId="53" fillId="2" borderId="0" xfId="0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0" fillId="0" borderId="0" xfId="0" applyBorder="1"/>
    <xf numFmtId="0" fontId="25" fillId="0" borderId="2" xfId="0" applyFont="1" applyBorder="1" applyAlignment="1">
      <alignment horizontal="center" vertical="center" wrapText="1"/>
    </xf>
    <xf numFmtId="44" fontId="15" fillId="2" borderId="24" xfId="0" applyNumberFormat="1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44" fontId="25" fillId="2" borderId="8" xfId="0" applyNumberFormat="1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44" fontId="25" fillId="2" borderId="174" xfId="0" applyNumberFormat="1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67" fillId="0" borderId="8" xfId="0" applyFont="1" applyBorder="1" applyAlignment="1">
      <alignment horizontal="center" vertical="center" wrapText="1"/>
    </xf>
    <xf numFmtId="44" fontId="20" fillId="2" borderId="1" xfId="1" applyNumberFormat="1" applyFont="1" applyFill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2" borderId="52" xfId="0" applyFont="1" applyFill="1" applyBorder="1" applyAlignment="1">
      <alignment horizontal="center" vertical="center" wrapText="1"/>
    </xf>
    <xf numFmtId="44" fontId="15" fillId="2" borderId="52" xfId="0" applyNumberFormat="1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4" xfId="0" applyFont="1" applyBorder="1" applyAlignment="1">
      <alignment horizontal="center" vertical="center" wrapText="1"/>
    </xf>
    <xf numFmtId="44" fontId="0" fillId="13" borderId="209" xfId="0" applyNumberFormat="1" applyFill="1" applyBorder="1" applyAlignment="1">
      <alignment horizontal="left" vertical="center" wrapText="1"/>
    </xf>
    <xf numFmtId="0" fontId="51" fillId="0" borderId="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44" fontId="15" fillId="0" borderId="4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44" fontId="15" fillId="2" borderId="8" xfId="0" applyNumberFormat="1" applyFont="1" applyFill="1" applyBorder="1" applyAlignment="1">
      <alignment horizontal="center" vertical="center" wrapText="1"/>
    </xf>
    <xf numFmtId="44" fontId="20" fillId="2" borderId="5" xfId="1" applyNumberFormat="1" applyFont="1" applyFill="1" applyBorder="1" applyAlignment="1">
      <alignment horizontal="center" vertical="center" wrapText="1"/>
    </xf>
    <xf numFmtId="0" fontId="20" fillId="0" borderId="4" xfId="1" applyFont="1" applyBorder="1" applyAlignment="1">
      <alignment horizontal="center" vertical="center" wrapText="1"/>
    </xf>
    <xf numFmtId="0" fontId="20" fillId="0" borderId="13" xfId="1" applyFont="1" applyBorder="1" applyAlignment="1">
      <alignment horizontal="center" vertical="center" wrapText="1"/>
    </xf>
    <xf numFmtId="0" fontId="20" fillId="0" borderId="8" xfId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 wrapText="1"/>
    </xf>
    <xf numFmtId="0" fontId="25" fillId="2" borderId="65" xfId="0" applyFont="1" applyFill="1" applyBorder="1" applyAlignment="1">
      <alignment horizontal="center" vertical="center" wrapText="1"/>
    </xf>
    <xf numFmtId="44" fontId="0" fillId="0" borderId="5" xfId="0" applyNumberFormat="1" applyBorder="1" applyAlignment="1">
      <alignment horizontal="center" vertical="top" wrapText="1"/>
    </xf>
    <xf numFmtId="44" fontId="16" fillId="13" borderId="207" xfId="0" applyNumberFormat="1" applyFont="1" applyFill="1" applyBorder="1" applyAlignment="1">
      <alignment horizontal="center" vertical="center" wrapText="1"/>
    </xf>
    <xf numFmtId="44" fontId="25" fillId="2" borderId="2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4" fontId="0" fillId="0" borderId="210" xfId="0" applyNumberFormat="1" applyBorder="1" applyAlignment="1">
      <alignment horizontal="center" vertical="center" wrapText="1"/>
    </xf>
    <xf numFmtId="0" fontId="52" fillId="2" borderId="21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 wrapText="1"/>
    </xf>
    <xf numFmtId="9" fontId="26" fillId="13" borderId="152" xfId="12" applyFont="1" applyFill="1" applyBorder="1" applyAlignment="1">
      <alignment horizontal="center" vertical="center"/>
    </xf>
    <xf numFmtId="9" fontId="26" fillId="13" borderId="153" xfId="12" applyFont="1" applyFill="1" applyBorder="1" applyAlignment="1">
      <alignment horizontal="center" vertical="center"/>
    </xf>
    <xf numFmtId="164" fontId="16" fillId="10" borderId="159" xfId="0" applyNumberFormat="1" applyFont="1" applyFill="1" applyBorder="1" applyAlignment="1">
      <alignment vertical="center"/>
    </xf>
    <xf numFmtId="9" fontId="26" fillId="13" borderId="174" xfId="12" applyFont="1" applyFill="1" applyBorder="1" applyAlignment="1">
      <alignment horizontal="center" vertical="center"/>
    </xf>
    <xf numFmtId="0" fontId="49" fillId="2" borderId="2" xfId="0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51" fillId="0" borderId="8" xfId="0" applyFont="1" applyBorder="1" applyAlignment="1">
      <alignment horizontal="center" vertical="center" wrapText="1"/>
    </xf>
    <xf numFmtId="0" fontId="52" fillId="0" borderId="8" xfId="0" applyFont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34" fillId="0" borderId="212" xfId="0" applyFont="1" applyBorder="1" applyAlignment="1">
      <alignment horizontal="center" vertical="center" wrapText="1"/>
    </xf>
    <xf numFmtId="0" fontId="34" fillId="0" borderId="213" xfId="0" applyFont="1" applyBorder="1" applyAlignment="1">
      <alignment horizontal="center" vertical="center" wrapText="1"/>
    </xf>
    <xf numFmtId="0" fontId="56" fillId="0" borderId="213" xfId="0" applyFont="1" applyBorder="1" applyAlignment="1">
      <alignment horizontal="center" vertical="center" textRotation="90"/>
    </xf>
    <xf numFmtId="44" fontId="34" fillId="0" borderId="214" xfId="0" applyNumberFormat="1" applyFont="1" applyBorder="1" applyAlignment="1">
      <alignment horizontal="center" vertical="center"/>
    </xf>
    <xf numFmtId="44" fontId="16" fillId="13" borderId="218" xfId="0" applyNumberFormat="1" applyFont="1" applyFill="1" applyBorder="1" applyAlignment="1">
      <alignment horizontal="center" vertical="center" wrapText="1"/>
    </xf>
    <xf numFmtId="0" fontId="54" fillId="2" borderId="4" xfId="0" applyFont="1" applyFill="1" applyBorder="1" applyAlignment="1">
      <alignment horizontal="center" vertical="top" wrapText="1"/>
    </xf>
    <xf numFmtId="44" fontId="0" fillId="0" borderId="13" xfId="0" applyNumberFormat="1" applyBorder="1" applyAlignment="1">
      <alignment horizontal="center" vertical="center"/>
    </xf>
    <xf numFmtId="44" fontId="34" fillId="0" borderId="13" xfId="0" applyNumberFormat="1" applyFont="1" applyBorder="1" applyAlignment="1">
      <alignment horizontal="center" vertical="center"/>
    </xf>
    <xf numFmtId="0" fontId="34" fillId="2" borderId="13" xfId="0" applyFont="1" applyFill="1" applyBorder="1" applyAlignment="1">
      <alignment horizontal="center" vertical="center" wrapText="1"/>
    </xf>
    <xf numFmtId="44" fontId="35" fillId="0" borderId="4" xfId="0" applyNumberFormat="1" applyFont="1" applyBorder="1" applyAlignment="1">
      <alignment horizontal="center" vertical="center"/>
    </xf>
    <xf numFmtId="44" fontId="0" fillId="13" borderId="168" xfId="0" applyNumberForma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4" fontId="35" fillId="0" borderId="13" xfId="0" applyNumberFormat="1" applyFont="1" applyBorder="1" applyAlignment="1">
      <alignment horizontal="center" vertical="center"/>
    </xf>
    <xf numFmtId="44" fontId="14" fillId="13" borderId="178" xfId="0" applyNumberFormat="1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44" fontId="16" fillId="13" borderId="166" xfId="0" applyNumberFormat="1" applyFont="1" applyFill="1" applyBorder="1" applyAlignment="1">
      <alignment horizontal="center" vertical="center"/>
    </xf>
    <xf numFmtId="0" fontId="67" fillId="0" borderId="2" xfId="0" applyFont="1" applyBorder="1" applyAlignment="1">
      <alignment horizontal="center" vertical="center" wrapText="1"/>
    </xf>
    <xf numFmtId="0" fontId="67" fillId="0" borderId="7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4" xfId="0" applyFont="1" applyBorder="1" applyAlignment="1">
      <alignment horizontal="center" vertical="center" wrapText="1"/>
    </xf>
    <xf numFmtId="44" fontId="14" fillId="13" borderId="220" xfId="0" applyNumberFormat="1" applyFont="1" applyFill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44" fontId="16" fillId="13" borderId="221" xfId="0" applyNumberFormat="1" applyFont="1" applyFill="1" applyBorder="1" applyAlignment="1">
      <alignment horizontal="center" vertical="center" wrapText="1"/>
    </xf>
    <xf numFmtId="44" fontId="15" fillId="2" borderId="179" xfId="0" applyNumberFormat="1" applyFont="1" applyFill="1" applyBorder="1" applyAlignment="1">
      <alignment horizontal="center" vertical="center"/>
    </xf>
    <xf numFmtId="44" fontId="20" fillId="2" borderId="2" xfId="0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4" fontId="20" fillId="2" borderId="2" xfId="0" applyNumberFormat="1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4" fontId="20" fillId="2" borderId="24" xfId="0" applyNumberFormat="1" applyFont="1" applyFill="1" applyBorder="1" applyAlignment="1">
      <alignment horizontal="center" vertical="center"/>
    </xf>
    <xf numFmtId="44" fontId="20" fillId="2" borderId="31" xfId="1" applyNumberFormat="1" applyFont="1" applyFill="1" applyBorder="1" applyAlignment="1">
      <alignment horizontal="center" vertical="center" wrapText="1"/>
    </xf>
    <xf numFmtId="44" fontId="15" fillId="2" borderId="95" xfId="0" applyNumberFormat="1" applyFont="1" applyFill="1" applyBorder="1" applyAlignment="1">
      <alignment horizontal="center" vertical="center"/>
    </xf>
    <xf numFmtId="44" fontId="15" fillId="2" borderId="0" xfId="0" applyNumberFormat="1" applyFont="1" applyFill="1" applyBorder="1" applyAlignment="1">
      <alignment horizontal="center" vertical="center"/>
    </xf>
    <xf numFmtId="0" fontId="20" fillId="2" borderId="5" xfId="1" applyFont="1" applyFill="1" applyBorder="1" applyAlignment="1">
      <alignment horizontal="center" vertical="center" wrapText="1"/>
    </xf>
    <xf numFmtId="44" fontId="20" fillId="2" borderId="4" xfId="1" applyNumberFormat="1" applyFont="1" applyFill="1" applyBorder="1" applyAlignment="1">
      <alignment horizontal="center" vertical="center" wrapText="1"/>
    </xf>
    <xf numFmtId="0" fontId="20" fillId="0" borderId="174" xfId="1" applyFont="1" applyBorder="1" applyAlignment="1">
      <alignment horizontal="center" vertical="center" wrapText="1"/>
    </xf>
    <xf numFmtId="0" fontId="20" fillId="0" borderId="119" xfId="1" applyFont="1" applyBorder="1" applyAlignment="1">
      <alignment vertical="top" wrapText="1"/>
    </xf>
    <xf numFmtId="44" fontId="25" fillId="2" borderId="1" xfId="0" applyNumberFormat="1" applyFont="1" applyFill="1" applyBorder="1" applyAlignment="1">
      <alignment horizontal="center" vertical="center"/>
    </xf>
    <xf numFmtId="44" fontId="20" fillId="0" borderId="4" xfId="0" applyNumberFormat="1" applyFont="1" applyBorder="1" applyAlignment="1">
      <alignment horizontal="center" vertical="center"/>
    </xf>
    <xf numFmtId="9" fontId="26" fillId="13" borderId="223" xfId="12" applyFont="1" applyFill="1" applyBorder="1" applyAlignment="1">
      <alignment horizontal="center" vertical="center"/>
    </xf>
    <xf numFmtId="9" fontId="26" fillId="13" borderId="152" xfId="0" applyNumberFormat="1" applyFont="1" applyFill="1" applyBorder="1" applyAlignment="1">
      <alignment horizontal="center" vertical="center"/>
    </xf>
    <xf numFmtId="44" fontId="14" fillId="13" borderId="224" xfId="0" applyNumberFormat="1" applyFont="1" applyFill="1" applyBorder="1" applyAlignment="1">
      <alignment horizontal="center" vertical="center" wrapText="1"/>
    </xf>
    <xf numFmtId="44" fontId="14" fillId="13" borderId="56" xfId="0" applyNumberFormat="1" applyFont="1" applyFill="1" applyBorder="1" applyAlignment="1">
      <alignment horizontal="center" vertical="center" wrapText="1"/>
    </xf>
    <xf numFmtId="44" fontId="19" fillId="13" borderId="0" xfId="0" applyNumberFormat="1" applyFont="1" applyFill="1" applyBorder="1" applyAlignment="1">
      <alignment horizontal="center" vertical="center" wrapText="1"/>
    </xf>
    <xf numFmtId="44" fontId="19" fillId="13" borderId="19" xfId="0" applyNumberFormat="1" applyFont="1" applyFill="1" applyBorder="1" applyAlignment="1">
      <alignment horizontal="center" vertical="center" wrapText="1"/>
    </xf>
    <xf numFmtId="44" fontId="20" fillId="2" borderId="13" xfId="1" applyNumberFormat="1" applyFont="1" applyFill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textRotation="90"/>
    </xf>
    <xf numFmtId="0" fontId="20" fillId="0" borderId="53" xfId="1" applyFont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 wrapText="1"/>
    </xf>
    <xf numFmtId="44" fontId="14" fillId="13" borderId="225" xfId="0" applyNumberFormat="1" applyFont="1" applyFill="1" applyBorder="1" applyAlignment="1">
      <alignment horizontal="center" vertical="center" wrapText="1"/>
    </xf>
    <xf numFmtId="44" fontId="14" fillId="13" borderId="226" xfId="0" applyNumberFormat="1" applyFont="1" applyFill="1" applyBorder="1" applyAlignment="1">
      <alignment horizontal="center" vertical="center" wrapText="1"/>
    </xf>
    <xf numFmtId="9" fontId="16" fillId="13" borderId="227" xfId="12" applyFont="1" applyFill="1" applyBorder="1" applyAlignment="1">
      <alignment horizontal="center" vertical="center"/>
    </xf>
    <xf numFmtId="44" fontId="14" fillId="13" borderId="228" xfId="0" applyNumberFormat="1" applyFont="1" applyFill="1" applyBorder="1" applyAlignment="1">
      <alignment horizontal="center" vertical="center" wrapText="1"/>
    </xf>
    <xf numFmtId="44" fontId="14" fillId="13" borderId="6" xfId="0" applyNumberFormat="1" applyFont="1" applyFill="1" applyBorder="1" applyAlignment="1">
      <alignment horizontal="center" vertical="center" wrapText="1"/>
    </xf>
    <xf numFmtId="44" fontId="14" fillId="13" borderId="21" xfId="0" applyNumberFormat="1" applyFont="1" applyFill="1" applyBorder="1" applyAlignment="1">
      <alignment horizontal="center" vertical="center" wrapText="1"/>
    </xf>
    <xf numFmtId="9" fontId="26" fillId="13" borderId="229" xfId="12" applyFont="1" applyFill="1" applyBorder="1" applyAlignment="1">
      <alignment horizontal="center" vertical="center"/>
    </xf>
    <xf numFmtId="9" fontId="16" fillId="13" borderId="15" xfId="12" applyFont="1" applyFill="1" applyBorder="1" applyAlignment="1">
      <alignment horizontal="center" vertical="center"/>
    </xf>
    <xf numFmtId="44" fontId="14" fillId="2" borderId="88" xfId="0" applyNumberFormat="1" applyFont="1" applyFill="1" applyBorder="1" applyAlignment="1">
      <alignment horizontal="center" vertical="center" wrapText="1"/>
    </xf>
    <xf numFmtId="9" fontId="26" fillId="2" borderId="133" xfId="12" applyFont="1" applyFill="1" applyBorder="1" applyAlignment="1">
      <alignment horizontal="center" vertical="center"/>
    </xf>
    <xf numFmtId="44" fontId="20" fillId="2" borderId="36" xfId="0" applyNumberFormat="1" applyFont="1" applyFill="1" applyBorder="1" applyAlignment="1">
      <alignment horizontal="left" vertical="center" wrapText="1"/>
    </xf>
    <xf numFmtId="0" fontId="0" fillId="2" borderId="33" xfId="0" applyFill="1" applyBorder="1"/>
    <xf numFmtId="0" fontId="0" fillId="2" borderId="0" xfId="0" applyFill="1"/>
    <xf numFmtId="9" fontId="26" fillId="2" borderId="153" xfId="12" applyFont="1" applyFill="1" applyBorder="1" applyAlignment="1">
      <alignment horizontal="center" vertical="center"/>
    </xf>
    <xf numFmtId="44" fontId="20" fillId="2" borderId="49" xfId="0" applyNumberFormat="1" applyFont="1" applyFill="1" applyBorder="1" applyAlignment="1">
      <alignment horizontal="left" vertical="center" wrapText="1"/>
    </xf>
    <xf numFmtId="44" fontId="14" fillId="2" borderId="170" xfId="0" applyNumberFormat="1" applyFont="1" applyFill="1" applyBorder="1" applyAlignment="1">
      <alignment horizontal="center" vertical="center" wrapText="1"/>
    </xf>
    <xf numFmtId="9" fontId="16" fillId="13" borderId="230" xfId="12" applyFont="1" applyFill="1" applyBorder="1" applyAlignment="1">
      <alignment horizontal="center" vertical="center"/>
    </xf>
    <xf numFmtId="44" fontId="14" fillId="13" borderId="208" xfId="0" applyNumberFormat="1" applyFont="1" applyFill="1" applyBorder="1" applyAlignment="1">
      <alignment horizontal="center" vertical="center" wrapText="1"/>
    </xf>
    <xf numFmtId="9" fontId="16" fillId="13" borderId="20" xfId="12" applyFont="1" applyFill="1" applyBorder="1" applyAlignment="1">
      <alignment horizontal="center" vertical="center"/>
    </xf>
    <xf numFmtId="9" fontId="66" fillId="13" borderId="174" xfId="12" applyFont="1" applyFill="1" applyBorder="1" applyAlignment="1">
      <alignment horizontal="center" vertical="center"/>
    </xf>
    <xf numFmtId="44" fontId="19" fillId="13" borderId="222" xfId="0" applyNumberFormat="1" applyFont="1" applyFill="1" applyBorder="1" applyAlignment="1">
      <alignment horizontal="center" vertical="center" wrapText="1"/>
    </xf>
    <xf numFmtId="44" fontId="14" fillId="13" borderId="50" xfId="0" applyNumberFormat="1" applyFont="1" applyFill="1" applyBorder="1" applyAlignment="1">
      <alignment horizontal="center" vertical="center" wrapText="1"/>
    </xf>
    <xf numFmtId="0" fontId="25" fillId="2" borderId="231" xfId="0" applyFont="1" applyFill="1" applyBorder="1" applyAlignment="1">
      <alignment horizontal="center" vertical="center" wrapText="1"/>
    </xf>
    <xf numFmtId="44" fontId="15" fillId="2" borderId="231" xfId="0" applyNumberFormat="1" applyFont="1" applyFill="1" applyBorder="1" applyAlignment="1">
      <alignment horizontal="center" vertical="center"/>
    </xf>
    <xf numFmtId="9" fontId="26" fillId="13" borderId="227" xfId="12" applyFont="1" applyFill="1" applyBorder="1" applyAlignment="1">
      <alignment horizontal="center" vertical="center"/>
    </xf>
    <xf numFmtId="9" fontId="26" fillId="13" borderId="232" xfId="12" applyFont="1" applyFill="1" applyBorder="1" applyAlignment="1">
      <alignment horizontal="center" vertical="center"/>
    </xf>
    <xf numFmtId="44" fontId="0" fillId="13" borderId="235" xfId="0" applyNumberFormat="1" applyFill="1" applyBorder="1" applyAlignment="1">
      <alignment horizontal="left" vertical="center" wrapText="1"/>
    </xf>
    <xf numFmtId="44" fontId="14" fillId="13" borderId="180" xfId="0" applyNumberFormat="1" applyFont="1" applyFill="1" applyBorder="1" applyAlignment="1">
      <alignment horizontal="center" vertical="center" wrapText="1"/>
    </xf>
    <xf numFmtId="44" fontId="14" fillId="26" borderId="88" xfId="0" applyNumberFormat="1" applyFont="1" applyFill="1" applyBorder="1" applyAlignment="1">
      <alignment horizontal="center" vertical="center" wrapText="1"/>
    </xf>
    <xf numFmtId="9" fontId="26" fillId="13" borderId="157" xfId="12" applyFont="1" applyFill="1" applyBorder="1" applyAlignment="1">
      <alignment horizontal="center" vertical="center"/>
    </xf>
    <xf numFmtId="9" fontId="62" fillId="13" borderId="227" xfId="12" applyFont="1" applyFill="1" applyBorder="1" applyAlignment="1">
      <alignment horizontal="center" vertical="center"/>
    </xf>
    <xf numFmtId="44" fontId="19" fillId="13" borderId="155" xfId="0" applyNumberFormat="1" applyFont="1" applyFill="1" applyBorder="1" applyAlignment="1">
      <alignment horizontal="center" vertical="center" wrapText="1"/>
    </xf>
    <xf numFmtId="44" fontId="0" fillId="0" borderId="0" xfId="0" applyNumberForma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left"/>
    </xf>
    <xf numFmtId="164" fontId="14" fillId="0" borderId="0" xfId="0" applyNumberFormat="1" applyFont="1" applyBorder="1" applyAlignment="1">
      <alignment horizontal="left"/>
    </xf>
    <xf numFmtId="0" fontId="14" fillId="0" borderId="0" xfId="0" applyFont="1" applyBorder="1"/>
    <xf numFmtId="0" fontId="18" fillId="2" borderId="0" xfId="13" applyFill="1" applyBorder="1" applyAlignment="1">
      <alignment horizontal="left"/>
    </xf>
    <xf numFmtId="0" fontId="6" fillId="2" borderId="33" xfId="22" applyFill="1" applyBorder="1"/>
    <xf numFmtId="0" fontId="0" fillId="2" borderId="0" xfId="0" applyFill="1" applyBorder="1"/>
    <xf numFmtId="0" fontId="4" fillId="2" borderId="0" xfId="10" applyFont="1" applyFill="1" applyBorder="1"/>
    <xf numFmtId="0" fontId="14" fillId="2" borderId="33" xfId="0" applyFont="1" applyFill="1" applyBorder="1" applyAlignment="1">
      <alignment horizontal="left" vertical="center"/>
    </xf>
    <xf numFmtId="164" fontId="14" fillId="2" borderId="0" xfId="0" applyNumberFormat="1" applyFont="1" applyFill="1" applyBorder="1" applyAlignment="1">
      <alignment horizontal="left"/>
    </xf>
    <xf numFmtId="0" fontId="14" fillId="2" borderId="0" xfId="0" applyFont="1" applyFill="1" applyBorder="1" applyAlignment="1">
      <alignment horizontal="left" vertical="center"/>
    </xf>
    <xf numFmtId="2" fontId="14" fillId="2" borderId="0" xfId="0" applyNumberFormat="1" applyFont="1" applyFill="1" applyBorder="1" applyAlignment="1">
      <alignment horizontal="left"/>
    </xf>
    <xf numFmtId="164" fontId="14" fillId="2" borderId="37" xfId="0" applyNumberFormat="1" applyFont="1" applyFill="1" applyBorder="1" applyAlignment="1">
      <alignment horizontal="left"/>
    </xf>
    <xf numFmtId="0" fontId="0" fillId="2" borderId="37" xfId="0" applyFill="1" applyBorder="1"/>
    <xf numFmtId="0" fontId="4" fillId="2" borderId="33" xfId="10" applyFont="1" applyFill="1" applyBorder="1"/>
    <xf numFmtId="2" fontId="14" fillId="2" borderId="37" xfId="0" applyNumberFormat="1" applyFont="1" applyFill="1" applyBorder="1" applyAlignment="1">
      <alignment horizontal="left"/>
    </xf>
    <xf numFmtId="0" fontId="0" fillId="2" borderId="39" xfId="0" applyFill="1" applyBorder="1"/>
    <xf numFmtId="0" fontId="0" fillId="2" borderId="35" xfId="0" applyFill="1" applyBorder="1"/>
    <xf numFmtId="0" fontId="4" fillId="2" borderId="34" xfId="10" applyFont="1" applyFill="1" applyBorder="1"/>
    <xf numFmtId="0" fontId="0" fillId="2" borderId="36" xfId="0" applyFill="1" applyBorder="1"/>
    <xf numFmtId="0" fontId="14" fillId="0" borderId="0" xfId="0" applyFont="1" applyBorder="1" applyAlignment="1">
      <alignment horizontal="center" vertical="center"/>
    </xf>
    <xf numFmtId="0" fontId="0" fillId="2" borderId="27" xfId="0" applyFill="1" applyBorder="1"/>
    <xf numFmtId="0" fontId="0" fillId="2" borderId="25" xfId="0" applyFill="1" applyBorder="1"/>
    <xf numFmtId="44" fontId="0" fillId="13" borderId="222" xfId="0" applyNumberFormat="1" applyFill="1" applyBorder="1" applyAlignment="1">
      <alignment horizontal="left" vertical="center" wrapText="1"/>
    </xf>
    <xf numFmtId="44" fontId="19" fillId="13" borderId="167" xfId="0" applyNumberFormat="1" applyFont="1" applyFill="1" applyBorder="1" applyAlignment="1">
      <alignment horizontal="center" vertical="center" wrapText="1"/>
    </xf>
    <xf numFmtId="9" fontId="16" fillId="13" borderId="166" xfId="12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4" fillId="13" borderId="8" xfId="0" applyNumberFormat="1" applyFont="1" applyFill="1" applyBorder="1" applyAlignment="1">
      <alignment horizontal="center" vertical="center" wrapText="1"/>
    </xf>
    <xf numFmtId="0" fontId="6" fillId="2" borderId="117" xfId="10" applyFill="1" applyBorder="1"/>
    <xf numFmtId="0" fontId="0" fillId="2" borderId="117" xfId="0" applyFill="1" applyBorder="1"/>
    <xf numFmtId="0" fontId="0" fillId="2" borderId="125" xfId="0" applyFill="1" applyBorder="1"/>
    <xf numFmtId="0" fontId="6" fillId="2" borderId="25" xfId="10" applyFill="1" applyBorder="1"/>
    <xf numFmtId="0" fontId="14" fillId="2" borderId="122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164" fontId="14" fillId="2" borderId="0" xfId="0" applyNumberFormat="1" applyFont="1" applyFill="1" applyAlignment="1">
      <alignment horizontal="left"/>
    </xf>
    <xf numFmtId="164" fontId="14" fillId="2" borderId="104" xfId="0" applyNumberFormat="1" applyFont="1" applyFill="1" applyBorder="1" applyAlignment="1">
      <alignment horizontal="left"/>
    </xf>
    <xf numFmtId="2" fontId="14" fillId="2" borderId="0" xfId="0" applyNumberFormat="1" applyFont="1" applyFill="1" applyAlignment="1">
      <alignment horizontal="left"/>
    </xf>
    <xf numFmtId="2" fontId="14" fillId="2" borderId="104" xfId="0" applyNumberFormat="1" applyFont="1" applyFill="1" applyBorder="1" applyAlignment="1">
      <alignment horizontal="left"/>
    </xf>
    <xf numFmtId="0" fontId="0" fillId="2" borderId="122" xfId="0" applyFill="1" applyBorder="1"/>
    <xf numFmtId="0" fontId="0" fillId="2" borderId="104" xfId="0" applyFill="1" applyBorder="1"/>
    <xf numFmtId="0" fontId="0" fillId="2" borderId="114" xfId="0" applyFill="1" applyBorder="1"/>
    <xf numFmtId="0" fontId="0" fillId="2" borderId="116" xfId="0" applyFill="1" applyBorder="1"/>
    <xf numFmtId="0" fontId="0" fillId="2" borderId="128" xfId="0" applyFill="1" applyBorder="1"/>
    <xf numFmtId="0" fontId="4" fillId="27" borderId="119" xfId="10" applyFont="1" applyFill="1" applyBorder="1"/>
    <xf numFmtId="0" fontId="6" fillId="27" borderId="117" xfId="10" applyFill="1" applyBorder="1"/>
    <xf numFmtId="0" fontId="4" fillId="27" borderId="25" xfId="10" applyFont="1" applyFill="1" applyBorder="1"/>
    <xf numFmtId="0" fontId="4" fillId="27" borderId="34" xfId="10" applyFont="1" applyFill="1" applyBorder="1"/>
    <xf numFmtId="0" fontId="0" fillId="27" borderId="36" xfId="0" applyFill="1" applyBorder="1"/>
    <xf numFmtId="0" fontId="4" fillId="27" borderId="33" xfId="10" applyFont="1" applyFill="1" applyBorder="1"/>
    <xf numFmtId="0" fontId="0" fillId="27" borderId="37" xfId="0" applyFill="1" applyBorder="1"/>
    <xf numFmtId="0" fontId="68" fillId="0" borderId="7" xfId="0" applyFont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 wrapText="1"/>
    </xf>
    <xf numFmtId="44" fontId="14" fillId="13" borderId="236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44" fontId="19" fillId="13" borderId="65" xfId="0" applyNumberFormat="1" applyFont="1" applyFill="1" applyBorder="1" applyAlignment="1">
      <alignment horizontal="center" vertical="center" wrapText="1"/>
    </xf>
    <xf numFmtId="44" fontId="19" fillId="13" borderId="156" xfId="0" applyNumberFormat="1" applyFont="1" applyFill="1" applyBorder="1" applyAlignment="1">
      <alignment horizontal="center" vertical="center" wrapText="1"/>
    </xf>
    <xf numFmtId="44" fontId="14" fillId="26" borderId="171" xfId="0" applyNumberFormat="1" applyFont="1" applyFill="1" applyBorder="1" applyAlignment="1">
      <alignment horizontal="center" vertical="center" wrapText="1"/>
    </xf>
    <xf numFmtId="0" fontId="4" fillId="28" borderId="34" xfId="10" applyFont="1" applyFill="1" applyBorder="1"/>
    <xf numFmtId="44" fontId="16" fillId="13" borderId="48" xfId="0" applyNumberFormat="1" applyFont="1" applyFill="1" applyBorder="1" applyAlignment="1">
      <alignment horizontal="center" vertical="center"/>
    </xf>
    <xf numFmtId="44" fontId="16" fillId="13" borderId="167" xfId="0" applyNumberFormat="1" applyFont="1" applyFill="1" applyBorder="1" applyAlignment="1">
      <alignment horizontal="center" vertical="center"/>
    </xf>
    <xf numFmtId="44" fontId="16" fillId="13" borderId="237" xfId="0" applyNumberFormat="1" applyFont="1" applyFill="1" applyBorder="1" applyAlignment="1">
      <alignment horizontal="center" vertical="center" wrapText="1"/>
    </xf>
    <xf numFmtId="44" fontId="16" fillId="13" borderId="74" xfId="0" applyNumberFormat="1" applyFont="1" applyFill="1" applyBorder="1" applyAlignment="1">
      <alignment horizontal="center" vertical="center" wrapText="1"/>
    </xf>
    <xf numFmtId="44" fontId="16" fillId="13" borderId="56" xfId="0" applyNumberFormat="1" applyFont="1" applyFill="1" applyBorder="1" applyAlignment="1">
      <alignment horizontal="center" vertical="center" wrapText="1"/>
    </xf>
    <xf numFmtId="44" fontId="16" fillId="13" borderId="238" xfId="0" applyNumberFormat="1" applyFont="1" applyFill="1" applyBorder="1" applyAlignment="1">
      <alignment horizontal="center" vertical="center" wrapText="1"/>
    </xf>
    <xf numFmtId="44" fontId="16" fillId="13" borderId="113" xfId="0" applyNumberFormat="1" applyFont="1" applyFill="1" applyBorder="1" applyAlignment="1">
      <alignment horizontal="center" vertical="center" wrapText="1"/>
    </xf>
    <xf numFmtId="44" fontId="0" fillId="13" borderId="239" xfId="0" applyNumberFormat="1" applyFill="1" applyBorder="1" applyAlignment="1">
      <alignment horizontal="left" vertical="center" wrapText="1"/>
    </xf>
    <xf numFmtId="44" fontId="14" fillId="13" borderId="76" xfId="0" applyNumberFormat="1" applyFont="1" applyFill="1" applyBorder="1" applyAlignment="1">
      <alignment horizontal="center" vertical="center" wrapText="1"/>
    </xf>
    <xf numFmtId="44" fontId="14" fillId="13" borderId="241" xfId="0" applyNumberFormat="1" applyFont="1" applyFill="1" applyBorder="1" applyAlignment="1">
      <alignment horizontal="center" vertical="center" wrapText="1"/>
    </xf>
    <xf numFmtId="44" fontId="14" fillId="13" borderId="240" xfId="0" applyNumberFormat="1" applyFont="1" applyFill="1" applyBorder="1" applyAlignment="1">
      <alignment horizontal="center" vertical="center" wrapText="1"/>
    </xf>
    <xf numFmtId="44" fontId="16" fillId="13" borderId="119" xfId="0" applyNumberFormat="1" applyFont="1" applyFill="1" applyBorder="1" applyAlignment="1">
      <alignment horizontal="center" vertical="center"/>
    </xf>
    <xf numFmtId="9" fontId="26" fillId="13" borderId="242" xfId="12" applyFont="1" applyFill="1" applyBorder="1" applyAlignment="1">
      <alignment horizontal="center" vertical="center"/>
    </xf>
    <xf numFmtId="9" fontId="26" fillId="13" borderId="13" xfId="12" applyFont="1" applyFill="1" applyBorder="1" applyAlignment="1">
      <alignment horizontal="center" vertical="center"/>
    </xf>
    <xf numFmtId="9" fontId="26" fillId="13" borderId="243" xfId="12" applyFont="1" applyFill="1" applyBorder="1" applyAlignment="1">
      <alignment horizontal="center" vertical="center"/>
    </xf>
    <xf numFmtId="9" fontId="66" fillId="13" borderId="13" xfId="12" applyFont="1" applyFill="1" applyBorder="1" applyAlignment="1">
      <alignment horizontal="center" vertical="center"/>
    </xf>
    <xf numFmtId="9" fontId="26" fillId="13" borderId="244" xfId="12" applyFont="1" applyFill="1" applyBorder="1" applyAlignment="1">
      <alignment horizontal="center" vertical="center"/>
    </xf>
    <xf numFmtId="44" fontId="14" fillId="13" borderId="245" xfId="0" applyNumberFormat="1" applyFont="1" applyFill="1" applyBorder="1" applyAlignment="1">
      <alignment horizontal="center" vertical="center" wrapText="1"/>
    </xf>
    <xf numFmtId="44" fontId="14" fillId="13" borderId="85" xfId="0" applyNumberFormat="1" applyFont="1" applyFill="1" applyBorder="1" applyAlignment="1">
      <alignment horizontal="center" vertical="center" wrapText="1"/>
    </xf>
    <xf numFmtId="44" fontId="14" fillId="13" borderId="246" xfId="0" applyNumberFormat="1" applyFont="1" applyFill="1" applyBorder="1" applyAlignment="1">
      <alignment horizontal="center" vertical="center" wrapText="1"/>
    </xf>
    <xf numFmtId="9" fontId="26" fillId="13" borderId="247" xfId="12" applyFont="1" applyFill="1" applyBorder="1" applyAlignment="1">
      <alignment horizontal="center" vertical="center"/>
    </xf>
    <xf numFmtId="9" fontId="26" fillId="13" borderId="248" xfId="12" applyFont="1" applyFill="1" applyBorder="1" applyAlignment="1">
      <alignment horizontal="center" vertical="center"/>
    </xf>
    <xf numFmtId="44" fontId="14" fillId="2" borderId="138" xfId="0" applyNumberFormat="1" applyFont="1" applyFill="1" applyBorder="1" applyAlignment="1">
      <alignment horizontal="center" vertical="center" wrapText="1"/>
    </xf>
    <xf numFmtId="44" fontId="14" fillId="2" borderId="177" xfId="0" applyNumberFormat="1" applyFont="1" applyFill="1" applyBorder="1" applyAlignment="1">
      <alignment horizontal="center" vertical="center" wrapText="1"/>
    </xf>
    <xf numFmtId="44" fontId="14" fillId="2" borderId="137" xfId="0" applyNumberFormat="1" applyFont="1" applyFill="1" applyBorder="1" applyAlignment="1">
      <alignment horizontal="center" vertical="center" wrapText="1"/>
    </xf>
    <xf numFmtId="44" fontId="14" fillId="2" borderId="176" xfId="0" applyNumberFormat="1" applyFont="1" applyFill="1" applyBorder="1" applyAlignment="1">
      <alignment horizontal="center" vertical="center" wrapText="1"/>
    </xf>
    <xf numFmtId="44" fontId="14" fillId="2" borderId="171" xfId="0" applyNumberFormat="1" applyFont="1" applyFill="1" applyBorder="1" applyAlignment="1">
      <alignment horizontal="center" vertical="center" wrapText="1"/>
    </xf>
    <xf numFmtId="44" fontId="14" fillId="26" borderId="177" xfId="0" applyNumberFormat="1" applyFont="1" applyFill="1" applyBorder="1" applyAlignment="1">
      <alignment horizontal="center" vertical="center" wrapText="1"/>
    </xf>
    <xf numFmtId="44" fontId="19" fillId="13" borderId="182" xfId="0" applyNumberFormat="1" applyFont="1" applyFill="1" applyBorder="1" applyAlignment="1">
      <alignment horizontal="center" vertical="center" wrapText="1"/>
    </xf>
    <xf numFmtId="44" fontId="0" fillId="13" borderId="249" xfId="0" applyNumberFormat="1" applyFill="1" applyBorder="1" applyAlignment="1">
      <alignment horizontal="left" vertical="top" wrapText="1"/>
    </xf>
    <xf numFmtId="44" fontId="52" fillId="2" borderId="30" xfId="0" applyNumberFormat="1" applyFont="1" applyFill="1" applyBorder="1" applyAlignment="1">
      <alignment horizontal="center" vertical="center" wrapText="1"/>
    </xf>
    <xf numFmtId="44" fontId="16" fillId="25" borderId="182" xfId="0" applyNumberFormat="1" applyFont="1" applyFill="1" applyBorder="1" applyAlignment="1">
      <alignment horizontal="center" vertical="center" wrapText="1"/>
    </xf>
    <xf numFmtId="44" fontId="20" fillId="2" borderId="2" xfId="1" applyNumberFormat="1" applyFont="1" applyFill="1" applyBorder="1" applyAlignment="1">
      <alignment horizontal="center" vertical="center" wrapText="1"/>
    </xf>
    <xf numFmtId="44" fontId="26" fillId="14" borderId="91" xfId="0" applyNumberFormat="1" applyFont="1" applyFill="1" applyBorder="1" applyAlignment="1">
      <alignment horizontal="center" vertical="center"/>
    </xf>
    <xf numFmtId="44" fontId="26" fillId="14" borderId="93" xfId="0" applyNumberFormat="1" applyFont="1" applyFill="1" applyBorder="1" applyAlignment="1">
      <alignment horizontal="center" vertical="center"/>
    </xf>
    <xf numFmtId="44" fontId="26" fillId="14" borderId="202" xfId="0" applyNumberFormat="1" applyFont="1" applyFill="1" applyBorder="1" applyAlignment="1">
      <alignment horizontal="center" vertical="center"/>
    </xf>
    <xf numFmtId="44" fontId="26" fillId="14" borderId="90" xfId="0" applyNumberFormat="1" applyFont="1" applyFill="1" applyBorder="1" applyAlignment="1">
      <alignment horizontal="center" vertical="center"/>
    </xf>
    <xf numFmtId="44" fontId="26" fillId="14" borderId="92" xfId="0" applyNumberFormat="1" applyFont="1" applyFill="1" applyBorder="1" applyAlignment="1">
      <alignment horizontal="center" vertical="center"/>
    </xf>
    <xf numFmtId="44" fontId="26" fillId="14" borderId="94" xfId="0" applyNumberFormat="1" applyFont="1" applyFill="1" applyBorder="1" applyAlignment="1">
      <alignment horizontal="center" vertical="center"/>
    </xf>
    <xf numFmtId="44" fontId="25" fillId="2" borderId="53" xfId="0" applyNumberFormat="1" applyFont="1" applyFill="1" applyBorder="1" applyAlignment="1">
      <alignment horizontal="center" vertical="center"/>
    </xf>
    <xf numFmtId="44" fontId="25" fillId="2" borderId="5" xfId="0" applyNumberFormat="1" applyFont="1" applyFill="1" applyBorder="1" applyAlignment="1">
      <alignment horizontal="center" vertical="center"/>
    </xf>
    <xf numFmtId="44" fontId="23" fillId="0" borderId="199" xfId="0" applyNumberFormat="1" applyFont="1" applyBorder="1" applyAlignment="1">
      <alignment horizontal="center" vertical="center"/>
    </xf>
    <xf numFmtId="44" fontId="23" fillId="0" borderId="187" xfId="0" applyNumberFormat="1" applyFont="1" applyBorder="1" applyAlignment="1">
      <alignment horizontal="center" vertical="center"/>
    </xf>
    <xf numFmtId="44" fontId="25" fillId="0" borderId="119" xfId="0" applyNumberFormat="1" applyFont="1" applyBorder="1" applyAlignment="1">
      <alignment horizontal="center" vertical="center"/>
    </xf>
    <xf numFmtId="44" fontId="25" fillId="0" borderId="122" xfId="0" applyNumberFormat="1" applyFont="1" applyBorder="1" applyAlignment="1">
      <alignment horizontal="center" vertical="center"/>
    </xf>
    <xf numFmtId="44" fontId="25" fillId="0" borderId="0" xfId="0" applyNumberFormat="1" applyFont="1" applyBorder="1" applyAlignment="1">
      <alignment horizontal="center" vertical="center"/>
    </xf>
    <xf numFmtId="44" fontId="25" fillId="2" borderId="215" xfId="0" applyNumberFormat="1" applyFont="1" applyFill="1" applyBorder="1" applyAlignment="1">
      <alignment horizontal="center" vertical="center"/>
    </xf>
    <xf numFmtId="44" fontId="25" fillId="2" borderId="216" xfId="0" applyNumberFormat="1" applyFont="1" applyFill="1" applyBorder="1" applyAlignment="1">
      <alignment horizontal="center" vertical="center"/>
    </xf>
    <xf numFmtId="44" fontId="25" fillId="2" borderId="217" xfId="0" applyNumberFormat="1" applyFont="1" applyFill="1" applyBorder="1" applyAlignment="1">
      <alignment horizontal="center" vertical="center"/>
    </xf>
    <xf numFmtId="44" fontId="23" fillId="2" borderId="7" xfId="0" applyNumberFormat="1" applyFont="1" applyFill="1" applyBorder="1" applyAlignment="1">
      <alignment horizontal="center" vertical="center"/>
    </xf>
    <xf numFmtId="44" fontId="23" fillId="2" borderId="5" xfId="0" applyNumberFormat="1" applyFont="1" applyFill="1" applyBorder="1" applyAlignment="1">
      <alignment horizontal="center" vertical="center"/>
    </xf>
    <xf numFmtId="44" fontId="23" fillId="2" borderId="60" xfId="0" applyNumberFormat="1" applyFont="1" applyFill="1" applyBorder="1" applyAlignment="1">
      <alignment horizontal="center" vertical="center"/>
    </xf>
    <xf numFmtId="44" fontId="23" fillId="0" borderId="125" xfId="0" applyNumberFormat="1" applyFont="1" applyBorder="1" applyAlignment="1">
      <alignment horizontal="center" vertical="center"/>
    </xf>
    <xf numFmtId="44" fontId="23" fillId="0" borderId="104" xfId="0" applyNumberFormat="1" applyFont="1" applyBorder="1" applyAlignment="1">
      <alignment horizontal="center" vertical="center"/>
    </xf>
    <xf numFmtId="44" fontId="23" fillId="2" borderId="9" xfId="0" applyNumberFormat="1" applyFont="1" applyFill="1" applyBorder="1" applyAlignment="1">
      <alignment horizontal="center" vertical="center"/>
    </xf>
    <xf numFmtId="44" fontId="23" fillId="2" borderId="11" xfId="0" applyNumberFormat="1" applyFont="1" applyFill="1" applyBorder="1" applyAlignment="1">
      <alignment horizontal="center" vertical="center"/>
    </xf>
    <xf numFmtId="44" fontId="23" fillId="2" borderId="61" xfId="0" applyNumberFormat="1" applyFont="1" applyFill="1" applyBorder="1" applyAlignment="1">
      <alignment horizontal="center" vertical="center"/>
    </xf>
    <xf numFmtId="0" fontId="37" fillId="23" borderId="0" xfId="0" applyFont="1" applyFill="1" applyAlignment="1">
      <alignment horizontal="left"/>
    </xf>
    <xf numFmtId="0" fontId="37" fillId="23" borderId="28" xfId="0" applyFont="1" applyFill="1" applyBorder="1" applyAlignment="1">
      <alignment horizontal="left"/>
    </xf>
    <xf numFmtId="44" fontId="25" fillId="2" borderId="193" xfId="0" applyNumberFormat="1" applyFont="1" applyFill="1" applyBorder="1" applyAlignment="1">
      <alignment horizontal="center" vertical="center"/>
    </xf>
    <xf numFmtId="44" fontId="25" fillId="2" borderId="122" xfId="0" applyNumberFormat="1" applyFont="1" applyFill="1" applyBorder="1" applyAlignment="1">
      <alignment horizontal="center" vertical="center"/>
    </xf>
    <xf numFmtId="44" fontId="26" fillId="14" borderId="22" xfId="0" applyNumberFormat="1" applyFont="1" applyFill="1" applyBorder="1" applyAlignment="1">
      <alignment horizontal="center" vertical="center"/>
    </xf>
    <xf numFmtId="44" fontId="26" fillId="14" borderId="54" xfId="0" applyNumberFormat="1" applyFont="1" applyFill="1" applyBorder="1" applyAlignment="1">
      <alignment horizontal="center" vertical="center"/>
    </xf>
    <xf numFmtId="44" fontId="26" fillId="14" borderId="30" xfId="0" applyNumberFormat="1" applyFont="1" applyFill="1" applyBorder="1" applyAlignment="1">
      <alignment horizontal="center" vertical="center"/>
    </xf>
    <xf numFmtId="44" fontId="26" fillId="14" borderId="24" xfId="0" applyNumberFormat="1" applyFont="1" applyFill="1" applyBorder="1" applyAlignment="1">
      <alignment horizontal="center" vertical="center"/>
    </xf>
    <xf numFmtId="44" fontId="26" fillId="14" borderId="31" xfId="0" applyNumberFormat="1" applyFont="1" applyFill="1" applyBorder="1" applyAlignment="1">
      <alignment horizontal="center" vertical="center"/>
    </xf>
    <xf numFmtId="44" fontId="26" fillId="14" borderId="55" xfId="0" applyNumberFormat="1" applyFont="1" applyFill="1" applyBorder="1" applyAlignment="1">
      <alignment horizontal="center" vertical="center"/>
    </xf>
    <xf numFmtId="44" fontId="26" fillId="14" borderId="75" xfId="0" applyNumberFormat="1" applyFont="1" applyFill="1" applyBorder="1" applyAlignment="1">
      <alignment horizontal="center" vertical="center"/>
    </xf>
    <xf numFmtId="44" fontId="26" fillId="14" borderId="57" xfId="0" applyNumberFormat="1" applyFont="1" applyFill="1" applyBorder="1" applyAlignment="1">
      <alignment horizontal="center" vertical="center"/>
    </xf>
    <xf numFmtId="44" fontId="26" fillId="14" borderId="77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left" vertical="top"/>
    </xf>
    <xf numFmtId="44" fontId="22" fillId="7" borderId="54" xfId="6" applyNumberFormat="1" applyFont="1" applyBorder="1" applyAlignment="1">
      <alignment horizontal="center" vertical="center" wrapText="1"/>
    </xf>
    <xf numFmtId="44" fontId="22" fillId="7" borderId="55" xfId="6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left" vertical="top" wrapText="1"/>
    </xf>
    <xf numFmtId="9" fontId="22" fillId="7" borderId="73" xfId="6" applyNumberFormat="1" applyFont="1" applyBorder="1" applyAlignment="1">
      <alignment horizontal="center" vertical="center" wrapText="1"/>
    </xf>
    <xf numFmtId="9" fontId="22" fillId="7" borderId="97" xfId="6" applyNumberFormat="1" applyFont="1" applyBorder="1" applyAlignment="1">
      <alignment horizontal="center" vertical="center" wrapText="1"/>
    </xf>
    <xf numFmtId="9" fontId="22" fillId="7" borderId="78" xfId="6" applyNumberFormat="1" applyFont="1" applyBorder="1" applyAlignment="1">
      <alignment horizontal="center" vertical="center" wrapText="1"/>
    </xf>
    <xf numFmtId="9" fontId="22" fillId="7" borderId="89" xfId="6" applyNumberFormat="1" applyFont="1" applyBorder="1" applyAlignment="1">
      <alignment horizontal="center" vertical="center" wrapText="1"/>
    </xf>
    <xf numFmtId="44" fontId="26" fillId="14" borderId="63" xfId="0" applyNumberFormat="1" applyFont="1" applyFill="1" applyBorder="1" applyAlignment="1">
      <alignment horizontal="center" vertical="center"/>
    </xf>
    <xf numFmtId="44" fontId="36" fillId="14" borderId="30" xfId="0" quotePrefix="1" applyNumberFormat="1" applyFont="1" applyFill="1" applyBorder="1" applyAlignment="1">
      <alignment horizontal="center" vertical="center"/>
    </xf>
    <xf numFmtId="44" fontId="26" fillId="14" borderId="62" xfId="0" applyNumberFormat="1" applyFont="1" applyFill="1" applyBorder="1" applyAlignment="1">
      <alignment horizontal="center" vertical="center"/>
    </xf>
    <xf numFmtId="9" fontId="22" fillId="7" borderId="95" xfId="6" applyNumberFormat="1" applyFont="1" applyBorder="1" applyAlignment="1">
      <alignment horizontal="center" vertical="center" wrapText="1"/>
    </xf>
    <xf numFmtId="9" fontId="22" fillId="7" borderId="98" xfId="6" applyNumberFormat="1" applyFont="1" applyBorder="1" applyAlignment="1">
      <alignment horizontal="center" vertical="center" wrapText="1"/>
    </xf>
    <xf numFmtId="9" fontId="13" fillId="7" borderId="96" xfId="6" applyNumberFormat="1" applyFont="1" applyBorder="1" applyAlignment="1">
      <alignment horizontal="center" vertical="center" wrapText="1"/>
    </xf>
    <xf numFmtId="9" fontId="13" fillId="7" borderId="99" xfId="6" applyNumberFormat="1" applyFont="1" applyBorder="1" applyAlignment="1">
      <alignment horizontal="center" vertical="center" wrapText="1"/>
    </xf>
    <xf numFmtId="44" fontId="22" fillId="7" borderId="52" xfId="6" applyNumberFormat="1" applyFont="1" applyBorder="1" applyAlignment="1">
      <alignment horizontal="center" vertical="center" wrapText="1"/>
    </xf>
    <xf numFmtId="44" fontId="22" fillId="7" borderId="59" xfId="6" applyNumberFormat="1" applyFont="1" applyBorder="1" applyAlignment="1">
      <alignment horizontal="center" vertical="center" wrapText="1"/>
    </xf>
    <xf numFmtId="44" fontId="6" fillId="19" borderId="46" xfId="19" applyNumberFormat="1" applyBorder="1" applyAlignment="1">
      <alignment horizontal="center" vertical="top" wrapText="1"/>
    </xf>
    <xf numFmtId="44" fontId="25" fillId="2" borderId="60" xfId="0" applyNumberFormat="1" applyFont="1" applyFill="1" applyBorder="1" applyAlignment="1">
      <alignment horizontal="center" vertical="center"/>
    </xf>
    <xf numFmtId="164" fontId="26" fillId="10" borderId="123" xfId="0" applyNumberFormat="1" applyFont="1" applyFill="1" applyBorder="1" applyAlignment="1">
      <alignment horizontal="center" vertical="center" wrapText="1"/>
    </xf>
    <xf numFmtId="164" fontId="26" fillId="10" borderId="124" xfId="0" applyNumberFormat="1" applyFont="1" applyFill="1" applyBorder="1" applyAlignment="1">
      <alignment horizontal="center" vertical="center" wrapText="1"/>
    </xf>
    <xf numFmtId="164" fontId="26" fillId="10" borderId="205" xfId="0" applyNumberFormat="1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/>
    </xf>
    <xf numFmtId="0" fontId="23" fillId="2" borderId="51" xfId="0" applyFont="1" applyFill="1" applyBorder="1" applyAlignment="1">
      <alignment horizontal="center" vertical="center"/>
    </xf>
    <xf numFmtId="0" fontId="23" fillId="2" borderId="74" xfId="0" applyFont="1" applyFill="1" applyBorder="1" applyAlignment="1">
      <alignment horizontal="center" vertical="center"/>
    </xf>
    <xf numFmtId="0" fontId="23" fillId="2" borderId="56" xfId="0" applyFont="1" applyFill="1" applyBorder="1" applyAlignment="1">
      <alignment horizontal="center" vertical="center"/>
    </xf>
    <xf numFmtId="0" fontId="23" fillId="2" borderId="76" xfId="0" applyFont="1" applyFill="1" applyBorder="1" applyAlignment="1">
      <alignment horizontal="center" vertical="center"/>
    </xf>
    <xf numFmtId="0" fontId="23" fillId="0" borderId="5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2" borderId="5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23" fillId="2" borderId="90" xfId="0" applyFont="1" applyFill="1" applyBorder="1" applyAlignment="1">
      <alignment horizontal="center" vertical="center"/>
    </xf>
    <xf numFmtId="0" fontId="23" fillId="2" borderId="92" xfId="0" applyFont="1" applyFill="1" applyBorder="1" applyAlignment="1">
      <alignment horizontal="center" vertical="center"/>
    </xf>
    <xf numFmtId="0" fontId="23" fillId="0" borderId="5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2" borderId="53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73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22" fillId="7" borderId="51" xfId="6" applyFont="1" applyBorder="1" applyAlignment="1">
      <alignment horizontal="center" vertical="center"/>
    </xf>
    <xf numFmtId="0" fontId="22" fillId="7" borderId="58" xfId="6" applyFont="1" applyBorder="1" applyAlignment="1">
      <alignment horizontal="center" vertical="center"/>
    </xf>
    <xf numFmtId="0" fontId="22" fillId="7" borderId="52" xfId="6" applyFont="1" applyBorder="1" applyAlignment="1">
      <alignment horizontal="center" vertical="center" wrapText="1"/>
    </xf>
    <xf numFmtId="0" fontId="22" fillId="7" borderId="59" xfId="6" applyFont="1" applyBorder="1" applyAlignment="1">
      <alignment horizontal="center" vertical="center" wrapText="1"/>
    </xf>
    <xf numFmtId="0" fontId="23" fillId="2" borderId="59" xfId="0" applyFont="1" applyFill="1" applyBorder="1" applyAlignment="1">
      <alignment horizontal="center" vertical="center"/>
    </xf>
    <xf numFmtId="0" fontId="23" fillId="0" borderId="59" xfId="0" applyFont="1" applyBorder="1" applyAlignment="1">
      <alignment horizontal="center" vertical="center" wrapText="1"/>
    </xf>
    <xf numFmtId="0" fontId="22" fillId="7" borderId="96" xfId="6" applyFont="1" applyBorder="1" applyAlignment="1">
      <alignment horizontal="center" vertical="center" wrapText="1"/>
    </xf>
    <xf numFmtId="0" fontId="22" fillId="7" borderId="99" xfId="6" applyFont="1" applyBorder="1" applyAlignment="1">
      <alignment horizontal="center" vertical="center" wrapText="1"/>
    </xf>
    <xf numFmtId="9" fontId="22" fillId="7" borderId="52" xfId="6" applyNumberFormat="1" applyFont="1" applyBorder="1" applyAlignment="1">
      <alignment horizontal="center" vertical="center" wrapText="1"/>
    </xf>
    <xf numFmtId="9" fontId="22" fillId="7" borderId="59" xfId="6" applyNumberFormat="1" applyFont="1" applyBorder="1" applyAlignment="1">
      <alignment horizontal="center" vertical="center" wrapText="1"/>
    </xf>
    <xf numFmtId="0" fontId="22" fillId="7" borderId="53" xfId="6" applyFont="1" applyBorder="1" applyAlignment="1">
      <alignment horizontal="center" vertical="center" wrapText="1"/>
    </xf>
    <xf numFmtId="0" fontId="22" fillId="7" borderId="60" xfId="6" applyFont="1" applyBorder="1" applyAlignment="1">
      <alignment horizontal="center" vertical="center" wrapText="1"/>
    </xf>
    <xf numFmtId="0" fontId="22" fillId="7" borderId="95" xfId="6" applyFont="1" applyBorder="1" applyAlignment="1">
      <alignment horizontal="center" vertical="center" wrapText="1"/>
    </xf>
    <xf numFmtId="0" fontId="22" fillId="7" borderId="98" xfId="6" applyFont="1" applyBorder="1" applyAlignment="1">
      <alignment horizontal="center" vertical="center" wrapText="1"/>
    </xf>
    <xf numFmtId="44" fontId="23" fillId="2" borderId="53" xfId="0" applyNumberFormat="1" applyFont="1" applyFill="1" applyBorder="1" applyAlignment="1">
      <alignment horizontal="center" vertical="center"/>
    </xf>
    <xf numFmtId="44" fontId="23" fillId="2" borderId="91" xfId="0" applyNumberFormat="1" applyFont="1" applyFill="1" applyBorder="1" applyAlignment="1">
      <alignment horizontal="center" vertical="center"/>
    </xf>
    <xf numFmtId="44" fontId="23" fillId="2" borderId="9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0" fillId="0" borderId="26" xfId="9" applyFont="1" applyAlignment="1">
      <alignment horizontal="center"/>
    </xf>
    <xf numFmtId="44" fontId="23" fillId="2" borderId="194" xfId="0" applyNumberFormat="1" applyFont="1" applyFill="1" applyBorder="1" applyAlignment="1">
      <alignment horizontal="center" vertical="center"/>
    </xf>
    <xf numFmtId="44" fontId="23" fillId="2" borderId="187" xfId="0" applyNumberFormat="1" applyFont="1" applyFill="1" applyBorder="1" applyAlignment="1">
      <alignment horizontal="center" vertical="center"/>
    </xf>
    <xf numFmtId="44" fontId="23" fillId="2" borderId="97" xfId="0" applyNumberFormat="1" applyFont="1" applyFill="1" applyBorder="1" applyAlignment="1">
      <alignment horizontal="center" vertical="center"/>
    </xf>
    <xf numFmtId="44" fontId="23" fillId="2" borderId="37" xfId="0" applyNumberFormat="1" applyFont="1" applyFill="1" applyBorder="1" applyAlignment="1">
      <alignment horizontal="center" vertical="center"/>
    </xf>
    <xf numFmtId="44" fontId="23" fillId="2" borderId="73" xfId="0" applyNumberFormat="1" applyFont="1" applyFill="1" applyBorder="1" applyAlignment="1">
      <alignment horizontal="center" vertical="center"/>
    </xf>
    <xf numFmtId="44" fontId="23" fillId="2" borderId="15" xfId="0" applyNumberFormat="1" applyFont="1" applyFill="1" applyBorder="1" applyAlignment="1">
      <alignment horizontal="center" vertical="center"/>
    </xf>
    <xf numFmtId="0" fontId="23" fillId="2" borderId="58" xfId="0" applyFont="1" applyFill="1" applyBorder="1" applyAlignment="1">
      <alignment horizontal="center" vertical="center"/>
    </xf>
    <xf numFmtId="44" fontId="25" fillId="2" borderId="28" xfId="0" applyNumberFormat="1" applyFont="1" applyFill="1" applyBorder="1" applyAlignment="1">
      <alignment horizontal="center" vertical="center"/>
    </xf>
    <xf numFmtId="0" fontId="13" fillId="7" borderId="106" xfId="6" applyFont="1" applyBorder="1" applyAlignment="1">
      <alignment horizontal="center" vertical="center" wrapText="1"/>
    </xf>
    <xf numFmtId="0" fontId="13" fillId="7" borderId="110" xfId="6" applyFont="1" applyBorder="1" applyAlignment="1">
      <alignment horizontal="center" vertical="center" wrapText="1"/>
    </xf>
    <xf numFmtId="44" fontId="13" fillId="7" borderId="106" xfId="6" applyNumberFormat="1" applyFont="1" applyBorder="1" applyAlignment="1">
      <alignment horizontal="center" vertical="center" wrapText="1"/>
    </xf>
    <xf numFmtId="44" fontId="13" fillId="7" borderId="110" xfId="6" applyNumberFormat="1" applyFont="1" applyBorder="1" applyAlignment="1">
      <alignment horizontal="center" vertical="center" wrapText="1"/>
    </xf>
    <xf numFmtId="9" fontId="13" fillId="7" borderId="106" xfId="6" applyNumberFormat="1" applyFont="1" applyBorder="1" applyAlignment="1">
      <alignment horizontal="center" vertical="center" wrapText="1"/>
    </xf>
    <xf numFmtId="9" fontId="13" fillId="7" borderId="110" xfId="6" applyNumberFormat="1" applyFont="1" applyBorder="1" applyAlignment="1">
      <alignment horizontal="center" vertical="center" wrapText="1"/>
    </xf>
    <xf numFmtId="0" fontId="13" fillId="7" borderId="105" xfId="6" applyFont="1" applyBorder="1" applyAlignment="1">
      <alignment horizontal="center" vertical="center"/>
    </xf>
    <xf numFmtId="0" fontId="13" fillId="7" borderId="109" xfId="6" applyFont="1" applyBorder="1" applyAlignment="1">
      <alignment horizontal="center" vertical="center"/>
    </xf>
    <xf numFmtId="44" fontId="16" fillId="14" borderId="180" xfId="0" applyNumberFormat="1" applyFont="1" applyFill="1" applyBorder="1" applyAlignment="1">
      <alignment horizontal="center" vertical="center"/>
    </xf>
    <xf numFmtId="44" fontId="16" fillId="14" borderId="137" xfId="0" applyNumberFormat="1" applyFont="1" applyFill="1" applyBorder="1" applyAlignment="1">
      <alignment horizontal="center" vertical="center"/>
    </xf>
    <xf numFmtId="44" fontId="16" fillId="14" borderId="181" xfId="0" applyNumberFormat="1" applyFont="1" applyFill="1" applyBorder="1" applyAlignment="1">
      <alignment horizontal="center" vertical="center"/>
    </xf>
    <xf numFmtId="44" fontId="16" fillId="14" borderId="120" xfId="0" applyNumberFormat="1" applyFont="1" applyFill="1" applyBorder="1" applyAlignment="1">
      <alignment horizontal="center" vertical="center"/>
    </xf>
    <xf numFmtId="44" fontId="16" fillId="14" borderId="121" xfId="0" applyNumberFormat="1" applyFont="1" applyFill="1" applyBorder="1" applyAlignment="1">
      <alignment horizontal="center" vertical="center"/>
    </xf>
    <xf numFmtId="44" fontId="13" fillId="7" borderId="108" xfId="6" applyNumberFormat="1" applyFont="1" applyBorder="1" applyAlignment="1">
      <alignment horizontal="center" vertical="center" wrapText="1"/>
    </xf>
    <xf numFmtId="0" fontId="13" fillId="7" borderId="107" xfId="6" applyFont="1" applyBorder="1" applyAlignment="1">
      <alignment horizontal="center" vertical="center" wrapText="1"/>
    </xf>
    <xf numFmtId="0" fontId="13" fillId="7" borderId="111" xfId="6" applyFont="1" applyBorder="1" applyAlignment="1">
      <alignment horizontal="center" vertical="center" wrapText="1"/>
    </xf>
    <xf numFmtId="9" fontId="13" fillId="7" borderId="42" xfId="6" applyNumberFormat="1" applyFont="1" applyBorder="1" applyAlignment="1">
      <alignment horizontal="center" vertical="center" wrapText="1"/>
    </xf>
    <xf numFmtId="44" fontId="14" fillId="2" borderId="5" xfId="0" applyNumberFormat="1" applyFont="1" applyFill="1" applyBorder="1" applyAlignment="1">
      <alignment horizontal="center" vertical="center"/>
    </xf>
    <xf numFmtId="8" fontId="16" fillId="14" borderId="83" xfId="0" applyNumberFormat="1" applyFont="1" applyFill="1" applyBorder="1" applyAlignment="1">
      <alignment horizontal="center" vertical="center" wrapText="1"/>
    </xf>
    <xf numFmtId="44" fontId="16" fillId="14" borderId="82" xfId="0" applyNumberFormat="1" applyFont="1" applyFill="1" applyBorder="1" applyAlignment="1">
      <alignment horizontal="center" vertical="center"/>
    </xf>
    <xf numFmtId="0" fontId="14" fillId="2" borderId="90" xfId="0" applyFont="1" applyFill="1" applyBorder="1" applyAlignment="1">
      <alignment horizontal="center" vertical="center"/>
    </xf>
    <xf numFmtId="0" fontId="14" fillId="2" borderId="92" xfId="0" applyFont="1" applyFill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2" borderId="53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44" fontId="15" fillId="2" borderId="53" xfId="0" applyNumberFormat="1" applyFont="1" applyFill="1" applyBorder="1" applyAlignment="1">
      <alignment horizontal="center" vertical="center"/>
    </xf>
    <xf numFmtId="44" fontId="15" fillId="2" borderId="5" xfId="0" applyNumberFormat="1" applyFont="1" applyFill="1" applyBorder="1" applyAlignment="1">
      <alignment horizontal="center" vertical="center"/>
    </xf>
    <xf numFmtId="44" fontId="15" fillId="2" borderId="12" xfId="0" applyNumberFormat="1" applyFont="1" applyFill="1" applyBorder="1" applyAlignment="1">
      <alignment horizontal="center" vertical="center"/>
    </xf>
    <xf numFmtId="44" fontId="16" fillId="14" borderId="84" xfId="0" applyNumberFormat="1" applyFont="1" applyFill="1" applyBorder="1" applyAlignment="1">
      <alignment horizontal="center" vertical="center"/>
    </xf>
    <xf numFmtId="44" fontId="16" fillId="14" borderId="85" xfId="0" applyNumberFormat="1" applyFont="1" applyFill="1" applyBorder="1" applyAlignment="1">
      <alignment horizontal="center" vertical="center"/>
    </xf>
    <xf numFmtId="44" fontId="14" fillId="2" borderId="53" xfId="0" applyNumberFormat="1" applyFont="1" applyFill="1" applyBorder="1" applyAlignment="1">
      <alignment horizontal="center" vertical="center"/>
    </xf>
    <xf numFmtId="44" fontId="14" fillId="2" borderId="12" xfId="0" applyNumberFormat="1" applyFont="1" applyFill="1" applyBorder="1" applyAlignment="1">
      <alignment horizontal="center" vertical="center"/>
    </xf>
    <xf numFmtId="44" fontId="14" fillId="2" borderId="91" xfId="0" applyNumberFormat="1" applyFont="1" applyFill="1" applyBorder="1" applyAlignment="1">
      <alignment horizontal="center" vertical="center"/>
    </xf>
    <xf numFmtId="44" fontId="14" fillId="2" borderId="93" xfId="0" applyNumberFormat="1" applyFont="1" applyFill="1" applyBorder="1" applyAlignment="1">
      <alignment horizontal="center" vertical="center"/>
    </xf>
    <xf numFmtId="44" fontId="14" fillId="2" borderId="145" xfId="0" applyNumberFormat="1" applyFont="1" applyFill="1" applyBorder="1" applyAlignment="1">
      <alignment horizontal="center" vertical="center"/>
    </xf>
    <xf numFmtId="164" fontId="16" fillId="10" borderId="160" xfId="0" applyNumberFormat="1" applyFont="1" applyFill="1" applyBorder="1" applyAlignment="1">
      <alignment horizontal="right" vertical="center" wrapText="1"/>
    </xf>
    <xf numFmtId="164" fontId="16" fillId="10" borderId="161" xfId="0" applyNumberFormat="1" applyFont="1" applyFill="1" applyBorder="1" applyAlignment="1">
      <alignment horizontal="right" vertical="center" wrapText="1"/>
    </xf>
    <xf numFmtId="164" fontId="16" fillId="10" borderId="162" xfId="0" applyNumberFormat="1" applyFont="1" applyFill="1" applyBorder="1" applyAlignment="1">
      <alignment horizontal="right" vertical="center" wrapText="1"/>
    </xf>
    <xf numFmtId="44" fontId="6" fillId="19" borderId="46" xfId="19" applyNumberFormat="1" applyBorder="1" applyAlignment="1">
      <alignment horizontal="left" vertical="top" wrapText="1"/>
    </xf>
    <xf numFmtId="44" fontId="15" fillId="2" borderId="7" xfId="0" applyNumberFormat="1" applyFont="1" applyFill="1" applyBorder="1" applyAlignment="1">
      <alignment horizontal="center" vertical="center"/>
    </xf>
    <xf numFmtId="44" fontId="15" fillId="2" borderId="60" xfId="0" applyNumberFormat="1" applyFont="1" applyFill="1" applyBorder="1" applyAlignment="1">
      <alignment horizontal="center" vertical="center"/>
    </xf>
    <xf numFmtId="44" fontId="14" fillId="2" borderId="15" xfId="0" applyNumberFormat="1" applyFont="1" applyFill="1" applyBorder="1" applyAlignment="1">
      <alignment horizontal="center" vertical="center"/>
    </xf>
    <xf numFmtId="44" fontId="14" fillId="2" borderId="7" xfId="0" applyNumberFormat="1" applyFont="1" applyFill="1" applyBorder="1" applyAlignment="1">
      <alignment horizontal="center" vertical="center"/>
    </xf>
    <xf numFmtId="44" fontId="14" fillId="2" borderId="60" xfId="0" applyNumberFormat="1" applyFont="1" applyFill="1" applyBorder="1" applyAlignment="1">
      <alignment horizontal="center" vertical="center"/>
    </xf>
    <xf numFmtId="44" fontId="14" fillId="2" borderId="206" xfId="0" applyNumberFormat="1" applyFont="1" applyFill="1" applyBorder="1" applyAlignment="1">
      <alignment horizontal="center" vertical="center"/>
    </xf>
    <xf numFmtId="44" fontId="14" fillId="2" borderId="11" xfId="0" applyNumberFormat="1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44" fontId="16" fillId="14" borderId="9" xfId="0" applyNumberFormat="1" applyFont="1" applyFill="1" applyBorder="1" applyAlignment="1">
      <alignment horizontal="center" vertical="center"/>
    </xf>
    <xf numFmtId="44" fontId="16" fillId="14" borderId="11" xfId="0" applyNumberFormat="1" applyFont="1" applyFill="1" applyBorder="1" applyAlignment="1">
      <alignment horizontal="center" vertical="center"/>
    </xf>
    <xf numFmtId="44" fontId="16" fillId="14" borderId="14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73" xfId="0" applyFont="1" applyFill="1" applyBorder="1" applyAlignment="1">
      <alignment horizontal="center" vertical="center"/>
    </xf>
    <xf numFmtId="0" fontId="23" fillId="2" borderId="178" xfId="0" applyFont="1" applyFill="1" applyBorder="1" applyAlignment="1">
      <alignment horizontal="center" vertical="center"/>
    </xf>
    <xf numFmtId="0" fontId="23" fillId="2" borderId="50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/>
    </xf>
    <xf numFmtId="0" fontId="23" fillId="2" borderId="99" xfId="0" applyFont="1" applyFill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0" fontId="43" fillId="23" borderId="122" xfId="0" applyFont="1" applyFill="1" applyBorder="1" applyAlignment="1"/>
    <xf numFmtId="0" fontId="43" fillId="23" borderId="0" xfId="0" applyFont="1" applyFill="1" applyAlignment="1"/>
    <xf numFmtId="0" fontId="37" fillId="23" borderId="0" xfId="0" applyFont="1" applyFill="1" applyAlignment="1"/>
    <xf numFmtId="0" fontId="44" fillId="23" borderId="0" xfId="0" applyFont="1" applyFill="1" applyAlignment="1">
      <alignment wrapText="1"/>
    </xf>
    <xf numFmtId="0" fontId="45" fillId="23" borderId="122" xfId="0" applyFont="1" applyFill="1" applyBorder="1" applyAlignment="1">
      <alignment wrapText="1"/>
    </xf>
    <xf numFmtId="0" fontId="45" fillId="23" borderId="0" xfId="0" applyFont="1" applyFill="1" applyAlignment="1">
      <alignment wrapText="1"/>
    </xf>
    <xf numFmtId="0" fontId="23" fillId="2" borderId="8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44" fontId="16" fillId="14" borderId="90" xfId="0" applyNumberFormat="1" applyFont="1" applyFill="1" applyBorder="1" applyAlignment="1">
      <alignment horizontal="center" vertical="center"/>
    </xf>
    <xf numFmtId="44" fontId="16" fillId="14" borderId="92" xfId="0" applyNumberFormat="1" applyFont="1" applyFill="1" applyBorder="1" applyAlignment="1">
      <alignment horizontal="center" vertical="center"/>
    </xf>
    <xf numFmtId="44" fontId="16" fillId="14" borderId="136" xfId="0" applyNumberFormat="1" applyFont="1" applyFill="1" applyBorder="1" applyAlignment="1">
      <alignment horizontal="center" vertical="center"/>
    </xf>
    <xf numFmtId="44" fontId="16" fillId="14" borderId="138" xfId="0" applyNumberFormat="1" applyFont="1" applyFill="1" applyBorder="1" applyAlignment="1">
      <alignment horizontal="center" vertical="center"/>
    </xf>
    <xf numFmtId="44" fontId="16" fillId="14" borderId="6" xfId="0" applyNumberFormat="1" applyFont="1" applyFill="1" applyBorder="1" applyAlignment="1">
      <alignment horizontal="center" vertical="center"/>
    </xf>
    <xf numFmtId="44" fontId="16" fillId="14" borderId="10" xfId="0" applyNumberFormat="1" applyFont="1" applyFill="1" applyBorder="1" applyAlignment="1">
      <alignment horizontal="center" vertical="center"/>
    </xf>
    <xf numFmtId="44" fontId="16" fillId="14" borderId="173" xfId="0" applyNumberFormat="1" applyFont="1" applyFill="1" applyBorder="1" applyAlignment="1">
      <alignment horizontal="center" vertical="center"/>
    </xf>
    <xf numFmtId="44" fontId="14" fillId="2" borderId="9" xfId="0" applyNumberFormat="1" applyFont="1" applyFill="1" applyBorder="1" applyAlignment="1">
      <alignment horizontal="center" vertical="center"/>
    </xf>
    <xf numFmtId="44" fontId="14" fillId="2" borderId="14" xfId="0" applyNumberFormat="1" applyFont="1" applyFill="1" applyBorder="1" applyAlignment="1">
      <alignment horizontal="center" vertical="center"/>
    </xf>
    <xf numFmtId="44" fontId="15" fillId="2" borderId="132" xfId="0" applyNumberFormat="1" applyFont="1" applyFill="1" applyBorder="1" applyAlignment="1">
      <alignment horizontal="center" vertical="center"/>
    </xf>
    <xf numFmtId="44" fontId="15" fillId="2" borderId="93" xfId="0" applyNumberFormat="1" applyFont="1" applyFill="1" applyBorder="1" applyAlignment="1">
      <alignment horizontal="center" vertical="center"/>
    </xf>
    <xf numFmtId="44" fontId="14" fillId="2" borderId="134" xfId="0" applyNumberFormat="1" applyFont="1" applyFill="1" applyBorder="1" applyAlignment="1">
      <alignment horizontal="center" vertical="center"/>
    </xf>
    <xf numFmtId="44" fontId="14" fillId="2" borderId="92" xfId="0" applyNumberFormat="1" applyFont="1" applyFill="1" applyBorder="1" applyAlignment="1">
      <alignment horizontal="center" vertical="center"/>
    </xf>
    <xf numFmtId="164" fontId="16" fillId="10" borderId="135" xfId="0" applyNumberFormat="1" applyFont="1" applyFill="1" applyBorder="1" applyAlignment="1">
      <alignment horizontal="right" vertical="center" wrapText="1"/>
    </xf>
    <xf numFmtId="0" fontId="14" fillId="2" borderId="118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139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44" fontId="16" fillId="14" borderId="219" xfId="0" applyNumberFormat="1" applyFont="1" applyFill="1" applyBorder="1" applyAlignment="1">
      <alignment horizontal="center" vertical="center"/>
    </xf>
    <xf numFmtId="44" fontId="14" fillId="2" borderId="132" xfId="0" applyNumberFormat="1" applyFont="1" applyFill="1" applyBorder="1" applyAlignment="1">
      <alignment horizontal="center" vertical="center"/>
    </xf>
    <xf numFmtId="44" fontId="16" fillId="14" borderId="134" xfId="0" applyNumberFormat="1" applyFont="1" applyFill="1" applyBorder="1" applyAlignment="1">
      <alignment horizontal="center" vertical="center"/>
    </xf>
    <xf numFmtId="44" fontId="14" fillId="2" borderId="61" xfId="0" applyNumberFormat="1" applyFont="1" applyFill="1" applyBorder="1" applyAlignment="1">
      <alignment horizontal="center" vertical="center"/>
    </xf>
    <xf numFmtId="44" fontId="16" fillId="14" borderId="104" xfId="0" applyNumberFormat="1" applyFont="1" applyFill="1" applyBorder="1" applyAlignment="1">
      <alignment horizontal="center" vertical="center"/>
    </xf>
    <xf numFmtId="44" fontId="16" fillId="14" borderId="233" xfId="0" applyNumberFormat="1" applyFont="1" applyFill="1" applyBorder="1" applyAlignment="1">
      <alignment horizontal="center" vertical="center"/>
    </xf>
    <xf numFmtId="44" fontId="14" fillId="2" borderId="73" xfId="0" applyNumberFormat="1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59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44" fillId="23" borderId="0" xfId="0" applyFont="1" applyFill="1" applyAlignment="1">
      <alignment horizontal="left" vertical="top" wrapText="1"/>
    </xf>
    <xf numFmtId="0" fontId="44" fillId="23" borderId="28" xfId="0" applyFont="1" applyFill="1" applyBorder="1" applyAlignment="1">
      <alignment horizontal="left" vertical="top" wrapText="1"/>
    </xf>
    <xf numFmtId="0" fontId="45" fillId="23" borderId="114" xfId="0" applyFont="1" applyFill="1" applyBorder="1" applyAlignment="1">
      <alignment horizontal="left" vertical="top" wrapText="1"/>
    </xf>
    <xf numFmtId="0" fontId="45" fillId="23" borderId="116" xfId="0" applyFont="1" applyFill="1" applyBorder="1" applyAlignment="1">
      <alignment horizontal="left" vertical="top" wrapText="1"/>
    </xf>
    <xf numFmtId="44" fontId="16" fillId="14" borderId="176" xfId="0" applyNumberFormat="1" applyFont="1" applyFill="1" applyBorder="1" applyAlignment="1">
      <alignment horizontal="center" vertical="center"/>
    </xf>
    <xf numFmtId="44" fontId="16" fillId="14" borderId="118" xfId="0" applyNumberFormat="1" applyFont="1" applyFill="1" applyBorder="1" applyAlignment="1">
      <alignment horizontal="center" vertical="center"/>
    </xf>
    <xf numFmtId="44" fontId="16" fillId="14" borderId="28" xfId="0" applyNumberFormat="1" applyFont="1" applyFill="1" applyBorder="1" applyAlignment="1">
      <alignment horizontal="center" vertical="center"/>
    </xf>
    <xf numFmtId="44" fontId="16" fillId="14" borderId="38" xfId="0" applyNumberFormat="1" applyFont="1" applyFill="1" applyBorder="1" applyAlignment="1">
      <alignment horizontal="center" vertical="center"/>
    </xf>
    <xf numFmtId="44" fontId="16" fillId="14" borderId="143" xfId="0" applyNumberFormat="1" applyFont="1" applyFill="1" applyBorder="1" applyAlignment="1">
      <alignment horizontal="center" vertical="center"/>
    </xf>
    <xf numFmtId="44" fontId="16" fillId="14" borderId="234" xfId="0" applyNumberFormat="1" applyFont="1" applyFill="1" applyBorder="1" applyAlignment="1">
      <alignment horizontal="center" vertical="center"/>
    </xf>
    <xf numFmtId="0" fontId="23" fillId="2" borderId="52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44" fontId="16" fillId="14" borderId="144" xfId="0" applyNumberFormat="1" applyFont="1" applyFill="1" applyBorder="1" applyAlignment="1">
      <alignment horizontal="center" vertical="center"/>
    </xf>
    <xf numFmtId="44" fontId="15" fillId="2" borderId="28" xfId="0" applyNumberFormat="1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23" fillId="2" borderId="142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3" fillId="2" borderId="5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13" fillId="7" borderId="135" xfId="6" applyFont="1" applyBorder="1" applyAlignment="1">
      <alignment horizontal="center" vertical="center" wrapText="1"/>
    </xf>
    <xf numFmtId="0" fontId="13" fillId="7" borderId="186" xfId="6" applyFont="1" applyBorder="1" applyAlignment="1">
      <alignment horizontal="center" vertical="center" wrapText="1"/>
    </xf>
    <xf numFmtId="44" fontId="16" fillId="14" borderId="142" xfId="0" applyNumberFormat="1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172" xfId="0" applyFont="1" applyFill="1" applyBorder="1" applyAlignment="1">
      <alignment horizontal="center" vertical="center" wrapText="1"/>
    </xf>
    <xf numFmtId="44" fontId="14" fillId="2" borderId="143" xfId="0" applyNumberFormat="1" applyFont="1" applyFill="1" applyBorder="1" applyAlignment="1">
      <alignment horizontal="center" vertical="center"/>
    </xf>
    <xf numFmtId="0" fontId="23" fillId="2" borderId="208" xfId="0" applyFont="1" applyFill="1" applyBorder="1" applyAlignment="1">
      <alignment horizontal="center" vertical="center"/>
    </xf>
    <xf numFmtId="164" fontId="16" fillId="10" borderId="129" xfId="0" applyNumberFormat="1" applyFont="1" applyFill="1" applyBorder="1" applyAlignment="1">
      <alignment horizontal="right" vertical="center" wrapText="1"/>
    </xf>
    <xf numFmtId="164" fontId="16" fillId="10" borderId="43" xfId="0" applyNumberFormat="1" applyFont="1" applyFill="1" applyBorder="1" applyAlignment="1">
      <alignment horizontal="right" vertical="center" wrapText="1"/>
    </xf>
    <xf numFmtId="164" fontId="16" fillId="10" borderId="130" xfId="0" applyNumberFormat="1" applyFont="1" applyFill="1" applyBorder="1" applyAlignment="1">
      <alignment horizontal="right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0" fontId="46" fillId="29" borderId="17" xfId="0" applyFont="1" applyFill="1" applyBorder="1" applyAlignment="1">
      <alignment horizontal="left" vertical="top" wrapText="1"/>
    </xf>
    <xf numFmtId="0" fontId="46" fillId="29" borderId="19" xfId="0" applyFont="1" applyFill="1" applyBorder="1" applyAlignment="1">
      <alignment horizontal="left" vertical="top" wrapText="1"/>
    </xf>
    <xf numFmtId="0" fontId="46" fillId="29" borderId="24" xfId="0" applyFont="1" applyFill="1" applyBorder="1" applyAlignment="1">
      <alignment horizontal="left" vertical="top" wrapText="1"/>
    </xf>
    <xf numFmtId="44" fontId="4" fillId="0" borderId="0" xfId="0" applyNumberFormat="1" applyFont="1" applyAlignment="1">
      <alignment horizontal="center" vertical="center"/>
    </xf>
    <xf numFmtId="44" fontId="0" fillId="0" borderId="0" xfId="0" applyNumberFormat="1" applyAlignment="1">
      <alignment horizontal="center" vertical="center" wrapText="1"/>
    </xf>
    <xf numFmtId="0" fontId="63" fillId="23" borderId="114" xfId="0" applyFont="1" applyFill="1" applyBorder="1" applyAlignment="1">
      <alignment horizontal="left" vertical="top" wrapText="1"/>
    </xf>
    <xf numFmtId="0" fontId="63" fillId="23" borderId="116" xfId="0" applyFont="1" applyFill="1" applyBorder="1" applyAlignment="1">
      <alignment horizontal="left" vertical="top" wrapText="1"/>
    </xf>
  </cellXfs>
  <cellStyles count="23">
    <cellStyle name="20% - Ênfase2" xfId="18" builtinId="34"/>
    <cellStyle name="20% - Ênfase4" xfId="19" builtinId="42"/>
    <cellStyle name="20% - Ênfase5" xfId="8" builtinId="46"/>
    <cellStyle name="40% - Ênfase1" xfId="22" builtinId="31"/>
    <cellStyle name="40% - Ênfase4" xfId="10" builtinId="43"/>
    <cellStyle name="Bom" xfId="15" builtinId="26"/>
    <cellStyle name="Ênfase2" xfId="6" builtinId="33"/>
    <cellStyle name="Ênfase5" xfId="7" builtinId="45"/>
    <cellStyle name="Entrada" xfId="17" builtinId="20"/>
    <cellStyle name="Hiperlink" xfId="1" builtinId="8"/>
    <cellStyle name="Moeda" xfId="14" builtinId="4"/>
    <cellStyle name="Moeda 2" xfId="21" xr:uid="{62BEE641-FC0B-4282-A77E-4173EFE3AB59}"/>
    <cellStyle name="Neutro" xfId="16" builtinId="28"/>
    <cellStyle name="Normal" xfId="0" builtinId="0"/>
    <cellStyle name="Normal 2" xfId="3" xr:uid="{00000000-0005-0000-0000-000009000000}"/>
    <cellStyle name="Porcentagem" xfId="12" builtinId="5"/>
    <cellStyle name="Porcentagem 2" xfId="5" xr:uid="{00000000-0005-0000-0000-00000B000000}"/>
    <cellStyle name="Porcentagem 3" xfId="4" xr:uid="{00000000-0005-0000-0000-00000C000000}"/>
    <cellStyle name="Ruim" xfId="13" builtinId="27"/>
    <cellStyle name="Título 1" xfId="9" builtinId="16"/>
    <cellStyle name="Título 2" xfId="11" builtinId="17"/>
    <cellStyle name="Vírgula 2" xfId="2" xr:uid="{00000000-0005-0000-0000-00000F000000}"/>
    <cellStyle name="Vírgula 2 2" xfId="20" xr:uid="{B38B1C14-0B3A-4AC8-ACE1-FC88806E312A}"/>
  </cellStyles>
  <dxfs count="65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C00000"/>
      </font>
    </dxf>
    <dxf>
      <font>
        <color rgb="FFFF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C00000"/>
      </font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C0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C00000"/>
      </font>
    </dxf>
  </dxfs>
  <tableStyles count="0" defaultTableStyle="TableStyleMedium2" defaultPivotStyle="PivotStyleLight16"/>
  <colors>
    <mruColors>
      <color rgb="FFFF3300"/>
      <color rgb="FFC7F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1617818</xdr:colOff>
      <xdr:row>4</xdr:row>
      <xdr:rowOff>110945</xdr:rowOff>
    </xdr:to>
    <xdr:pic>
      <xdr:nvPicPr>
        <xdr:cNvPr id="2" name="Imagem 1" descr="Jurisprudência">
          <a:extLst>
            <a:ext uri="{FF2B5EF4-FFF2-40B4-BE49-F238E27FC236}">
              <a16:creationId xmlns:a16="http://schemas.microsoft.com/office/drawing/2014/main" id="{615DD157-6681-44CA-ACF6-5C7558997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020589" cy="7967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141435</xdr:colOff>
      <xdr:row>21</xdr:row>
      <xdr:rowOff>99172</xdr:rowOff>
    </xdr:from>
    <xdr:to>
      <xdr:col>14</xdr:col>
      <xdr:colOff>746873</xdr:colOff>
      <xdr:row>22</xdr:row>
      <xdr:rowOff>97838</xdr:rowOff>
    </xdr:to>
    <xdr:sp macro="" textlink="">
      <xdr:nvSpPr>
        <xdr:cNvPr id="3" name="Seta: para a Esquerda 2">
          <a:extLst>
            <a:ext uri="{FF2B5EF4-FFF2-40B4-BE49-F238E27FC236}">
              <a16:creationId xmlns:a16="http://schemas.microsoft.com/office/drawing/2014/main" id="{F1F656DC-8613-46B3-A16F-E896215524B0}"/>
            </a:ext>
            <a:ext uri="{147F2762-F138-4A5C-976F-8EAC2B608ADB}">
              <a16:predDERef xmlns:a16="http://schemas.microsoft.com/office/drawing/2014/main" pred="{615DD157-6681-44CA-ACF6-5C7558997164}"/>
            </a:ext>
          </a:extLst>
        </xdr:cNvPr>
        <xdr:cNvSpPr/>
      </xdr:nvSpPr>
      <xdr:spPr>
        <a:xfrm>
          <a:off x="14076510" y="4690222"/>
          <a:ext cx="605438" cy="18916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390525</xdr:colOff>
      <xdr:row>3</xdr:row>
      <xdr:rowOff>257174</xdr:rowOff>
    </xdr:from>
    <xdr:ext cx="1133475" cy="1133475"/>
    <xdr:pic>
      <xdr:nvPicPr>
        <xdr:cNvPr id="3" name="Imagem 2" descr="Primer Manta Líquida 18L Preta Vedacit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" y="4591049"/>
          <a:ext cx="1133475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609600</xdr:colOff>
      <xdr:row>2</xdr:row>
      <xdr:rowOff>66674</xdr:rowOff>
    </xdr:from>
    <xdr:to>
      <xdr:col>7</xdr:col>
      <xdr:colOff>1315908</xdr:colOff>
      <xdr:row>2</xdr:row>
      <xdr:rowOff>1638299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971549"/>
          <a:ext cx="706308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161925</xdr:colOff>
      <xdr:row>4</xdr:row>
      <xdr:rowOff>28575</xdr:rowOff>
    </xdr:from>
    <xdr:to>
      <xdr:col>7</xdr:col>
      <xdr:colOff>1743075</xdr:colOff>
      <xdr:row>4</xdr:row>
      <xdr:rowOff>1285875</xdr:rowOff>
    </xdr:to>
    <xdr:pic>
      <xdr:nvPicPr>
        <xdr:cNvPr id="5" name="Imagem 4" descr="Impermeabilizante Sika Top 107 Cinza Argamassa Aditivo 18k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050" y="5505450"/>
          <a:ext cx="158115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685800</xdr:colOff>
      <xdr:row>7</xdr:row>
      <xdr:rowOff>47625</xdr:rowOff>
    </xdr:from>
    <xdr:to>
      <xdr:col>6</xdr:col>
      <xdr:colOff>591911</xdr:colOff>
      <xdr:row>8</xdr:row>
      <xdr:rowOff>142875</xdr:rowOff>
    </xdr:to>
    <xdr:sp macro="" textlink="">
      <xdr:nvSpPr>
        <xdr:cNvPr id="2" name="Seta: para a Esquerda 1">
          <a:extLst>
            <a:ext uri="{FF2B5EF4-FFF2-40B4-BE49-F238E27FC236}">
              <a16:creationId xmlns:a16="http://schemas.microsoft.com/office/drawing/2014/main" id="{024E48CF-4FE5-46FB-AA60-437029237540}"/>
            </a:ext>
          </a:extLst>
        </xdr:cNvPr>
        <xdr:cNvSpPr/>
      </xdr:nvSpPr>
      <xdr:spPr>
        <a:xfrm>
          <a:off x="3514725" y="1762125"/>
          <a:ext cx="591911" cy="2857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0</xdr:rowOff>
    </xdr:from>
    <xdr:to>
      <xdr:col>9</xdr:col>
      <xdr:colOff>1211036</xdr:colOff>
      <xdr:row>11</xdr:row>
      <xdr:rowOff>95250</xdr:rowOff>
    </xdr:to>
    <xdr:sp macro="" textlink="">
      <xdr:nvSpPr>
        <xdr:cNvPr id="2" name="Seta: para a Esquerda 1">
          <a:extLst>
            <a:ext uri="{FF2B5EF4-FFF2-40B4-BE49-F238E27FC236}">
              <a16:creationId xmlns:a16="http://schemas.microsoft.com/office/drawing/2014/main" id="{36C1C6B6-7ED7-42B6-8CB4-3ADAD430BCC8}"/>
            </a:ext>
          </a:extLst>
        </xdr:cNvPr>
        <xdr:cNvSpPr/>
      </xdr:nvSpPr>
      <xdr:spPr>
        <a:xfrm>
          <a:off x="13134975" y="4191000"/>
          <a:ext cx="1211036" cy="2857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0</xdr:rowOff>
    </xdr:from>
    <xdr:to>
      <xdr:col>9</xdr:col>
      <xdr:colOff>1211036</xdr:colOff>
      <xdr:row>11</xdr:row>
      <xdr:rowOff>95250</xdr:rowOff>
    </xdr:to>
    <xdr:sp macro="" textlink="">
      <xdr:nvSpPr>
        <xdr:cNvPr id="2" name="Seta: para a Esquerda 1">
          <a:extLst>
            <a:ext uri="{FF2B5EF4-FFF2-40B4-BE49-F238E27FC236}">
              <a16:creationId xmlns:a16="http://schemas.microsoft.com/office/drawing/2014/main" id="{BCF72FA3-029D-416F-94E2-A086D7272C95}"/>
            </a:ext>
          </a:extLst>
        </xdr:cNvPr>
        <xdr:cNvSpPr/>
      </xdr:nvSpPr>
      <xdr:spPr>
        <a:xfrm>
          <a:off x="10639425" y="2114550"/>
          <a:ext cx="830036" cy="2857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66675</xdr:rowOff>
    </xdr:from>
    <xdr:to>
      <xdr:col>10</xdr:col>
      <xdr:colOff>1361</xdr:colOff>
      <xdr:row>11</xdr:row>
      <xdr:rowOff>161925</xdr:rowOff>
    </xdr:to>
    <xdr:sp macro="" textlink="">
      <xdr:nvSpPr>
        <xdr:cNvPr id="2" name="Seta: para a Esquerda 1">
          <a:extLst>
            <a:ext uri="{FF2B5EF4-FFF2-40B4-BE49-F238E27FC236}">
              <a16:creationId xmlns:a16="http://schemas.microsoft.com/office/drawing/2014/main" id="{8B390B26-53F5-4CDC-AF1E-19B825BED19D}"/>
            </a:ext>
          </a:extLst>
        </xdr:cNvPr>
        <xdr:cNvSpPr/>
      </xdr:nvSpPr>
      <xdr:spPr>
        <a:xfrm>
          <a:off x="11068050" y="2257425"/>
          <a:ext cx="668111" cy="2857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0</xdr:rowOff>
    </xdr:from>
    <xdr:to>
      <xdr:col>9</xdr:col>
      <xdr:colOff>1211036</xdr:colOff>
      <xdr:row>11</xdr:row>
      <xdr:rowOff>95250</xdr:rowOff>
    </xdr:to>
    <xdr:sp macro="" textlink="">
      <xdr:nvSpPr>
        <xdr:cNvPr id="2" name="Seta: para a Esquerda 1">
          <a:extLst>
            <a:ext uri="{FF2B5EF4-FFF2-40B4-BE49-F238E27FC236}">
              <a16:creationId xmlns:a16="http://schemas.microsoft.com/office/drawing/2014/main" id="{E292293D-87C9-44BB-AEB9-2FD775800C01}"/>
            </a:ext>
          </a:extLst>
        </xdr:cNvPr>
        <xdr:cNvSpPr/>
      </xdr:nvSpPr>
      <xdr:spPr>
        <a:xfrm>
          <a:off x="10639425" y="2114550"/>
          <a:ext cx="830036" cy="2857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0</xdr:rowOff>
    </xdr:from>
    <xdr:to>
      <xdr:col>9</xdr:col>
      <xdr:colOff>1211036</xdr:colOff>
      <xdr:row>11</xdr:row>
      <xdr:rowOff>95250</xdr:rowOff>
    </xdr:to>
    <xdr:sp macro="" textlink="">
      <xdr:nvSpPr>
        <xdr:cNvPr id="2" name="Seta: para a Esquerda 1">
          <a:extLst>
            <a:ext uri="{FF2B5EF4-FFF2-40B4-BE49-F238E27FC236}">
              <a16:creationId xmlns:a16="http://schemas.microsoft.com/office/drawing/2014/main" id="{3E780DC5-AF04-4054-AC2F-825F2ABC4E48}"/>
            </a:ext>
          </a:extLst>
        </xdr:cNvPr>
        <xdr:cNvSpPr/>
      </xdr:nvSpPr>
      <xdr:spPr>
        <a:xfrm>
          <a:off x="10639425" y="2114550"/>
          <a:ext cx="830036" cy="2857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0</xdr:rowOff>
    </xdr:from>
    <xdr:to>
      <xdr:col>9</xdr:col>
      <xdr:colOff>1211036</xdr:colOff>
      <xdr:row>11</xdr:row>
      <xdr:rowOff>95250</xdr:rowOff>
    </xdr:to>
    <xdr:sp macro="" textlink="">
      <xdr:nvSpPr>
        <xdr:cNvPr id="2" name="Seta: para a Esquerda 1">
          <a:extLst>
            <a:ext uri="{FF2B5EF4-FFF2-40B4-BE49-F238E27FC236}">
              <a16:creationId xmlns:a16="http://schemas.microsoft.com/office/drawing/2014/main" id="{33CDAB8F-FAF0-4678-9F6E-2054D18BAEFA}"/>
            </a:ext>
          </a:extLst>
        </xdr:cNvPr>
        <xdr:cNvSpPr/>
      </xdr:nvSpPr>
      <xdr:spPr>
        <a:xfrm>
          <a:off x="10639425" y="2114550"/>
          <a:ext cx="830036" cy="2857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0</xdr:rowOff>
    </xdr:from>
    <xdr:to>
      <xdr:col>9</xdr:col>
      <xdr:colOff>1211036</xdr:colOff>
      <xdr:row>11</xdr:row>
      <xdr:rowOff>95250</xdr:rowOff>
    </xdr:to>
    <xdr:sp macro="" textlink="">
      <xdr:nvSpPr>
        <xdr:cNvPr id="2" name="Seta: para a Esquerda 1">
          <a:extLst>
            <a:ext uri="{FF2B5EF4-FFF2-40B4-BE49-F238E27FC236}">
              <a16:creationId xmlns:a16="http://schemas.microsoft.com/office/drawing/2014/main" id="{B0D7632C-570F-45C2-ABF1-D0BFB092A6B7}"/>
            </a:ext>
          </a:extLst>
        </xdr:cNvPr>
        <xdr:cNvSpPr/>
      </xdr:nvSpPr>
      <xdr:spPr>
        <a:xfrm>
          <a:off x="10639425" y="2162175"/>
          <a:ext cx="610961" cy="2857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685800</xdr:colOff>
      <xdr:row>7</xdr:row>
      <xdr:rowOff>47625</xdr:rowOff>
    </xdr:from>
    <xdr:to>
      <xdr:col>4</xdr:col>
      <xdr:colOff>591911</xdr:colOff>
      <xdr:row>8</xdr:row>
      <xdr:rowOff>142875</xdr:rowOff>
    </xdr:to>
    <xdr:sp macro="" textlink="">
      <xdr:nvSpPr>
        <xdr:cNvPr id="2" name="Seta: para a Esquerda 1">
          <a:extLst>
            <a:ext uri="{FF2B5EF4-FFF2-40B4-BE49-F238E27FC236}">
              <a16:creationId xmlns:a16="http://schemas.microsoft.com/office/drawing/2014/main" id="{634828EB-BD91-4AA6-AE12-4D08C3CBBA7D}"/>
            </a:ext>
          </a:extLst>
        </xdr:cNvPr>
        <xdr:cNvSpPr/>
      </xdr:nvSpPr>
      <xdr:spPr>
        <a:xfrm>
          <a:off x="3695700" y="1571625"/>
          <a:ext cx="687161" cy="2857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de-azulado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gazineluiza.com.br/jogo-6-xicaras-de-cafe-com-pires-folk-80ml-relevo-porcelana-branca-germer-germer-porcelanas/p/jg32232457/ud/cjcf/Acesso%20em%2027/03/2023%20&#224;s%2018:31h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leroymerlin.com.br/primer-manta-vedacit-18l-preta-vedacit_87006402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madeiramadeira.com.br/espremedor-de-laranja-industrial-inox-500w-3l-cr-4252788.html%20%20%20%20%20%20%20%20%20%20%20%20%20%20%20%20%20%20%20%20%20%20%20%20%20%20%20%20%20%20%20Acesso:%2028/3/2023,%20&#224;s%2012:4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loja.nadir.com.br/jogo-tacas-sobremesa-paulista-nadir-400ml-com-4-pecas?gclid=EAIaIQobChMIoq3n6rWB_gIVCjWRCh1wtAcdEAQYASABEgKbhPD_BwE%20%20%20%20%20%20%20%20%20%20%20%20%20%20%20%20%20%20%20%20%20%20%20%20%20%20%20%20%20%20%20%20%20%20%20%20%20%20%20%2029/03/2023,%2012:11" TargetMode="External"/><Relationship Id="rId2" Type="http://schemas.openxmlformats.org/officeDocument/2006/relationships/hyperlink" Target="https://www.emporiodaporcelana.com.br/tacas-de-champanhe-gastro-colibri-220ml-6-pecas-4s032220-bohemia/p%20%20%20%20%20%20%20%20%20%20%20%20%20%20%20%20%20%20%20%20%20%20%20%20%20%20Acesso:%2029/03/2023,%2011:59" TargetMode="External"/><Relationship Id="rId1" Type="http://schemas.openxmlformats.org/officeDocument/2006/relationships/hyperlink" Target="https://www.angeloni.com.br/eletro/4012117-taca-para-espumante-bohemia-gastro-230ml/p?idsku=334&amp;gclid=EAIaIQobChMI0-eMgpCV-wIVaxvUAR0rJwpSEAQYBSABEgJMWvD_BwE%20%20%20%20%20%20%20%20%20%20%20%20%20%20%20%20%20%20%20%20%20%20%20%20%20%20%20%20%20%20%20%20%20%20%20%20%20%20%20%20%20%20%20%20%20%20%20%20%20%20%20%20%20%20%20%20%20%20Acesso:%209/03/2023,%2012:04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lvesgrill.com.br/utensilios-domesticos/utensilios/concha-terrina-laguna-em-aco-inox-63906090?parceiro=4980%20%20%20%20%20%20%20%20%20%20%20%20%20Acdesso:%2028/3/2023" TargetMode="External"/><Relationship Id="rId2" Type="http://schemas.openxmlformats.org/officeDocument/2006/relationships/hyperlink" Target="https://www.supremeinox.com.br/produto/concha-terrina-tramontina-laguna-4195?gclid=EAIaIQobChMIi_CZ_6SV-wIVEemRCh1u9AarEAQYASABEgKSwfD_BwE%20%20%20%20%20%20%20%20%20%20%20%20%20%20%20%20%20%20%20%20%20%20%20%20%20%20%20%20%20%20%20%20%20%20%20%20%20%20Acesso:%2028/3/2023" TargetMode="External"/><Relationship Id="rId1" Type="http://schemas.openxmlformats.org/officeDocument/2006/relationships/hyperlink" Target="https://www.camicado.com.br/p/colher-em-madeira-oval-stolf-60cm/-/A-700495836-br.lc?sku=751592220&amp;utm_id=18288405827&amp;gclid=EAIaIQobChMI-Nmr66WV-wIVthXUAR1N7QLdEAQYAiABEgLJE_D_BwE%20%20%20%20%20%20%20%20%20%20%20%20%20%20%20%20%20%20%20%20%20%20%20%20%20%20%20%20%20%20%20%20%20%20%20%20%20%20%20%20%20%20%20%20%20%20%20%20%20%20%20%20%20%20%20Acesso:%2028/3/2023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s://www.magazineluiza.com.br/bomboniere-vidro-com-pe-clear-20-cm-class-home/p/jgeb858eee/ud/udbo/" TargetMode="External"/><Relationship Id="rId7" Type="http://schemas.openxmlformats.org/officeDocument/2006/relationships/hyperlink" Target="https://www.lojasafubra.com.br/boleira-de-vidro-ruvolo-verona-30cm-x-28cm-com-tampa-80485-01/p%20%20%20%20%20%20%20%20%20%20%20%20%20%20%20%20%20%20%20%20%20%20%20%20%20%20%20%20%20%20%20%20%20%20%20%20Acesso:%2028/03/2023,%2014:33" TargetMode="External"/><Relationship Id="rId2" Type="http://schemas.openxmlformats.org/officeDocument/2006/relationships/hyperlink" Target="https://www.magazineluiza.com.br/jarra-de-vidro-ultra-resistente-para-suco-stoelzle-500ml-vitrus-glassware/p/kk945bbek8/ud/udjr/%20%20%20%20%20%20%20%20%20%20%20%20%20%20%20%20%20%20%20%20%20%20%20%20%20%20%20%20%20%20%20%20%20%20%20%20Acesso:%2028/03/2023,%2013:57" TargetMode="External"/><Relationship Id="rId1" Type="http://schemas.openxmlformats.org/officeDocument/2006/relationships/hyperlink" Target="https://www.docekasa.com.br/suqueira-imperial-4-9l-az-hauskraft-3542.html?utm_source=google&amp;utm_medium=Shopping&amp;utm_campaign=suqueira-imperial-4-9l-az-hauskraft-3542.html&amp;inStock&amp;gclid=CjwKCAiAuOieBhAIEiwAgjCvcj7xA7-Xkt9de9SXG5ucA5buk7Guk8AGx2zgif_FMk-KMGbZOqLdxxoCShMQAvD_BwE%20%20%20%20%20%20%20%20%20%20%20%20%20%20%20%20%20%20%20%20%20%20%20%20%20%20%20%20%20%20%20%20%20%20%20Acesso:%2028/03/2023,%2013:48" TargetMode="External"/><Relationship Id="rId6" Type="http://schemas.openxmlformats.org/officeDocument/2006/relationships/hyperlink" Target="https://www.casasbahia.com.br/Utilidades-Domesticas/SobremesaChaeCafe/Bolos/boleira-de-vidro-redonda-com-pe-e-aba-ruvolo-30cm-prato-bolo-ruvolo-home-special-1504190698.html?IdSku=1504190698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%2028/03/2023,%2014:31" TargetMode="External"/><Relationship Id="rId5" Type="http://schemas.openxmlformats.org/officeDocument/2006/relationships/hyperlink" Target="https://www.magazineluiza.com.br/porta-bolos-em-acrilico-com-pedestal-suporte-torta-c-tampa-tres-triangulos/p/ca41c1ddf6/ud/bole/%20%20%20%20%20%20%20%20%20%20%20%20%20%20%20%20%20%20%20%20%20%20%20%20Acesso:%2028/03/2023,%2014:20" TargetMode="External"/><Relationship Id="rId4" Type="http://schemas.openxmlformats.org/officeDocument/2006/relationships/hyperlink" Target="https://www.mariapiacasa.com.br/potiche-decorativo-vidro-15x20cm69256.html?gclid=CjwKCAiAuOieBhAIEiwAgjCvcnGJKhnSS2Nn66kPpAF3e1XWFgjnTzZhh8RxKePJDBlKSZJ3ZilKxoCxWcQAvD_BwE%20Acesso%20em%2001/02/2023%20%20%20%20%20%20%20%20%20%20%20%20%20%20%20%20%20%20%20%20%20%20%20%20%20%20%20%20%20%20%20%20%20%20%20%20%20%20%20%20%20%20%20%20%20%20%20%20%20%20%20%20%20%20%20%20%20%20%20%20%20%20%20%20%20%20%20%20%20%20%20%20%20%20%20%20%20%20%20Acesso:%2028/03/2023,%2014:02" TargetMode="External"/><Relationship Id="rId9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maxicasa.com.br/produto/bandeja%20%20%20%20%20%20%20%20%20%20%20%20%20%20%20%20%20%20%20%20%20%20%20%20%20%20%20%20%20%20%20%20%20%20%20%20%20%20%20%20%20%20%20%20%20%20%20%20%20%20%20%20%20%20%20%20%20%20%20%20%20%20%20%20%20%20%20%20%20%20%20%20%20%20%20Acesso%2029/3/2023,%2012:27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https://www.unolar.com/MLB-3164032555-garrafa-termica-inox-1l-expressar-sanremo-%20_JM?variation=176445159111&amp;gclid=Cj0KCQiA2-2eBhClARIsAGLQ2RmssHNEKbPJGrGcRG1-%20FgwMHW8RUB2eB_PM5K1RXdK2lDzzMPVdtCMaAhbBEALw_wcB%20%20%20%20%20%20%20%20%20%20%20%20%20%20%20%20%20%20%20%20%20%20%20%20%20%20%20%20%20%20%20%20%20%20%20%20%20%20%20%20%20%20%20%20%20%20%20%20%20Acesso%20em%2002/02/2023" TargetMode="External"/><Relationship Id="rId1" Type="http://schemas.openxmlformats.org/officeDocument/2006/relationships/hyperlink" Target="https://www.unolar.com/MLB-3164032555-garrafa-termica-inox-1l-expressar-sanremo-%20_JM?variation=176445159111&amp;gclid=Cj0KCQiA2-2eBhClARIsAGLQ2RmssHNEKbPJGrGcRG1-%20FgwMHW8RUB2eB_PM5K1RXdK2lDzzMPVdtCMaAhbBEALw_wcB%20%20%20%20%20%20%20%20%20%20%20%20%20%20%20%20%20%20%20%20%20%20%20%20%20%20%20%20%20%20%20%20%20%20%20%20%20%20%20%20%20%20%20%20%20Acesso%20em%2002/02/2022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staatacado.com.br/pipoqueira-aluminio-fundida-festa-ararense/p?idsku=1012258&amp;gclid=Cj0KCQiA2-2eBhClARIsAGLQ2RnmaPb5VHWYYQI707Ymqa-34knodIy4dtvuuowZHhdjPbuEt80VmB4aAjcoEALw_wcBAcesso%20em%2002/02/2023" TargetMode="External"/><Relationship Id="rId2" Type="http://schemas.openxmlformats.org/officeDocument/2006/relationships/hyperlink" Target="https://www.emporionh.com.br/caneca-hotel-18?gclid=Cj0KCQiA2-2eBhClARIsAGLQ2Rk8DX7FQPoTJJHzrIZUigG2ttgWPQSSfHGRZ6c_eEb3204kg48RzowaAp8dEALw_wcBAcesso%20em%2002/02/2023" TargetMode="External"/><Relationship Id="rId1" Type="http://schemas.openxmlformats.org/officeDocument/2006/relationships/hyperlink" Target="https://www.lojadochefutilidades.com.br/caneca-hotel-22-com-cabo-baquelite-83-litros-abc-531/p?utm_source=google&amp;utm_medium=cpc&amp;utm_campaign=performance_max&amp;gclid=Cj0KCQiA2-2eBhClARIsAGLQ2RlKGkVsolgA0hQ500KVm35W0Nct_880pnMSizlXXeM0QAmjclrhwwcaAg62EALw_wcBAcesso%20em%2002/02/2023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rrefour.com.br/dispenser-detergente-bucha-e-sabao-by-arthi-arthi-mp05586837/p%20Acesso%20em%2006/12/2022" TargetMode="External"/><Relationship Id="rId2" Type="http://schemas.openxmlformats.org/officeDocument/2006/relationships/hyperlink" Target="https://www.panoramahomecenter.com.br/627849_coz_dispenser_detergbuchasabao_by_arthi_vermelho/p?idsku=1668&amp;srsltid=AYJSbAc1n9LY6IIKmEVC3IinQhNCA_Zsm2iSS9UKSclb1Ol7nfavPF44Y-U%20Acesso%20em%2006/12/2022" TargetMode="External"/><Relationship Id="rId1" Type="http://schemas.openxmlformats.org/officeDocument/2006/relationships/hyperlink" Target="https://www.estreladolar.com.br/produtos/escorredor-de-louca-arco-cromado-11-pratos/?pf=gs&amp;gclid=EAIaIQobChMI9P_NoJOf-wIVtehcCh2fRAXqEAQYDyABEgJFdvD_BwE%20%20%20%20%20%20%20%20%20%20%20%20%20%20%20%20%20%20%20%20%20%20%20%20%20%20%20%20%20%20%20%20%20%20%20%20%20%20%20%20%20%20%20%20%20%20%20%20%20%20%20%20%20%20%20%20%20%20%20%20%20%20%20%20%20%20%20%20%20Acesso:%2028/3/2023" TargetMode="External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s://www.casasbahia.com.br/porta-vidro-de-detergente-esponja-e-sabao-barra-12748303/p/12748303?utm_medium=Cpc&amp;utm_source=google_freelisting&amp;IdSku=12748303&amp;idLojista=19785&amp;tipoLojista=3P%20%20%20%20%20%20%20%20%20%20%20%20%20%20%20%20%20%20%20%20%20%20%20%20%20%20%20%20%20%20%20%20%20%20Acesso:%2029/03/2023,%2016:56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extra.com.br/cafeteira-eletrica-tradicional-4l-1300w-220v-marchesoni-1540909927/p/1540909927?utm_medium=cpc&amp;utm_source=google_freelisting&amp;IdSku=1540909927&amp;idLojista=145305&amp;ti%20%20%20%20%20%20%20%20%20%20%20%20%20%20%20%20%20%20%20%20%20%20%20%20%20%20%20%20%20%20%20%20%20%20%20%20%20Acesso:%2028/03/2023,%2012: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EA9DB"/>
  </sheetPr>
  <dimension ref="A2:AO79"/>
  <sheetViews>
    <sheetView showGridLines="0" topLeftCell="A22" zoomScale="85" zoomScaleNormal="85" workbookViewId="0">
      <selection activeCell="D48" sqref="D48:D52"/>
    </sheetView>
  </sheetViews>
  <sheetFormatPr defaultColWidth="9.140625" defaultRowHeight="15" x14ac:dyDescent="0.25"/>
  <cols>
    <col min="1" max="1" width="6" style="20" customWidth="1"/>
    <col min="2" max="2" width="40.42578125" customWidth="1"/>
    <col min="3" max="3" width="9.28515625" customWidth="1"/>
    <col min="4" max="4" width="6.5703125" style="20" customWidth="1"/>
    <col min="5" max="5" width="32.140625" style="13" customWidth="1"/>
    <col min="6" max="6" width="12.5703125" style="13" customWidth="1"/>
    <col min="7" max="7" width="24.7109375" style="13" customWidth="1"/>
    <col min="8" max="8" width="8.140625" style="13" customWidth="1"/>
    <col min="9" max="9" width="15.5703125" style="13" customWidth="1"/>
    <col min="10" max="10" width="13.7109375" style="13" customWidth="1"/>
    <col min="11" max="11" width="13.42578125" style="13" customWidth="1"/>
    <col min="12" max="12" width="13" style="13" customWidth="1"/>
    <col min="13" max="13" width="16.140625" style="392" customWidth="1"/>
    <col min="14" max="14" width="11.28515625" style="13" customWidth="1"/>
    <col min="15" max="15" width="22.5703125" style="13" customWidth="1"/>
    <col min="16" max="16" width="13.28515625" customWidth="1"/>
    <col min="17" max="17" width="16.28515625" customWidth="1"/>
    <col min="19" max="19" width="13.42578125" customWidth="1"/>
    <col min="22" max="22" width="12.5703125" bestFit="1" customWidth="1"/>
    <col min="25" max="25" width="10.5703125" bestFit="1" customWidth="1"/>
    <col min="28" max="28" width="30.42578125" customWidth="1"/>
    <col min="29" max="29" width="20" customWidth="1"/>
  </cols>
  <sheetData>
    <row r="2" spans="1:41" ht="19.5" x14ac:dyDescent="0.3">
      <c r="AB2" s="180" t="s">
        <v>0</v>
      </c>
      <c r="AC2" s="181"/>
      <c r="AD2" s="181"/>
      <c r="AE2" s="181"/>
      <c r="AF2" s="181"/>
      <c r="AG2" s="181"/>
      <c r="AH2" s="181" t="s">
        <v>1</v>
      </c>
      <c r="AI2" s="181" t="s">
        <v>1</v>
      </c>
      <c r="AJ2" s="181" t="s">
        <v>1</v>
      </c>
      <c r="AK2" s="181" t="s">
        <v>1</v>
      </c>
      <c r="AL2" s="181" t="s">
        <v>1</v>
      </c>
      <c r="AM2" s="181" t="s">
        <v>1</v>
      </c>
      <c r="AN2" s="182" t="s">
        <v>1</v>
      </c>
      <c r="AO2" s="183" t="s">
        <v>1</v>
      </c>
    </row>
    <row r="3" spans="1:41" ht="19.5" x14ac:dyDescent="0.3">
      <c r="AB3" s="184" t="s">
        <v>1</v>
      </c>
      <c r="AC3" s="175" t="s">
        <v>1</v>
      </c>
      <c r="AD3" s="175" t="s">
        <v>1</v>
      </c>
      <c r="AE3" s="175" t="s">
        <v>1</v>
      </c>
      <c r="AF3" s="175" t="s">
        <v>1</v>
      </c>
      <c r="AG3" s="175" t="s">
        <v>1</v>
      </c>
      <c r="AH3" s="175" t="s">
        <v>1</v>
      </c>
      <c r="AI3" s="175" t="s">
        <v>1</v>
      </c>
      <c r="AJ3" s="175" t="s">
        <v>1</v>
      </c>
      <c r="AK3" s="175" t="s">
        <v>1</v>
      </c>
      <c r="AL3" s="175" t="s">
        <v>1</v>
      </c>
      <c r="AM3" s="175" t="s">
        <v>1</v>
      </c>
      <c r="AN3" s="176" t="s">
        <v>1</v>
      </c>
      <c r="AO3" s="185" t="s">
        <v>1</v>
      </c>
    </row>
    <row r="4" spans="1:41" x14ac:dyDescent="0.25">
      <c r="AB4" s="190" t="s">
        <v>2</v>
      </c>
      <c r="AC4" s="187"/>
      <c r="AD4" s="187"/>
      <c r="AE4" s="187"/>
      <c r="AF4" s="187"/>
      <c r="AG4" s="187"/>
      <c r="AH4" s="187"/>
      <c r="AI4" s="187"/>
      <c r="AJ4" s="187"/>
      <c r="AK4" s="186" t="s">
        <v>1</v>
      </c>
      <c r="AL4" s="187" t="s">
        <v>3</v>
      </c>
      <c r="AM4" s="187"/>
      <c r="AN4" s="186" t="s">
        <v>1</v>
      </c>
      <c r="AO4" s="188" t="s">
        <v>1</v>
      </c>
    </row>
    <row r="5" spans="1:41" x14ac:dyDescent="0.25">
      <c r="AB5" s="189" t="s">
        <v>4</v>
      </c>
      <c r="AC5" s="718" t="s">
        <v>5</v>
      </c>
      <c r="AD5" s="718"/>
      <c r="AE5" s="718"/>
      <c r="AF5" s="718"/>
      <c r="AG5" s="718"/>
      <c r="AH5" s="718"/>
      <c r="AI5" s="718"/>
      <c r="AJ5" s="718"/>
      <c r="AK5" s="719"/>
      <c r="AL5" s="177" t="s">
        <v>6</v>
      </c>
      <c r="AM5" s="186" t="s">
        <v>1</v>
      </c>
      <c r="AN5" s="186" t="s">
        <v>1</v>
      </c>
      <c r="AO5" s="188" t="s">
        <v>1</v>
      </c>
    </row>
    <row r="6" spans="1:41" x14ac:dyDescent="0.25">
      <c r="A6" s="27" t="s">
        <v>7</v>
      </c>
      <c r="J6"/>
      <c r="K6"/>
      <c r="L6"/>
      <c r="M6" s="31"/>
      <c r="N6"/>
      <c r="O6"/>
      <c r="AB6" s="189" t="s">
        <v>8</v>
      </c>
      <c r="AC6" s="718" t="s">
        <v>9</v>
      </c>
      <c r="AD6" s="718"/>
      <c r="AE6" s="718"/>
      <c r="AF6" s="718"/>
      <c r="AG6" s="718" t="s">
        <v>1</v>
      </c>
      <c r="AH6" s="718" t="s">
        <v>1</v>
      </c>
      <c r="AI6" s="718" t="s">
        <v>1</v>
      </c>
      <c r="AJ6" s="718" t="s">
        <v>1</v>
      </c>
      <c r="AK6" s="719" t="s">
        <v>1</v>
      </c>
      <c r="AL6" s="178" t="s">
        <v>6</v>
      </c>
      <c r="AM6" s="186" t="s">
        <v>1</v>
      </c>
      <c r="AN6" s="186" t="s">
        <v>1</v>
      </c>
      <c r="AO6" s="188" t="s">
        <v>1</v>
      </c>
    </row>
    <row r="7" spans="1:41" x14ac:dyDescent="0.25">
      <c r="A7" s="27" t="s">
        <v>487</v>
      </c>
      <c r="J7"/>
      <c r="K7"/>
      <c r="L7"/>
      <c r="M7" s="31"/>
      <c r="N7"/>
      <c r="O7"/>
      <c r="AB7" s="189" t="s">
        <v>10</v>
      </c>
      <c r="AC7" s="718" t="s">
        <v>11</v>
      </c>
      <c r="AD7" s="718"/>
      <c r="AE7" s="718"/>
      <c r="AF7" s="718" t="s">
        <v>1</v>
      </c>
      <c r="AG7" s="718" t="s">
        <v>1</v>
      </c>
      <c r="AH7" s="718" t="s">
        <v>1</v>
      </c>
      <c r="AI7" s="718" t="s">
        <v>1</v>
      </c>
      <c r="AJ7" s="718" t="s">
        <v>1</v>
      </c>
      <c r="AK7" s="719" t="s">
        <v>1</v>
      </c>
      <c r="AL7" s="178" t="s">
        <v>6</v>
      </c>
      <c r="AM7" s="186" t="s">
        <v>1</v>
      </c>
      <c r="AN7" s="186" t="s">
        <v>1</v>
      </c>
      <c r="AO7" s="188" t="s">
        <v>1</v>
      </c>
    </row>
    <row r="8" spans="1:41" x14ac:dyDescent="0.25">
      <c r="A8" s="793" t="s">
        <v>488</v>
      </c>
      <c r="B8" s="793"/>
      <c r="C8" s="793"/>
      <c r="D8" s="793"/>
      <c r="E8" s="793"/>
      <c r="F8" s="793"/>
      <c r="G8" s="793"/>
      <c r="H8" s="793"/>
      <c r="I8" s="793"/>
      <c r="J8" s="793"/>
      <c r="K8" s="793"/>
      <c r="L8" s="793"/>
      <c r="M8" s="793"/>
      <c r="N8" s="793"/>
      <c r="O8" s="793"/>
      <c r="AB8" s="189" t="s">
        <v>12</v>
      </c>
      <c r="AC8" s="718" t="s">
        <v>13</v>
      </c>
      <c r="AD8" s="718"/>
      <c r="AE8" s="718"/>
      <c r="AF8" s="718" t="s">
        <v>1</v>
      </c>
      <c r="AG8" s="718" t="s">
        <v>1</v>
      </c>
      <c r="AH8" s="718" t="s">
        <v>1</v>
      </c>
      <c r="AI8" s="718" t="s">
        <v>1</v>
      </c>
      <c r="AJ8" s="718" t="s">
        <v>1</v>
      </c>
      <c r="AK8" s="719" t="s">
        <v>1</v>
      </c>
      <c r="AL8" s="178" t="s">
        <v>6</v>
      </c>
      <c r="AM8" s="186" t="s">
        <v>1</v>
      </c>
      <c r="AN8" s="186" t="s">
        <v>1</v>
      </c>
      <c r="AO8" s="188" t="s">
        <v>1</v>
      </c>
    </row>
    <row r="9" spans="1:41" x14ac:dyDescent="0.25">
      <c r="A9" s="27" t="s">
        <v>14</v>
      </c>
      <c r="J9"/>
      <c r="K9"/>
      <c r="L9"/>
      <c r="M9" s="31"/>
      <c r="N9"/>
      <c r="O9"/>
      <c r="AB9" s="189" t="s">
        <v>15</v>
      </c>
      <c r="AC9" s="718" t="s">
        <v>16</v>
      </c>
      <c r="AD9" s="718"/>
      <c r="AE9" s="718"/>
      <c r="AF9" s="718"/>
      <c r="AG9" s="718"/>
      <c r="AH9" s="718" t="s">
        <v>1</v>
      </c>
      <c r="AI9" s="718" t="s">
        <v>1</v>
      </c>
      <c r="AJ9" s="718" t="s">
        <v>1</v>
      </c>
      <c r="AK9" s="719" t="s">
        <v>1</v>
      </c>
      <c r="AL9" s="178" t="s">
        <v>17</v>
      </c>
      <c r="AM9" s="186" t="s">
        <v>1</v>
      </c>
      <c r="AN9" s="186" t="s">
        <v>1</v>
      </c>
      <c r="AO9" s="188" t="s">
        <v>1</v>
      </c>
    </row>
    <row r="10" spans="1:41" x14ac:dyDescent="0.25">
      <c r="AB10" s="189" t="s">
        <v>18</v>
      </c>
      <c r="AC10" s="718" t="s">
        <v>19</v>
      </c>
      <c r="AD10" s="718"/>
      <c r="AE10" s="718"/>
      <c r="AF10" s="718"/>
      <c r="AG10" s="718"/>
      <c r="AH10" s="718" t="s">
        <v>1</v>
      </c>
      <c r="AI10" s="718" t="s">
        <v>1</v>
      </c>
      <c r="AJ10" s="718" t="s">
        <v>1</v>
      </c>
      <c r="AK10" s="719" t="s">
        <v>1</v>
      </c>
      <c r="AL10" s="178" t="s">
        <v>17</v>
      </c>
      <c r="AM10" s="186" t="s">
        <v>1</v>
      </c>
      <c r="AN10" s="186" t="s">
        <v>1</v>
      </c>
      <c r="AO10" s="188" t="s">
        <v>1</v>
      </c>
    </row>
    <row r="11" spans="1:41" ht="19.5" x14ac:dyDescent="0.3">
      <c r="A11" s="794" t="s">
        <v>20</v>
      </c>
      <c r="B11" s="794"/>
      <c r="C11" s="794"/>
      <c r="D11" s="794"/>
      <c r="E11" s="794"/>
      <c r="F11" s="794"/>
      <c r="G11" s="794"/>
      <c r="H11" s="794"/>
      <c r="I11" s="794"/>
      <c r="J11" s="794"/>
      <c r="K11" s="794"/>
      <c r="L11" s="794"/>
      <c r="M11" s="794"/>
      <c r="N11" s="794"/>
      <c r="O11" s="794"/>
      <c r="P11" s="794"/>
      <c r="T11" s="171"/>
      <c r="U11" s="171"/>
      <c r="AB11" s="189" t="s">
        <v>21</v>
      </c>
      <c r="AC11" s="718" t="s">
        <v>22</v>
      </c>
      <c r="AD11" s="718"/>
      <c r="AE11" s="718"/>
      <c r="AF11" s="718"/>
      <c r="AG11" s="718"/>
      <c r="AH11" s="718"/>
      <c r="AI11" s="718" t="s">
        <v>1</v>
      </c>
      <c r="AJ11" s="718" t="s">
        <v>1</v>
      </c>
      <c r="AK11" s="719" t="s">
        <v>1</v>
      </c>
      <c r="AL11" s="178" t="s">
        <v>6</v>
      </c>
      <c r="AM11" s="179"/>
      <c r="AN11" s="186"/>
      <c r="AO11" s="188"/>
    </row>
    <row r="12" spans="1:41" ht="19.5" x14ac:dyDescent="0.3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393"/>
      <c r="N12" s="86"/>
      <c r="O12" s="86"/>
      <c r="P12" s="86"/>
      <c r="T12" s="171"/>
      <c r="U12" s="171"/>
      <c r="AB12" s="189" t="s">
        <v>23</v>
      </c>
      <c r="AC12" s="718" t="s">
        <v>24</v>
      </c>
      <c r="AD12" s="718"/>
      <c r="AE12" s="718"/>
      <c r="AF12" s="718" t="s">
        <v>1</v>
      </c>
      <c r="AG12" s="718" t="s">
        <v>1</v>
      </c>
      <c r="AH12" s="718" t="s">
        <v>1</v>
      </c>
      <c r="AI12" s="718" t="s">
        <v>1</v>
      </c>
      <c r="AJ12" s="718" t="s">
        <v>1</v>
      </c>
      <c r="AK12" s="719" t="s">
        <v>1</v>
      </c>
      <c r="AL12" s="178" t="s">
        <v>6</v>
      </c>
      <c r="AM12" s="186" t="s">
        <v>1</v>
      </c>
      <c r="AN12" s="186" t="s">
        <v>1</v>
      </c>
      <c r="AO12" s="188" t="s">
        <v>1</v>
      </c>
    </row>
    <row r="13" spans="1:41" ht="19.5" x14ac:dyDescent="0.3">
      <c r="A13" s="88" t="s">
        <v>25</v>
      </c>
      <c r="B13" s="89"/>
      <c r="C13" s="89"/>
      <c r="D13" s="90"/>
      <c r="E13" s="91"/>
      <c r="F13" s="87"/>
      <c r="G13" s="87"/>
      <c r="H13" s="87"/>
      <c r="I13" s="87"/>
      <c r="J13" s="87"/>
      <c r="K13" s="87"/>
      <c r="L13" s="87"/>
      <c r="M13" s="394"/>
      <c r="N13" s="87"/>
      <c r="O13" s="87"/>
      <c r="P13" s="87"/>
      <c r="T13" s="171"/>
      <c r="U13" s="171"/>
      <c r="AB13" s="189" t="s">
        <v>26</v>
      </c>
      <c r="AC13" s="718" t="s">
        <v>27</v>
      </c>
      <c r="AD13" s="718"/>
      <c r="AE13" s="718"/>
      <c r="AF13" s="718"/>
      <c r="AG13" s="718"/>
      <c r="AH13" s="718"/>
      <c r="AI13" s="718"/>
      <c r="AJ13" s="718"/>
      <c r="AK13" s="719" t="s">
        <v>1</v>
      </c>
      <c r="AL13" s="178" t="s">
        <v>17</v>
      </c>
      <c r="AM13" s="186" t="s">
        <v>1</v>
      </c>
      <c r="AN13" s="186" t="s">
        <v>1</v>
      </c>
      <c r="AO13" s="188" t="s">
        <v>1</v>
      </c>
    </row>
    <row r="14" spans="1:41" ht="19.5" x14ac:dyDescent="0.3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394"/>
      <c r="N14" s="87"/>
      <c r="O14" s="87"/>
      <c r="P14" s="87"/>
      <c r="T14" s="171"/>
      <c r="U14" s="171"/>
      <c r="AB14" s="189" t="s">
        <v>28</v>
      </c>
      <c r="AC14" s="718" t="s">
        <v>29</v>
      </c>
      <c r="AD14" s="718"/>
      <c r="AE14" s="718"/>
      <c r="AF14" s="718"/>
      <c r="AG14" s="718"/>
      <c r="AH14" s="718"/>
      <c r="AI14" s="718"/>
      <c r="AJ14" s="718"/>
      <c r="AK14" s="719" t="s">
        <v>1</v>
      </c>
      <c r="AL14" s="178" t="s">
        <v>6</v>
      </c>
      <c r="AM14" s="186" t="s">
        <v>1</v>
      </c>
      <c r="AN14" s="186" t="s">
        <v>1</v>
      </c>
      <c r="AO14" s="188" t="s">
        <v>1</v>
      </c>
    </row>
    <row r="15" spans="1:41" ht="15.75" thickBot="1" x14ac:dyDescent="0.3">
      <c r="A15" s="85"/>
      <c r="N15" s="71" t="s">
        <v>30</v>
      </c>
      <c r="O15" s="72"/>
      <c r="P15" s="72"/>
      <c r="Q15" s="73"/>
      <c r="R15" s="73"/>
      <c r="S15" s="73"/>
      <c r="T15" s="73"/>
      <c r="U15" s="73"/>
      <c r="V15" s="73"/>
      <c r="AB15" s="189" t="s">
        <v>31</v>
      </c>
      <c r="AC15" s="718" t="s">
        <v>32</v>
      </c>
      <c r="AD15" s="718"/>
      <c r="AE15" s="718"/>
      <c r="AF15" s="718"/>
      <c r="AG15" s="718"/>
      <c r="AH15" s="718"/>
      <c r="AI15" s="718"/>
      <c r="AJ15" s="718"/>
      <c r="AK15" s="719"/>
      <c r="AL15" s="178" t="s">
        <v>17</v>
      </c>
      <c r="AM15" s="186" t="s">
        <v>1</v>
      </c>
      <c r="AN15" s="186" t="s">
        <v>1</v>
      </c>
      <c r="AO15" s="188" t="s">
        <v>1</v>
      </c>
    </row>
    <row r="16" spans="1:41" ht="28.5" customHeight="1" thickTop="1" x14ac:dyDescent="0.25">
      <c r="A16" s="646" t="s">
        <v>33</v>
      </c>
      <c r="B16" s="647"/>
      <c r="C16" s="632"/>
      <c r="D16" s="646" t="s">
        <v>34</v>
      </c>
      <c r="E16" s="647"/>
      <c r="F16" s="633"/>
      <c r="G16" s="648" t="s">
        <v>35</v>
      </c>
      <c r="H16" s="634"/>
      <c r="I16" s="625"/>
      <c r="J16" s="327" t="s">
        <v>36</v>
      </c>
      <c r="K16" s="328"/>
      <c r="L16" s="329"/>
      <c r="N16" s="74">
        <v>0.25</v>
      </c>
      <c r="O16" s="748" t="s">
        <v>382</v>
      </c>
      <c r="P16" s="748"/>
      <c r="Q16" s="748"/>
      <c r="R16" s="748"/>
      <c r="S16" s="748"/>
      <c r="T16" s="302"/>
      <c r="U16" s="302"/>
      <c r="V16" s="302"/>
      <c r="AB16" s="190" t="s">
        <v>1</v>
      </c>
      <c r="AC16" s="206"/>
      <c r="AD16" s="206"/>
      <c r="AE16" s="206"/>
      <c r="AF16" s="206"/>
      <c r="AG16" s="206"/>
      <c r="AH16" s="206"/>
      <c r="AI16" s="206"/>
      <c r="AJ16" s="206"/>
      <c r="AK16" s="206"/>
      <c r="AL16" s="186" t="s">
        <v>1</v>
      </c>
      <c r="AM16" s="186" t="s">
        <v>1</v>
      </c>
      <c r="AN16" s="186" t="s">
        <v>1</v>
      </c>
      <c r="AO16" s="188" t="s">
        <v>1</v>
      </c>
    </row>
    <row r="17" spans="1:41" ht="20.25" customHeight="1" x14ac:dyDescent="0.25">
      <c r="A17" s="635" t="s">
        <v>37</v>
      </c>
      <c r="B17" s="636"/>
      <c r="C17" s="637">
        <f>AVERAGE(I34:I37)</f>
        <v>53.985000000000007</v>
      </c>
      <c r="D17" s="635" t="s">
        <v>37</v>
      </c>
      <c r="E17" s="636"/>
      <c r="F17" s="638">
        <f>AVERAGE(I42:I46)</f>
        <v>29.1</v>
      </c>
      <c r="G17" s="636" t="s">
        <v>37</v>
      </c>
      <c r="H17" s="636"/>
      <c r="I17" s="637">
        <f>AVERAGE(I55:I57)</f>
        <v>19.096666666666668</v>
      </c>
      <c r="J17" s="330" t="s">
        <v>37</v>
      </c>
      <c r="K17" s="30"/>
      <c r="L17" s="331">
        <f>AVERAGE($I68:$I70)</f>
        <v>145.96666666666667</v>
      </c>
      <c r="N17" s="75">
        <v>0.75</v>
      </c>
      <c r="O17" s="76" t="s">
        <v>383</v>
      </c>
      <c r="P17" s="76"/>
      <c r="Q17" s="76"/>
      <c r="R17" s="76"/>
      <c r="S17" s="76"/>
      <c r="T17" s="76"/>
      <c r="U17" s="76"/>
      <c r="V17" s="77"/>
      <c r="AB17" s="190" t="s">
        <v>38</v>
      </c>
      <c r="AC17" s="187"/>
      <c r="AD17" s="187"/>
      <c r="AE17" s="186" t="s">
        <v>1</v>
      </c>
      <c r="AF17" s="186" t="s">
        <v>1</v>
      </c>
      <c r="AG17" s="186" t="s">
        <v>1</v>
      </c>
      <c r="AH17" s="186" t="s">
        <v>1</v>
      </c>
      <c r="AI17" s="186" t="s">
        <v>1</v>
      </c>
      <c r="AJ17" s="186" t="s">
        <v>1</v>
      </c>
      <c r="AK17" s="186" t="s">
        <v>1</v>
      </c>
      <c r="AL17" s="186" t="s">
        <v>1</v>
      </c>
      <c r="AM17" s="186" t="s">
        <v>1</v>
      </c>
      <c r="AN17" s="186" t="s">
        <v>1</v>
      </c>
      <c r="AO17" s="188" t="s">
        <v>1</v>
      </c>
    </row>
    <row r="18" spans="1:41" x14ac:dyDescent="0.25">
      <c r="A18" s="635" t="s">
        <v>39</v>
      </c>
      <c r="B18" s="636"/>
      <c r="C18" s="637">
        <f>_xlfn.STDEV.S(I34:I37)</f>
        <v>9.1288754327499309</v>
      </c>
      <c r="D18" s="635" t="s">
        <v>39</v>
      </c>
      <c r="E18" s="636"/>
      <c r="F18" s="638">
        <f>_xlfn.STDEV.S(I42:I46)</f>
        <v>3.8670078872430427</v>
      </c>
      <c r="G18" s="636" t="s">
        <v>39</v>
      </c>
      <c r="H18" s="636"/>
      <c r="I18" s="637">
        <f>_xlfn.STDEV.S(I55:I57)</f>
        <v>2.4002569306916457</v>
      </c>
      <c r="J18" s="330" t="s">
        <v>39</v>
      </c>
      <c r="K18" s="30"/>
      <c r="L18" s="331">
        <f>_xlfn.STDEV.S($I68:$I70)</f>
        <v>17.397483534503877</v>
      </c>
      <c r="N18" s="78"/>
      <c r="P18" s="13"/>
      <c r="V18" s="79"/>
      <c r="AB18" s="191" t="s">
        <v>40</v>
      </c>
      <c r="AC18" s="186"/>
      <c r="AD18" s="186"/>
      <c r="AE18" s="186"/>
      <c r="AF18" s="186"/>
      <c r="AG18" s="186"/>
      <c r="AH18" s="186"/>
      <c r="AI18" s="186"/>
      <c r="AJ18" s="186"/>
      <c r="AK18" s="186" t="s">
        <v>1</v>
      </c>
      <c r="AL18" s="186" t="s">
        <v>1</v>
      </c>
      <c r="AM18" s="186" t="s">
        <v>1</v>
      </c>
      <c r="AN18" s="186" t="s">
        <v>1</v>
      </c>
      <c r="AO18" s="188" t="s">
        <v>1</v>
      </c>
    </row>
    <row r="19" spans="1:41" x14ac:dyDescent="0.25">
      <c r="A19" s="635" t="s">
        <v>41</v>
      </c>
      <c r="B19" s="636"/>
      <c r="C19" s="639">
        <f>(C18/C17)*100</f>
        <v>16.910022103825007</v>
      </c>
      <c r="D19" s="635" t="s">
        <v>41</v>
      </c>
      <c r="E19" s="636"/>
      <c r="F19" s="640">
        <f>(F18/F17)*100</f>
        <v>13.288686897742414</v>
      </c>
      <c r="G19" s="636" t="s">
        <v>41</v>
      </c>
      <c r="H19" s="636"/>
      <c r="I19" s="639">
        <f>(I18/I17)*100</f>
        <v>12.568983752967251</v>
      </c>
      <c r="J19" s="330" t="s">
        <v>41</v>
      </c>
      <c r="K19" s="30"/>
      <c r="L19" s="332">
        <f>(L18/L17)*100</f>
        <v>11.918805801212978</v>
      </c>
      <c r="P19" s="80" t="s">
        <v>42</v>
      </c>
      <c r="Q19" s="81"/>
      <c r="R19" s="82"/>
      <c r="S19" s="83"/>
      <c r="T19" s="83"/>
      <c r="U19" s="83"/>
      <c r="V19" s="83"/>
      <c r="AB19" s="191" t="s">
        <v>43</v>
      </c>
      <c r="AC19" s="186"/>
      <c r="AD19" s="186"/>
      <c r="AE19" s="186"/>
      <c r="AF19" s="186"/>
      <c r="AG19" s="186"/>
      <c r="AH19" s="186"/>
      <c r="AI19" s="186"/>
      <c r="AJ19" s="186"/>
      <c r="AK19" s="186" t="s">
        <v>1</v>
      </c>
      <c r="AL19" s="186" t="s">
        <v>1</v>
      </c>
      <c r="AM19" s="186" t="s">
        <v>1</v>
      </c>
      <c r="AN19" s="186" t="s">
        <v>1</v>
      </c>
      <c r="AO19" s="188" t="s">
        <v>1</v>
      </c>
    </row>
    <row r="20" spans="1:41" ht="17.25" customHeight="1" x14ac:dyDescent="0.25">
      <c r="A20" s="635" t="s">
        <v>44</v>
      </c>
      <c r="B20" s="636"/>
      <c r="C20" s="333" t="str">
        <f>IF(C19&gt;25,"Mediana","Média")</f>
        <v>Média</v>
      </c>
      <c r="D20" s="635" t="s">
        <v>44</v>
      </c>
      <c r="E20" s="636"/>
      <c r="F20" s="333" t="str">
        <f>IF(F19&gt;25,"Mediana","Média")</f>
        <v>Média</v>
      </c>
      <c r="G20" s="636" t="s">
        <v>44</v>
      </c>
      <c r="H20" s="636"/>
      <c r="I20" s="333" t="str">
        <f>IF(I19&gt;25,"Mediana","Média")</f>
        <v>Média</v>
      </c>
      <c r="J20" s="330" t="s">
        <v>44</v>
      </c>
      <c r="K20" s="30"/>
      <c r="L20" s="333" t="str">
        <f>IF(L19&gt;25,"Mediana","Média")</f>
        <v>Média</v>
      </c>
      <c r="P20" s="84">
        <v>0.25</v>
      </c>
      <c r="Q20" s="82" t="s">
        <v>45</v>
      </c>
      <c r="R20" s="82" t="s">
        <v>46</v>
      </c>
      <c r="S20" s="83"/>
      <c r="T20" s="83"/>
      <c r="U20" s="83"/>
      <c r="V20" s="83"/>
      <c r="AB20" s="303" t="s">
        <v>47</v>
      </c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186" t="s">
        <v>1</v>
      </c>
      <c r="AO20" s="188" t="s">
        <v>1</v>
      </c>
    </row>
    <row r="21" spans="1:41" x14ac:dyDescent="0.25">
      <c r="A21" s="635" t="s">
        <v>48</v>
      </c>
      <c r="B21" s="636"/>
      <c r="C21" s="637">
        <f>MIN(I34:I37)</f>
        <v>41.48</v>
      </c>
      <c r="D21" s="635" t="s">
        <v>48</v>
      </c>
      <c r="E21" s="636"/>
      <c r="F21" s="638">
        <f>MIN(I42:I46)</f>
        <v>25</v>
      </c>
      <c r="G21" s="636" t="s">
        <v>48</v>
      </c>
      <c r="H21" s="636"/>
      <c r="I21" s="637">
        <f>MIN(I55:I57)</f>
        <v>16.61</v>
      </c>
      <c r="J21" s="330" t="s">
        <v>48</v>
      </c>
      <c r="K21" s="30"/>
      <c r="L21" s="331">
        <f>MIN(I68:I70)</f>
        <v>126.91</v>
      </c>
      <c r="P21" s="82"/>
      <c r="Q21" s="82" t="s">
        <v>49</v>
      </c>
      <c r="R21" s="82" t="s">
        <v>50</v>
      </c>
      <c r="S21" s="83"/>
      <c r="T21" s="83"/>
      <c r="U21" s="83"/>
      <c r="V21" s="83"/>
      <c r="AB21" s="303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186" t="s">
        <v>1</v>
      </c>
      <c r="AO21" s="188" t="s">
        <v>1</v>
      </c>
    </row>
    <row r="22" spans="1:41" ht="15" customHeight="1" x14ac:dyDescent="0.25">
      <c r="A22" s="641"/>
      <c r="B22" s="581"/>
      <c r="C22" s="581"/>
      <c r="D22" s="641"/>
      <c r="E22" s="581"/>
      <c r="F22" s="642"/>
      <c r="G22" s="581"/>
      <c r="H22" s="581"/>
      <c r="I22" s="581"/>
      <c r="J22" s="334"/>
      <c r="K22" s="335"/>
      <c r="L22" s="336"/>
      <c r="P22" s="82"/>
      <c r="Q22" s="82" t="s">
        <v>49</v>
      </c>
      <c r="R22" s="82" t="s">
        <v>50</v>
      </c>
      <c r="S22" s="83"/>
      <c r="T22" s="83"/>
      <c r="U22" s="83"/>
      <c r="V22" s="83"/>
      <c r="AB22" s="192" t="s">
        <v>1</v>
      </c>
      <c r="AC22" s="193" t="s">
        <v>1</v>
      </c>
      <c r="AD22" s="193" t="s">
        <v>1</v>
      </c>
      <c r="AE22" s="193" t="s">
        <v>1</v>
      </c>
      <c r="AF22" s="193" t="s">
        <v>1</v>
      </c>
      <c r="AG22" s="193" t="s">
        <v>1</v>
      </c>
      <c r="AH22" s="193" t="s">
        <v>1</v>
      </c>
      <c r="AI22" s="193" t="s">
        <v>1</v>
      </c>
      <c r="AJ22" s="193" t="s">
        <v>1</v>
      </c>
      <c r="AK22" s="193" t="s">
        <v>1</v>
      </c>
      <c r="AL22" s="193" t="s">
        <v>1</v>
      </c>
      <c r="AM22" s="193" t="s">
        <v>1</v>
      </c>
      <c r="AN22" s="193" t="s">
        <v>1</v>
      </c>
      <c r="AO22" s="194" t="s">
        <v>1</v>
      </c>
    </row>
    <row r="23" spans="1:41" x14ac:dyDescent="0.25">
      <c r="A23" s="646" t="s">
        <v>51</v>
      </c>
      <c r="B23" s="647"/>
      <c r="C23" s="632"/>
      <c r="D23" s="646" t="s">
        <v>52</v>
      </c>
      <c r="E23" s="647"/>
      <c r="F23" s="632"/>
      <c r="G23" s="646" t="s">
        <v>53</v>
      </c>
      <c r="H23" s="631"/>
      <c r="I23" s="633"/>
      <c r="J23" s="68"/>
      <c r="P23" s="82"/>
      <c r="Q23" s="82"/>
      <c r="R23" s="82"/>
      <c r="S23" s="83"/>
      <c r="T23" s="83"/>
      <c r="U23" s="83"/>
      <c r="V23" s="83"/>
    </row>
    <row r="24" spans="1:41" x14ac:dyDescent="0.25">
      <c r="A24" s="635" t="s">
        <v>37</v>
      </c>
      <c r="B24" s="636"/>
      <c r="C24" s="637">
        <f>AVERAGE(I38:I41)</f>
        <v>33.795000000000002</v>
      </c>
      <c r="D24" s="635" t="s">
        <v>37</v>
      </c>
      <c r="E24" s="636"/>
      <c r="F24" s="637">
        <f>AVERAGE(I48:I51)</f>
        <v>16.587499999999999</v>
      </c>
      <c r="G24" s="635" t="s">
        <v>37</v>
      </c>
      <c r="H24" s="636"/>
      <c r="I24" s="638">
        <f>AVERAGE(I61:I64)</f>
        <v>27.35</v>
      </c>
      <c r="J24" s="30"/>
      <c r="P24" s="82"/>
      <c r="Q24" s="82"/>
      <c r="R24" s="82"/>
      <c r="S24" s="83"/>
      <c r="T24" s="83"/>
      <c r="U24" s="83"/>
      <c r="V24" s="83"/>
    </row>
    <row r="25" spans="1:41" x14ac:dyDescent="0.25">
      <c r="A25" s="635" t="s">
        <v>39</v>
      </c>
      <c r="B25" s="636"/>
      <c r="C25" s="637">
        <f>_xlfn.STDEV.S(I38:I41)</f>
        <v>4.1163130752328847</v>
      </c>
      <c r="D25" s="635" t="s">
        <v>39</v>
      </c>
      <c r="E25" s="636"/>
      <c r="F25" s="637">
        <f>_xlfn.STDEV.S(I48:I51)</f>
        <v>2.6129852021522768</v>
      </c>
      <c r="G25" s="635" t="s">
        <v>39</v>
      </c>
      <c r="H25" s="636"/>
      <c r="I25" s="638">
        <f>_xlfn.STDEV.S(I61:I64)</f>
        <v>3.1093514865107581</v>
      </c>
      <c r="J25" s="30"/>
      <c r="T25" s="173"/>
      <c r="U25" s="731"/>
      <c r="V25" s="731"/>
      <c r="W25" s="731"/>
      <c r="X25" s="731"/>
      <c r="Y25" s="731"/>
      <c r="Z25" s="731"/>
      <c r="AA25" s="731"/>
      <c r="AB25" s="731"/>
      <c r="AC25" s="173"/>
      <c r="AD25" s="173"/>
      <c r="AE25" s="173"/>
      <c r="AF25" s="172"/>
      <c r="AG25" s="172"/>
    </row>
    <row r="26" spans="1:41" x14ac:dyDescent="0.25">
      <c r="A26" s="635" t="s">
        <v>41</v>
      </c>
      <c r="B26" s="636"/>
      <c r="C26" s="639">
        <f>(C25/C24)*100</f>
        <v>12.180242862059135</v>
      </c>
      <c r="D26" s="635" t="s">
        <v>41</v>
      </c>
      <c r="E26" s="636"/>
      <c r="F26" s="639">
        <f>(F25/F24)*100</f>
        <v>15.752736712297075</v>
      </c>
      <c r="G26" s="635" t="s">
        <v>41</v>
      </c>
      <c r="H26" s="636"/>
      <c r="I26" s="640">
        <f>(I25/I24)*100</f>
        <v>11.368744009180103</v>
      </c>
      <c r="J26" s="30"/>
      <c r="M26" s="395"/>
      <c r="N26" s="92"/>
      <c r="O26" s="92"/>
      <c r="P26" s="83"/>
      <c r="Q26" s="83"/>
      <c r="R26" s="83"/>
      <c r="S26" s="83"/>
      <c r="T26" s="173"/>
      <c r="U26" s="731"/>
      <c r="V26" s="731"/>
      <c r="W26" s="731"/>
      <c r="X26" s="731"/>
      <c r="Y26" s="731"/>
      <c r="Z26" s="731"/>
      <c r="AA26" s="731"/>
      <c r="AB26" s="731"/>
      <c r="AC26" s="173"/>
      <c r="AD26" s="173"/>
      <c r="AE26" s="173"/>
      <c r="AF26" s="172"/>
      <c r="AG26" s="172"/>
    </row>
    <row r="27" spans="1:41" ht="15" customHeight="1" x14ac:dyDescent="0.25">
      <c r="A27" s="635" t="s">
        <v>44</v>
      </c>
      <c r="B27" s="636"/>
      <c r="C27" s="333" t="str">
        <f>IF(C26&gt;25,"Mediana","Média")</f>
        <v>Média</v>
      </c>
      <c r="D27" s="635" t="s">
        <v>44</v>
      </c>
      <c r="E27" s="636"/>
      <c r="F27" s="333" t="str">
        <f>IF(F26&gt;25,"Mediana","Média")</f>
        <v>Média</v>
      </c>
      <c r="G27" s="635" t="s">
        <v>44</v>
      </c>
      <c r="H27" s="636"/>
      <c r="I27" s="333" t="str">
        <f>IF(I26&gt;25,"Mediana","Média")</f>
        <v>Média</v>
      </c>
      <c r="J27" s="30"/>
      <c r="M27" s="395"/>
      <c r="N27" s="92"/>
      <c r="O27" s="92"/>
      <c r="P27" s="83"/>
      <c r="Q27" s="83"/>
      <c r="R27" s="83"/>
      <c r="S27" s="83"/>
      <c r="T27" s="173"/>
      <c r="U27" s="734"/>
      <c r="V27" s="734"/>
      <c r="W27" s="734"/>
      <c r="X27" s="734"/>
      <c r="Y27" s="734"/>
      <c r="Z27" s="734"/>
      <c r="AA27" s="734"/>
      <c r="AB27" s="734"/>
      <c r="AC27" s="734"/>
      <c r="AD27" s="173"/>
      <c r="AE27" s="173"/>
      <c r="AF27" s="172"/>
      <c r="AG27" s="172"/>
    </row>
    <row r="28" spans="1:41" x14ac:dyDescent="0.25">
      <c r="A28" s="635" t="s">
        <v>48</v>
      </c>
      <c r="B28" s="636"/>
      <c r="C28" s="637">
        <f>MIN(I38:I41)</f>
        <v>28.6</v>
      </c>
      <c r="D28" s="635" t="s">
        <v>48</v>
      </c>
      <c r="E28" s="636"/>
      <c r="F28" s="637">
        <f>MIN(I48:I51)</f>
        <v>14.4</v>
      </c>
      <c r="G28" s="635" t="s">
        <v>48</v>
      </c>
      <c r="H28" s="636"/>
      <c r="I28" s="638">
        <f>MIN(I61:I64)</f>
        <v>23.94</v>
      </c>
      <c r="J28" s="30"/>
      <c r="M28" s="395"/>
      <c r="N28" s="92"/>
      <c r="O28" s="92"/>
      <c r="P28" s="83"/>
      <c r="Q28" s="83"/>
      <c r="R28" s="83"/>
      <c r="S28" s="83"/>
      <c r="T28" s="174"/>
      <c r="U28" s="734"/>
      <c r="V28" s="734"/>
      <c r="W28" s="734"/>
      <c r="X28" s="734"/>
      <c r="Y28" s="734"/>
      <c r="Z28" s="734"/>
      <c r="AA28" s="734"/>
      <c r="AB28" s="734"/>
      <c r="AC28" s="734"/>
      <c r="AD28" s="173"/>
      <c r="AE28" s="173"/>
      <c r="AF28" s="172"/>
      <c r="AG28" s="172"/>
    </row>
    <row r="29" spans="1:41" ht="36" customHeight="1" x14ac:dyDescent="0.25">
      <c r="A29" s="643"/>
      <c r="B29" s="644"/>
      <c r="C29" s="644"/>
      <c r="D29" s="643"/>
      <c r="E29" s="644"/>
      <c r="F29" s="644"/>
      <c r="G29" s="643"/>
      <c r="H29" s="644"/>
      <c r="I29" s="645"/>
      <c r="J29"/>
      <c r="M29" s="395"/>
      <c r="N29" s="92"/>
      <c r="O29" s="92"/>
      <c r="P29" s="83"/>
      <c r="Q29" s="83"/>
      <c r="R29" s="83"/>
      <c r="S29" s="83"/>
      <c r="T29" s="174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2"/>
      <c r="AG29" s="172"/>
    </row>
    <row r="30" spans="1:41" ht="36" customHeight="1" x14ac:dyDescent="0.25">
      <c r="A30" s="67"/>
      <c r="D30"/>
      <c r="E30"/>
      <c r="F30"/>
      <c r="G30"/>
      <c r="H30"/>
      <c r="I30"/>
      <c r="J30"/>
      <c r="K30" s="92"/>
      <c r="L30" s="92"/>
      <c r="M30" s="395"/>
      <c r="N30" s="32"/>
      <c r="O30" s="35"/>
      <c r="P30" s="83"/>
      <c r="Q30" s="83"/>
      <c r="R30" s="83"/>
      <c r="S30" s="83"/>
      <c r="T30" s="174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2"/>
      <c r="AG30" s="172"/>
    </row>
    <row r="31" spans="1:41" x14ac:dyDescent="0.25">
      <c r="A31" s="70"/>
      <c r="B31" s="69"/>
      <c r="D31" s="32"/>
      <c r="E31" s="33"/>
      <c r="F31" s="33"/>
      <c r="G31" s="49"/>
      <c r="H31" s="34"/>
      <c r="I31" s="29"/>
      <c r="J31" s="29"/>
      <c r="K31" s="29"/>
      <c r="L31" s="29"/>
    </row>
    <row r="32" spans="1:41" ht="15" customHeight="1" x14ac:dyDescent="0.25">
      <c r="A32" s="776" t="s">
        <v>54</v>
      </c>
      <c r="B32" s="778" t="s">
        <v>55</v>
      </c>
      <c r="C32" s="778" t="s">
        <v>56</v>
      </c>
      <c r="D32" s="778" t="s">
        <v>57</v>
      </c>
      <c r="E32" s="788" t="s">
        <v>58</v>
      </c>
      <c r="F32" s="782" t="s">
        <v>59</v>
      </c>
      <c r="G32" s="778" t="s">
        <v>60</v>
      </c>
      <c r="H32" s="786" t="s">
        <v>61</v>
      </c>
      <c r="I32" s="746" t="s">
        <v>62</v>
      </c>
      <c r="J32" s="746" t="s">
        <v>63</v>
      </c>
      <c r="K32" s="784" t="s">
        <v>64</v>
      </c>
      <c r="L32" s="742" t="s">
        <v>65</v>
      </c>
      <c r="M32" s="744" t="s">
        <v>66</v>
      </c>
      <c r="N32" s="735" t="s">
        <v>67</v>
      </c>
      <c r="O32" s="736"/>
      <c r="P32" s="732" t="s">
        <v>68</v>
      </c>
      <c r="Q32" s="733"/>
    </row>
    <row r="33" spans="1:31" s="6" customFormat="1" ht="45" customHeight="1" thickBot="1" x14ac:dyDescent="0.3">
      <c r="A33" s="777"/>
      <c r="B33" s="779"/>
      <c r="C33" s="779"/>
      <c r="D33" s="779"/>
      <c r="E33" s="789"/>
      <c r="F33" s="783"/>
      <c r="G33" s="779"/>
      <c r="H33" s="787"/>
      <c r="I33" s="747"/>
      <c r="J33" s="747"/>
      <c r="K33" s="785"/>
      <c r="L33" s="743"/>
      <c r="M33" s="745"/>
      <c r="N33" s="737"/>
      <c r="O33" s="738"/>
      <c r="P33" s="140" t="s">
        <v>69</v>
      </c>
      <c r="Q33" s="141" t="s">
        <v>70</v>
      </c>
      <c r="T33"/>
      <c r="U33"/>
      <c r="V33"/>
      <c r="W33"/>
      <c r="X33"/>
      <c r="Y33"/>
      <c r="Z33"/>
      <c r="AA33"/>
      <c r="AB33"/>
      <c r="AC33"/>
      <c r="AD33"/>
      <c r="AE33"/>
    </row>
    <row r="34" spans="1:31" ht="63" customHeight="1" x14ac:dyDescent="0.25">
      <c r="A34" s="757">
        <v>1</v>
      </c>
      <c r="B34" s="761" t="s">
        <v>71</v>
      </c>
      <c r="C34" s="764" t="s">
        <v>56</v>
      </c>
      <c r="D34" s="764">
        <v>100</v>
      </c>
      <c r="E34" s="272" t="s">
        <v>476</v>
      </c>
      <c r="F34" s="305" t="s">
        <v>477</v>
      </c>
      <c r="G34" s="492" t="s">
        <v>475</v>
      </c>
      <c r="H34" s="492" t="s">
        <v>78</v>
      </c>
      <c r="I34" s="485">
        <v>41.48</v>
      </c>
      <c r="J34" s="701">
        <f>AVERAGE(I34:I37)</f>
        <v>53.985000000000007</v>
      </c>
      <c r="K34" s="711">
        <f>$J$34*1.25</f>
        <v>67.481250000000003</v>
      </c>
      <c r="L34" s="716">
        <f>75%*J34</f>
        <v>40.488750000000003</v>
      </c>
      <c r="M34" s="396" t="str">
        <f>IF(I34&gt;K$34,"EXCESSIVAMENTE ELEVADO",IF(I34&lt;L$34,"INEXEQUÍVEL","VÁLIDO"))</f>
        <v>VÁLIDO</v>
      </c>
      <c r="N34" s="113"/>
      <c r="O34" s="142"/>
      <c r="P34" s="740">
        <f>(AVERAGE(I34:I37))</f>
        <v>53.985000000000007</v>
      </c>
      <c r="Q34" s="728">
        <f>D34*P34</f>
        <v>5398.5000000000009</v>
      </c>
    </row>
    <row r="35" spans="1:31" ht="168.75" customHeight="1" x14ac:dyDescent="0.25">
      <c r="A35" s="758"/>
      <c r="B35" s="762"/>
      <c r="C35" s="765"/>
      <c r="D35" s="765"/>
      <c r="E35" s="360" t="s">
        <v>80</v>
      </c>
      <c r="F35" s="361" t="s">
        <v>79</v>
      </c>
      <c r="G35" s="486" t="s">
        <v>81</v>
      </c>
      <c r="H35" s="358" t="s">
        <v>82</v>
      </c>
      <c r="I35" s="310">
        <v>55.2</v>
      </c>
      <c r="J35" s="701"/>
      <c r="K35" s="711"/>
      <c r="L35" s="716"/>
      <c r="M35" s="396" t="str">
        <f t="shared" ref="M35:M37" si="0">IF(I35&gt;K$34,"EXCESSIVAMENTE ELEVADO",IF(I35&lt;L$34,"INEXEQUÍVEL","VÁLIDO"))</f>
        <v>VÁLIDO</v>
      </c>
      <c r="N35" s="96"/>
      <c r="O35" s="98"/>
      <c r="P35" s="725"/>
      <c r="Q35" s="729"/>
    </row>
    <row r="36" spans="1:31" ht="150" customHeight="1" x14ac:dyDescent="0.25">
      <c r="A36" s="758"/>
      <c r="B36" s="762"/>
      <c r="C36" s="765"/>
      <c r="D36" s="765"/>
      <c r="E36" s="340" t="s">
        <v>83</v>
      </c>
      <c r="F36" s="362" t="s">
        <v>79</v>
      </c>
      <c r="G36" s="359" t="s">
        <v>84</v>
      </c>
      <c r="H36" s="358" t="s">
        <v>82</v>
      </c>
      <c r="I36" s="326">
        <v>55.86</v>
      </c>
      <c r="J36" s="701"/>
      <c r="K36" s="711"/>
      <c r="L36" s="716"/>
      <c r="M36" s="396" t="str">
        <f t="shared" si="0"/>
        <v>VÁLIDO</v>
      </c>
      <c r="N36" s="96"/>
      <c r="O36" s="97"/>
      <c r="P36" s="725"/>
      <c r="Q36" s="729"/>
      <c r="Y36" s="25"/>
    </row>
    <row r="37" spans="1:31" ht="88.5" customHeight="1" thickBot="1" x14ac:dyDescent="0.3">
      <c r="A37" s="801"/>
      <c r="B37" s="781"/>
      <c r="C37" s="780"/>
      <c r="D37" s="780"/>
      <c r="E37" s="483" t="s">
        <v>85</v>
      </c>
      <c r="F37" s="520" t="s">
        <v>79</v>
      </c>
      <c r="G37" s="487" t="s">
        <v>86</v>
      </c>
      <c r="H37" s="370" t="s">
        <v>82</v>
      </c>
      <c r="I37" s="521">
        <v>63.4</v>
      </c>
      <c r="J37" s="749"/>
      <c r="K37" s="712"/>
      <c r="L37" s="717"/>
      <c r="M37" s="396" t="str">
        <f t="shared" si="0"/>
        <v>VÁLIDO</v>
      </c>
      <c r="N37" s="112"/>
      <c r="O37" s="123"/>
      <c r="P37" s="741"/>
      <c r="Q37" s="739"/>
      <c r="Y37" s="25"/>
    </row>
    <row r="38" spans="1:31" ht="46.5" customHeight="1" thickBot="1" x14ac:dyDescent="0.3">
      <c r="A38" s="753">
        <v>2</v>
      </c>
      <c r="B38" s="754" t="s">
        <v>526</v>
      </c>
      <c r="C38" s="755" t="s">
        <v>56</v>
      </c>
      <c r="D38" s="755">
        <v>150</v>
      </c>
      <c r="E38" s="510" t="s">
        <v>476</v>
      </c>
      <c r="F38" s="305" t="s">
        <v>477</v>
      </c>
      <c r="G38" s="492" t="s">
        <v>475</v>
      </c>
      <c r="H38" s="491" t="s">
        <v>78</v>
      </c>
      <c r="I38" s="557">
        <v>28.6</v>
      </c>
      <c r="J38" s="701">
        <f>AVERAGE(I38:I41)</f>
        <v>33.795000000000002</v>
      </c>
      <c r="K38" s="711">
        <f>$J$38*1.25</f>
        <v>42.243750000000006</v>
      </c>
      <c r="L38" s="716">
        <f>75%*J38</f>
        <v>25.346250000000001</v>
      </c>
      <c r="M38" s="484" t="str">
        <f>IF(I38&gt;K$38,"EXCESSIVAMENTE ELEVADO",IF(I38&lt;L$38,"INEXEQUÍVEL","VÁLIDO"))</f>
        <v>VÁLIDO</v>
      </c>
      <c r="N38" s="560"/>
      <c r="O38" s="692"/>
      <c r="P38" s="740">
        <f>(AVERAGE(I38:I41))</f>
        <v>33.795000000000002</v>
      </c>
      <c r="Q38" s="722">
        <f>D38*J38</f>
        <v>5069.25</v>
      </c>
      <c r="Y38" s="25"/>
    </row>
    <row r="39" spans="1:31" ht="111.75" customHeight="1" thickBot="1" x14ac:dyDescent="0.3">
      <c r="A39" s="753"/>
      <c r="B39" s="754"/>
      <c r="C39" s="755"/>
      <c r="D39" s="755"/>
      <c r="E39" s="338" t="s">
        <v>89</v>
      </c>
      <c r="F39" s="14" t="s">
        <v>79</v>
      </c>
      <c r="G39" s="337" t="s">
        <v>86</v>
      </c>
      <c r="H39" s="358" t="s">
        <v>82</v>
      </c>
      <c r="I39" s="14">
        <f>30.6+2</f>
        <v>32.6</v>
      </c>
      <c r="J39" s="701"/>
      <c r="K39" s="711"/>
      <c r="L39" s="716"/>
      <c r="M39" s="484" t="str">
        <f t="shared" ref="M39:M41" si="1">IF(I39&gt;K$38,"EXCESSIVAMENTE ELEVADO",IF(I39&lt;L$38,"INEXEQUÍVEL","VÁLIDO"))</f>
        <v>VÁLIDO</v>
      </c>
      <c r="N39" s="424"/>
      <c r="O39" s="121"/>
      <c r="P39" s="725"/>
      <c r="Q39" s="722"/>
      <c r="Y39" s="25"/>
    </row>
    <row r="40" spans="1:31" ht="117.75" customHeight="1" thickBot="1" x14ac:dyDescent="0.3">
      <c r="A40" s="753"/>
      <c r="B40" s="754"/>
      <c r="C40" s="755"/>
      <c r="D40" s="755"/>
      <c r="E40" s="338" t="s">
        <v>89</v>
      </c>
      <c r="F40" s="361" t="s">
        <v>79</v>
      </c>
      <c r="G40" s="359" t="s">
        <v>81</v>
      </c>
      <c r="H40" s="358" t="s">
        <v>82</v>
      </c>
      <c r="I40" s="14">
        <v>35.99</v>
      </c>
      <c r="J40" s="701"/>
      <c r="K40" s="711"/>
      <c r="L40" s="716"/>
      <c r="M40" s="484" t="str">
        <f t="shared" si="1"/>
        <v>VÁLIDO</v>
      </c>
      <c r="N40" s="124"/>
      <c r="O40" s="122"/>
      <c r="P40" s="725"/>
      <c r="Q40" s="722"/>
      <c r="Y40" s="25"/>
    </row>
    <row r="41" spans="1:31" ht="151.5" customHeight="1" thickBot="1" x14ac:dyDescent="0.3">
      <c r="A41" s="753"/>
      <c r="B41" s="754"/>
      <c r="C41" s="755"/>
      <c r="D41" s="755"/>
      <c r="E41" s="363" t="s">
        <v>90</v>
      </c>
      <c r="F41" s="298" t="s">
        <v>79</v>
      </c>
      <c r="G41" s="363" t="s">
        <v>91</v>
      </c>
      <c r="H41" s="370" t="s">
        <v>82</v>
      </c>
      <c r="I41" s="298">
        <v>37.99</v>
      </c>
      <c r="J41" s="701"/>
      <c r="K41" s="712"/>
      <c r="L41" s="717"/>
      <c r="M41" s="484" t="str">
        <f t="shared" si="1"/>
        <v>VÁLIDO</v>
      </c>
      <c r="N41" s="419"/>
      <c r="O41" s="128"/>
      <c r="P41" s="741"/>
      <c r="Q41" s="722"/>
      <c r="Y41" s="25"/>
    </row>
    <row r="42" spans="1:31" ht="66.75" customHeight="1" thickBot="1" x14ac:dyDescent="0.3">
      <c r="A42" s="756">
        <v>3</v>
      </c>
      <c r="B42" s="760" t="s">
        <v>92</v>
      </c>
      <c r="C42" s="763" t="s">
        <v>56</v>
      </c>
      <c r="D42" s="763">
        <v>100</v>
      </c>
      <c r="E42" s="366" t="s">
        <v>93</v>
      </c>
      <c r="F42" s="367" t="s">
        <v>73</v>
      </c>
      <c r="G42" s="368" t="s">
        <v>94</v>
      </c>
      <c r="H42" s="368" t="s">
        <v>74</v>
      </c>
      <c r="I42" s="369">
        <v>25</v>
      </c>
      <c r="J42" s="700">
        <f>AVERAGE(I42:I47)</f>
        <v>33.281666666666666</v>
      </c>
      <c r="K42" s="790">
        <f>$J$42*1.25</f>
        <v>41.602083333333333</v>
      </c>
      <c r="L42" s="799">
        <f>75%*J42</f>
        <v>24.96125</v>
      </c>
      <c r="M42" s="540" t="str">
        <f>IF(I42&gt;K$42,"EXCESSIVAMENTE ELEVADO",IF(I42&lt;L$42,"INEXEQUÍVEL","VÁLIDO"))</f>
        <v>VÁLIDO</v>
      </c>
      <c r="N42" s="220"/>
      <c r="O42" s="137"/>
      <c r="P42" s="723">
        <f>TRUNC(AVERAGE(I42:I46),2)</f>
        <v>29.1</v>
      </c>
      <c r="Q42" s="727">
        <f>P42*D42</f>
        <v>2910</v>
      </c>
      <c r="Y42" s="25"/>
    </row>
    <row r="43" spans="1:31" ht="57" customHeight="1" thickBot="1" x14ac:dyDescent="0.3">
      <c r="A43" s="757"/>
      <c r="B43" s="761"/>
      <c r="C43" s="764"/>
      <c r="D43" s="766"/>
      <c r="E43" s="297" t="s">
        <v>76</v>
      </c>
      <c r="F43" s="313" t="s">
        <v>73</v>
      </c>
      <c r="G43" s="314" t="s">
        <v>95</v>
      </c>
      <c r="H43" s="314" t="s">
        <v>74</v>
      </c>
      <c r="I43" s="315">
        <v>26.8</v>
      </c>
      <c r="J43" s="802"/>
      <c r="K43" s="711"/>
      <c r="L43" s="800"/>
      <c r="M43" s="540" t="str">
        <f t="shared" ref="M43:M47" si="2">IF(I43&gt;K$42,"EXCESSIVAMENTE ELEVADO",IF(I43&lt;L$42,"INEXEQUÍVEL","VÁLIDO"))</f>
        <v>VÁLIDO</v>
      </c>
      <c r="N43" s="222"/>
      <c r="O43" s="139"/>
      <c r="P43" s="724"/>
      <c r="Q43" s="728"/>
      <c r="Y43" s="25"/>
    </row>
    <row r="44" spans="1:31" ht="52.5" customHeight="1" thickBot="1" x14ac:dyDescent="0.3">
      <c r="A44" s="757"/>
      <c r="B44" s="761"/>
      <c r="C44" s="764"/>
      <c r="D44" s="764"/>
      <c r="E44" s="274" t="s">
        <v>77</v>
      </c>
      <c r="F44" s="305" t="s">
        <v>73</v>
      </c>
      <c r="G44" s="308" t="s">
        <v>96</v>
      </c>
      <c r="H44" s="115" t="s">
        <v>78</v>
      </c>
      <c r="I44" s="316">
        <v>28.55</v>
      </c>
      <c r="J44" s="701"/>
      <c r="K44" s="711"/>
      <c r="L44" s="800"/>
      <c r="M44" s="540" t="str">
        <f t="shared" si="2"/>
        <v>VÁLIDO</v>
      </c>
      <c r="N44" s="223"/>
      <c r="O44" s="119"/>
      <c r="P44" s="724"/>
      <c r="Q44" s="728"/>
      <c r="Y44" s="25"/>
    </row>
    <row r="45" spans="1:31" ht="115.5" customHeight="1" thickBot="1" x14ac:dyDescent="0.3">
      <c r="A45" s="758"/>
      <c r="B45" s="762"/>
      <c r="C45" s="765"/>
      <c r="D45" s="767"/>
      <c r="E45" s="364" t="s">
        <v>97</v>
      </c>
      <c r="F45" s="14" t="s">
        <v>79</v>
      </c>
      <c r="G45" s="365" t="s">
        <v>86</v>
      </c>
      <c r="H45" s="358" t="s">
        <v>82</v>
      </c>
      <c r="I45" s="299">
        <f>28.5+1.5</f>
        <v>30</v>
      </c>
      <c r="J45" s="701"/>
      <c r="K45" s="711"/>
      <c r="L45" s="800"/>
      <c r="M45" s="540" t="str">
        <f t="shared" si="2"/>
        <v>VÁLIDO</v>
      </c>
      <c r="N45" s="96"/>
      <c r="O45" s="120"/>
      <c r="P45" s="725"/>
      <c r="Q45" s="729"/>
      <c r="Y45" s="25"/>
    </row>
    <row r="46" spans="1:31" ht="81" customHeight="1" thickBot="1" x14ac:dyDescent="0.3">
      <c r="A46" s="758"/>
      <c r="B46" s="762"/>
      <c r="C46" s="765"/>
      <c r="D46" s="767"/>
      <c r="E46" s="338" t="s">
        <v>98</v>
      </c>
      <c r="F46" s="298" t="s">
        <v>79</v>
      </c>
      <c r="G46" s="365" t="s">
        <v>99</v>
      </c>
      <c r="H46" s="358" t="s">
        <v>82</v>
      </c>
      <c r="I46" s="300">
        <f>(202.5/6)+1.4</f>
        <v>35.15</v>
      </c>
      <c r="J46" s="701"/>
      <c r="K46" s="711"/>
      <c r="L46" s="800"/>
      <c r="M46" s="540" t="str">
        <f t="shared" si="2"/>
        <v>VÁLIDO</v>
      </c>
      <c r="N46" s="221"/>
      <c r="O46" s="121"/>
      <c r="P46" s="725"/>
      <c r="Q46" s="729"/>
      <c r="Y46" s="25"/>
    </row>
    <row r="47" spans="1:31" ht="92.25" customHeight="1" thickBot="1" x14ac:dyDescent="0.3">
      <c r="A47" s="759"/>
      <c r="B47" s="754"/>
      <c r="C47" s="755"/>
      <c r="D47" s="755"/>
      <c r="E47" s="372" t="s">
        <v>100</v>
      </c>
      <c r="F47" s="298" t="s">
        <v>79</v>
      </c>
      <c r="G47" s="374" t="s">
        <v>109</v>
      </c>
      <c r="H47" s="370" t="s">
        <v>82</v>
      </c>
      <c r="I47" s="373">
        <f>52.69+1.5</f>
        <v>54.19</v>
      </c>
      <c r="J47" s="701"/>
      <c r="K47" s="711"/>
      <c r="L47" s="800"/>
      <c r="M47" s="540" t="str">
        <f t="shared" si="2"/>
        <v>EXCESSIVAMENTE ELEVADO</v>
      </c>
      <c r="N47" s="371">
        <f>(I47-J42)/J42</f>
        <v>0.62822374680755166</v>
      </c>
      <c r="O47" s="387" t="s">
        <v>87</v>
      </c>
      <c r="P47" s="726"/>
      <c r="Q47" s="730"/>
      <c r="Y47" s="25"/>
    </row>
    <row r="48" spans="1:31" ht="114" customHeight="1" thickBot="1" x14ac:dyDescent="0.3">
      <c r="A48" s="768">
        <v>4</v>
      </c>
      <c r="B48" s="770" t="s">
        <v>101</v>
      </c>
      <c r="C48" s="772" t="s">
        <v>56</v>
      </c>
      <c r="D48" s="774">
        <v>150</v>
      </c>
      <c r="E48" s="381" t="s">
        <v>102</v>
      </c>
      <c r="F48" s="382" t="s">
        <v>79</v>
      </c>
      <c r="G48" s="383" t="s">
        <v>103</v>
      </c>
      <c r="H48" s="382" t="s">
        <v>78</v>
      </c>
      <c r="I48" s="384">
        <f>12.9+1.5</f>
        <v>14.4</v>
      </c>
      <c r="J48" s="720">
        <f>AVERAGE(I48:I52)</f>
        <v>18.27</v>
      </c>
      <c r="K48" s="795">
        <f>$J$48*1.25</f>
        <v>22.837499999999999</v>
      </c>
      <c r="L48" s="797">
        <f>75%*J48</f>
        <v>13.702500000000001</v>
      </c>
      <c r="M48" s="397" t="str">
        <f>IF(I48&gt;K$48,"EXCESSIVAMENTE ELEVADO",IF(I48&lt;L$48,"INEXEQUÍVEL","VÁLIDO"))</f>
        <v>VÁLIDO</v>
      </c>
      <c r="N48" s="385"/>
      <c r="O48" s="386"/>
      <c r="P48" s="697">
        <f>(AVERAGE(I48:I51))</f>
        <v>16.587499999999999</v>
      </c>
      <c r="Q48" s="694">
        <f>P48*D48</f>
        <v>2488.125</v>
      </c>
      <c r="Y48" s="25"/>
    </row>
    <row r="49" spans="1:25" ht="54" customHeight="1" thickBot="1" x14ac:dyDescent="0.3">
      <c r="A49" s="769"/>
      <c r="B49" s="771"/>
      <c r="C49" s="773"/>
      <c r="D49" s="773"/>
      <c r="E49" s="274" t="s">
        <v>104</v>
      </c>
      <c r="F49" s="306" t="s">
        <v>73</v>
      </c>
      <c r="G49" s="317" t="s">
        <v>105</v>
      </c>
      <c r="H49" s="317" t="s">
        <v>78</v>
      </c>
      <c r="I49" s="316">
        <v>14.69</v>
      </c>
      <c r="J49" s="721"/>
      <c r="K49" s="796"/>
      <c r="L49" s="798"/>
      <c r="M49" s="397" t="str">
        <f t="shared" ref="M49:M52" si="3">IF(I49&gt;K$48,"EXCESSIVAMENTE ELEVADO",IF(I49&lt;L$48,"INEXEQUÍVEL","VÁLIDO"))</f>
        <v>VÁLIDO</v>
      </c>
      <c r="N49" s="125"/>
      <c r="O49" s="138"/>
      <c r="P49" s="698"/>
      <c r="Q49" s="695"/>
      <c r="Y49" s="25"/>
    </row>
    <row r="50" spans="1:25" ht="54" customHeight="1" thickBot="1" x14ac:dyDescent="0.3">
      <c r="A50" s="769"/>
      <c r="B50" s="771"/>
      <c r="C50" s="773"/>
      <c r="D50" s="775"/>
      <c r="E50" s="339" t="s">
        <v>106</v>
      </c>
      <c r="F50" s="376" t="s">
        <v>73</v>
      </c>
      <c r="G50" s="377" t="s">
        <v>107</v>
      </c>
      <c r="H50" s="362" t="s">
        <v>78</v>
      </c>
      <c r="I50" s="378">
        <v>17.260000000000002</v>
      </c>
      <c r="J50" s="721"/>
      <c r="K50" s="796"/>
      <c r="L50" s="798"/>
      <c r="M50" s="397" t="str">
        <f t="shared" si="3"/>
        <v>VÁLIDO</v>
      </c>
      <c r="N50" s="125"/>
      <c r="O50" s="138"/>
      <c r="P50" s="698"/>
      <c r="Q50" s="695"/>
      <c r="Y50" s="25"/>
    </row>
    <row r="51" spans="1:25" ht="114" customHeight="1" thickBot="1" x14ac:dyDescent="0.3">
      <c r="A51" s="769"/>
      <c r="B51" s="771"/>
      <c r="C51" s="773"/>
      <c r="D51" s="775"/>
      <c r="E51" s="380" t="s">
        <v>108</v>
      </c>
      <c r="F51" s="374" t="s">
        <v>79</v>
      </c>
      <c r="G51" s="374" t="s">
        <v>109</v>
      </c>
      <c r="H51" s="375" t="s">
        <v>82</v>
      </c>
      <c r="I51" s="379">
        <v>20</v>
      </c>
      <c r="J51" s="721"/>
      <c r="K51" s="796"/>
      <c r="L51" s="798"/>
      <c r="M51" s="397" t="str">
        <f t="shared" si="3"/>
        <v>VÁLIDO</v>
      </c>
      <c r="N51" s="126"/>
      <c r="O51" s="129"/>
      <c r="P51" s="698"/>
      <c r="Q51" s="695"/>
      <c r="Y51" s="25"/>
    </row>
    <row r="52" spans="1:25" ht="48.75" customHeight="1" thickBot="1" x14ac:dyDescent="0.3">
      <c r="A52" s="769"/>
      <c r="B52" s="771"/>
      <c r="C52" s="773"/>
      <c r="D52" s="773"/>
      <c r="E52" s="405" t="s">
        <v>72</v>
      </c>
      <c r="F52" s="406" t="s">
        <v>73</v>
      </c>
      <c r="G52" s="317" t="s">
        <v>110</v>
      </c>
      <c r="H52" s="407" t="s">
        <v>74</v>
      </c>
      <c r="I52" s="408">
        <v>25</v>
      </c>
      <c r="J52" s="721"/>
      <c r="K52" s="796"/>
      <c r="L52" s="798"/>
      <c r="M52" s="397" t="str">
        <f t="shared" si="3"/>
        <v>EXCESSIVAMENTE ELEVADO</v>
      </c>
      <c r="N52" s="371">
        <f>(I52-J48)/J48</f>
        <v>0.3683634373289546</v>
      </c>
      <c r="O52" s="387" t="s">
        <v>87</v>
      </c>
      <c r="P52" s="698"/>
      <c r="Q52" s="695"/>
      <c r="Y52" s="25"/>
    </row>
    <row r="53" spans="1:25" ht="51" customHeight="1" thickBot="1" x14ac:dyDescent="0.3">
      <c r="A53" s="768">
        <v>5</v>
      </c>
      <c r="B53" s="770" t="s">
        <v>111</v>
      </c>
      <c r="C53" s="772" t="s">
        <v>56</v>
      </c>
      <c r="D53" s="772">
        <v>60</v>
      </c>
      <c r="E53" s="400" t="s">
        <v>112</v>
      </c>
      <c r="F53" s="401" t="s">
        <v>73</v>
      </c>
      <c r="G53" s="402" t="s">
        <v>96</v>
      </c>
      <c r="H53" s="403" t="s">
        <v>78</v>
      </c>
      <c r="I53" s="404">
        <v>7.68</v>
      </c>
      <c r="J53" s="704">
        <f>AVERAGE(I53:I59)</f>
        <v>17.918571428571429</v>
      </c>
      <c r="K53" s="702">
        <f>$J$53*1.25</f>
        <v>22.398214285714285</v>
      </c>
      <c r="L53" s="713">
        <f>75%*J53</f>
        <v>13.438928571428573</v>
      </c>
      <c r="M53" s="415" t="str">
        <f>IF(I53&gt;K$53,"EXCESSIVAMENTE ELEVADO",IF(I53&lt;L$53,"INEXEQUÍVEL","VÁLIDO"))</f>
        <v>INEXEQUÍVEL</v>
      </c>
      <c r="N53" s="399">
        <f>I53/J53</f>
        <v>0.42860559674718962</v>
      </c>
      <c r="O53" s="422" t="s">
        <v>75</v>
      </c>
      <c r="P53" s="697">
        <f>(AVERAGE(I55:I57))</f>
        <v>19.096666666666668</v>
      </c>
      <c r="Q53" s="694">
        <f>P53*D53</f>
        <v>1145.8</v>
      </c>
      <c r="Y53" s="25"/>
    </row>
    <row r="54" spans="1:25" ht="51" customHeight="1" thickBot="1" x14ac:dyDescent="0.3">
      <c r="A54" s="769"/>
      <c r="B54" s="771"/>
      <c r="C54" s="773"/>
      <c r="D54" s="773"/>
      <c r="E54" s="282" t="s">
        <v>113</v>
      </c>
      <c r="F54" s="305" t="s">
        <v>73</v>
      </c>
      <c r="G54" s="317" t="s">
        <v>114</v>
      </c>
      <c r="H54" s="309" t="s">
        <v>78</v>
      </c>
      <c r="I54" s="312">
        <v>12</v>
      </c>
      <c r="J54" s="705"/>
      <c r="K54" s="703"/>
      <c r="L54" s="714"/>
      <c r="M54" s="415" t="str">
        <f t="shared" ref="M54:M59" si="4">IF(I54&gt;K$53,"EXCESSIVAMENTE ELEVADO",IF(I54&lt;L$53,"INEXEQUÍVEL","VÁLIDO"))</f>
        <v>INEXEQUÍVEL</v>
      </c>
      <c r="N54" s="398">
        <f>I54/J53</f>
        <v>0.66969624491748381</v>
      </c>
      <c r="O54" s="423" t="s">
        <v>115</v>
      </c>
      <c r="P54" s="698"/>
      <c r="Q54" s="695"/>
      <c r="Y54" s="25"/>
    </row>
    <row r="55" spans="1:25" ht="51" customHeight="1" thickBot="1" x14ac:dyDescent="0.3">
      <c r="A55" s="769"/>
      <c r="B55" s="771"/>
      <c r="C55" s="773"/>
      <c r="D55" s="773"/>
      <c r="E55" s="279" t="s">
        <v>116</v>
      </c>
      <c r="F55" s="305" t="s">
        <v>73</v>
      </c>
      <c r="G55" s="307" t="s">
        <v>117</v>
      </c>
      <c r="H55" s="309" t="s">
        <v>78</v>
      </c>
      <c r="I55" s="318">
        <v>16.61</v>
      </c>
      <c r="J55" s="705"/>
      <c r="K55" s="703"/>
      <c r="L55" s="714"/>
      <c r="M55" s="415" t="str">
        <f t="shared" si="4"/>
        <v>VÁLIDO</v>
      </c>
      <c r="N55" s="398"/>
      <c r="O55" s="423"/>
      <c r="P55" s="698"/>
      <c r="Q55" s="695"/>
      <c r="Y55" s="25"/>
    </row>
    <row r="56" spans="1:25" ht="51" customHeight="1" thickBot="1" x14ac:dyDescent="0.3">
      <c r="A56" s="769"/>
      <c r="B56" s="771"/>
      <c r="C56" s="773"/>
      <c r="D56" s="773"/>
      <c r="E56" s="282" t="s">
        <v>118</v>
      </c>
      <c r="F56" s="305" t="s">
        <v>73</v>
      </c>
      <c r="G56" s="311" t="s">
        <v>96</v>
      </c>
      <c r="H56" s="362" t="s">
        <v>78</v>
      </c>
      <c r="I56" s="312">
        <v>19.28</v>
      </c>
      <c r="J56" s="705"/>
      <c r="K56" s="703"/>
      <c r="L56" s="714"/>
      <c r="M56" s="415" t="str">
        <f t="shared" si="4"/>
        <v>VÁLIDO</v>
      </c>
      <c r="N56" s="398"/>
      <c r="O56" s="423"/>
      <c r="P56" s="698"/>
      <c r="Q56" s="695"/>
      <c r="Y56" s="25"/>
    </row>
    <row r="57" spans="1:25" ht="77.25" customHeight="1" thickBot="1" x14ac:dyDescent="0.3">
      <c r="A57" s="769"/>
      <c r="B57" s="771"/>
      <c r="C57" s="773"/>
      <c r="D57" s="773"/>
      <c r="E57" s="388" t="s">
        <v>119</v>
      </c>
      <c r="F57" s="314" t="s">
        <v>79</v>
      </c>
      <c r="G57" s="389" t="s">
        <v>103</v>
      </c>
      <c r="H57" s="390" t="s">
        <v>78</v>
      </c>
      <c r="I57" s="391">
        <f>19.9+1.5</f>
        <v>21.4</v>
      </c>
      <c r="J57" s="705"/>
      <c r="K57" s="703"/>
      <c r="L57" s="714"/>
      <c r="M57" s="415" t="str">
        <f t="shared" si="4"/>
        <v>VÁLIDO</v>
      </c>
      <c r="N57" s="371"/>
      <c r="O57" s="156"/>
      <c r="P57" s="698"/>
      <c r="Q57" s="695"/>
      <c r="Y57" s="25"/>
    </row>
    <row r="58" spans="1:25" ht="56.25" customHeight="1" thickBot="1" x14ac:dyDescent="0.3">
      <c r="A58" s="769"/>
      <c r="B58" s="771"/>
      <c r="C58" s="773"/>
      <c r="D58" s="773"/>
      <c r="E58" s="281" t="s">
        <v>120</v>
      </c>
      <c r="F58" s="411" t="s">
        <v>73</v>
      </c>
      <c r="G58" s="317" t="s">
        <v>121</v>
      </c>
      <c r="H58" s="412" t="s">
        <v>78</v>
      </c>
      <c r="I58" s="414">
        <v>23.27</v>
      </c>
      <c r="J58" s="705"/>
      <c r="K58" s="703"/>
      <c r="L58" s="714"/>
      <c r="M58" s="415" t="str">
        <f t="shared" si="4"/>
        <v>EXCESSIVAMENTE ELEVADO</v>
      </c>
      <c r="N58" s="371">
        <f>(I58-J53)/J53</f>
        <v>0.29865263493582073</v>
      </c>
      <c r="O58" s="156" t="s">
        <v>87</v>
      </c>
      <c r="P58" s="698"/>
      <c r="Q58" s="695"/>
      <c r="Y58" s="25"/>
    </row>
    <row r="59" spans="1:25" ht="110.25" customHeight="1" thickBot="1" x14ac:dyDescent="0.3">
      <c r="A59" s="769"/>
      <c r="B59" s="771"/>
      <c r="C59" s="773"/>
      <c r="D59" s="775"/>
      <c r="E59" s="556" t="s">
        <v>122</v>
      </c>
      <c r="F59" s="417" t="s">
        <v>79</v>
      </c>
      <c r="G59" s="515" t="s">
        <v>109</v>
      </c>
      <c r="H59" s="516" t="s">
        <v>82</v>
      </c>
      <c r="I59" s="517">
        <v>25.19</v>
      </c>
      <c r="J59" s="706"/>
      <c r="K59" s="703"/>
      <c r="L59" s="714"/>
      <c r="M59" s="415" t="str">
        <f t="shared" si="4"/>
        <v>EXCESSIVAMENTE ELEVADO</v>
      </c>
      <c r="N59" s="371">
        <f>(I59-J53)/J53</f>
        <v>0.40580403412261823</v>
      </c>
      <c r="O59" s="156" t="s">
        <v>87</v>
      </c>
      <c r="P59" s="699"/>
      <c r="Q59" s="696"/>
      <c r="Y59" s="25"/>
    </row>
    <row r="60" spans="1:25" ht="51" customHeight="1" thickBot="1" x14ac:dyDescent="0.3">
      <c r="A60" s="768">
        <v>6</v>
      </c>
      <c r="B60" s="770" t="s">
        <v>123</v>
      </c>
      <c r="C60" s="772" t="s">
        <v>56</v>
      </c>
      <c r="D60" s="772">
        <v>60</v>
      </c>
      <c r="E60" s="488" t="s">
        <v>124</v>
      </c>
      <c r="F60" s="514" t="s">
        <v>125</v>
      </c>
      <c r="G60" s="514" t="s">
        <v>126</v>
      </c>
      <c r="H60" s="514" t="s">
        <v>78</v>
      </c>
      <c r="I60" s="409">
        <v>19.899999999999999</v>
      </c>
      <c r="J60" s="707">
        <f>AVERAGE(I60:I65)</f>
        <v>27.908333333333335</v>
      </c>
      <c r="K60" s="710">
        <f>$J$60*1.25</f>
        <v>34.885416666666671</v>
      </c>
      <c r="L60" s="715">
        <f>75%*J60</f>
        <v>20.931250000000002</v>
      </c>
      <c r="M60" s="518" t="str">
        <f>IF(I60&gt;K$60,"EXCESSIVAMENTE ELEVADO",IF(I60&lt;L$60,"INEXEQUÍVEL","VÁLIDO"))</f>
        <v>INEXEQUÍVEL</v>
      </c>
      <c r="N60" s="399">
        <f>I60/J60</f>
        <v>0.7130486712451477</v>
      </c>
      <c r="O60" s="422" t="s">
        <v>75</v>
      </c>
      <c r="P60" s="697">
        <f>TRUNC(AVERAGE(I61:I64),2)</f>
        <v>27.35</v>
      </c>
      <c r="Q60" s="694">
        <f>P60*D60</f>
        <v>1641</v>
      </c>
      <c r="Y60" s="25"/>
    </row>
    <row r="61" spans="1:25" ht="51" customHeight="1" thickBot="1" x14ac:dyDescent="0.3">
      <c r="A61" s="769"/>
      <c r="B61" s="771"/>
      <c r="C61" s="773"/>
      <c r="D61" s="773"/>
      <c r="E61" s="295" t="s">
        <v>127</v>
      </c>
      <c r="F61" s="314" t="s">
        <v>125</v>
      </c>
      <c r="G61" s="314" t="s">
        <v>121</v>
      </c>
      <c r="H61" s="321" t="s">
        <v>78</v>
      </c>
      <c r="I61" s="320">
        <v>23.94</v>
      </c>
      <c r="J61" s="708"/>
      <c r="K61" s="711"/>
      <c r="L61" s="716"/>
      <c r="M61" s="518" t="str">
        <f t="shared" ref="M61:M64" si="5">IF(I61&gt;K$60,"EXCESSIVAMENTE ELEVADO",IF(I61&lt;L$60,"INEXEQUÍVEL","VÁLIDO"))</f>
        <v>VÁLIDO</v>
      </c>
      <c r="N61" s="219"/>
      <c r="O61" s="118"/>
      <c r="P61" s="698"/>
      <c r="Q61" s="695"/>
      <c r="Y61" s="25"/>
    </row>
    <row r="62" spans="1:25" ht="51" customHeight="1" thickBot="1" x14ac:dyDescent="0.3">
      <c r="A62" s="769"/>
      <c r="B62" s="771"/>
      <c r="C62" s="773"/>
      <c r="D62" s="773"/>
      <c r="E62" s="319" t="s">
        <v>128</v>
      </c>
      <c r="F62" s="314" t="s">
        <v>125</v>
      </c>
      <c r="G62" s="314" t="s">
        <v>129</v>
      </c>
      <c r="H62" s="322" t="s">
        <v>78</v>
      </c>
      <c r="I62" s="320">
        <v>26.41</v>
      </c>
      <c r="J62" s="708"/>
      <c r="K62" s="711"/>
      <c r="L62" s="716"/>
      <c r="M62" s="518" t="str">
        <f t="shared" si="5"/>
        <v>VÁLIDO</v>
      </c>
      <c r="N62" s="219"/>
      <c r="O62" s="118"/>
      <c r="P62" s="698"/>
      <c r="Q62" s="695"/>
      <c r="Y62" s="25"/>
    </row>
    <row r="63" spans="1:25" ht="96.75" customHeight="1" thickBot="1" x14ac:dyDescent="0.3">
      <c r="A63" s="769"/>
      <c r="B63" s="771"/>
      <c r="C63" s="773"/>
      <c r="D63" s="773"/>
      <c r="E63" s="388" t="s">
        <v>130</v>
      </c>
      <c r="F63" s="314" t="s">
        <v>79</v>
      </c>
      <c r="G63" s="389" t="s">
        <v>109</v>
      </c>
      <c r="H63" s="375" t="s">
        <v>82</v>
      </c>
      <c r="I63" s="320">
        <v>27.65</v>
      </c>
      <c r="J63" s="708"/>
      <c r="K63" s="711"/>
      <c r="L63" s="716"/>
      <c r="M63" s="518" t="str">
        <f t="shared" si="5"/>
        <v>VÁLIDO</v>
      </c>
      <c r="N63" s="118"/>
      <c r="O63" s="129"/>
      <c r="P63" s="698"/>
      <c r="Q63" s="695"/>
      <c r="Y63" s="25"/>
    </row>
    <row r="64" spans="1:25" ht="77.25" customHeight="1" thickBot="1" x14ac:dyDescent="0.3">
      <c r="A64" s="769"/>
      <c r="B64" s="771"/>
      <c r="C64" s="773"/>
      <c r="D64" s="773"/>
      <c r="E64" s="388" t="s">
        <v>131</v>
      </c>
      <c r="F64" s="314" t="s">
        <v>79</v>
      </c>
      <c r="G64" s="389" t="s">
        <v>103</v>
      </c>
      <c r="H64" s="314" t="s">
        <v>78</v>
      </c>
      <c r="I64" s="320">
        <f>29.9+1.5</f>
        <v>31.4</v>
      </c>
      <c r="J64" s="708"/>
      <c r="K64" s="711"/>
      <c r="L64" s="716"/>
      <c r="M64" s="518" t="str">
        <f t="shared" si="5"/>
        <v>VÁLIDO</v>
      </c>
      <c r="N64" s="129"/>
      <c r="O64" s="410"/>
      <c r="P64" s="698"/>
      <c r="Q64" s="695"/>
      <c r="Y64" s="25"/>
    </row>
    <row r="65" spans="1:25" ht="51" customHeight="1" thickBot="1" x14ac:dyDescent="0.3">
      <c r="A65" s="769"/>
      <c r="B65" s="771"/>
      <c r="C65" s="773"/>
      <c r="D65" s="773"/>
      <c r="E65" s="289" t="s">
        <v>132</v>
      </c>
      <c r="F65" s="417" t="s">
        <v>125</v>
      </c>
      <c r="G65" s="417" t="s">
        <v>126</v>
      </c>
      <c r="H65" s="417" t="s">
        <v>78</v>
      </c>
      <c r="I65" s="413">
        <v>38.15</v>
      </c>
      <c r="J65" s="709"/>
      <c r="K65" s="712"/>
      <c r="L65" s="717"/>
      <c r="M65" s="518" t="str">
        <f>IF(I65&gt;K$60,"EXCESSIVAMENTE ELEVADO",IF(I65&lt;L$60,"INEXEQUÍVEL","VÁLIDO"))</f>
        <v>EXCESSIVAMENTE ELEVADO</v>
      </c>
      <c r="N65" s="371">
        <f>(I65-J60)/J60</f>
        <v>0.36697521648253195</v>
      </c>
      <c r="O65" s="156" t="s">
        <v>87</v>
      </c>
      <c r="P65" s="699"/>
      <c r="Q65" s="696"/>
      <c r="Y65" s="25"/>
    </row>
    <row r="66" spans="1:25" ht="57" customHeight="1" x14ac:dyDescent="0.25">
      <c r="A66" s="768">
        <v>7</v>
      </c>
      <c r="B66" s="770" t="s">
        <v>133</v>
      </c>
      <c r="C66" s="772" t="s">
        <v>56</v>
      </c>
      <c r="D66" s="772">
        <v>10</v>
      </c>
      <c r="E66" s="285" t="s">
        <v>134</v>
      </c>
      <c r="F66" s="323" t="s">
        <v>125</v>
      </c>
      <c r="G66" s="323" t="s">
        <v>135</v>
      </c>
      <c r="H66" s="323" t="s">
        <v>78</v>
      </c>
      <c r="I66" s="324">
        <v>86</v>
      </c>
      <c r="J66" s="700">
        <f>AVERAGE(I66:I71)</f>
        <v>153.13333333333333</v>
      </c>
      <c r="K66" s="790">
        <f>J66*1.25</f>
        <v>191.41666666666666</v>
      </c>
      <c r="L66" s="791">
        <f>75%*J66</f>
        <v>114.85</v>
      </c>
      <c r="M66" s="666" t="str">
        <f t="shared" ref="M66:M71" si="6">IF(I66&gt;K$66,"EXCESSIVAMENTE ELEVADO",IF(I66&lt;L$66,"INEXEQUÍVEL","VÁLIDO"))</f>
        <v>INEXEQUÍVEL</v>
      </c>
      <c r="N66" s="399">
        <f>I66/J66</f>
        <v>0.56160208968219416</v>
      </c>
      <c r="O66" s="420" t="s">
        <v>115</v>
      </c>
      <c r="P66" s="698">
        <f>TRUNC(AVERAGE(I68:I70),2)</f>
        <v>145.96</v>
      </c>
      <c r="Q66" s="695">
        <f>P66*D66</f>
        <v>1459.6000000000001</v>
      </c>
      <c r="Y66" s="25"/>
    </row>
    <row r="67" spans="1:25" ht="55.5" customHeight="1" x14ac:dyDescent="0.25">
      <c r="A67" s="769"/>
      <c r="B67" s="771"/>
      <c r="C67" s="773"/>
      <c r="D67" s="773"/>
      <c r="E67" s="273" t="s">
        <v>136</v>
      </c>
      <c r="F67" s="307" t="s">
        <v>125</v>
      </c>
      <c r="G67" s="308" t="s">
        <v>137</v>
      </c>
      <c r="H67" s="307" t="s">
        <v>78</v>
      </c>
      <c r="I67" s="310">
        <v>100</v>
      </c>
      <c r="J67" s="701"/>
      <c r="K67" s="711"/>
      <c r="L67" s="792"/>
      <c r="M67" s="667" t="str">
        <f t="shared" si="6"/>
        <v>INEXEQUÍVEL</v>
      </c>
      <c r="N67" s="398">
        <f>I67/J66</f>
        <v>0.65302568567696995</v>
      </c>
      <c r="O67" s="421" t="s">
        <v>115</v>
      </c>
      <c r="P67" s="698"/>
      <c r="Q67" s="695"/>
      <c r="Y67" s="25"/>
    </row>
    <row r="68" spans="1:25" ht="55.5" customHeight="1" x14ac:dyDescent="0.25">
      <c r="A68" s="769"/>
      <c r="B68" s="771"/>
      <c r="C68" s="773"/>
      <c r="D68" s="773"/>
      <c r="E68" s="273" t="s">
        <v>88</v>
      </c>
      <c r="F68" s="325" t="s">
        <v>125</v>
      </c>
      <c r="G68" s="317" t="s">
        <v>138</v>
      </c>
      <c r="H68" s="306" t="s">
        <v>74</v>
      </c>
      <c r="I68" s="326">
        <v>126.91</v>
      </c>
      <c r="J68" s="701"/>
      <c r="K68" s="711"/>
      <c r="L68" s="792"/>
      <c r="M68" s="665" t="str">
        <f t="shared" si="6"/>
        <v>VÁLIDO</v>
      </c>
      <c r="N68" s="593"/>
      <c r="O68" s="138"/>
      <c r="P68" s="698"/>
      <c r="Q68" s="695"/>
      <c r="Y68" s="25"/>
    </row>
    <row r="69" spans="1:25" ht="82.5" customHeight="1" x14ac:dyDescent="0.25">
      <c r="A69" s="769"/>
      <c r="B69" s="771"/>
      <c r="C69" s="773"/>
      <c r="D69" s="773"/>
      <c r="E69" s="388" t="s">
        <v>139</v>
      </c>
      <c r="F69" s="314" t="s">
        <v>79</v>
      </c>
      <c r="G69" s="389" t="s">
        <v>109</v>
      </c>
      <c r="H69" s="375" t="s">
        <v>82</v>
      </c>
      <c r="I69" s="117">
        <f>142.99+7</f>
        <v>149.99</v>
      </c>
      <c r="J69" s="701"/>
      <c r="K69" s="711"/>
      <c r="L69" s="792"/>
      <c r="M69" s="665" t="str">
        <f t="shared" si="6"/>
        <v>VÁLIDO</v>
      </c>
      <c r="N69" s="262"/>
      <c r="O69" s="138"/>
      <c r="P69" s="698"/>
      <c r="Q69" s="695"/>
      <c r="Y69" s="25"/>
    </row>
    <row r="70" spans="1:25" ht="93.75" customHeight="1" x14ac:dyDescent="0.25">
      <c r="A70" s="769"/>
      <c r="B70" s="771"/>
      <c r="C70" s="773"/>
      <c r="D70" s="773"/>
      <c r="E70" s="416" t="s">
        <v>140</v>
      </c>
      <c r="F70" s="417" t="s">
        <v>79</v>
      </c>
      <c r="G70" s="418" t="s">
        <v>103</v>
      </c>
      <c r="H70" s="417" t="s">
        <v>78</v>
      </c>
      <c r="I70" s="326">
        <f>154+7</f>
        <v>161</v>
      </c>
      <c r="J70" s="701"/>
      <c r="K70" s="711"/>
      <c r="L70" s="792"/>
      <c r="M70" s="664" t="str">
        <f t="shared" si="6"/>
        <v>VÁLIDO</v>
      </c>
      <c r="N70" s="594"/>
      <c r="O70" s="410"/>
      <c r="P70" s="698"/>
      <c r="Q70" s="695"/>
      <c r="Y70" s="25"/>
    </row>
    <row r="71" spans="1:25" ht="89.25" customHeight="1" thickBot="1" x14ac:dyDescent="0.3">
      <c r="A71" s="769"/>
      <c r="B71" s="771"/>
      <c r="C71" s="773"/>
      <c r="D71" s="773"/>
      <c r="E71" s="519" t="s">
        <v>141</v>
      </c>
      <c r="F71" s="417" t="s">
        <v>79</v>
      </c>
      <c r="G71" s="418" t="s">
        <v>142</v>
      </c>
      <c r="H71" s="417" t="s">
        <v>78</v>
      </c>
      <c r="I71" s="326">
        <v>294.89999999999998</v>
      </c>
      <c r="J71" s="701"/>
      <c r="K71" s="711"/>
      <c r="L71" s="792"/>
      <c r="M71" s="663" t="str">
        <f t="shared" si="6"/>
        <v>EXCESSIVAMENTE ELEVADO</v>
      </c>
      <c r="N71" s="249">
        <f>(I71-J66)/J66</f>
        <v>0.92577274706138435</v>
      </c>
      <c r="O71" s="156" t="s">
        <v>87</v>
      </c>
      <c r="P71" s="698"/>
      <c r="Q71" s="695"/>
      <c r="Y71" s="25"/>
    </row>
    <row r="72" spans="1:25" ht="25.9" customHeight="1" thickBot="1" x14ac:dyDescent="0.3">
      <c r="A72" s="750"/>
      <c r="B72" s="751"/>
      <c r="C72" s="751"/>
      <c r="D72" s="751"/>
      <c r="E72" s="751"/>
      <c r="F72" s="751"/>
      <c r="G72" s="751"/>
      <c r="H72" s="751"/>
      <c r="I72" s="751"/>
      <c r="J72" s="751"/>
      <c r="K72" s="751"/>
      <c r="L72" s="751"/>
      <c r="M72" s="751"/>
      <c r="N72" s="751"/>
      <c r="O72" s="751"/>
      <c r="P72" s="752"/>
      <c r="Q72" s="425">
        <f>SUM(Q34:Q71)</f>
        <v>20112.274999999998</v>
      </c>
    </row>
    <row r="76" spans="1:25" s="13" customFormat="1" x14ac:dyDescent="0.25">
      <c r="A76" s="32"/>
      <c r="B76" s="37"/>
      <c r="C76" s="32"/>
      <c r="D76" s="32"/>
      <c r="E76" s="39"/>
      <c r="F76" s="39"/>
      <c r="G76" s="23"/>
      <c r="H76" s="32"/>
      <c r="I76" s="32"/>
      <c r="J76" s="32"/>
      <c r="M76" s="392"/>
      <c r="P76"/>
      <c r="Q76"/>
      <c r="R76"/>
      <c r="S76"/>
      <c r="T76"/>
      <c r="U76"/>
      <c r="V76"/>
      <c r="W76"/>
      <c r="X76"/>
      <c r="Y76"/>
    </row>
    <row r="77" spans="1:25" s="13" customFormat="1" x14ac:dyDescent="0.25">
      <c r="A77" s="32"/>
      <c r="B77" s="37"/>
      <c r="C77" s="32"/>
      <c r="D77" s="32"/>
      <c r="E77" s="39"/>
      <c r="F77" s="39"/>
      <c r="G77" s="23"/>
      <c r="H77" s="32"/>
      <c r="I77" s="32"/>
      <c r="J77" s="32"/>
      <c r="M77" s="392"/>
      <c r="P77"/>
      <c r="Q77"/>
      <c r="R77"/>
      <c r="S77"/>
      <c r="T77"/>
      <c r="U77"/>
      <c r="V77"/>
      <c r="W77"/>
      <c r="X77"/>
      <c r="Y77"/>
    </row>
    <row r="78" spans="1:25" s="13" customFormat="1" x14ac:dyDescent="0.25">
      <c r="A78" s="32"/>
      <c r="B78" s="37"/>
      <c r="C78" s="32"/>
      <c r="D78" s="32"/>
      <c r="E78" s="39"/>
      <c r="F78" s="39"/>
      <c r="G78" s="23"/>
      <c r="H78" s="32"/>
      <c r="I78" s="32"/>
      <c r="J78" s="32"/>
      <c r="M78" s="392"/>
      <c r="P78"/>
      <c r="Q78"/>
      <c r="R78"/>
      <c r="S78"/>
      <c r="T78"/>
      <c r="U78"/>
      <c r="V78"/>
      <c r="W78"/>
      <c r="X78"/>
      <c r="Y78"/>
    </row>
    <row r="79" spans="1:25" s="13" customFormat="1" x14ac:dyDescent="0.25">
      <c r="A79" s="32"/>
      <c r="B79" s="37"/>
      <c r="C79" s="32"/>
      <c r="D79" s="32"/>
      <c r="E79" s="39"/>
      <c r="F79" s="39"/>
      <c r="G79" s="23"/>
      <c r="H79" s="32"/>
      <c r="I79" s="32"/>
      <c r="J79" s="32"/>
      <c r="M79" s="392"/>
      <c r="P79"/>
      <c r="Q79"/>
      <c r="R79"/>
      <c r="S79"/>
      <c r="T79"/>
      <c r="U79"/>
      <c r="V79"/>
      <c r="W79"/>
      <c r="X79"/>
      <c r="Y79"/>
    </row>
  </sheetData>
  <sortState xmlns:xlrd2="http://schemas.microsoft.com/office/spreadsheetml/2017/richdata2" ref="E66:I71">
    <sortCondition ref="I66:I71"/>
  </sortState>
  <mergeCells count="96">
    <mergeCell ref="AC5:AK5"/>
    <mergeCell ref="AC6:AK6"/>
    <mergeCell ref="AC7:AK7"/>
    <mergeCell ref="AC8:AK8"/>
    <mergeCell ref="AC9:AK9"/>
    <mergeCell ref="E32:E33"/>
    <mergeCell ref="K66:K71"/>
    <mergeCell ref="L66:L71"/>
    <mergeCell ref="A8:O8"/>
    <mergeCell ref="A11:P11"/>
    <mergeCell ref="K34:K37"/>
    <mergeCell ref="L34:L37"/>
    <mergeCell ref="K48:K52"/>
    <mergeCell ref="L48:L52"/>
    <mergeCell ref="K38:K41"/>
    <mergeCell ref="L38:L41"/>
    <mergeCell ref="K42:K47"/>
    <mergeCell ref="L42:L47"/>
    <mergeCell ref="A34:A37"/>
    <mergeCell ref="J38:J41"/>
    <mergeCell ref="J42:J47"/>
    <mergeCell ref="F32:F33"/>
    <mergeCell ref="G32:G33"/>
    <mergeCell ref="I32:I33"/>
    <mergeCell ref="K32:K33"/>
    <mergeCell ref="H32:H33"/>
    <mergeCell ref="A32:A33"/>
    <mergeCell ref="B32:B33"/>
    <mergeCell ref="C32:C33"/>
    <mergeCell ref="D32:D33"/>
    <mergeCell ref="D34:D37"/>
    <mergeCell ref="C34:C37"/>
    <mergeCell ref="B34:B37"/>
    <mergeCell ref="A48:A52"/>
    <mergeCell ref="D48:D52"/>
    <mergeCell ref="C48:C52"/>
    <mergeCell ref="B48:B52"/>
    <mergeCell ref="Q66:Q71"/>
    <mergeCell ref="Q48:Q52"/>
    <mergeCell ref="P48:P52"/>
    <mergeCell ref="P66:P71"/>
    <mergeCell ref="B53:B59"/>
    <mergeCell ref="C53:C59"/>
    <mergeCell ref="D53:D59"/>
    <mergeCell ref="A53:A59"/>
    <mergeCell ref="B60:B65"/>
    <mergeCell ref="A60:A65"/>
    <mergeCell ref="D60:D65"/>
    <mergeCell ref="C60:C65"/>
    <mergeCell ref="J34:J37"/>
    <mergeCell ref="A72:P72"/>
    <mergeCell ref="A38:A41"/>
    <mergeCell ref="B38:B41"/>
    <mergeCell ref="C38:C41"/>
    <mergeCell ref="D38:D41"/>
    <mergeCell ref="A42:A47"/>
    <mergeCell ref="B42:B47"/>
    <mergeCell ref="C42:C47"/>
    <mergeCell ref="D42:D47"/>
    <mergeCell ref="P38:P41"/>
    <mergeCell ref="A66:A71"/>
    <mergeCell ref="B66:B71"/>
    <mergeCell ref="C66:C71"/>
    <mergeCell ref="D66:D71"/>
    <mergeCell ref="P53:P59"/>
    <mergeCell ref="AC15:AK15"/>
    <mergeCell ref="J48:J52"/>
    <mergeCell ref="Q38:Q41"/>
    <mergeCell ref="P42:P47"/>
    <mergeCell ref="Q42:Q47"/>
    <mergeCell ref="U25:AB25"/>
    <mergeCell ref="U26:AB26"/>
    <mergeCell ref="P32:Q32"/>
    <mergeCell ref="U27:AC28"/>
    <mergeCell ref="N32:O33"/>
    <mergeCell ref="Q34:Q37"/>
    <mergeCell ref="P34:P37"/>
    <mergeCell ref="L32:L33"/>
    <mergeCell ref="M32:M33"/>
    <mergeCell ref="J32:J33"/>
    <mergeCell ref="O16:S16"/>
    <mergeCell ref="AC10:AK10"/>
    <mergeCell ref="AC11:AK11"/>
    <mergeCell ref="AC12:AK12"/>
    <mergeCell ref="AC13:AK13"/>
    <mergeCell ref="AC14:AK14"/>
    <mergeCell ref="Q53:Q59"/>
    <mergeCell ref="P60:P65"/>
    <mergeCell ref="Q60:Q65"/>
    <mergeCell ref="J66:J71"/>
    <mergeCell ref="K53:K59"/>
    <mergeCell ref="J53:J59"/>
    <mergeCell ref="J60:J65"/>
    <mergeCell ref="K60:K65"/>
    <mergeCell ref="L53:L59"/>
    <mergeCell ref="L60:L65"/>
  </mergeCells>
  <phoneticPr fontId="3" type="noConversion"/>
  <conditionalFormatting sqref="L6:N7 L9:N9 N32:N37 M32:M71">
    <cfRule type="containsText" dxfId="652" priority="152" operator="containsText" text="Excessivamente elevado">
      <formula>NOT(ISERROR(SEARCH("Excessivamente elevado",L6)))</formula>
    </cfRule>
  </conditionalFormatting>
  <conditionalFormatting sqref="N39:O39 N38 M34:M47">
    <cfRule type="aboveAverage" dxfId="651" priority="3730" aboveAverage="0"/>
  </conditionalFormatting>
  <conditionalFormatting sqref="M34:M71">
    <cfRule type="cellIs" dxfId="650" priority="549" operator="lessThan">
      <formula>"K$25"</formula>
    </cfRule>
    <cfRule type="cellIs" dxfId="649" priority="550" operator="greaterThan">
      <formula>"J&amp;25"</formula>
    </cfRule>
    <cfRule type="cellIs" dxfId="648" priority="552" operator="greaterThan">
      <formula>"J$25"</formula>
    </cfRule>
    <cfRule type="containsText" priority="554" operator="containsText" text="Excessivamente elevado">
      <formula>NOT(ISERROR(SEARCH("Excessivamente elevado",M34)))</formula>
    </cfRule>
    <cfRule type="containsText" dxfId="647" priority="555" operator="containsText" text="Válido">
      <formula>NOT(ISERROR(SEARCH("Válido",M34)))</formula>
    </cfRule>
    <cfRule type="containsText" dxfId="646" priority="556" operator="containsText" text="Inexequível">
      <formula>NOT(ISERROR(SEARCH("Inexequível",M34)))</formula>
    </cfRule>
  </conditionalFormatting>
  <conditionalFormatting sqref="M36">
    <cfRule type="aboveAverage" dxfId="645" priority="692" aboveAverage="0"/>
  </conditionalFormatting>
  <conditionalFormatting sqref="M48:M65">
    <cfRule type="aboveAverage" dxfId="644" priority="3842" aboveAverage="0"/>
  </conditionalFormatting>
  <conditionalFormatting sqref="O68:O70 M66:M71">
    <cfRule type="aboveAverage" dxfId="643" priority="3844" aboveAverage="0"/>
  </conditionalFormatting>
  <conditionalFormatting sqref="N34">
    <cfRule type="aboveAverage" dxfId="642" priority="611" aboveAverage="0"/>
  </conditionalFormatting>
  <conditionalFormatting sqref="N34:N35">
    <cfRule type="containsText" dxfId="641" priority="328" operator="containsText" text="Excessivamente elevado">
      <formula>NOT(ISERROR(SEARCH("Excessivamente elevado",N34)))</formula>
    </cfRule>
    <cfRule type="containsText" dxfId="640" priority="330" operator="containsText" text="Válido">
      <formula>NOT(ISERROR(SEARCH("Válido",N34)))</formula>
    </cfRule>
    <cfRule type="containsText" dxfId="639" priority="331" operator="containsText" text="Inexequível">
      <formula>NOT(ISERROR(SEARCH("Inexequível",N34)))</formula>
    </cfRule>
  </conditionalFormatting>
  <conditionalFormatting sqref="N34:N37">
    <cfRule type="cellIs" dxfId="638" priority="327" operator="greaterThan">
      <formula>"J$25"</formula>
    </cfRule>
  </conditionalFormatting>
  <conditionalFormatting sqref="N47:N48 N34:N37">
    <cfRule type="containsText" priority="147" operator="containsText" text="Excessivamente elevado">
      <formula>NOT(ISERROR(SEARCH("Excessivamente elevado",N34)))</formula>
    </cfRule>
  </conditionalFormatting>
  <conditionalFormatting sqref="N39:O64 N34:N38">
    <cfRule type="cellIs" dxfId="637" priority="306" operator="lessThan">
      <formula>"K$25"</formula>
    </cfRule>
    <cfRule type="cellIs" dxfId="636" priority="307" operator="greaterThan">
      <formula>"J&amp;25"</formula>
    </cfRule>
  </conditionalFormatting>
  <conditionalFormatting sqref="N35">
    <cfRule type="aboveAverage" dxfId="635" priority="332" aboveAverage="0"/>
  </conditionalFormatting>
  <conditionalFormatting sqref="N36:N37">
    <cfRule type="containsText" dxfId="634" priority="681" operator="containsText" text="Válido">
      <formula>NOT(ISERROR(SEARCH("Válido",N36)))</formula>
    </cfRule>
    <cfRule type="containsText" dxfId="633" priority="682" operator="containsText" text="Inexequível">
      <formula>NOT(ISERROR(SEARCH("Inexequível",N36)))</formula>
    </cfRule>
  </conditionalFormatting>
  <conditionalFormatting sqref="N37">
    <cfRule type="aboveAverage" dxfId="632" priority="3452" aboveAverage="0"/>
  </conditionalFormatting>
  <conditionalFormatting sqref="N40">
    <cfRule type="aboveAverage" dxfId="631" priority="114" aboveAverage="0"/>
  </conditionalFormatting>
  <conditionalFormatting sqref="N40:N41 N43:N48">
    <cfRule type="cellIs" dxfId="630" priority="73" operator="greaterThan">
      <formula>"J$25"</formula>
    </cfRule>
    <cfRule type="containsText" dxfId="629" priority="74" operator="containsText" text="Excessivamente elevado">
      <formula>NOT(ISERROR(SEARCH("Excessivamente elevado",N40)))</formula>
    </cfRule>
    <cfRule type="containsText" dxfId="628" priority="76" operator="containsText" text="Válido">
      <formula>NOT(ISERROR(SEARCH("Válido",N40)))</formula>
    </cfRule>
    <cfRule type="containsText" dxfId="627" priority="77" operator="containsText" text="Inexequível">
      <formula>NOT(ISERROR(SEARCH("Inexequível",N40)))</formula>
    </cfRule>
  </conditionalFormatting>
  <conditionalFormatting sqref="N40:N45">
    <cfRule type="containsText" priority="57" operator="containsText" text="Excessivamente elevado">
      <formula>NOT(ISERROR(SEARCH("Excessivamente elevado",N40)))</formula>
    </cfRule>
  </conditionalFormatting>
  <conditionalFormatting sqref="N40:N56">
    <cfRule type="cellIs" dxfId="626" priority="43" operator="lessThan">
      <formula>"K$25"</formula>
    </cfRule>
    <cfRule type="cellIs" dxfId="625" priority="44" operator="greaterThan">
      <formula>"J&amp;25"</formula>
    </cfRule>
  </conditionalFormatting>
  <conditionalFormatting sqref="N41">
    <cfRule type="aboveAverage" dxfId="624" priority="105" aboveAverage="0"/>
  </conditionalFormatting>
  <conditionalFormatting sqref="N42">
    <cfRule type="cellIs" dxfId="623" priority="55" operator="greaterThan">
      <formula>"J$25"</formula>
    </cfRule>
    <cfRule type="containsText" dxfId="622" priority="56" operator="containsText" text="Excessivamente elevado">
      <formula>NOT(ISERROR(SEARCH("Excessivamente elevado",N42)))</formula>
    </cfRule>
    <cfRule type="containsText" dxfId="621" priority="58" operator="containsText" text="Válido">
      <formula>NOT(ISERROR(SEARCH("Válido",N42)))</formula>
    </cfRule>
    <cfRule type="containsText" dxfId="620" priority="59" operator="containsText" text="Inexequível">
      <formula>NOT(ISERROR(SEARCH("Inexequível",N42)))</formula>
    </cfRule>
    <cfRule type="aboveAverage" dxfId="619" priority="60" aboveAverage="0"/>
  </conditionalFormatting>
  <conditionalFormatting sqref="N43">
    <cfRule type="aboveAverage" dxfId="618" priority="87" aboveAverage="0"/>
  </conditionalFormatting>
  <conditionalFormatting sqref="N44">
    <cfRule type="aboveAverage" dxfId="617" priority="323" aboveAverage="0"/>
  </conditionalFormatting>
  <conditionalFormatting sqref="N44:N45">
    <cfRule type="cellIs" dxfId="616" priority="309" operator="greaterThan">
      <formula>"J$25"</formula>
    </cfRule>
    <cfRule type="containsText" dxfId="615" priority="310" operator="containsText" text="Excessivamente elevado">
      <formula>NOT(ISERROR(SEARCH("Excessivamente elevado",N44)))</formula>
    </cfRule>
    <cfRule type="containsText" dxfId="614" priority="312" operator="containsText" text="Válido">
      <formula>NOT(ISERROR(SEARCH("Válido",N44)))</formula>
    </cfRule>
    <cfRule type="containsText" dxfId="613" priority="313" operator="containsText" text="Inexequível">
      <formula>NOT(ISERROR(SEARCH("Inexequível",N44)))</formula>
    </cfRule>
  </conditionalFormatting>
  <conditionalFormatting sqref="N45">
    <cfRule type="aboveAverage" dxfId="612" priority="314" aboveAverage="0"/>
  </conditionalFormatting>
  <conditionalFormatting sqref="N47">
    <cfRule type="aboveAverage" dxfId="611" priority="3759" aboveAverage="0"/>
  </conditionalFormatting>
  <conditionalFormatting sqref="N48">
    <cfRule type="aboveAverage" dxfId="610" priority="78" aboveAverage="0"/>
  </conditionalFormatting>
  <conditionalFormatting sqref="N52">
    <cfRule type="cellIs" dxfId="609" priority="47" operator="greaterThan">
      <formula>"J$25"</formula>
    </cfRule>
    <cfRule type="containsText" dxfId="608" priority="48" operator="containsText" text="Excessivamente elevado">
      <formula>NOT(ISERROR(SEARCH("Excessivamente elevado",N52)))</formula>
    </cfRule>
    <cfRule type="containsText" dxfId="607" priority="49" operator="containsText" text="Válido">
      <formula>NOT(ISERROR(SEARCH("Válido",N52)))</formula>
    </cfRule>
    <cfRule type="containsText" dxfId="606" priority="50" operator="containsText" text="Inexequível">
      <formula>NOT(ISERROR(SEARCH("Inexequível",N52)))</formula>
    </cfRule>
    <cfRule type="aboveAverage" dxfId="605" priority="52" aboveAverage="0"/>
  </conditionalFormatting>
  <conditionalFormatting sqref="N52:N60">
    <cfRule type="containsText" priority="13" operator="containsText" text="Excessivamente elevado">
      <formula>NOT(ISERROR(SEARCH("Excessivamente elevado",N52)))</formula>
    </cfRule>
  </conditionalFormatting>
  <conditionalFormatting sqref="N53:N56">
    <cfRule type="aboveAverage" dxfId="604" priority="42" aboveAverage="0"/>
  </conditionalFormatting>
  <conditionalFormatting sqref="N53:N59">
    <cfRule type="cellIs" dxfId="603" priority="21" operator="greaterThan">
      <formula>"J$25"</formula>
    </cfRule>
    <cfRule type="containsText" dxfId="602" priority="22" operator="containsText" text="Excessivamente elevado">
      <formula>NOT(ISERROR(SEARCH("Excessivamente elevado",N53)))</formula>
    </cfRule>
    <cfRule type="containsText" dxfId="601" priority="23" operator="containsText" text="Válido">
      <formula>NOT(ISERROR(SEARCH("Válido",N53)))</formula>
    </cfRule>
    <cfRule type="containsText" dxfId="600" priority="24" operator="containsText" text="Inexequível">
      <formula>NOT(ISERROR(SEARCH("Inexequível",N53)))</formula>
    </cfRule>
  </conditionalFormatting>
  <conditionalFormatting sqref="N53:N60">
    <cfRule type="cellIs" dxfId="599" priority="17" operator="lessThan">
      <formula>"K$25"</formula>
    </cfRule>
    <cfRule type="cellIs" dxfId="598" priority="18" operator="greaterThan">
      <formula>"J&amp;25"</formula>
    </cfRule>
  </conditionalFormatting>
  <conditionalFormatting sqref="N57:N58">
    <cfRule type="aboveAverage" dxfId="597" priority="34" aboveAverage="0"/>
  </conditionalFormatting>
  <conditionalFormatting sqref="N59">
    <cfRule type="aboveAverage" dxfId="596" priority="26" aboveAverage="0"/>
  </conditionalFormatting>
  <conditionalFormatting sqref="N60">
    <cfRule type="cellIs" dxfId="595" priority="9" operator="lessThan">
      <formula>"K$25"</formula>
    </cfRule>
    <cfRule type="cellIs" dxfId="594" priority="10" operator="greaterThan">
      <formula>"J&amp;25"</formula>
    </cfRule>
    <cfRule type="cellIs" dxfId="593" priority="11" operator="greaterThan">
      <formula>"J$25"</formula>
    </cfRule>
    <cfRule type="containsText" dxfId="592" priority="12" operator="containsText" text="Excessivamente elevado">
      <formula>NOT(ISERROR(SEARCH("Excessivamente elevado",N60)))</formula>
    </cfRule>
    <cfRule type="containsText" dxfId="591" priority="14" operator="containsText" text="Válido">
      <formula>NOT(ISERROR(SEARCH("Válido",N60)))</formula>
    </cfRule>
    <cfRule type="containsText" dxfId="590" priority="15" operator="containsText" text="Inexequível">
      <formula>NOT(ISERROR(SEARCH("Inexequível",N60)))</formula>
    </cfRule>
    <cfRule type="aboveAverage" dxfId="589" priority="16" aboveAverage="0"/>
  </conditionalFormatting>
  <conditionalFormatting sqref="N65">
    <cfRule type="aboveAverage" dxfId="588" priority="8" aboveAverage="0"/>
  </conditionalFormatting>
  <conditionalFormatting sqref="N65:N71">
    <cfRule type="cellIs" dxfId="587" priority="1" operator="lessThan">
      <formula>"K$25"</formula>
    </cfRule>
    <cfRule type="cellIs" dxfId="586" priority="2" operator="greaterThan">
      <formula>"J&amp;25"</formula>
    </cfRule>
    <cfRule type="cellIs" dxfId="585" priority="3" operator="greaterThan">
      <formula>"J$25"</formula>
    </cfRule>
    <cfRule type="containsText" dxfId="584" priority="4" operator="containsText" text="Excessivamente elevado">
      <formula>NOT(ISERROR(SEARCH("Excessivamente elevado",N65)))</formula>
    </cfRule>
    <cfRule type="containsText" dxfId="583" priority="5" operator="containsText" text="Válido">
      <formula>NOT(ISERROR(SEARCH("Válido",N65)))</formula>
    </cfRule>
    <cfRule type="containsText" dxfId="582" priority="6" operator="containsText" text="Inexequível">
      <formula>NOT(ISERROR(SEARCH("Inexequível",N65)))</formula>
    </cfRule>
    <cfRule type="containsText" priority="7" operator="containsText" text="Excessivamente elevado">
      <formula>NOT(ISERROR(SEARCH("Excessivamente elevado",N65)))</formula>
    </cfRule>
  </conditionalFormatting>
  <conditionalFormatting sqref="N66:N70">
    <cfRule type="aboveAverage" dxfId="581" priority="3877" aboveAverage="0"/>
  </conditionalFormatting>
  <conditionalFormatting sqref="N71">
    <cfRule type="aboveAverage" dxfId="580" priority="69" aboveAverage="0"/>
  </conditionalFormatting>
  <conditionalFormatting sqref="O68:O70 N39:O39 N38">
    <cfRule type="cellIs" dxfId="579" priority="734" operator="greaterThan">
      <formula>"J$25"</formula>
    </cfRule>
    <cfRule type="containsText" dxfId="578" priority="735" operator="containsText" text="Excessivamente elevado">
      <formula>NOT(ISERROR(SEARCH("Excessivamente elevado",N38)))</formula>
    </cfRule>
  </conditionalFormatting>
  <conditionalFormatting sqref="N39:O39 N38">
    <cfRule type="containsText" priority="3482" operator="containsText" text="Excessivamente elevado">
      <formula>NOT(ISERROR(SEARCH("Excessivamente elevado",N38)))</formula>
    </cfRule>
    <cfRule type="containsText" dxfId="577" priority="3483" operator="containsText" text="Válido">
      <formula>NOT(ISERROR(SEARCH("Válido",N38)))</formula>
    </cfRule>
    <cfRule type="containsText" dxfId="576" priority="3484" operator="containsText" text="Inexequível">
      <formula>NOT(ISERROR(SEARCH("Inexequível",N38)))</formula>
    </cfRule>
  </conditionalFormatting>
  <conditionalFormatting sqref="N46:O46">
    <cfRule type="cellIs" dxfId="575" priority="648" operator="lessThan">
      <formula>"K$25"</formula>
    </cfRule>
    <cfRule type="cellIs" dxfId="574" priority="649" operator="greaterThan">
      <formula>"J&amp;25"</formula>
    </cfRule>
    <cfRule type="cellIs" dxfId="573" priority="651" operator="greaterThan">
      <formula>"J$25"</formula>
    </cfRule>
    <cfRule type="containsText" dxfId="572" priority="652" operator="containsText" text="Excessivamente elevado">
      <formula>NOT(ISERROR(SEARCH("Excessivamente elevado",N46)))</formula>
    </cfRule>
    <cfRule type="containsText" priority="3474" operator="containsText" text="Excessivamente elevado">
      <formula>NOT(ISERROR(SEARCH("Excessivamente elevado",N46)))</formula>
    </cfRule>
    <cfRule type="containsText" dxfId="571" priority="3475" operator="containsText" text="Válido">
      <formula>NOT(ISERROR(SEARCH("Válido",N46)))</formula>
    </cfRule>
    <cfRule type="containsText" dxfId="570" priority="3476" operator="containsText" text="Inexequível">
      <formula>NOT(ISERROR(SEARCH("Inexequível",N46)))</formula>
    </cfRule>
    <cfRule type="aboveAverage" dxfId="569" priority="3477" aboveAverage="0"/>
  </conditionalFormatting>
  <conditionalFormatting sqref="N49:O50">
    <cfRule type="aboveAverage" dxfId="568" priority="3473" aboveAverage="0"/>
  </conditionalFormatting>
  <conditionalFormatting sqref="N49:O51 N61:O64">
    <cfRule type="cellIs" dxfId="567" priority="64" operator="greaterThan">
      <formula>"J$25"</formula>
    </cfRule>
    <cfRule type="containsText" dxfId="566" priority="65" operator="containsText" text="Excessivamente elevado">
      <formula>NOT(ISERROR(SEARCH("Excessivamente elevado",N49)))</formula>
    </cfRule>
    <cfRule type="containsText" priority="66" operator="containsText" text="Excessivamente elevado">
      <formula>NOT(ISERROR(SEARCH("Excessivamente elevado",N49)))</formula>
    </cfRule>
    <cfRule type="containsText" dxfId="565" priority="67" operator="containsText" text="Válido">
      <formula>NOT(ISERROR(SEARCH("Válido",N49)))</formula>
    </cfRule>
    <cfRule type="containsText" dxfId="564" priority="68" operator="containsText" text="Inexequível">
      <formula>NOT(ISERROR(SEARCH("Inexequível",N49)))</formula>
    </cfRule>
  </conditionalFormatting>
  <conditionalFormatting sqref="N51:O51 N61:O64">
    <cfRule type="aboveAverage" dxfId="563" priority="3843" aboveAverage="0"/>
  </conditionalFormatting>
  <conditionalFormatting sqref="O68:O70">
    <cfRule type="cellIs" dxfId="562" priority="731" operator="lessThan">
      <formula>"K$25"</formula>
    </cfRule>
    <cfRule type="cellIs" dxfId="561" priority="732" operator="greaterThan">
      <formula>"J&amp;25"</formula>
    </cfRule>
    <cfRule type="containsText" priority="3445" operator="containsText" text="Excessivamente elevado">
      <formula>NOT(ISERROR(SEARCH("Excessivamente elevado",O68)))</formula>
    </cfRule>
    <cfRule type="containsText" dxfId="560" priority="3446" operator="containsText" text="Válido">
      <formula>NOT(ISERROR(SEARCH("Válido",O68)))</formula>
    </cfRule>
    <cfRule type="containsText" dxfId="559" priority="3447" operator="containsText" text="Inexequível">
      <formula>NOT(ISERROR(SEARCH("Inexequível",O68)))</formula>
    </cfRule>
  </conditionalFormatting>
  <conditionalFormatting sqref="S15:U15">
    <cfRule type="containsText" dxfId="558" priority="151" operator="containsText" text="Excessivamente elevado">
      <formula>NOT(ISERROR(SEARCH("Excessivamente elevado",S15)))</formula>
    </cfRule>
  </conditionalFormatting>
  <conditionalFormatting sqref="N36">
    <cfRule type="aboveAverage" dxfId="557" priority="4182" aboveAverage="0"/>
  </conditionalFormatting>
  <conditionalFormatting sqref="M38:M41">
    <cfRule type="aboveAverage" dxfId="556" priority="4321" aboveAverage="0"/>
  </conditionalFormatting>
  <hyperlinks>
    <hyperlink ref="E59" r:id="rId1" xr:uid="{70C7BB22-2B20-46AE-8628-BF58270E0A00}"/>
  </hyperlinks>
  <pageMargins left="0.23622047244094491" right="0.23622047244094491" top="0.74803149606299213" bottom="0.74803149606299213" header="0.31496062992125984" footer="0.31496062992125984"/>
  <pageSetup paperSize="9" scale="65" fitToHeight="0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10">
    <tabColor rgb="FF00B0F0"/>
  </sheetPr>
  <dimension ref="A1:I6"/>
  <sheetViews>
    <sheetView showGridLines="0" workbookViewId="0">
      <pane ySplit="2" topLeftCell="A3" activePane="bottomLeft" state="frozen"/>
      <selection pane="bottomLeft" sqref="A1:H1"/>
    </sheetView>
  </sheetViews>
  <sheetFormatPr defaultRowHeight="15" x14ac:dyDescent="0.25"/>
  <cols>
    <col min="3" max="3" width="44.28515625" customWidth="1"/>
    <col min="6" max="6" width="10" bestFit="1" customWidth="1"/>
    <col min="7" max="7" width="13.28515625" bestFit="1" customWidth="1"/>
    <col min="8" max="8" width="29" customWidth="1"/>
    <col min="9" max="9" width="255.7109375" hidden="1" customWidth="1"/>
  </cols>
  <sheetData>
    <row r="1" spans="1:9" ht="41.25" customHeight="1" x14ac:dyDescent="0.25">
      <c r="A1" s="936" t="s">
        <v>398</v>
      </c>
      <c r="B1" s="937"/>
      <c r="C1" s="937"/>
      <c r="D1" s="937"/>
      <c r="E1" s="937"/>
      <c r="F1" s="937"/>
      <c r="G1" s="937"/>
      <c r="H1" s="937"/>
    </row>
    <row r="2" spans="1:9" s="6" customFormat="1" ht="30" x14ac:dyDescent="0.25">
      <c r="A2" s="9" t="s">
        <v>54</v>
      </c>
      <c r="B2" s="9" t="s">
        <v>399</v>
      </c>
      <c r="C2" s="11" t="s">
        <v>400</v>
      </c>
      <c r="D2" s="10" t="s">
        <v>401</v>
      </c>
      <c r="E2" s="10" t="s">
        <v>402</v>
      </c>
      <c r="F2" s="12" t="s">
        <v>62</v>
      </c>
      <c r="G2" s="12" t="s">
        <v>403</v>
      </c>
      <c r="H2" s="9" t="s">
        <v>404</v>
      </c>
      <c r="I2" s="2" t="s">
        <v>405</v>
      </c>
    </row>
    <row r="3" spans="1:9" ht="135" x14ac:dyDescent="0.25">
      <c r="A3" s="8">
        <v>122</v>
      </c>
      <c r="B3" s="7">
        <v>4016</v>
      </c>
      <c r="C3" s="21" t="s">
        <v>406</v>
      </c>
      <c r="D3" s="18" t="s">
        <v>407</v>
      </c>
      <c r="E3" s="5">
        <v>20</v>
      </c>
      <c r="F3" s="16">
        <v>27.49</v>
      </c>
      <c r="G3" s="14">
        <f>F3*E3</f>
        <v>549.79999999999995</v>
      </c>
      <c r="H3" s="4"/>
      <c r="I3" s="3"/>
    </row>
    <row r="4" spans="1:9" ht="120" x14ac:dyDescent="0.25">
      <c r="A4" s="8">
        <v>123</v>
      </c>
      <c r="B4" s="7"/>
      <c r="C4" s="21" t="s">
        <v>408</v>
      </c>
      <c r="D4" s="18" t="s">
        <v>409</v>
      </c>
      <c r="E4" s="1">
        <v>1</v>
      </c>
      <c r="F4" s="16">
        <v>194.93</v>
      </c>
      <c r="G4" s="15">
        <f>F4*E4</f>
        <v>194.93</v>
      </c>
      <c r="H4" s="19"/>
      <c r="I4" s="3" t="s">
        <v>410</v>
      </c>
    </row>
    <row r="5" spans="1:9" ht="105" x14ac:dyDescent="0.25">
      <c r="A5" s="8">
        <v>124</v>
      </c>
      <c r="B5" s="7"/>
      <c r="C5" s="21" t="s">
        <v>411</v>
      </c>
      <c r="D5" s="18" t="s">
        <v>412</v>
      </c>
      <c r="E5" s="1">
        <v>2</v>
      </c>
      <c r="F5" s="16">
        <v>116.59</v>
      </c>
      <c r="G5" s="15">
        <f>F5*E5</f>
        <v>233.18</v>
      </c>
      <c r="H5" s="19"/>
      <c r="I5" s="3" t="s">
        <v>413</v>
      </c>
    </row>
    <row r="6" spans="1:9" x14ac:dyDescent="0.25">
      <c r="C6" s="938" t="s">
        <v>414</v>
      </c>
      <c r="D6" s="938"/>
      <c r="E6" s="938"/>
      <c r="F6" s="938"/>
      <c r="G6" s="17">
        <f>SUM(G3:G5)</f>
        <v>977.91000000000008</v>
      </c>
    </row>
  </sheetData>
  <mergeCells count="2">
    <mergeCell ref="A1:H1"/>
    <mergeCell ref="C6:F6"/>
  </mergeCells>
  <hyperlinks>
    <hyperlink ref="I4" r:id="rId1" xr:uid="{00000000-0004-0000-0600-000000000000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11">
    <tabColor theme="8" tint="-0.249977111117893"/>
    <pageSetUpPr fitToPage="1"/>
  </sheetPr>
  <dimension ref="A1:N22"/>
  <sheetViews>
    <sheetView tabSelected="1" workbookViewId="0">
      <pane ySplit="2" topLeftCell="A9" activePane="bottomLeft" state="frozen"/>
      <selection pane="bottomLeft" activeCell="C20" sqref="C20:F22"/>
    </sheetView>
  </sheetViews>
  <sheetFormatPr defaultRowHeight="15" x14ac:dyDescent="0.25"/>
  <cols>
    <col min="1" max="1" width="12.7109375" style="23" customWidth="1"/>
    <col min="2" max="2" width="17.28515625" style="24" customWidth="1"/>
    <col min="3" max="3" width="20.140625" style="24" customWidth="1"/>
    <col min="4" max="4" width="18.42578125" customWidth="1"/>
  </cols>
  <sheetData>
    <row r="1" spans="1:4" x14ac:dyDescent="0.25">
      <c r="A1"/>
      <c r="B1"/>
      <c r="C1"/>
    </row>
    <row r="2" spans="1:4" x14ac:dyDescent="0.25">
      <c r="A2"/>
      <c r="B2" s="44" t="s">
        <v>415</v>
      </c>
      <c r="C2" s="44"/>
      <c r="D2" s="41"/>
    </row>
    <row r="3" spans="1:4" x14ac:dyDescent="0.25">
      <c r="B3" s="26" t="s">
        <v>416</v>
      </c>
      <c r="C3" s="26" t="s">
        <v>417</v>
      </c>
      <c r="D3" s="42"/>
    </row>
    <row r="4" spans="1:4" ht="15.75" thickBot="1" x14ac:dyDescent="0.3">
      <c r="B4" s="22" t="s">
        <v>418</v>
      </c>
      <c r="C4" s="65">
        <f>'LOTE 1 - LOUÇAS'!Q72</f>
        <v>20112.274999999998</v>
      </c>
      <c r="D4" s="42"/>
    </row>
    <row r="5" spans="1:4" x14ac:dyDescent="0.25">
      <c r="B5" s="22" t="s">
        <v>419</v>
      </c>
      <c r="C5" s="40">
        <f>'LOTE 2 - COPAS E TAÇAS'!Q43</f>
        <v>2303.6</v>
      </c>
      <c r="D5" s="42"/>
    </row>
    <row r="6" spans="1:4" x14ac:dyDescent="0.25">
      <c r="B6" s="22" t="s">
        <v>420</v>
      </c>
      <c r="C6" s="40">
        <f>'LOTE 3 - TALHERES'!Q57</f>
        <v>4572.2400000000007</v>
      </c>
      <c r="D6" s="42"/>
    </row>
    <row r="7" spans="1:4" x14ac:dyDescent="0.25">
      <c r="B7" s="22" t="s">
        <v>528</v>
      </c>
      <c r="C7" s="40">
        <f>'LOTE 4 - VIDROS'!Q47</f>
        <v>2578.91</v>
      </c>
      <c r="D7" s="42"/>
    </row>
    <row r="8" spans="1:4" x14ac:dyDescent="0.25">
      <c r="B8" s="22" t="s">
        <v>529</v>
      </c>
      <c r="C8" s="40">
        <f>'LOTE 5 - INOX'!Q51</f>
        <v>4160.3</v>
      </c>
      <c r="D8" s="42"/>
    </row>
    <row r="9" spans="1:4" x14ac:dyDescent="0.25">
      <c r="B9" s="22" t="s">
        <v>530</v>
      </c>
      <c r="C9" s="40">
        <f>'LOTE 6 - GARRAFAS TERMICAS'!Q35</f>
        <v>4735</v>
      </c>
      <c r="D9" s="42"/>
    </row>
    <row r="10" spans="1:4" x14ac:dyDescent="0.25">
      <c r="B10" s="22" t="s">
        <v>531</v>
      </c>
      <c r="C10" s="40">
        <f>'LOTE 7 - PANELAS'!Q49</f>
        <v>1919.1550000000002</v>
      </c>
      <c r="D10" s="42"/>
    </row>
    <row r="11" spans="1:4" x14ac:dyDescent="0.25">
      <c r="B11" s="22" t="s">
        <v>532</v>
      </c>
      <c r="C11" s="40">
        <f>'LOTE 8 - DIVERSOS'!Q54</f>
        <v>3683.46</v>
      </c>
      <c r="D11" s="42"/>
    </row>
    <row r="12" spans="1:4" x14ac:dyDescent="0.25">
      <c r="B12" s="22" t="s">
        <v>533</v>
      </c>
      <c r="C12" s="40">
        <f>'ITEM 46 - CAFETEIRA'!Q23</f>
        <v>5088</v>
      </c>
      <c r="D12" s="42"/>
    </row>
    <row r="13" spans="1:4" x14ac:dyDescent="0.25">
      <c r="B13" s="22" t="s">
        <v>534</v>
      </c>
      <c r="C13" s="40">
        <f>'ITEM 47 - ESPREMEDOR DE LARANJA'!S22</f>
        <v>580.66</v>
      </c>
      <c r="D13" s="42"/>
    </row>
    <row r="14" spans="1:4" ht="23.45" customHeight="1" x14ac:dyDescent="0.25">
      <c r="B14" s="45" t="s">
        <v>421</v>
      </c>
      <c r="C14" s="64">
        <f>SUM(C4:C13)</f>
        <v>49733.599999999999</v>
      </c>
      <c r="D14" s="43"/>
    </row>
    <row r="15" spans="1:4" ht="18.600000000000001" customHeight="1" x14ac:dyDescent="0.25"/>
    <row r="16" spans="1:4" ht="16.899999999999999" customHeight="1" x14ac:dyDescent="0.25"/>
    <row r="17" spans="1:14" ht="97.5" customHeight="1" x14ac:dyDescent="0.25">
      <c r="A17" s="939" t="s">
        <v>535</v>
      </c>
      <c r="B17" s="940"/>
      <c r="C17" s="940"/>
      <c r="D17" s="940"/>
      <c r="E17" s="940"/>
      <c r="F17" s="940"/>
      <c r="G17" s="940"/>
      <c r="H17" s="940"/>
      <c r="I17" s="940"/>
      <c r="J17" s="940"/>
      <c r="K17" s="940"/>
      <c r="L17" s="940"/>
      <c r="M17" s="940"/>
      <c r="N17" s="941"/>
    </row>
    <row r="19" spans="1:14" x14ac:dyDescent="0.25">
      <c r="D19" s="942"/>
      <c r="E19" s="942"/>
      <c r="F19" s="942"/>
    </row>
    <row r="20" spans="1:14" x14ac:dyDescent="0.25">
      <c r="C20" s="24" t="s">
        <v>536</v>
      </c>
      <c r="D20" s="942"/>
      <c r="E20" s="942"/>
      <c r="F20" s="942"/>
    </row>
    <row r="21" spans="1:14" ht="27" customHeight="1" x14ac:dyDescent="0.25">
      <c r="C21" s="24" t="s">
        <v>537</v>
      </c>
      <c r="D21" s="943"/>
      <c r="E21" s="943"/>
      <c r="F21" s="943"/>
      <c r="G21" s="46"/>
    </row>
    <row r="22" spans="1:14" x14ac:dyDescent="0.25">
      <c r="C22" s="24" t="s">
        <v>538</v>
      </c>
    </row>
  </sheetData>
  <mergeCells count="4">
    <mergeCell ref="A17:N17"/>
    <mergeCell ref="D19:F19"/>
    <mergeCell ref="D20:F20"/>
    <mergeCell ref="D21:F21"/>
  </mergeCells>
  <phoneticPr fontId="3" type="noConversion"/>
  <pageMargins left="0.51181102362204722" right="0.51181102362204722" top="0.78740157480314965" bottom="0.78740157480314965" header="0.31496062992125984" footer="0.31496062992125984"/>
  <pageSetup paperSize="9" scale="84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1F20D-F49A-4DE3-9576-DC1E4003AC13}">
  <sheetPr>
    <tabColor rgb="FF8EA9DB"/>
  </sheetPr>
  <dimension ref="C1:AG23"/>
  <sheetViews>
    <sheetView showGridLines="0" topLeftCell="C7" workbookViewId="0">
      <selection activeCell="S18" sqref="S18:S21"/>
    </sheetView>
  </sheetViews>
  <sheetFormatPr defaultRowHeight="15" x14ac:dyDescent="0.25"/>
  <cols>
    <col min="4" max="4" width="45.42578125" customWidth="1"/>
    <col min="7" max="7" width="31" customWidth="1"/>
    <col min="8" max="8" width="23.140625" customWidth="1"/>
    <col min="9" max="9" width="27.85546875" customWidth="1"/>
    <col min="10" max="10" width="6.28515625" customWidth="1"/>
    <col min="11" max="11" width="10" bestFit="1" customWidth="1"/>
    <col min="12" max="12" width="13.28515625" customWidth="1"/>
    <col min="13" max="13" width="12.5703125" customWidth="1"/>
    <col min="14" max="14" width="13.42578125" customWidth="1"/>
    <col min="18" max="18" width="10.42578125" customWidth="1"/>
    <col min="19" max="19" width="11.140625" customWidth="1"/>
    <col min="24" max="24" width="14.85546875" customWidth="1"/>
    <col min="26" max="26" width="15" customWidth="1"/>
    <col min="27" max="27" width="10.28515625" customWidth="1"/>
    <col min="29" max="29" width="15.140625" customWidth="1"/>
    <col min="30" max="30" width="12.7109375" customWidth="1"/>
  </cols>
  <sheetData>
    <row r="1" spans="3:33" ht="20.25" thickBot="1" x14ac:dyDescent="0.35">
      <c r="C1" s="794" t="s">
        <v>20</v>
      </c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Q1" s="794"/>
      <c r="R1" s="794"/>
      <c r="U1" s="180" t="s">
        <v>0</v>
      </c>
      <c r="V1" s="181"/>
      <c r="W1" s="181"/>
      <c r="X1" s="181"/>
      <c r="Y1" s="181"/>
      <c r="Z1" s="181"/>
      <c r="AA1" s="181" t="s">
        <v>1</v>
      </c>
      <c r="AB1" s="181" t="s">
        <v>1</v>
      </c>
      <c r="AC1" s="181" t="s">
        <v>1</v>
      </c>
      <c r="AD1" s="181" t="s">
        <v>1</v>
      </c>
      <c r="AE1" s="181" t="s">
        <v>1</v>
      </c>
      <c r="AF1" s="199" t="s">
        <v>1</v>
      </c>
      <c r="AG1" s="83"/>
    </row>
    <row r="2" spans="3:33" ht="21" thickTop="1" thickBot="1" x14ac:dyDescent="0.35"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99"/>
      <c r="P2" s="86"/>
      <c r="Q2" s="86"/>
      <c r="R2" s="86"/>
      <c r="U2" s="184" t="s">
        <v>1</v>
      </c>
      <c r="V2" s="175" t="s">
        <v>1</v>
      </c>
      <c r="W2" s="175" t="s">
        <v>1</v>
      </c>
      <c r="X2" s="175" t="s">
        <v>1</v>
      </c>
      <c r="Y2" s="175" t="s">
        <v>1</v>
      </c>
      <c r="Z2" s="175" t="s">
        <v>1</v>
      </c>
      <c r="AA2" s="175" t="s">
        <v>1</v>
      </c>
      <c r="AB2" s="175" t="s">
        <v>1</v>
      </c>
      <c r="AC2" s="175" t="s">
        <v>1</v>
      </c>
      <c r="AD2" s="175" t="s">
        <v>1</v>
      </c>
      <c r="AE2" s="175" t="s">
        <v>1</v>
      </c>
      <c r="AF2" s="200" t="s">
        <v>1</v>
      </c>
      <c r="AG2" s="83"/>
    </row>
    <row r="3" spans="3:33" ht="19.5" thickBot="1" x14ac:dyDescent="0.35">
      <c r="C3" s="88" t="s">
        <v>25</v>
      </c>
      <c r="D3" s="89"/>
      <c r="E3" s="89"/>
      <c r="F3" s="90"/>
      <c r="G3" s="91"/>
      <c r="H3" s="87"/>
      <c r="I3" s="87"/>
      <c r="J3" s="87"/>
      <c r="K3" s="87"/>
      <c r="L3" s="87"/>
      <c r="M3" s="87"/>
      <c r="N3" s="87"/>
      <c r="O3" s="100"/>
      <c r="P3" s="87"/>
      <c r="Q3" s="87"/>
      <c r="R3" s="87"/>
      <c r="U3" s="190" t="s">
        <v>2</v>
      </c>
      <c r="V3" s="187"/>
      <c r="W3" s="187"/>
      <c r="X3" s="187"/>
      <c r="Y3" s="187"/>
      <c r="Z3" s="187"/>
      <c r="AA3" s="187"/>
      <c r="AB3" s="187"/>
      <c r="AC3" s="187"/>
      <c r="AD3" s="186" t="s">
        <v>1</v>
      </c>
      <c r="AE3" s="187" t="s">
        <v>3</v>
      </c>
      <c r="AF3" s="201"/>
      <c r="AG3" s="83"/>
    </row>
    <row r="4" spans="3:33" ht="19.5" thickTop="1" x14ac:dyDescent="0.3"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100"/>
      <c r="P4" s="87"/>
      <c r="Q4" s="87"/>
      <c r="R4" s="87"/>
      <c r="U4" s="189" t="s">
        <v>4</v>
      </c>
      <c r="V4" s="186" t="s">
        <v>5</v>
      </c>
      <c r="W4" s="186"/>
      <c r="X4" s="186"/>
      <c r="Y4" s="186" t="s">
        <v>1</v>
      </c>
      <c r="Z4" s="186" t="s">
        <v>1</v>
      </c>
      <c r="AA4" s="186" t="s">
        <v>1</v>
      </c>
      <c r="AB4" s="186" t="s">
        <v>1</v>
      </c>
      <c r="AC4" s="186" t="s">
        <v>1</v>
      </c>
      <c r="AD4" s="186" t="s">
        <v>1</v>
      </c>
      <c r="AE4" s="177" t="s">
        <v>6</v>
      </c>
      <c r="AF4" s="188" t="s">
        <v>1</v>
      </c>
      <c r="AG4" s="83"/>
    </row>
    <row r="5" spans="3:33" ht="15.75" thickBot="1" x14ac:dyDescent="0.3">
      <c r="C5" s="85"/>
      <c r="F5" s="20"/>
      <c r="G5" s="13"/>
      <c r="H5" s="71" t="s">
        <v>30</v>
      </c>
      <c r="I5" s="72"/>
      <c r="J5" s="72"/>
      <c r="K5" s="73"/>
      <c r="L5" s="73"/>
      <c r="M5" s="73"/>
      <c r="N5" s="73"/>
      <c r="O5" s="73"/>
      <c r="P5" s="73"/>
      <c r="Q5" s="13"/>
      <c r="U5" s="189" t="s">
        <v>8</v>
      </c>
      <c r="V5" s="186" t="s">
        <v>9</v>
      </c>
      <c r="W5" s="186"/>
      <c r="X5" s="186"/>
      <c r="Y5" s="186"/>
      <c r="Z5" s="186" t="s">
        <v>1</v>
      </c>
      <c r="AA5" s="186" t="s">
        <v>1</v>
      </c>
      <c r="AB5" s="186" t="s">
        <v>1</v>
      </c>
      <c r="AC5" s="186" t="s">
        <v>1</v>
      </c>
      <c r="AD5" s="186" t="s">
        <v>1</v>
      </c>
      <c r="AE5" s="178" t="s">
        <v>6</v>
      </c>
      <c r="AF5" s="188" t="s">
        <v>1</v>
      </c>
      <c r="AG5" s="83"/>
    </row>
    <row r="6" spans="3:33" ht="15.75" thickTop="1" x14ac:dyDescent="0.25">
      <c r="C6" s="170" t="s">
        <v>381</v>
      </c>
      <c r="D6" s="51"/>
      <c r="E6" s="52"/>
      <c r="F6" s="165"/>
      <c r="G6" s="166"/>
      <c r="H6" s="74">
        <v>0.25</v>
      </c>
      <c r="I6" s="843" t="s">
        <v>382</v>
      </c>
      <c r="J6" s="843"/>
      <c r="K6" s="843"/>
      <c r="L6" s="843"/>
      <c r="M6" s="843"/>
      <c r="N6" s="843"/>
      <c r="O6" s="843"/>
      <c r="P6" s="843"/>
      <c r="Q6" s="13"/>
      <c r="U6" s="189" t="s">
        <v>10</v>
      </c>
      <c r="V6" s="186" t="s">
        <v>11</v>
      </c>
      <c r="W6" s="186"/>
      <c r="X6" s="186"/>
      <c r="Y6" s="186" t="s">
        <v>1</v>
      </c>
      <c r="Z6" s="186" t="s">
        <v>1</v>
      </c>
      <c r="AA6" s="186" t="s">
        <v>1</v>
      </c>
      <c r="AB6" s="186" t="s">
        <v>1</v>
      </c>
      <c r="AC6" s="186" t="s">
        <v>1</v>
      </c>
      <c r="AD6" s="186" t="s">
        <v>1</v>
      </c>
      <c r="AE6" s="178" t="s">
        <v>6</v>
      </c>
      <c r="AF6" s="188" t="s">
        <v>1</v>
      </c>
      <c r="AG6" s="83"/>
    </row>
    <row r="7" spans="3:33" x14ac:dyDescent="0.25">
      <c r="C7" s="30" t="s">
        <v>46</v>
      </c>
      <c r="D7" s="30"/>
      <c r="E7" s="35">
        <f>AVERAGE(K18:K21)</f>
        <v>290.33</v>
      </c>
      <c r="F7" s="167"/>
      <c r="G7" s="168"/>
      <c r="H7" s="75">
        <v>0.75</v>
      </c>
      <c r="I7" s="76" t="s">
        <v>383</v>
      </c>
      <c r="J7" s="76"/>
      <c r="K7" s="76"/>
      <c r="L7" s="76"/>
      <c r="M7" s="76"/>
      <c r="N7" s="76"/>
      <c r="O7" s="76"/>
      <c r="P7" s="77"/>
      <c r="Q7" s="13"/>
      <c r="U7" s="189" t="s">
        <v>12</v>
      </c>
      <c r="V7" s="186" t="s">
        <v>13</v>
      </c>
      <c r="W7" s="186"/>
      <c r="X7" s="186"/>
      <c r="Y7" s="186" t="s">
        <v>1</v>
      </c>
      <c r="Z7" s="186" t="s">
        <v>1</v>
      </c>
      <c r="AA7" s="186" t="s">
        <v>1</v>
      </c>
      <c r="AB7" s="186" t="s">
        <v>1</v>
      </c>
      <c r="AC7" s="186" t="s">
        <v>1</v>
      </c>
      <c r="AD7" s="186" t="s">
        <v>1</v>
      </c>
      <c r="AE7" s="178" t="s">
        <v>6</v>
      </c>
      <c r="AF7" s="188" t="s">
        <v>1</v>
      </c>
      <c r="AG7" s="83"/>
    </row>
    <row r="8" spans="3:33" x14ac:dyDescent="0.25">
      <c r="C8" s="30" t="s">
        <v>39</v>
      </c>
      <c r="D8" s="30"/>
      <c r="E8" s="35">
        <f>_xlfn.STDEV.S(K18:K21)</f>
        <v>44.400758251783884</v>
      </c>
      <c r="F8" s="167"/>
      <c r="G8" s="168"/>
      <c r="H8" s="167"/>
      <c r="I8" s="168"/>
      <c r="J8" s="167"/>
      <c r="K8" s="168"/>
      <c r="L8" s="30"/>
      <c r="M8" s="13"/>
      <c r="N8" s="13"/>
      <c r="O8" s="13"/>
      <c r="P8" s="13"/>
      <c r="Q8" s="13"/>
      <c r="U8" s="189" t="s">
        <v>15</v>
      </c>
      <c r="V8" s="186" t="s">
        <v>16</v>
      </c>
      <c r="W8" s="186"/>
      <c r="X8" s="186"/>
      <c r="Y8" s="186"/>
      <c r="Z8" s="186"/>
      <c r="AA8" s="186" t="s">
        <v>1</v>
      </c>
      <c r="AB8" s="186" t="s">
        <v>1</v>
      </c>
      <c r="AC8" s="186" t="s">
        <v>1</v>
      </c>
      <c r="AD8" s="186" t="s">
        <v>1</v>
      </c>
      <c r="AE8" s="178" t="s">
        <v>17</v>
      </c>
      <c r="AF8" s="188" t="s">
        <v>1</v>
      </c>
      <c r="AG8" s="83"/>
    </row>
    <row r="9" spans="3:33" x14ac:dyDescent="0.25">
      <c r="C9" s="30" t="s">
        <v>41</v>
      </c>
      <c r="D9" s="30"/>
      <c r="E9" s="36">
        <f>(E8/E7)*100</f>
        <v>15.293203682631448</v>
      </c>
      <c r="F9" s="167"/>
      <c r="G9" s="169"/>
      <c r="H9" s="101" t="s">
        <v>42</v>
      </c>
      <c r="I9" s="81"/>
      <c r="J9" s="92"/>
      <c r="K9" s="169"/>
      <c r="L9" s="30"/>
      <c r="M9" s="78"/>
      <c r="N9" s="13"/>
      <c r="O9" s="13"/>
      <c r="U9" s="189" t="s">
        <v>18</v>
      </c>
      <c r="V9" s="186" t="s">
        <v>19</v>
      </c>
      <c r="W9" s="186"/>
      <c r="X9" s="186"/>
      <c r="Y9" s="186"/>
      <c r="Z9" s="186"/>
      <c r="AA9" s="186" t="s">
        <v>1</v>
      </c>
      <c r="AB9" s="186" t="s">
        <v>1</v>
      </c>
      <c r="AC9" s="186" t="s">
        <v>1</v>
      </c>
      <c r="AD9" s="186" t="s">
        <v>1</v>
      </c>
      <c r="AE9" s="178" t="s">
        <v>17</v>
      </c>
      <c r="AF9" s="188" t="s">
        <v>1</v>
      </c>
      <c r="AG9" s="83"/>
    </row>
    <row r="10" spans="3:33" x14ac:dyDescent="0.25">
      <c r="C10" s="30" t="s">
        <v>44</v>
      </c>
      <c r="D10" s="30"/>
      <c r="E10" s="57" t="str">
        <f>IF(E9&gt;25,"Mediana","Média")</f>
        <v>Média</v>
      </c>
      <c r="F10" s="167"/>
      <c r="G10" s="164"/>
      <c r="H10" s="82"/>
      <c r="I10" s="82"/>
      <c r="J10" s="92"/>
      <c r="K10" s="164"/>
      <c r="L10" s="30"/>
      <c r="M10" s="13"/>
      <c r="N10" s="13"/>
      <c r="O10" s="13"/>
      <c r="P10" s="13"/>
      <c r="Q10" s="13"/>
      <c r="R10" s="83"/>
      <c r="S10" s="83"/>
      <c r="T10" s="83"/>
      <c r="U10" s="189" t="s">
        <v>21</v>
      </c>
      <c r="V10" s="186" t="s">
        <v>22</v>
      </c>
      <c r="W10" s="186"/>
      <c r="X10" s="186"/>
      <c r="Y10" s="186"/>
      <c r="Z10" s="186"/>
      <c r="AA10" s="186"/>
      <c r="AB10" s="186" t="s">
        <v>1</v>
      </c>
      <c r="AC10" s="186" t="s">
        <v>1</v>
      </c>
      <c r="AD10" s="186" t="s">
        <v>1</v>
      </c>
      <c r="AE10" s="178" t="s">
        <v>6</v>
      </c>
      <c r="AF10" s="188"/>
      <c r="AG10" s="83"/>
    </row>
    <row r="11" spans="3:33" x14ac:dyDescent="0.25">
      <c r="C11" s="30" t="s">
        <v>48</v>
      </c>
      <c r="D11" s="30"/>
      <c r="E11" s="35">
        <f>MIN(K18:K21)</f>
        <v>232</v>
      </c>
      <c r="F11" s="167"/>
      <c r="G11" s="168"/>
      <c r="H11" s="84">
        <v>0.25</v>
      </c>
      <c r="I11" s="81" t="s">
        <v>384</v>
      </c>
      <c r="J11" s="92"/>
      <c r="K11" s="168"/>
      <c r="L11" s="30"/>
      <c r="M11" s="13"/>
      <c r="N11" s="13"/>
      <c r="O11" s="13"/>
      <c r="P11" s="13"/>
      <c r="Q11" s="13"/>
      <c r="R11" s="83"/>
      <c r="S11" s="83"/>
      <c r="T11" s="83"/>
      <c r="U11" s="189" t="s">
        <v>23</v>
      </c>
      <c r="V11" s="186" t="s">
        <v>24</v>
      </c>
      <c r="W11" s="186"/>
      <c r="X11" s="186"/>
      <c r="Y11" s="186" t="s">
        <v>1</v>
      </c>
      <c r="Z11" s="186" t="s">
        <v>1</v>
      </c>
      <c r="AA11" s="186" t="s">
        <v>1</v>
      </c>
      <c r="AB11" s="186" t="s">
        <v>1</v>
      </c>
      <c r="AC11" s="186" t="s">
        <v>1</v>
      </c>
      <c r="AD11" s="186" t="s">
        <v>1</v>
      </c>
      <c r="AE11" s="178" t="s">
        <v>6</v>
      </c>
      <c r="AF11" s="188" t="s">
        <v>1</v>
      </c>
      <c r="AG11" s="83"/>
    </row>
    <row r="12" spans="3:33" x14ac:dyDescent="0.25">
      <c r="F12" s="166"/>
      <c r="G12" s="166"/>
      <c r="H12" s="82"/>
      <c r="I12" s="81" t="s">
        <v>385</v>
      </c>
      <c r="J12" s="92"/>
      <c r="K12" s="166"/>
      <c r="M12" s="13"/>
      <c r="N12" s="13"/>
      <c r="O12" s="13"/>
      <c r="P12" s="13"/>
      <c r="Q12" s="13"/>
      <c r="R12" s="83"/>
      <c r="S12" s="83"/>
      <c r="T12" s="83"/>
      <c r="U12" s="189" t="s">
        <v>26</v>
      </c>
      <c r="V12" s="186" t="s">
        <v>27</v>
      </c>
      <c r="W12" s="186"/>
      <c r="X12" s="186"/>
      <c r="Y12" s="186"/>
      <c r="Z12" s="186"/>
      <c r="AA12" s="186"/>
      <c r="AB12" s="186"/>
      <c r="AC12" s="186"/>
      <c r="AD12" s="186" t="s">
        <v>1</v>
      </c>
      <c r="AE12" s="178" t="s">
        <v>17</v>
      </c>
      <c r="AF12" s="188" t="s">
        <v>1</v>
      </c>
      <c r="AG12" s="83"/>
    </row>
    <row r="13" spans="3:33" x14ac:dyDescent="0.25">
      <c r="C13" s="68"/>
      <c r="D13" s="69"/>
      <c r="F13" s="68"/>
      <c r="G13" s="166"/>
      <c r="H13" s="82"/>
      <c r="I13" s="82"/>
      <c r="J13" s="92"/>
      <c r="K13" s="166"/>
      <c r="L13" s="68"/>
      <c r="M13" s="13"/>
      <c r="N13" s="13"/>
      <c r="O13" s="13"/>
      <c r="P13" s="13"/>
      <c r="Q13" s="13"/>
      <c r="R13" s="83"/>
      <c r="S13" s="83"/>
      <c r="T13" s="83"/>
      <c r="U13" s="189" t="s">
        <v>28</v>
      </c>
      <c r="V13" s="186" t="s">
        <v>29</v>
      </c>
      <c r="W13" s="186"/>
      <c r="X13" s="186"/>
      <c r="Y13" s="186"/>
      <c r="Z13" s="186"/>
      <c r="AA13" s="186"/>
      <c r="AB13" s="186"/>
      <c r="AC13" s="186"/>
      <c r="AD13" s="186" t="s">
        <v>1</v>
      </c>
      <c r="AE13" s="178" t="s">
        <v>6</v>
      </c>
      <c r="AF13" s="188" t="s">
        <v>1</v>
      </c>
      <c r="AG13" s="83"/>
    </row>
    <row r="14" spans="3:33" x14ac:dyDescent="0.25">
      <c r="C14" s="30"/>
      <c r="D14" s="30"/>
      <c r="E14" s="35"/>
      <c r="F14" s="30"/>
      <c r="G14" s="168"/>
      <c r="H14" s="167"/>
      <c r="I14" s="168"/>
      <c r="J14" s="167"/>
      <c r="K14" s="168"/>
      <c r="L14" s="30"/>
      <c r="M14" s="13"/>
      <c r="N14" s="13"/>
      <c r="O14" s="13"/>
      <c r="P14" s="13"/>
      <c r="Q14" s="13"/>
      <c r="R14" s="83"/>
      <c r="S14" s="83"/>
      <c r="T14" s="83"/>
      <c r="U14" s="195" t="s">
        <v>31</v>
      </c>
      <c r="V14" s="906" t="s">
        <v>32</v>
      </c>
      <c r="W14" s="906"/>
      <c r="X14" s="906"/>
      <c r="Y14" s="906"/>
      <c r="Z14" s="906"/>
      <c r="AA14" s="906"/>
      <c r="AB14" s="906"/>
      <c r="AC14" s="906"/>
      <c r="AD14" s="907"/>
      <c r="AE14" s="178" t="s">
        <v>17</v>
      </c>
      <c r="AF14" s="188" t="s">
        <v>1</v>
      </c>
      <c r="AG14" s="83"/>
    </row>
    <row r="15" spans="3:33" ht="15.75" thickBot="1" x14ac:dyDescent="0.3">
      <c r="C15" s="20"/>
      <c r="F15" s="20"/>
      <c r="G15" s="13"/>
      <c r="U15" s="190" t="s">
        <v>1</v>
      </c>
      <c r="V15" s="206"/>
      <c r="W15" s="206"/>
      <c r="X15" s="206"/>
      <c r="Y15" s="206"/>
      <c r="Z15" s="206"/>
      <c r="AA15" s="206"/>
      <c r="AB15" s="206"/>
      <c r="AC15" s="206"/>
      <c r="AD15" s="206"/>
      <c r="AE15" s="186" t="s">
        <v>1</v>
      </c>
      <c r="AF15" s="188" t="s">
        <v>1</v>
      </c>
    </row>
    <row r="16" spans="3:33" ht="15.75" thickBot="1" x14ac:dyDescent="0.3">
      <c r="C16" s="809" t="s">
        <v>54</v>
      </c>
      <c r="D16" s="803" t="s">
        <v>55</v>
      </c>
      <c r="E16" s="803" t="s">
        <v>56</v>
      </c>
      <c r="F16" s="803" t="s">
        <v>57</v>
      </c>
      <c r="G16" s="803" t="s">
        <v>58</v>
      </c>
      <c r="H16" s="803" t="s">
        <v>59</v>
      </c>
      <c r="I16" s="803" t="s">
        <v>60</v>
      </c>
      <c r="J16" s="817" t="s">
        <v>61</v>
      </c>
      <c r="K16" s="805" t="s">
        <v>62</v>
      </c>
      <c r="L16" s="805" t="s">
        <v>63</v>
      </c>
      <c r="M16" s="807" t="s">
        <v>149</v>
      </c>
      <c r="N16" s="807" t="s">
        <v>150</v>
      </c>
      <c r="O16" s="807" t="s">
        <v>66</v>
      </c>
      <c r="P16" s="807" t="s">
        <v>67</v>
      </c>
      <c r="Q16" s="807"/>
      <c r="R16" s="805" t="s">
        <v>68</v>
      </c>
      <c r="S16" s="816"/>
      <c r="U16" s="190" t="s">
        <v>38</v>
      </c>
      <c r="V16" s="187"/>
      <c r="W16" s="187"/>
      <c r="X16" s="186" t="s">
        <v>1</v>
      </c>
      <c r="Y16" s="186" t="s">
        <v>1</v>
      </c>
      <c r="Z16" s="186" t="s">
        <v>1</v>
      </c>
      <c r="AA16" s="186" t="s">
        <v>1</v>
      </c>
      <c r="AB16" s="186" t="s">
        <v>1</v>
      </c>
      <c r="AC16" s="186" t="s">
        <v>1</v>
      </c>
      <c r="AD16" s="186" t="s">
        <v>1</v>
      </c>
      <c r="AE16" s="186" t="s">
        <v>1</v>
      </c>
      <c r="AF16" s="188" t="s">
        <v>1</v>
      </c>
    </row>
    <row r="17" spans="3:33" ht="15.75" thickBot="1" x14ac:dyDescent="0.3">
      <c r="C17" s="810"/>
      <c r="D17" s="804"/>
      <c r="E17" s="804"/>
      <c r="F17" s="804"/>
      <c r="G17" s="804"/>
      <c r="H17" s="804"/>
      <c r="I17" s="804"/>
      <c r="J17" s="818"/>
      <c r="K17" s="806"/>
      <c r="L17" s="806"/>
      <c r="M17" s="808"/>
      <c r="N17" s="808"/>
      <c r="O17" s="819"/>
      <c r="P17" s="819"/>
      <c r="Q17" s="819"/>
      <c r="R17" s="149" t="s">
        <v>69</v>
      </c>
      <c r="S17" s="150" t="s">
        <v>70</v>
      </c>
      <c r="T17" s="6"/>
      <c r="U17" s="191" t="s">
        <v>40</v>
      </c>
      <c r="V17" s="186"/>
      <c r="W17" s="186"/>
      <c r="X17" s="186"/>
      <c r="Y17" s="186"/>
      <c r="Z17" s="186"/>
      <c r="AA17" s="186"/>
      <c r="AB17" s="186"/>
      <c r="AC17" s="186"/>
      <c r="AD17" s="186" t="s">
        <v>1</v>
      </c>
      <c r="AE17" s="186" t="s">
        <v>1</v>
      </c>
      <c r="AF17" s="188" t="s">
        <v>1</v>
      </c>
      <c r="AG17" s="6"/>
    </row>
    <row r="18" spans="3:33" ht="69.75" customHeight="1" x14ac:dyDescent="0.25">
      <c r="C18" s="757">
        <v>47</v>
      </c>
      <c r="D18" s="902" t="s">
        <v>393</v>
      </c>
      <c r="E18" s="764" t="s">
        <v>56</v>
      </c>
      <c r="F18" s="764">
        <v>2</v>
      </c>
      <c r="G18" s="270" t="s">
        <v>394</v>
      </c>
      <c r="H18" s="305" t="s">
        <v>73</v>
      </c>
      <c r="I18" s="215" t="s">
        <v>395</v>
      </c>
      <c r="J18" s="215" t="s">
        <v>74</v>
      </c>
      <c r="K18" s="436">
        <v>232</v>
      </c>
      <c r="L18" s="831">
        <f>AVERAGE(K18:K21)</f>
        <v>290.33</v>
      </c>
      <c r="M18" s="820">
        <f>L18*1.25</f>
        <v>362.91249999999997</v>
      </c>
      <c r="N18" s="846">
        <f>75%*L18</f>
        <v>217.7475</v>
      </c>
      <c r="O18" s="145" t="str">
        <f>IF(K18&gt;M$18,"EXCESSIVAMENTE ELEVADO",IF(K18&lt;N$18,"INEXEQUÍVEL","VÁLIDO"))</f>
        <v>VÁLIDO</v>
      </c>
      <c r="P18" s="146"/>
      <c r="Q18" s="148"/>
      <c r="R18" s="898">
        <f>TRUNC(AVERAGE(K18:K21),2)</f>
        <v>290.33</v>
      </c>
      <c r="S18" s="822">
        <f>F18*R18</f>
        <v>580.66</v>
      </c>
      <c r="U18" s="191" t="s">
        <v>43</v>
      </c>
      <c r="V18" s="186"/>
      <c r="W18" s="186"/>
      <c r="X18" s="186"/>
      <c r="Y18" s="186"/>
      <c r="Z18" s="186"/>
      <c r="AA18" s="186"/>
      <c r="AB18" s="186"/>
      <c r="AC18" s="186"/>
      <c r="AD18" s="186" t="s">
        <v>1</v>
      </c>
      <c r="AE18" s="186" t="s">
        <v>1</v>
      </c>
      <c r="AF18" s="188" t="s">
        <v>1</v>
      </c>
    </row>
    <row r="19" spans="3:33" s="433" customFormat="1" ht="85.5" customHeight="1" x14ac:dyDescent="0.25">
      <c r="C19" s="757"/>
      <c r="D19" s="902"/>
      <c r="E19" s="764"/>
      <c r="F19" s="764"/>
      <c r="G19" s="441" t="s">
        <v>425</v>
      </c>
      <c r="H19" s="437" t="s">
        <v>79</v>
      </c>
      <c r="I19" s="438" t="s">
        <v>427</v>
      </c>
      <c r="J19" s="432" t="s">
        <v>82</v>
      </c>
      <c r="K19" s="47">
        <v>302.74</v>
      </c>
      <c r="L19" s="831"/>
      <c r="M19" s="820"/>
      <c r="N19" s="846"/>
      <c r="O19" s="562" t="str">
        <f t="shared" ref="O19:O21" si="0">IF(K19&gt;M$18,"EXCESSIVAMENTE ELEVADO",IF(K19&lt;N$18,"INEXEQUÍVEL","VÁLIDO"))</f>
        <v>VÁLIDO</v>
      </c>
      <c r="P19" s="599"/>
      <c r="Q19" s="600"/>
      <c r="R19" s="898"/>
      <c r="S19" s="822"/>
      <c r="U19" s="944" t="s">
        <v>426</v>
      </c>
      <c r="V19" s="945"/>
      <c r="W19" s="945"/>
      <c r="X19" s="945"/>
      <c r="Y19" s="945"/>
      <c r="Z19" s="945"/>
      <c r="AA19" s="945"/>
      <c r="AB19" s="945"/>
      <c r="AC19" s="945"/>
      <c r="AD19" s="945"/>
      <c r="AE19" s="945"/>
      <c r="AF19" s="434"/>
    </row>
    <row r="20" spans="3:33" ht="64.5" customHeight="1" x14ac:dyDescent="0.25">
      <c r="C20" s="757"/>
      <c r="D20" s="902"/>
      <c r="E20" s="764"/>
      <c r="F20" s="764"/>
      <c r="G20" s="508" t="s">
        <v>396</v>
      </c>
      <c r="H20" s="305" t="s">
        <v>73</v>
      </c>
      <c r="I20" s="108" t="s">
        <v>397</v>
      </c>
      <c r="J20" s="28" t="s">
        <v>78</v>
      </c>
      <c r="K20" s="47">
        <v>287.76</v>
      </c>
      <c r="L20" s="831"/>
      <c r="M20" s="820"/>
      <c r="N20" s="846"/>
      <c r="O20" s="151" t="str">
        <f t="shared" si="0"/>
        <v>VÁLIDO</v>
      </c>
      <c r="P20" s="576"/>
      <c r="Q20" s="133"/>
      <c r="R20" s="898"/>
      <c r="S20" s="822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</row>
    <row r="21" spans="3:33" ht="120.75" thickBot="1" x14ac:dyDescent="0.3">
      <c r="C21" s="758"/>
      <c r="D21" s="903"/>
      <c r="E21" s="765"/>
      <c r="F21" s="765"/>
      <c r="G21" s="441" t="s">
        <v>423</v>
      </c>
      <c r="H21" s="437" t="s">
        <v>79</v>
      </c>
      <c r="I21" s="438" t="s">
        <v>424</v>
      </c>
      <c r="J21" s="432" t="s">
        <v>82</v>
      </c>
      <c r="K21" s="47">
        <v>338.82</v>
      </c>
      <c r="L21" s="831"/>
      <c r="M21" s="820"/>
      <c r="N21" s="846"/>
      <c r="O21" s="586" t="str">
        <f t="shared" si="0"/>
        <v>VÁLIDO</v>
      </c>
      <c r="P21" s="507"/>
      <c r="Q21" s="524"/>
      <c r="R21" s="898"/>
      <c r="S21" s="822"/>
      <c r="U21" s="197" t="s">
        <v>1</v>
      </c>
      <c r="V21" s="198" t="s">
        <v>1</v>
      </c>
      <c r="W21" s="198" t="s">
        <v>1</v>
      </c>
      <c r="X21" s="198" t="s">
        <v>1</v>
      </c>
      <c r="Y21" s="198" t="s">
        <v>1</v>
      </c>
      <c r="Z21" s="198" t="s">
        <v>1</v>
      </c>
      <c r="AA21" s="198" t="s">
        <v>1</v>
      </c>
      <c r="AB21" s="198" t="s">
        <v>1</v>
      </c>
      <c r="AC21" s="198" t="s">
        <v>1</v>
      </c>
      <c r="AD21" s="198" t="s">
        <v>1</v>
      </c>
      <c r="AE21" s="198" t="s">
        <v>1</v>
      </c>
      <c r="AF21" s="198" t="s">
        <v>1</v>
      </c>
    </row>
    <row r="22" spans="3:33" ht="15.75" thickBot="1" x14ac:dyDescent="0.3">
      <c r="C22" s="933" t="s">
        <v>178</v>
      </c>
      <c r="D22" s="934"/>
      <c r="E22" s="934"/>
      <c r="F22" s="934"/>
      <c r="G22" s="934"/>
      <c r="H22" s="934"/>
      <c r="I22" s="934"/>
      <c r="J22" s="934"/>
      <c r="K22" s="934"/>
      <c r="L22" s="934"/>
      <c r="M22" s="934"/>
      <c r="N22" s="934"/>
      <c r="O22" s="934"/>
      <c r="P22" s="934"/>
      <c r="Q22" s="934"/>
      <c r="R22" s="935"/>
      <c r="S22" s="205">
        <f>SUM(F18*R18)</f>
        <v>580.66</v>
      </c>
    </row>
    <row r="23" spans="3:33" x14ac:dyDescent="0.25">
      <c r="C23" s="20"/>
      <c r="F23" s="20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</sheetData>
  <mergeCells count="29">
    <mergeCell ref="C1:R1"/>
    <mergeCell ref="I6:P6"/>
    <mergeCell ref="S18:S21"/>
    <mergeCell ref="U19:AE19"/>
    <mergeCell ref="C22:R22"/>
    <mergeCell ref="P16:Q17"/>
    <mergeCell ref="R16:S16"/>
    <mergeCell ref="C18:C21"/>
    <mergeCell ref="D18:D21"/>
    <mergeCell ref="E18:E21"/>
    <mergeCell ref="F18:F21"/>
    <mergeCell ref="L18:L21"/>
    <mergeCell ref="M18:M21"/>
    <mergeCell ref="N18:N21"/>
    <mergeCell ref="R18:R21"/>
    <mergeCell ref="J16:J17"/>
    <mergeCell ref="V14:AD14"/>
    <mergeCell ref="C16:C17"/>
    <mergeCell ref="D16:D17"/>
    <mergeCell ref="E16:E17"/>
    <mergeCell ref="F16:F17"/>
    <mergeCell ref="G16:G17"/>
    <mergeCell ref="H16:H17"/>
    <mergeCell ref="I16:I17"/>
    <mergeCell ref="M16:M17"/>
    <mergeCell ref="N16:N17"/>
    <mergeCell ref="O16:O17"/>
    <mergeCell ref="K16:K17"/>
    <mergeCell ref="L16:L17"/>
  </mergeCells>
  <conditionalFormatting sqref="M5:O5">
    <cfRule type="containsText" dxfId="11" priority="19" operator="containsText" text="Excessivamente elevado">
      <formula>NOT(ISERROR(SEARCH("Excessivamente elevado",M5)))</formula>
    </cfRule>
  </conditionalFormatting>
  <conditionalFormatting sqref="O18:O21">
    <cfRule type="aboveAverage" dxfId="10" priority="18" aboveAverage="0"/>
  </conditionalFormatting>
  <conditionalFormatting sqref="O16:P21">
    <cfRule type="containsText" dxfId="9" priority="5" operator="containsText" text="Excessivamente elevado">
      <formula>NOT(ISERROR(SEARCH("Excessivamente elevado",O16)))</formula>
    </cfRule>
  </conditionalFormatting>
  <conditionalFormatting sqref="O18:P21">
    <cfRule type="cellIs" dxfId="8" priority="1" operator="lessThan">
      <formula>"K$25"</formula>
    </cfRule>
    <cfRule type="cellIs" dxfId="7" priority="2" operator="greaterThan">
      <formula>"J&amp;25"</formula>
    </cfRule>
    <cfRule type="cellIs" dxfId="6" priority="4" operator="greaterThan">
      <formula>"J$25"</formula>
    </cfRule>
    <cfRule type="containsText" priority="6" operator="containsText" text="Excessivamente elevado">
      <formula>NOT(ISERROR(SEARCH("Excessivamente elevado",O18)))</formula>
    </cfRule>
    <cfRule type="containsText" dxfId="5" priority="7" operator="containsText" text="Válido">
      <formula>NOT(ISERROR(SEARCH("Válido",O18)))</formula>
    </cfRule>
    <cfRule type="containsText" dxfId="4" priority="8" operator="containsText" text="Inexequível">
      <formula>NOT(ISERROR(SEARCH("Inexequível",O18)))</formula>
    </cfRule>
  </conditionalFormatting>
  <conditionalFormatting sqref="P18">
    <cfRule type="aboveAverage" dxfId="3" priority="9" aboveAverage="0"/>
  </conditionalFormatting>
  <conditionalFormatting sqref="P19:P20">
    <cfRule type="aboveAverage" dxfId="2" priority="37" aboveAverage="0"/>
  </conditionalFormatting>
  <conditionalFormatting sqref="O21">
    <cfRule type="aboveAverage" dxfId="1" priority="3880" aboveAverage="0"/>
  </conditionalFormatting>
  <conditionalFormatting sqref="P21">
    <cfRule type="aboveAverage" dxfId="0" priority="3881" aboveAverage="0"/>
  </conditionalFormatting>
  <hyperlinks>
    <hyperlink ref="G19" r:id="rId1" xr:uid="{C6C67CB5-124A-4A46-B8AC-8EBAC769870B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8EA9DB"/>
  </sheetPr>
  <dimension ref="A1:AI50"/>
  <sheetViews>
    <sheetView showGridLines="0" topLeftCell="A35" zoomScale="85" zoomScaleNormal="85" workbookViewId="0">
      <selection activeCell="D40" sqref="D40:D42"/>
    </sheetView>
  </sheetViews>
  <sheetFormatPr defaultColWidth="9.140625" defaultRowHeight="15" x14ac:dyDescent="0.25"/>
  <cols>
    <col min="1" max="1" width="6.140625" style="20" customWidth="1"/>
    <col min="2" max="2" width="29.28515625" customWidth="1"/>
    <col min="3" max="3" width="14" customWidth="1"/>
    <col min="4" max="4" width="11.5703125" style="20" customWidth="1"/>
    <col min="5" max="5" width="29.28515625" style="13" customWidth="1"/>
    <col min="6" max="6" width="20.85546875" style="13" customWidth="1"/>
    <col min="7" max="7" width="30.85546875" style="13" customWidth="1"/>
    <col min="8" max="8" width="9" style="13" customWidth="1"/>
    <col min="9" max="9" width="13.85546875" style="13" customWidth="1"/>
    <col min="10" max="10" width="12.42578125" style="13" customWidth="1"/>
    <col min="11" max="11" width="12.140625" style="13" customWidth="1"/>
    <col min="12" max="12" width="11.85546875" style="13" customWidth="1"/>
    <col min="13" max="13" width="17.140625" style="13" customWidth="1"/>
    <col min="14" max="14" width="11.28515625" style="13" customWidth="1"/>
    <col min="15" max="15" width="26.85546875" style="13" customWidth="1"/>
    <col min="16" max="16" width="15.7109375" customWidth="1"/>
    <col min="17" max="17" width="17.140625" customWidth="1"/>
    <col min="19" max="19" width="13.42578125" customWidth="1"/>
    <col min="22" max="22" width="12.5703125" bestFit="1" customWidth="1"/>
    <col min="25" max="25" width="10.5703125" bestFit="1" customWidth="1"/>
    <col min="28" max="28" width="58.5703125" customWidth="1"/>
    <col min="29" max="29" width="28.140625" customWidth="1"/>
  </cols>
  <sheetData>
    <row r="1" spans="1:35" ht="18.75" x14ac:dyDescent="0.3">
      <c r="A1" s="794" t="s">
        <v>20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5" ht="19.5" x14ac:dyDescent="0.3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99"/>
      <c r="N2" s="86"/>
      <c r="O2" s="86"/>
      <c r="P2" s="86"/>
      <c r="T2" s="83"/>
      <c r="U2" s="83"/>
      <c r="V2" s="180" t="s">
        <v>0</v>
      </c>
      <c r="W2" s="181"/>
      <c r="X2" s="181"/>
      <c r="Y2" s="181"/>
      <c r="Z2" s="181"/>
      <c r="AA2" s="181"/>
      <c r="AB2" s="181" t="s">
        <v>1</v>
      </c>
      <c r="AC2" s="181" t="s">
        <v>1</v>
      </c>
      <c r="AD2" s="181" t="s">
        <v>1</v>
      </c>
      <c r="AE2" s="181" t="s">
        <v>1</v>
      </c>
      <c r="AF2" s="181" t="s">
        <v>1</v>
      </c>
      <c r="AG2" s="181" t="s">
        <v>1</v>
      </c>
      <c r="AH2" s="182" t="s">
        <v>1</v>
      </c>
      <c r="AI2" s="183" t="s">
        <v>1</v>
      </c>
    </row>
    <row r="3" spans="1:35" ht="19.5" x14ac:dyDescent="0.3">
      <c r="A3" s="88" t="s">
        <v>25</v>
      </c>
      <c r="B3" s="89"/>
      <c r="C3" s="89"/>
      <c r="D3" s="90"/>
      <c r="E3" s="91"/>
      <c r="F3" s="87"/>
      <c r="G3" s="87"/>
      <c r="H3" s="87"/>
      <c r="I3" s="87"/>
      <c r="J3" s="87"/>
      <c r="K3" s="87"/>
      <c r="L3" s="87"/>
      <c r="M3" s="100"/>
      <c r="N3" s="87"/>
      <c r="O3" s="87"/>
      <c r="P3" s="87"/>
      <c r="T3" s="83"/>
      <c r="U3" s="83"/>
      <c r="V3" s="184" t="s">
        <v>1</v>
      </c>
      <c r="W3" s="175" t="s">
        <v>1</v>
      </c>
      <c r="X3" s="175" t="s">
        <v>1</v>
      </c>
      <c r="Y3" s="175" t="s">
        <v>1</v>
      </c>
      <c r="Z3" s="175" t="s">
        <v>1</v>
      </c>
      <c r="AA3" s="175" t="s">
        <v>1</v>
      </c>
      <c r="AB3" s="175" t="s">
        <v>1</v>
      </c>
      <c r="AC3" s="175" t="s">
        <v>1</v>
      </c>
      <c r="AD3" s="175" t="s">
        <v>1</v>
      </c>
      <c r="AE3" s="175" t="s">
        <v>1</v>
      </c>
      <c r="AF3" s="175" t="s">
        <v>1</v>
      </c>
      <c r="AG3" s="175" t="s">
        <v>1</v>
      </c>
      <c r="AH3" s="176" t="s">
        <v>1</v>
      </c>
      <c r="AI3" s="185" t="s">
        <v>1</v>
      </c>
    </row>
    <row r="4" spans="1:35" ht="18.75" x14ac:dyDescent="0.3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100"/>
      <c r="N4" s="87"/>
      <c r="O4" s="87"/>
      <c r="P4" s="87"/>
      <c r="T4" s="83"/>
      <c r="U4" s="83"/>
      <c r="V4" s="863" t="s">
        <v>2</v>
      </c>
      <c r="W4" s="864"/>
      <c r="X4" s="864"/>
      <c r="Y4" s="864"/>
      <c r="Z4" s="864"/>
      <c r="AA4" s="864"/>
      <c r="AB4" s="864"/>
      <c r="AC4" s="864"/>
      <c r="AD4" s="864"/>
      <c r="AE4" s="186" t="s">
        <v>1</v>
      </c>
      <c r="AF4" s="187" t="s">
        <v>3</v>
      </c>
      <c r="AG4" s="187"/>
      <c r="AH4" s="186" t="s">
        <v>1</v>
      </c>
      <c r="AI4" s="188" t="s">
        <v>1</v>
      </c>
    </row>
    <row r="5" spans="1:35" ht="15.75" thickBot="1" x14ac:dyDescent="0.3">
      <c r="A5" s="85"/>
      <c r="E5" s="601"/>
      <c r="F5" s="601"/>
      <c r="H5" s="601"/>
      <c r="M5" s="66"/>
      <c r="T5" s="83"/>
      <c r="U5" s="83"/>
      <c r="V5" s="189" t="s">
        <v>4</v>
      </c>
      <c r="W5" s="186" t="s">
        <v>5</v>
      </c>
      <c r="X5" s="186"/>
      <c r="Y5" s="186"/>
      <c r="Z5" s="186" t="s">
        <v>1</v>
      </c>
      <c r="AA5" s="186" t="s">
        <v>1</v>
      </c>
      <c r="AB5" s="186" t="s">
        <v>1</v>
      </c>
      <c r="AC5" s="186" t="s">
        <v>1</v>
      </c>
      <c r="AD5" s="186" t="s">
        <v>1</v>
      </c>
      <c r="AE5" s="186" t="s">
        <v>1</v>
      </c>
      <c r="AF5" s="177" t="s">
        <v>6</v>
      </c>
      <c r="AG5" s="186" t="s">
        <v>1</v>
      </c>
      <c r="AH5" s="186" t="s">
        <v>1</v>
      </c>
      <c r="AI5" s="188" t="s">
        <v>1</v>
      </c>
    </row>
    <row r="6" spans="1:35" ht="15.75" thickBot="1" x14ac:dyDescent="0.3">
      <c r="A6" s="649" t="s">
        <v>143</v>
      </c>
      <c r="B6" s="650"/>
      <c r="C6" s="649" t="s">
        <v>144</v>
      </c>
      <c r="D6" s="622"/>
      <c r="E6" s="608"/>
      <c r="F6" s="609"/>
      <c r="G6" s="609"/>
      <c r="H6" s="610"/>
      <c r="I6" s="609"/>
      <c r="J6" s="68"/>
      <c r="K6" s="71" t="s">
        <v>30</v>
      </c>
      <c r="L6" s="72"/>
      <c r="M6" s="72"/>
      <c r="N6" s="73"/>
      <c r="O6" s="73"/>
      <c r="P6" s="73"/>
      <c r="Q6" s="73"/>
      <c r="R6" s="73"/>
      <c r="S6" s="73"/>
      <c r="T6" s="83"/>
      <c r="U6" s="83"/>
      <c r="V6" s="189" t="s">
        <v>8</v>
      </c>
      <c r="W6" s="186" t="s">
        <v>9</v>
      </c>
      <c r="X6" s="186"/>
      <c r="Y6" s="186"/>
      <c r="Z6" s="186"/>
      <c r="AA6" s="186" t="s">
        <v>1</v>
      </c>
      <c r="AB6" s="186" t="s">
        <v>1</v>
      </c>
      <c r="AC6" s="186" t="s">
        <v>1</v>
      </c>
      <c r="AD6" s="186" t="s">
        <v>1</v>
      </c>
      <c r="AE6" s="186" t="s">
        <v>1</v>
      </c>
      <c r="AF6" s="178" t="s">
        <v>6</v>
      </c>
      <c r="AG6" s="186" t="s">
        <v>1</v>
      </c>
      <c r="AH6" s="186" t="s">
        <v>1</v>
      </c>
      <c r="AI6" s="188" t="s">
        <v>1</v>
      </c>
    </row>
    <row r="7" spans="1:35" ht="15.75" customHeight="1" thickTop="1" x14ac:dyDescent="0.25">
      <c r="A7" s="611" t="s">
        <v>46</v>
      </c>
      <c r="B7" s="615">
        <f>AVERAGE(I29:I30)</f>
        <v>5.9350000000000005</v>
      </c>
      <c r="C7" s="611" t="s">
        <v>46</v>
      </c>
      <c r="D7" s="615">
        <f>AVERAGE(I36:I39)</f>
        <v>26.6175</v>
      </c>
      <c r="E7" s="611"/>
      <c r="F7" s="612"/>
      <c r="G7" s="612"/>
      <c r="H7" s="613"/>
      <c r="I7" s="612"/>
      <c r="J7" s="602"/>
      <c r="K7" s="74">
        <v>0.25</v>
      </c>
      <c r="L7" s="843" t="s">
        <v>382</v>
      </c>
      <c r="M7" s="843"/>
      <c r="N7" s="843"/>
      <c r="O7" s="843"/>
      <c r="P7" s="843"/>
      <c r="Q7" s="843"/>
      <c r="R7" s="843"/>
      <c r="S7" s="843"/>
      <c r="T7" s="83"/>
      <c r="U7" s="83"/>
      <c r="V7" s="189" t="s">
        <v>10</v>
      </c>
      <c r="W7" s="186" t="s">
        <v>11</v>
      </c>
      <c r="X7" s="186"/>
      <c r="Y7" s="186"/>
      <c r="Z7" s="186" t="s">
        <v>1</v>
      </c>
      <c r="AA7" s="186" t="s">
        <v>1</v>
      </c>
      <c r="AB7" s="186" t="s">
        <v>1</v>
      </c>
      <c r="AC7" s="186" t="s">
        <v>1</v>
      </c>
      <c r="AD7" s="186" t="s">
        <v>1</v>
      </c>
      <c r="AE7" s="186" t="s">
        <v>1</v>
      </c>
      <c r="AF7" s="178" t="s">
        <v>6</v>
      </c>
      <c r="AG7" s="186" t="s">
        <v>1</v>
      </c>
      <c r="AH7" s="186" t="s">
        <v>1</v>
      </c>
      <c r="AI7" s="188" t="s">
        <v>1</v>
      </c>
    </row>
    <row r="8" spans="1:35" x14ac:dyDescent="0.25">
      <c r="A8" s="611" t="s">
        <v>39</v>
      </c>
      <c r="B8" s="615">
        <f>_xlfn.STDEV.S(I29:I30)</f>
        <v>0.79903066274079859</v>
      </c>
      <c r="C8" s="611" t="s">
        <v>39</v>
      </c>
      <c r="D8" s="615">
        <f>_xlfn.STDEV.S(I36:I39)</f>
        <v>4.6616046950951873</v>
      </c>
      <c r="E8" s="611"/>
      <c r="F8" s="612"/>
      <c r="G8" s="612"/>
      <c r="H8" s="613"/>
      <c r="I8" s="612"/>
      <c r="J8" s="602"/>
      <c r="K8" s="75">
        <v>0.75</v>
      </c>
      <c r="L8" s="76" t="s">
        <v>383</v>
      </c>
      <c r="M8" s="76"/>
      <c r="N8" s="76"/>
      <c r="O8" s="76"/>
      <c r="P8" s="76"/>
      <c r="Q8" s="76"/>
      <c r="R8" s="76"/>
      <c r="S8" s="77"/>
      <c r="T8" s="83"/>
      <c r="U8" s="83"/>
      <c r="V8" s="189" t="s">
        <v>12</v>
      </c>
      <c r="W8" s="186" t="s">
        <v>13</v>
      </c>
      <c r="X8" s="186"/>
      <c r="Y8" s="186"/>
      <c r="Z8" s="186" t="s">
        <v>1</v>
      </c>
      <c r="AA8" s="186" t="s">
        <v>1</v>
      </c>
      <c r="AB8" s="186" t="s">
        <v>1</v>
      </c>
      <c r="AC8" s="186" t="s">
        <v>1</v>
      </c>
      <c r="AD8" s="186" t="s">
        <v>1</v>
      </c>
      <c r="AE8" s="186" t="s">
        <v>1</v>
      </c>
      <c r="AF8" s="178" t="s">
        <v>6</v>
      </c>
      <c r="AG8" s="186" t="s">
        <v>1</v>
      </c>
      <c r="AH8" s="186" t="s">
        <v>1</v>
      </c>
      <c r="AI8" s="188" t="s">
        <v>1</v>
      </c>
    </row>
    <row r="9" spans="1:35" x14ac:dyDescent="0.25">
      <c r="A9" s="611" t="s">
        <v>41</v>
      </c>
      <c r="B9" s="618">
        <f>(B8/B7)*100</f>
        <v>13.463027173391721</v>
      </c>
      <c r="C9" s="611" t="s">
        <v>41</v>
      </c>
      <c r="D9" s="618">
        <f>(D8/D7)*100</f>
        <v>17.513307767803841</v>
      </c>
      <c r="E9" s="611"/>
      <c r="F9" s="614"/>
      <c r="G9" s="614"/>
      <c r="H9" s="613"/>
      <c r="I9" s="614"/>
      <c r="J9" s="602"/>
      <c r="K9" s="78"/>
      <c r="N9"/>
      <c r="O9"/>
      <c r="S9" s="79"/>
      <c r="T9" s="83"/>
      <c r="U9" s="83"/>
      <c r="V9" s="189" t="s">
        <v>15</v>
      </c>
      <c r="W9" s="186" t="s">
        <v>16</v>
      </c>
      <c r="X9" s="186"/>
      <c r="Y9" s="186"/>
      <c r="Z9" s="186"/>
      <c r="AA9" s="186"/>
      <c r="AB9" s="186" t="s">
        <v>1</v>
      </c>
      <c r="AC9" s="186" t="s">
        <v>1</v>
      </c>
      <c r="AD9" s="186" t="s">
        <v>1</v>
      </c>
      <c r="AE9" s="186" t="s">
        <v>1</v>
      </c>
      <c r="AF9" s="178" t="s">
        <v>17</v>
      </c>
      <c r="AG9" s="186" t="s">
        <v>1</v>
      </c>
      <c r="AH9" s="186" t="s">
        <v>1</v>
      </c>
      <c r="AI9" s="188" t="s">
        <v>1</v>
      </c>
    </row>
    <row r="10" spans="1:35" x14ac:dyDescent="0.25">
      <c r="A10" s="611" t="s">
        <v>44</v>
      </c>
      <c r="B10" s="333" t="str">
        <f>IF(B9&gt;25,"Mediana","Média")</f>
        <v>Média</v>
      </c>
      <c r="C10" s="611" t="s">
        <v>44</v>
      </c>
      <c r="D10" s="333" t="str">
        <f>IF(D9&gt;25,"Mediana","Média")</f>
        <v>Média</v>
      </c>
      <c r="E10" s="611"/>
      <c r="F10" s="607"/>
      <c r="G10" s="607"/>
      <c r="H10" s="613"/>
      <c r="I10" s="607"/>
      <c r="J10" s="30"/>
      <c r="M10" s="101" t="s">
        <v>42</v>
      </c>
      <c r="N10" s="81"/>
      <c r="O10" s="82"/>
      <c r="P10" s="83"/>
      <c r="Q10" s="83"/>
      <c r="R10" s="83"/>
      <c r="S10" s="83"/>
      <c r="T10" s="83"/>
      <c r="U10" s="83"/>
      <c r="V10" s="189" t="s">
        <v>18</v>
      </c>
      <c r="W10" s="186" t="s">
        <v>19</v>
      </c>
      <c r="X10" s="186"/>
      <c r="Y10" s="186"/>
      <c r="Z10" s="186"/>
      <c r="AA10" s="186"/>
      <c r="AB10" s="186" t="s">
        <v>1</v>
      </c>
      <c r="AC10" s="186" t="s">
        <v>1</v>
      </c>
      <c r="AD10" s="186" t="s">
        <v>1</v>
      </c>
      <c r="AE10" s="186" t="s">
        <v>1</v>
      </c>
      <c r="AF10" s="178" t="s">
        <v>17</v>
      </c>
      <c r="AG10" s="186" t="s">
        <v>1</v>
      </c>
      <c r="AH10" s="186" t="s">
        <v>1</v>
      </c>
      <c r="AI10" s="188" t="s">
        <v>1</v>
      </c>
    </row>
    <row r="11" spans="1:35" x14ac:dyDescent="0.25">
      <c r="A11" s="611" t="s">
        <v>48</v>
      </c>
      <c r="B11" s="615">
        <f>MIN(I29:I30)</f>
        <v>5.37</v>
      </c>
      <c r="C11" s="611" t="s">
        <v>48</v>
      </c>
      <c r="D11" s="615">
        <f>MIN(I36:I39)</f>
        <v>21.8</v>
      </c>
      <c r="E11" s="611"/>
      <c r="F11" s="612"/>
      <c r="G11" s="612"/>
      <c r="H11" s="613"/>
      <c r="I11" s="615"/>
      <c r="J11" s="30"/>
      <c r="M11" s="82"/>
      <c r="N11" s="82"/>
      <c r="O11" s="82"/>
      <c r="P11" s="83"/>
      <c r="Q11" s="83"/>
      <c r="R11" s="83"/>
      <c r="S11" s="83"/>
      <c r="T11" s="83"/>
      <c r="U11" s="83"/>
      <c r="V11" s="189" t="s">
        <v>21</v>
      </c>
      <c r="W11" s="186" t="s">
        <v>22</v>
      </c>
      <c r="X11" s="186"/>
      <c r="Y11" s="186"/>
      <c r="Z11" s="186"/>
      <c r="AA11" s="186"/>
      <c r="AB11" s="186"/>
      <c r="AC11" s="186" t="s">
        <v>1</v>
      </c>
      <c r="AD11" s="186" t="s">
        <v>1</v>
      </c>
      <c r="AE11" s="186" t="s">
        <v>1</v>
      </c>
      <c r="AF11" s="178" t="s">
        <v>6</v>
      </c>
      <c r="AG11" s="179"/>
      <c r="AH11" s="186"/>
      <c r="AI11" s="188"/>
    </row>
    <row r="12" spans="1:35" ht="15.75" thickBot="1" x14ac:dyDescent="0.3">
      <c r="A12" s="619"/>
      <c r="B12" s="620"/>
      <c r="C12" s="619"/>
      <c r="D12" s="620"/>
      <c r="E12" s="580"/>
      <c r="F12" s="609"/>
      <c r="G12" s="609"/>
      <c r="H12" s="609"/>
      <c r="I12" s="616"/>
      <c r="J12"/>
      <c r="M12" s="84">
        <v>0.25</v>
      </c>
      <c r="N12" s="82" t="s">
        <v>45</v>
      </c>
      <c r="O12" s="82" t="s">
        <v>46</v>
      </c>
      <c r="P12" s="83"/>
      <c r="Q12" s="83"/>
      <c r="R12" s="83"/>
      <c r="S12" s="83"/>
      <c r="T12" s="83"/>
      <c r="U12" s="83"/>
      <c r="V12" s="189" t="s">
        <v>23</v>
      </c>
      <c r="W12" s="186" t="s">
        <v>24</v>
      </c>
      <c r="X12" s="186"/>
      <c r="Y12" s="186"/>
      <c r="Z12" s="186" t="s">
        <v>1</v>
      </c>
      <c r="AA12" s="186" t="s">
        <v>1</v>
      </c>
      <c r="AB12" s="186" t="s">
        <v>1</v>
      </c>
      <c r="AC12" s="186" t="s">
        <v>1</v>
      </c>
      <c r="AD12" s="186" t="s">
        <v>1</v>
      </c>
      <c r="AE12" s="186" t="s">
        <v>1</v>
      </c>
      <c r="AF12" s="178" t="s">
        <v>6</v>
      </c>
      <c r="AG12" s="186" t="s">
        <v>1</v>
      </c>
      <c r="AH12" s="186" t="s">
        <v>1</v>
      </c>
      <c r="AI12" s="188" t="s">
        <v>1</v>
      </c>
    </row>
    <row r="13" spans="1:35" x14ac:dyDescent="0.25">
      <c r="A13" s="651" t="s">
        <v>146</v>
      </c>
      <c r="B13" s="652"/>
      <c r="C13" s="649" t="s">
        <v>147</v>
      </c>
      <c r="D13" s="622"/>
      <c r="E13" s="617"/>
      <c r="F13" s="609"/>
      <c r="G13" s="609"/>
      <c r="H13" s="610"/>
      <c r="I13" s="609"/>
      <c r="J13" s="68"/>
      <c r="M13" s="82"/>
      <c r="N13" s="82" t="s">
        <v>49</v>
      </c>
      <c r="O13" s="82" t="s">
        <v>50</v>
      </c>
      <c r="P13" s="83"/>
      <c r="Q13" s="83"/>
      <c r="R13" s="83"/>
      <c r="S13" s="83"/>
      <c r="T13" s="83"/>
      <c r="U13" s="83"/>
      <c r="V13" s="189" t="s">
        <v>26</v>
      </c>
      <c r="W13" s="865" t="s">
        <v>27</v>
      </c>
      <c r="X13" s="865"/>
      <c r="Y13" s="865"/>
      <c r="Z13" s="865"/>
      <c r="AA13" s="865"/>
      <c r="AB13" s="865"/>
      <c r="AC13" s="865"/>
      <c r="AD13" s="865"/>
      <c r="AE13" s="186" t="s">
        <v>1</v>
      </c>
      <c r="AF13" s="178" t="s">
        <v>17</v>
      </c>
      <c r="AG13" s="186" t="s">
        <v>1</v>
      </c>
      <c r="AH13" s="186" t="s">
        <v>1</v>
      </c>
      <c r="AI13" s="188" t="s">
        <v>1</v>
      </c>
    </row>
    <row r="14" spans="1:35" x14ac:dyDescent="0.25">
      <c r="A14" s="611" t="s">
        <v>46</v>
      </c>
      <c r="B14" s="615">
        <f>AVERAGE(I32:I35)</f>
        <v>6.0724999999999998</v>
      </c>
      <c r="C14" s="611" t="s">
        <v>46</v>
      </c>
      <c r="D14" s="615">
        <f>AVERAGE(I40:I41)</f>
        <v>8.4699999999999989</v>
      </c>
      <c r="E14" s="611"/>
      <c r="F14" s="612"/>
      <c r="G14" s="612"/>
      <c r="H14" s="613"/>
      <c r="I14" s="612"/>
      <c r="J14" s="30"/>
      <c r="M14" s="82"/>
      <c r="N14" s="82"/>
      <c r="O14" s="82"/>
      <c r="P14" s="83"/>
      <c r="Q14" s="83"/>
      <c r="R14" s="83"/>
      <c r="S14" s="83"/>
      <c r="T14" s="83"/>
      <c r="U14" s="83"/>
      <c r="V14" s="189" t="s">
        <v>28</v>
      </c>
      <c r="W14" s="865" t="s">
        <v>29</v>
      </c>
      <c r="X14" s="865"/>
      <c r="Y14" s="865"/>
      <c r="Z14" s="865"/>
      <c r="AA14" s="865"/>
      <c r="AB14" s="865"/>
      <c r="AC14" s="865"/>
      <c r="AD14" s="865"/>
      <c r="AE14" s="186" t="s">
        <v>1</v>
      </c>
      <c r="AF14" s="178" t="s">
        <v>6</v>
      </c>
      <c r="AG14" s="186" t="s">
        <v>1</v>
      </c>
      <c r="AH14" s="186" t="s">
        <v>1</v>
      </c>
      <c r="AI14" s="188" t="s">
        <v>1</v>
      </c>
    </row>
    <row r="15" spans="1:35" x14ac:dyDescent="0.25">
      <c r="A15" s="611" t="s">
        <v>39</v>
      </c>
      <c r="B15" s="615">
        <f>_xlfn.STDEV.S(I32:I35)</f>
        <v>0.16111590031195952</v>
      </c>
      <c r="C15" s="611" t="s">
        <v>39</v>
      </c>
      <c r="D15" s="615">
        <f>_xlfn.STDEV.S(I40:I41)</f>
        <v>1.3717871555019119</v>
      </c>
      <c r="E15" s="611"/>
      <c r="F15" s="612"/>
      <c r="G15" s="612"/>
      <c r="H15" s="613"/>
      <c r="I15" s="612"/>
      <c r="J15" s="30"/>
      <c r="N15" s="92"/>
      <c r="O15" s="92"/>
      <c r="P15" s="83"/>
      <c r="Q15" s="83"/>
      <c r="R15" s="83"/>
      <c r="S15" s="83"/>
      <c r="T15" s="83"/>
      <c r="U15" s="83"/>
      <c r="V15" s="189" t="s">
        <v>31</v>
      </c>
      <c r="W15" s="866" t="s">
        <v>32</v>
      </c>
      <c r="X15" s="866"/>
      <c r="Y15" s="866"/>
      <c r="Z15" s="866"/>
      <c r="AA15" s="866"/>
      <c r="AB15" s="866"/>
      <c r="AC15" s="866"/>
      <c r="AD15" s="866"/>
      <c r="AE15" s="866"/>
      <c r="AF15" s="178" t="s">
        <v>17</v>
      </c>
      <c r="AG15" s="186" t="s">
        <v>1</v>
      </c>
      <c r="AH15" s="186" t="s">
        <v>1</v>
      </c>
      <c r="AI15" s="188" t="s">
        <v>1</v>
      </c>
    </row>
    <row r="16" spans="1:35" ht="0.75" customHeight="1" x14ac:dyDescent="0.25">
      <c r="A16" s="611" t="s">
        <v>41</v>
      </c>
      <c r="B16" s="618">
        <f>(B15/B14)*100</f>
        <v>2.6532054394723676</v>
      </c>
      <c r="C16" s="611" t="s">
        <v>41</v>
      </c>
      <c r="D16" s="618">
        <f>(D15/D14)*100</f>
        <v>16.195834185382669</v>
      </c>
      <c r="E16" s="611"/>
      <c r="F16" s="614"/>
      <c r="G16" s="614"/>
      <c r="H16" s="613"/>
      <c r="I16" s="614"/>
      <c r="J16" s="602"/>
      <c r="M16" s="92"/>
      <c r="N16" s="92"/>
      <c r="O16" s="92"/>
      <c r="P16" s="83"/>
      <c r="Q16" s="83"/>
      <c r="R16" s="83"/>
      <c r="S16" s="83"/>
      <c r="T16" s="83"/>
      <c r="U16" s="83"/>
      <c r="V16" s="190" t="s">
        <v>1</v>
      </c>
      <c r="W16" s="866"/>
      <c r="X16" s="866"/>
      <c r="Y16" s="866"/>
      <c r="Z16" s="866"/>
      <c r="AA16" s="866"/>
      <c r="AB16" s="866"/>
      <c r="AC16" s="866"/>
      <c r="AD16" s="866"/>
      <c r="AE16" s="866"/>
      <c r="AF16" s="186" t="s">
        <v>1</v>
      </c>
      <c r="AG16" s="186" t="s">
        <v>1</v>
      </c>
      <c r="AH16" s="186" t="s">
        <v>1</v>
      </c>
      <c r="AI16" s="188" t="s">
        <v>1</v>
      </c>
    </row>
    <row r="17" spans="1:35" x14ac:dyDescent="0.25">
      <c r="A17" s="611" t="s">
        <v>44</v>
      </c>
      <c r="B17" s="333" t="str">
        <f>IF(B16&gt;25,"Mediana","Média")</f>
        <v>Média</v>
      </c>
      <c r="C17" s="611" t="s">
        <v>44</v>
      </c>
      <c r="D17" s="333" t="str">
        <f>IF(D16&gt;25,"Mediana","Média")</f>
        <v>Média</v>
      </c>
      <c r="E17" s="611"/>
      <c r="F17" s="607"/>
      <c r="G17" s="607"/>
      <c r="H17" s="613"/>
      <c r="I17" s="607"/>
      <c r="J17" s="30"/>
      <c r="M17" s="92"/>
      <c r="N17" s="92"/>
      <c r="O17" s="92"/>
      <c r="P17" s="83"/>
      <c r="Q17" s="83"/>
      <c r="R17" s="83"/>
      <c r="S17" s="83"/>
      <c r="T17" s="83"/>
      <c r="U17" s="83"/>
      <c r="V17" s="190" t="s">
        <v>38</v>
      </c>
      <c r="W17" s="187"/>
      <c r="X17" s="187"/>
      <c r="Y17" s="186" t="s">
        <v>1</v>
      </c>
      <c r="Z17" s="186" t="s">
        <v>1</v>
      </c>
      <c r="AA17" s="186" t="s">
        <v>1</v>
      </c>
      <c r="AB17" s="186" t="s">
        <v>1</v>
      </c>
      <c r="AC17" s="186" t="s">
        <v>1</v>
      </c>
      <c r="AD17" s="186" t="s">
        <v>1</v>
      </c>
      <c r="AE17" s="186" t="s">
        <v>1</v>
      </c>
      <c r="AF17" s="186" t="s">
        <v>1</v>
      </c>
      <c r="AG17" s="186" t="s">
        <v>1</v>
      </c>
      <c r="AH17" s="186" t="s">
        <v>1</v>
      </c>
      <c r="AI17" s="188" t="s">
        <v>1</v>
      </c>
    </row>
    <row r="18" spans="1:35" x14ac:dyDescent="0.25">
      <c r="A18" s="611" t="s">
        <v>48</v>
      </c>
      <c r="B18" s="615">
        <f>MIN(I32:I35)</f>
        <v>5.88</v>
      </c>
      <c r="C18" s="611" t="s">
        <v>48</v>
      </c>
      <c r="D18" s="615">
        <f>MIN(I40:I41)</f>
        <v>7.5</v>
      </c>
      <c r="E18" s="611"/>
      <c r="F18" s="612"/>
      <c r="G18" s="612"/>
      <c r="H18" s="613"/>
      <c r="I18" s="612"/>
      <c r="J18" s="602"/>
      <c r="M18" s="92"/>
      <c r="N18" s="92"/>
      <c r="O18" s="92"/>
      <c r="P18" s="83"/>
      <c r="Q18" s="83"/>
      <c r="R18" s="83"/>
      <c r="S18" s="83"/>
      <c r="T18" s="83"/>
      <c r="U18" s="83"/>
      <c r="V18" s="191" t="s">
        <v>40</v>
      </c>
      <c r="W18" s="186"/>
      <c r="X18" s="186"/>
      <c r="Y18" s="186"/>
      <c r="Z18" s="186"/>
      <c r="AA18" s="186"/>
      <c r="AB18" s="186"/>
      <c r="AC18" s="186"/>
      <c r="AD18" s="186"/>
      <c r="AE18" s="186" t="s">
        <v>1</v>
      </c>
      <c r="AF18" s="186" t="s">
        <v>1</v>
      </c>
      <c r="AG18" s="186" t="s">
        <v>1</v>
      </c>
      <c r="AH18" s="186" t="s">
        <v>1</v>
      </c>
      <c r="AI18" s="188" t="s">
        <v>1</v>
      </c>
    </row>
    <row r="19" spans="1:35" ht="15.75" thickBot="1" x14ac:dyDescent="0.3">
      <c r="A19" s="619"/>
      <c r="B19" s="620"/>
      <c r="C19" s="619"/>
      <c r="D19" s="620"/>
      <c r="E19" s="580"/>
      <c r="F19" s="609"/>
      <c r="G19" s="609"/>
      <c r="H19" s="609"/>
      <c r="I19" s="609"/>
      <c r="J19"/>
      <c r="M19" s="92"/>
      <c r="N19" s="92"/>
      <c r="O19" s="92"/>
      <c r="P19" s="83"/>
      <c r="Q19" s="83"/>
      <c r="R19" s="83"/>
      <c r="S19" s="83"/>
      <c r="T19" s="83"/>
      <c r="U19" s="83"/>
      <c r="V19" s="191" t="s">
        <v>43</v>
      </c>
      <c r="W19" s="186"/>
      <c r="X19" s="186"/>
      <c r="Y19" s="186"/>
      <c r="Z19" s="186"/>
      <c r="AA19" s="186"/>
      <c r="AB19" s="186"/>
      <c r="AC19" s="186"/>
      <c r="AD19" s="186"/>
      <c r="AE19" s="186" t="s">
        <v>1</v>
      </c>
      <c r="AF19" s="186" t="s">
        <v>1</v>
      </c>
      <c r="AG19" s="186" t="s">
        <v>1</v>
      </c>
      <c r="AH19" s="186" t="s">
        <v>1</v>
      </c>
      <c r="AI19" s="188" t="s">
        <v>1</v>
      </c>
    </row>
    <row r="20" spans="1:35" x14ac:dyDescent="0.25">
      <c r="A20" s="30"/>
      <c r="B20" s="31"/>
      <c r="C20" s="31"/>
      <c r="D20" s="32"/>
      <c r="E20" s="603"/>
      <c r="F20" s="602"/>
      <c r="G20" s="606"/>
      <c r="H20" s="606"/>
      <c r="I20" s="32"/>
      <c r="J20"/>
      <c r="K20"/>
      <c r="L20"/>
      <c r="M20"/>
      <c r="N20"/>
      <c r="O20"/>
      <c r="P20" s="92"/>
      <c r="T20" s="83"/>
      <c r="U20" s="83"/>
      <c r="V20" s="867" t="s">
        <v>47</v>
      </c>
      <c r="W20" s="868"/>
      <c r="X20" s="868"/>
      <c r="Y20" s="868"/>
      <c r="Z20" s="868"/>
      <c r="AA20" s="868"/>
      <c r="AB20" s="868"/>
      <c r="AC20" s="868"/>
      <c r="AD20" s="868"/>
      <c r="AE20" s="868"/>
      <c r="AF20" s="868"/>
      <c r="AG20" s="868"/>
      <c r="AH20" s="186" t="s">
        <v>1</v>
      </c>
      <c r="AI20" s="188" t="s">
        <v>1</v>
      </c>
    </row>
    <row r="21" spans="1:35" x14ac:dyDescent="0.25">
      <c r="A21" s="30"/>
      <c r="B21" s="31"/>
      <c r="C21" s="31"/>
      <c r="D21" s="32"/>
      <c r="E21" s="35"/>
      <c r="F21" s="30"/>
      <c r="G21" s="31"/>
      <c r="H21" s="31"/>
      <c r="I21" s="32"/>
      <c r="J21" s="35"/>
      <c r="K21"/>
      <c r="L21"/>
      <c r="M21"/>
      <c r="N21"/>
      <c r="O21"/>
      <c r="T21" s="83"/>
      <c r="U21" s="83"/>
      <c r="V21" s="867"/>
      <c r="W21" s="868"/>
      <c r="X21" s="868"/>
      <c r="Y21" s="868"/>
      <c r="Z21" s="868"/>
      <c r="AA21" s="868"/>
      <c r="AB21" s="868"/>
      <c r="AC21" s="868"/>
      <c r="AD21" s="868"/>
      <c r="AE21" s="868"/>
      <c r="AF21" s="868"/>
      <c r="AG21" s="868"/>
      <c r="AH21" s="186" t="s">
        <v>1</v>
      </c>
      <c r="AI21" s="188" t="s">
        <v>1</v>
      </c>
    </row>
    <row r="22" spans="1:35" x14ac:dyDescent="0.25">
      <c r="A22" s="30"/>
      <c r="B22" s="31"/>
      <c r="C22" s="31"/>
      <c r="D22" s="32"/>
      <c r="E22" s="33"/>
      <c r="F22" s="30"/>
      <c r="G22" s="31"/>
      <c r="H22" s="31"/>
      <c r="I22" s="32"/>
      <c r="J22" s="33"/>
      <c r="K22"/>
      <c r="L22"/>
      <c r="M22"/>
      <c r="N22"/>
      <c r="O22"/>
      <c r="V22" s="192" t="s">
        <v>1</v>
      </c>
      <c r="W22" s="193" t="s">
        <v>1</v>
      </c>
      <c r="X22" s="193" t="s">
        <v>1</v>
      </c>
      <c r="Y22" s="193" t="s">
        <v>1</v>
      </c>
      <c r="Z22" s="193" t="s">
        <v>1</v>
      </c>
      <c r="AA22" s="193" t="s">
        <v>1</v>
      </c>
      <c r="AB22" s="193" t="s">
        <v>1</v>
      </c>
      <c r="AC22" s="193" t="s">
        <v>1</v>
      </c>
      <c r="AD22" s="193" t="s">
        <v>1</v>
      </c>
      <c r="AE22" s="193" t="s">
        <v>1</v>
      </c>
      <c r="AF22" s="193" t="s">
        <v>1</v>
      </c>
      <c r="AG22" s="193" t="s">
        <v>1</v>
      </c>
      <c r="AH22" s="193" t="s">
        <v>1</v>
      </c>
      <c r="AI22" s="194" t="s">
        <v>1</v>
      </c>
    </row>
    <row r="23" spans="1:35" x14ac:dyDescent="0.25">
      <c r="A23" s="30"/>
      <c r="B23" s="31"/>
      <c r="C23" s="31"/>
      <c r="D23" s="32"/>
      <c r="E23" s="33"/>
      <c r="F23"/>
      <c r="G23"/>
      <c r="H23"/>
      <c r="I23"/>
      <c r="J23"/>
      <c r="K23"/>
      <c r="L23"/>
      <c r="M23"/>
      <c r="N23"/>
      <c r="O23"/>
    </row>
    <row r="24" spans="1:35" x14ac:dyDescent="0.25">
      <c r="A24" s="30"/>
      <c r="B24" s="31"/>
      <c r="C24" s="31"/>
      <c r="D24" s="32"/>
      <c r="E24" s="33"/>
      <c r="F24"/>
      <c r="G24"/>
      <c r="H24"/>
      <c r="I24"/>
      <c r="J24"/>
      <c r="K24"/>
      <c r="L24"/>
      <c r="M24"/>
      <c r="N24"/>
      <c r="O24"/>
    </row>
    <row r="25" spans="1:35" ht="36" customHeight="1" x14ac:dyDescent="0.25">
      <c r="F25"/>
      <c r="G25"/>
      <c r="H25"/>
      <c r="I25"/>
      <c r="J25"/>
      <c r="K25"/>
      <c r="L25"/>
      <c r="M25"/>
      <c r="N25"/>
      <c r="O25"/>
    </row>
    <row r="26" spans="1:35" ht="15" customHeight="1" x14ac:dyDescent="0.25">
      <c r="A26" s="809" t="s">
        <v>54</v>
      </c>
      <c r="B26" s="803" t="s">
        <v>55</v>
      </c>
      <c r="C26" s="803" t="s">
        <v>56</v>
      </c>
      <c r="D26" s="803" t="s">
        <v>57</v>
      </c>
      <c r="E26" s="803" t="s">
        <v>58</v>
      </c>
      <c r="F26" s="803" t="s">
        <v>59</v>
      </c>
      <c r="G26" s="803" t="s">
        <v>60</v>
      </c>
      <c r="H26" s="817" t="s">
        <v>61</v>
      </c>
      <c r="I26" s="805" t="s">
        <v>62</v>
      </c>
      <c r="J26" s="805" t="s">
        <v>63</v>
      </c>
      <c r="K26" s="807" t="s">
        <v>149</v>
      </c>
      <c r="L26" s="807" t="s">
        <v>150</v>
      </c>
      <c r="M26" s="807" t="s">
        <v>66</v>
      </c>
      <c r="N26" s="807" t="s">
        <v>67</v>
      </c>
      <c r="O26" s="807"/>
      <c r="P26" s="805" t="s">
        <v>68</v>
      </c>
      <c r="Q26" s="816"/>
    </row>
    <row r="27" spans="1:35" s="6" customFormat="1" ht="18.75" customHeight="1" thickBot="1" x14ac:dyDescent="0.3">
      <c r="A27" s="810"/>
      <c r="B27" s="804"/>
      <c r="C27" s="804"/>
      <c r="D27" s="804"/>
      <c r="E27" s="804"/>
      <c r="F27" s="804"/>
      <c r="G27" s="804"/>
      <c r="H27" s="818"/>
      <c r="I27" s="806"/>
      <c r="J27" s="806"/>
      <c r="K27" s="808"/>
      <c r="L27" s="819"/>
      <c r="M27" s="808"/>
      <c r="N27" s="808"/>
      <c r="O27" s="808"/>
      <c r="P27" s="149" t="s">
        <v>69</v>
      </c>
      <c r="Q27" s="150" t="s">
        <v>70</v>
      </c>
    </row>
    <row r="28" spans="1:35" ht="58.5" customHeight="1" thickBot="1" x14ac:dyDescent="0.3">
      <c r="A28" s="757">
        <v>8</v>
      </c>
      <c r="B28" s="761" t="s">
        <v>151</v>
      </c>
      <c r="C28" s="763" t="s">
        <v>56</v>
      </c>
      <c r="D28" s="764">
        <v>80</v>
      </c>
      <c r="E28" s="272" t="s">
        <v>152</v>
      </c>
      <c r="F28" s="308" t="s">
        <v>153</v>
      </c>
      <c r="G28" s="306" t="s">
        <v>154</v>
      </c>
      <c r="H28" s="306" t="s">
        <v>78</v>
      </c>
      <c r="I28" s="136">
        <v>4.3</v>
      </c>
      <c r="J28" s="831">
        <f>AVERAGE(I28:I31)</f>
        <v>6.2925000000000004</v>
      </c>
      <c r="K28" s="846">
        <f>$J$28*1.25</f>
        <v>7.8656250000000005</v>
      </c>
      <c r="L28" s="849">
        <f>75%*J28</f>
        <v>4.7193750000000003</v>
      </c>
      <c r="M28" s="570" t="str">
        <f>IF(I28&gt;K$28,"EXCESSIVAMENTE ELEVADO",IF(I28&lt;L$28,"INEXEQUÍVEL","VÁLIDO"))</f>
        <v>INEXEQUÍVEL</v>
      </c>
      <c r="N28" s="152">
        <f>I28/J28</f>
        <v>0.68335319825188712</v>
      </c>
      <c r="O28" s="154" t="s">
        <v>155</v>
      </c>
      <c r="P28" s="811">
        <f>(AVERAGE(I29:I30))</f>
        <v>5.9350000000000005</v>
      </c>
      <c r="Q28" s="822">
        <f>D28*P28</f>
        <v>474.80000000000007</v>
      </c>
    </row>
    <row r="29" spans="1:35" ht="58.5" customHeight="1" thickBot="1" x14ac:dyDescent="0.3">
      <c r="A29" s="757"/>
      <c r="B29" s="761"/>
      <c r="C29" s="764"/>
      <c r="D29" s="764"/>
      <c r="E29" s="272" t="s">
        <v>156</v>
      </c>
      <c r="F29" s="308" t="s">
        <v>153</v>
      </c>
      <c r="G29" s="114" t="s">
        <v>157</v>
      </c>
      <c r="H29" s="114" t="s">
        <v>78</v>
      </c>
      <c r="I29" s="136">
        <v>5.37</v>
      </c>
      <c r="J29" s="831"/>
      <c r="K29" s="846"/>
      <c r="L29" s="849"/>
      <c r="M29" s="301" t="str">
        <f t="shared" ref="M29:M31" si="0">IF(I29&gt;K$28,"EXCESSIVAMENTE ELEVADO",IF(I29&lt;L$28,"INEXEQUÍVEL","VÁLIDO"))</f>
        <v>VÁLIDO</v>
      </c>
      <c r="N29" s="571"/>
      <c r="O29" s="563"/>
      <c r="P29" s="812"/>
      <c r="Q29" s="822"/>
    </row>
    <row r="30" spans="1:35" ht="58.5" customHeight="1" thickBot="1" x14ac:dyDescent="0.3">
      <c r="A30" s="757"/>
      <c r="B30" s="761"/>
      <c r="C30" s="764"/>
      <c r="D30" s="764"/>
      <c r="E30" s="272" t="s">
        <v>158</v>
      </c>
      <c r="F30" s="308" t="s">
        <v>153</v>
      </c>
      <c r="G30" s="114" t="s">
        <v>159</v>
      </c>
      <c r="H30" s="114" t="s">
        <v>74</v>
      </c>
      <c r="I30" s="136">
        <v>6.5</v>
      </c>
      <c r="J30" s="831"/>
      <c r="K30" s="846"/>
      <c r="L30" s="849"/>
      <c r="M30" s="227" t="str">
        <f t="shared" si="0"/>
        <v>VÁLIDO</v>
      </c>
      <c r="N30" s="245"/>
      <c r="O30" s="564"/>
      <c r="P30" s="812"/>
      <c r="Q30" s="822"/>
    </row>
    <row r="31" spans="1:35" ht="63.75" customHeight="1" thickBot="1" x14ac:dyDescent="0.3">
      <c r="A31" s="759"/>
      <c r="B31" s="754"/>
      <c r="C31" s="851"/>
      <c r="D31" s="755"/>
      <c r="E31" s="466" t="s">
        <v>422</v>
      </c>
      <c r="F31" s="311" t="s">
        <v>153</v>
      </c>
      <c r="G31" s="522" t="s">
        <v>160</v>
      </c>
      <c r="H31" s="362" t="s">
        <v>78</v>
      </c>
      <c r="I31" s="523">
        <v>9</v>
      </c>
      <c r="J31" s="831"/>
      <c r="K31" s="846"/>
      <c r="L31" s="849"/>
      <c r="M31" s="669" t="str">
        <f t="shared" si="0"/>
        <v>EXCESSIVAMENTE ELEVADO</v>
      </c>
      <c r="N31" s="152">
        <f>(I31-J28)/J28</f>
        <v>0.4302741358760428</v>
      </c>
      <c r="O31" s="156" t="s">
        <v>478</v>
      </c>
      <c r="P31" s="813"/>
      <c r="Q31" s="822"/>
    </row>
    <row r="32" spans="1:35" ht="70.900000000000006" customHeight="1" x14ac:dyDescent="0.25">
      <c r="A32" s="858">
        <v>9</v>
      </c>
      <c r="B32" s="862" t="s">
        <v>161</v>
      </c>
      <c r="C32" s="764" t="s">
        <v>56</v>
      </c>
      <c r="D32" s="869">
        <v>100</v>
      </c>
      <c r="E32" s="510" t="s">
        <v>162</v>
      </c>
      <c r="F32" s="503" t="s">
        <v>153</v>
      </c>
      <c r="G32" s="492" t="s">
        <v>163</v>
      </c>
      <c r="H32" s="491" t="s">
        <v>74</v>
      </c>
      <c r="I32" s="436">
        <v>5.88</v>
      </c>
      <c r="J32" s="844">
        <f>AVERAGE(I32:I35)</f>
        <v>6.0724999999999998</v>
      </c>
      <c r="K32" s="847">
        <f>$J$32*1.25</f>
        <v>7.5906249999999993</v>
      </c>
      <c r="L32" s="850">
        <f>J32*75%</f>
        <v>4.5543750000000003</v>
      </c>
      <c r="M32" s="258" t="str">
        <f>IF(I32&gt;K$32,"EXCESSIVAMENTE ELEVADO",IF(I32&lt;L$32,"Inexequível","VÁLIDO"))</f>
        <v>VÁLIDO</v>
      </c>
      <c r="N32" s="248"/>
      <c r="O32" s="668"/>
      <c r="P32" s="811">
        <f>TRUNC(AVERAGE(I32:I35),2)</f>
        <v>6.07</v>
      </c>
      <c r="Q32" s="814">
        <f>D32*P32</f>
        <v>607</v>
      </c>
      <c r="Y32" s="25"/>
    </row>
    <row r="33" spans="1:25" ht="70.900000000000006" customHeight="1" x14ac:dyDescent="0.25">
      <c r="A33" s="859"/>
      <c r="B33" s="761"/>
      <c r="C33" s="764"/>
      <c r="D33" s="764"/>
      <c r="E33" s="272" t="s">
        <v>164</v>
      </c>
      <c r="F33" s="495" t="s">
        <v>153</v>
      </c>
      <c r="G33" s="497" t="s">
        <v>157</v>
      </c>
      <c r="H33" s="497" t="s">
        <v>78</v>
      </c>
      <c r="I33" s="109">
        <v>6.04</v>
      </c>
      <c r="J33" s="831"/>
      <c r="K33" s="820"/>
      <c r="L33" s="850"/>
      <c r="M33" s="258" t="str">
        <f t="shared" ref="M33:M35" si="1">IF(I33&gt;K$32,"EXCESSIVAMENTE ELEVADO",IF(I33&lt;L$32,"Inexequível","VÁLIDO"))</f>
        <v>VÁLIDO</v>
      </c>
      <c r="N33" s="247"/>
      <c r="O33" s="143"/>
      <c r="P33" s="812"/>
      <c r="Q33" s="815"/>
      <c r="Y33" s="25"/>
    </row>
    <row r="34" spans="1:25" ht="70.900000000000006" customHeight="1" x14ac:dyDescent="0.25">
      <c r="A34" s="860"/>
      <c r="B34" s="762"/>
      <c r="C34" s="765"/>
      <c r="D34" s="765"/>
      <c r="E34" s="276" t="s">
        <v>165</v>
      </c>
      <c r="F34" s="495" t="s">
        <v>153</v>
      </c>
      <c r="G34" s="495" t="s">
        <v>166</v>
      </c>
      <c r="H34" s="489" t="s">
        <v>78</v>
      </c>
      <c r="I34" s="47">
        <v>6.1</v>
      </c>
      <c r="J34" s="831"/>
      <c r="K34" s="820"/>
      <c r="L34" s="850"/>
      <c r="M34" s="256" t="str">
        <f t="shared" si="1"/>
        <v>VÁLIDO</v>
      </c>
      <c r="N34" s="159"/>
      <c r="O34" s="267"/>
      <c r="P34" s="812"/>
      <c r="Q34" s="815"/>
      <c r="Y34" s="25"/>
    </row>
    <row r="35" spans="1:25" ht="70.900000000000006" customHeight="1" thickBot="1" x14ac:dyDescent="0.3">
      <c r="A35" s="861"/>
      <c r="B35" s="781"/>
      <c r="C35" s="755"/>
      <c r="D35" s="780"/>
      <c r="E35" s="290" t="s">
        <v>167</v>
      </c>
      <c r="F35" s="498" t="s">
        <v>153</v>
      </c>
      <c r="G35" s="496" t="s">
        <v>168</v>
      </c>
      <c r="H35" s="496" t="s">
        <v>78</v>
      </c>
      <c r="I35" s="110">
        <v>6.27</v>
      </c>
      <c r="J35" s="845"/>
      <c r="K35" s="848"/>
      <c r="L35" s="850"/>
      <c r="M35" s="590" t="str">
        <f t="shared" si="1"/>
        <v>VÁLIDO</v>
      </c>
      <c r="N35" s="249"/>
      <c r="O35" s="161"/>
      <c r="P35" s="813"/>
      <c r="Q35" s="815"/>
      <c r="Y35" s="25"/>
    </row>
    <row r="36" spans="1:25" ht="120.75" customHeight="1" thickBot="1" x14ac:dyDescent="0.3">
      <c r="A36" s="823">
        <v>10</v>
      </c>
      <c r="B36" s="825" t="s">
        <v>169</v>
      </c>
      <c r="C36" s="827" t="s">
        <v>56</v>
      </c>
      <c r="D36" s="827">
        <v>30</v>
      </c>
      <c r="E36" s="478" t="s">
        <v>479</v>
      </c>
      <c r="F36" s="591" t="s">
        <v>79</v>
      </c>
      <c r="G36" s="495" t="s">
        <v>480</v>
      </c>
      <c r="H36" s="497" t="s">
        <v>82</v>
      </c>
      <c r="I36" s="592">
        <v>21.8</v>
      </c>
      <c r="J36" s="830">
        <f>AVERAGE(I36:I39)</f>
        <v>26.6175</v>
      </c>
      <c r="K36" s="835">
        <f>$J$36*1.25</f>
        <v>33.271875000000001</v>
      </c>
      <c r="L36" s="837">
        <f>75%*J36</f>
        <v>19.963124999999998</v>
      </c>
      <c r="M36" s="670" t="str">
        <f>IF(I36&gt;K$36,"EXCESSIVAMENTE ELEVADO",IF(I36&lt;L$36,"Inexequível","VÁLIDO"))</f>
        <v>VÁLIDO</v>
      </c>
      <c r="N36" s="146"/>
      <c r="O36" s="147"/>
      <c r="P36" s="833">
        <f>TRUNC(AVERAGE(I36:I39),2)</f>
        <v>26.61</v>
      </c>
      <c r="Q36" s="821">
        <f>D36*P36</f>
        <v>798.3</v>
      </c>
      <c r="Y36" s="25"/>
    </row>
    <row r="37" spans="1:25" ht="89.25" customHeight="1" x14ac:dyDescent="0.25">
      <c r="A37" s="824"/>
      <c r="B37" s="826"/>
      <c r="C37" s="828"/>
      <c r="D37" s="828"/>
      <c r="E37" s="567" t="s">
        <v>481</v>
      </c>
      <c r="F37" s="460" t="s">
        <v>79</v>
      </c>
      <c r="G37" s="462" t="s">
        <v>482</v>
      </c>
      <c r="H37" s="459" t="s">
        <v>82</v>
      </c>
      <c r="I37" s="461">
        <v>32</v>
      </c>
      <c r="J37" s="831"/>
      <c r="K37" s="820"/>
      <c r="L37" s="838"/>
      <c r="M37" s="227" t="str">
        <f t="shared" ref="M37:M39" si="2">IF(I37&gt;K$36,"EXCESSIVAMENTE ELEVADO",IF(I37&lt;L$36,"Inexequível","VÁLIDO"))</f>
        <v>VÁLIDO</v>
      </c>
      <c r="N37" s="155"/>
      <c r="O37" s="144"/>
      <c r="P37" s="834"/>
      <c r="Q37" s="822"/>
      <c r="Y37" s="25"/>
    </row>
    <row r="38" spans="1:25" ht="47.25" customHeight="1" x14ac:dyDescent="0.25">
      <c r="A38" s="824"/>
      <c r="B38" s="826"/>
      <c r="C38" s="828"/>
      <c r="D38" s="828"/>
      <c r="E38" s="276" t="s">
        <v>170</v>
      </c>
      <c r="F38" s="498" t="s">
        <v>73</v>
      </c>
      <c r="G38" s="495" t="s">
        <v>96</v>
      </c>
      <c r="H38" s="489" t="s">
        <v>78</v>
      </c>
      <c r="I38" s="449">
        <v>23.8</v>
      </c>
      <c r="J38" s="831"/>
      <c r="K38" s="820"/>
      <c r="L38" s="838"/>
      <c r="M38" s="228" t="str">
        <f t="shared" si="2"/>
        <v>VÁLIDO</v>
      </c>
      <c r="N38" s="505"/>
      <c r="O38" s="243"/>
      <c r="P38" s="834"/>
      <c r="Q38" s="822"/>
      <c r="Y38" s="25"/>
    </row>
    <row r="39" spans="1:25" ht="47.25" customHeight="1" thickBot="1" x14ac:dyDescent="0.3">
      <c r="A39" s="824"/>
      <c r="B39" s="826"/>
      <c r="C39" s="829"/>
      <c r="D39" s="828"/>
      <c r="E39" s="455" t="s">
        <v>171</v>
      </c>
      <c r="F39" s="501" t="s">
        <v>73</v>
      </c>
      <c r="G39" s="498" t="s">
        <v>172</v>
      </c>
      <c r="H39" s="469" t="s">
        <v>78</v>
      </c>
      <c r="I39" s="111">
        <v>28.87</v>
      </c>
      <c r="J39" s="832"/>
      <c r="K39" s="836"/>
      <c r="L39" s="839"/>
      <c r="M39" s="671" t="str">
        <f t="shared" si="2"/>
        <v>VÁLIDO</v>
      </c>
      <c r="N39" s="230"/>
      <c r="O39" s="238"/>
      <c r="P39" s="834"/>
      <c r="Q39" s="822"/>
      <c r="Y39" s="25"/>
    </row>
    <row r="40" spans="1:25" ht="57" customHeight="1" x14ac:dyDescent="0.25">
      <c r="A40" s="855">
        <v>11</v>
      </c>
      <c r="B40" s="870" t="s">
        <v>173</v>
      </c>
      <c r="C40" s="828" t="s">
        <v>56</v>
      </c>
      <c r="D40" s="871">
        <v>50</v>
      </c>
      <c r="E40" s="272" t="s">
        <v>174</v>
      </c>
      <c r="F40" s="503" t="s">
        <v>73</v>
      </c>
      <c r="G40" s="457" t="s">
        <v>175</v>
      </c>
      <c r="H40" s="492" t="s">
        <v>78</v>
      </c>
      <c r="I40" s="429">
        <v>7.5</v>
      </c>
      <c r="J40" s="831">
        <f>AVERAGE(I40:I42)</f>
        <v>9.9966666666666661</v>
      </c>
      <c r="K40" s="820">
        <f>$J$40*1.25</f>
        <v>12.495833333333334</v>
      </c>
      <c r="L40" s="846">
        <f>75%*J40</f>
        <v>7.4974999999999996</v>
      </c>
      <c r="M40" s="670" t="str">
        <f t="shared" ref="M40:M42" si="3">IF(I40&gt;K$40,"EXCESSIVAMENTE ELEVADO",IF(I40&lt;L$40,"INEXEQUÍVEL","VÁLIDO"))</f>
        <v>VÁLIDO</v>
      </c>
      <c r="N40" s="146"/>
      <c r="O40" s="148"/>
      <c r="P40" s="872">
        <f>(AVERAGE(I40:I41))</f>
        <v>8.4699999999999989</v>
      </c>
      <c r="Q40" s="852">
        <f>P40*D40</f>
        <v>423.49999999999994</v>
      </c>
      <c r="Y40" s="25"/>
    </row>
    <row r="41" spans="1:25" ht="47.25" customHeight="1" x14ac:dyDescent="0.25">
      <c r="A41" s="856"/>
      <c r="B41" s="826"/>
      <c r="C41" s="828"/>
      <c r="D41" s="828"/>
      <c r="E41" s="272" t="s">
        <v>176</v>
      </c>
      <c r="F41" s="495" t="s">
        <v>73</v>
      </c>
      <c r="G41" s="531" t="s">
        <v>177</v>
      </c>
      <c r="H41" s="492" t="s">
        <v>78</v>
      </c>
      <c r="I41" s="47">
        <v>9.44</v>
      </c>
      <c r="J41" s="831"/>
      <c r="K41" s="820"/>
      <c r="L41" s="846"/>
      <c r="M41" s="227" t="str">
        <f t="shared" si="3"/>
        <v>VÁLIDO</v>
      </c>
      <c r="N41" s="672"/>
      <c r="O41" s="135"/>
      <c r="P41" s="873"/>
      <c r="Q41" s="853"/>
      <c r="Y41" s="25"/>
    </row>
    <row r="42" spans="1:25" ht="106.5" customHeight="1" thickBot="1" x14ac:dyDescent="0.3">
      <c r="A42" s="857"/>
      <c r="B42" s="826"/>
      <c r="C42" s="828"/>
      <c r="D42" s="828"/>
      <c r="E42" s="568" t="s">
        <v>484</v>
      </c>
      <c r="F42" s="498" t="s">
        <v>79</v>
      </c>
      <c r="G42" s="531" t="s">
        <v>483</v>
      </c>
      <c r="H42" s="558" t="s">
        <v>82</v>
      </c>
      <c r="I42" s="558">
        <v>13.05</v>
      </c>
      <c r="J42" s="831"/>
      <c r="K42" s="820"/>
      <c r="L42" s="846"/>
      <c r="M42" s="671" t="str">
        <f t="shared" si="3"/>
        <v>EXCESSIVAMENTE ELEVADO</v>
      </c>
      <c r="N42" s="251">
        <f>(I42-J40)/J40</f>
        <v>0.30543514504834957</v>
      </c>
      <c r="O42" s="156" t="s">
        <v>87</v>
      </c>
      <c r="P42" s="873"/>
      <c r="Q42" s="854"/>
      <c r="Y42" s="25"/>
    </row>
    <row r="43" spans="1:25" ht="22.9" customHeight="1" thickBot="1" x14ac:dyDescent="0.3">
      <c r="A43" s="840" t="s">
        <v>178</v>
      </c>
      <c r="B43" s="841"/>
      <c r="C43" s="841"/>
      <c r="D43" s="841"/>
      <c r="E43" s="841"/>
      <c r="F43" s="841"/>
      <c r="G43" s="841"/>
      <c r="H43" s="841"/>
      <c r="I43" s="841"/>
      <c r="J43" s="841"/>
      <c r="K43" s="841"/>
      <c r="L43" s="841"/>
      <c r="M43" s="841"/>
      <c r="N43" s="841"/>
      <c r="O43" s="841"/>
      <c r="P43" s="842"/>
      <c r="Q43" s="242">
        <f>SUM(Q28:Q42)</f>
        <v>2303.6</v>
      </c>
    </row>
    <row r="47" spans="1:25" s="13" customFormat="1" x14ac:dyDescent="0.25">
      <c r="A47" s="32"/>
      <c r="B47" s="37"/>
      <c r="C47" s="32"/>
      <c r="D47" s="32"/>
      <c r="E47" s="39"/>
      <c r="F47" s="39"/>
      <c r="G47" s="38"/>
      <c r="H47" s="38"/>
      <c r="I47" s="32"/>
      <c r="J47" s="32"/>
      <c r="P47"/>
      <c r="Q47"/>
      <c r="R47"/>
      <c r="S47"/>
      <c r="T47"/>
      <c r="U47"/>
      <c r="V47"/>
      <c r="W47"/>
      <c r="X47"/>
      <c r="Y47"/>
    </row>
    <row r="48" spans="1:25" s="13" customFormat="1" x14ac:dyDescent="0.25">
      <c r="A48" s="32"/>
      <c r="B48" s="37"/>
      <c r="C48" s="32"/>
      <c r="D48" s="32"/>
      <c r="E48" s="39"/>
      <c r="F48" s="39"/>
      <c r="G48" s="38"/>
      <c r="H48" s="38"/>
      <c r="I48" s="32"/>
      <c r="J48" s="32"/>
      <c r="P48"/>
      <c r="Q48"/>
      <c r="R48"/>
      <c r="S48"/>
      <c r="T48"/>
      <c r="U48"/>
      <c r="V48"/>
      <c r="W48"/>
      <c r="X48"/>
      <c r="Y48"/>
    </row>
    <row r="49" spans="1:25" s="13" customFormat="1" x14ac:dyDescent="0.25">
      <c r="A49" s="32"/>
      <c r="B49" s="37"/>
      <c r="C49" s="32"/>
      <c r="D49" s="32"/>
      <c r="E49" s="39"/>
      <c r="F49" s="39"/>
      <c r="G49" s="38"/>
      <c r="H49" s="38"/>
      <c r="I49" s="32"/>
      <c r="J49" s="32"/>
      <c r="P49"/>
      <c r="Q49"/>
      <c r="R49"/>
      <c r="S49"/>
      <c r="T49"/>
      <c r="U49"/>
      <c r="V49"/>
      <c r="W49"/>
      <c r="X49"/>
      <c r="Y49"/>
    </row>
    <row r="50" spans="1:25" s="13" customFormat="1" x14ac:dyDescent="0.25">
      <c r="A50" s="32"/>
      <c r="B50" s="37"/>
      <c r="C50" s="32"/>
      <c r="D50" s="32"/>
      <c r="E50" s="39"/>
      <c r="F50" s="39"/>
      <c r="G50" s="38"/>
      <c r="H50" s="38"/>
      <c r="I50" s="32"/>
      <c r="J50" s="32"/>
      <c r="P50"/>
      <c r="Q50"/>
      <c r="R50"/>
      <c r="S50"/>
      <c r="T50"/>
      <c r="U50"/>
      <c r="V50"/>
      <c r="W50"/>
      <c r="X50"/>
      <c r="Y50"/>
    </row>
  </sheetData>
  <mergeCells count="59">
    <mergeCell ref="D28:D31"/>
    <mergeCell ref="A32:A35"/>
    <mergeCell ref="B32:B35"/>
    <mergeCell ref="L40:L42"/>
    <mergeCell ref="V4:AD4"/>
    <mergeCell ref="W13:AD13"/>
    <mergeCell ref="W14:AD14"/>
    <mergeCell ref="W15:AE16"/>
    <mergeCell ref="V20:AG21"/>
    <mergeCell ref="C32:C35"/>
    <mergeCell ref="D32:D35"/>
    <mergeCell ref="B40:B42"/>
    <mergeCell ref="C40:C42"/>
    <mergeCell ref="D40:D42"/>
    <mergeCell ref="J40:J42"/>
    <mergeCell ref="P40:P42"/>
    <mergeCell ref="A43:P43"/>
    <mergeCell ref="A1:P1"/>
    <mergeCell ref="L7:S7"/>
    <mergeCell ref="J28:J31"/>
    <mergeCell ref="J32:J35"/>
    <mergeCell ref="K28:K31"/>
    <mergeCell ref="K32:K35"/>
    <mergeCell ref="L28:L31"/>
    <mergeCell ref="L32:L35"/>
    <mergeCell ref="P28:P31"/>
    <mergeCell ref="Q28:Q31"/>
    <mergeCell ref="A28:A31"/>
    <mergeCell ref="B28:B31"/>
    <mergeCell ref="C28:C31"/>
    <mergeCell ref="Q40:Q42"/>
    <mergeCell ref="A40:A42"/>
    <mergeCell ref="K40:K42"/>
    <mergeCell ref="Q36:Q39"/>
    <mergeCell ref="A36:A39"/>
    <mergeCell ref="B36:B39"/>
    <mergeCell ref="C36:C39"/>
    <mergeCell ref="D36:D39"/>
    <mergeCell ref="J36:J39"/>
    <mergeCell ref="P36:P39"/>
    <mergeCell ref="K36:K39"/>
    <mergeCell ref="L36:L39"/>
    <mergeCell ref="P32:P35"/>
    <mergeCell ref="Q32:Q35"/>
    <mergeCell ref="N26:O27"/>
    <mergeCell ref="P26:Q26"/>
    <mergeCell ref="H26:H27"/>
    <mergeCell ref="L26:L27"/>
    <mergeCell ref="M26:M27"/>
    <mergeCell ref="A26:A27"/>
    <mergeCell ref="B26:B27"/>
    <mergeCell ref="C26:C27"/>
    <mergeCell ref="D26:D27"/>
    <mergeCell ref="E26:E27"/>
    <mergeCell ref="F26:F27"/>
    <mergeCell ref="G26:G27"/>
    <mergeCell ref="I26:I27"/>
    <mergeCell ref="J26:J27"/>
    <mergeCell ref="K26:K27"/>
  </mergeCells>
  <phoneticPr fontId="3" type="noConversion"/>
  <conditionalFormatting sqref="M26:M39 N26:N33">
    <cfRule type="containsText" dxfId="555" priority="215" operator="containsText" text="Excessivamente elevado">
      <formula>NOT(ISERROR(SEARCH("Excessivamente elevado",M26)))</formula>
    </cfRule>
  </conditionalFormatting>
  <conditionalFormatting sqref="M28:M31">
    <cfRule type="aboveAverage" dxfId="554" priority="219" aboveAverage="0"/>
  </conditionalFormatting>
  <conditionalFormatting sqref="M28:M39">
    <cfRule type="cellIs" dxfId="553" priority="214" operator="greaterThan">
      <formula>"J$25"</formula>
    </cfRule>
    <cfRule type="containsText" dxfId="552" priority="217" operator="containsText" text="Válido">
      <formula>NOT(ISERROR(SEARCH("Válido",M28)))</formula>
    </cfRule>
    <cfRule type="containsText" dxfId="551" priority="218" operator="containsText" text="Inexequível">
      <formula>NOT(ISERROR(SEARCH("Inexequível",M28)))</formula>
    </cfRule>
  </conditionalFormatting>
  <conditionalFormatting sqref="M28:M42">
    <cfRule type="cellIs" dxfId="550" priority="211" operator="lessThan">
      <formula>"K$25"</formula>
    </cfRule>
    <cfRule type="cellIs" dxfId="549" priority="212" operator="greaterThan">
      <formula>"J&amp;25"</formula>
    </cfRule>
    <cfRule type="containsText" priority="216" operator="containsText" text="Excessivamente elevado">
      <formula>NOT(ISERROR(SEARCH("Excessivamente elevado",M28)))</formula>
    </cfRule>
  </conditionalFormatting>
  <conditionalFormatting sqref="M41:O41 M31 O38:O39 M36:M42 M42:N42">
    <cfRule type="aboveAverage" dxfId="548" priority="3660" aboveAverage="0"/>
  </conditionalFormatting>
  <conditionalFormatting sqref="M32:M39">
    <cfRule type="aboveAverage" dxfId="547" priority="670" aboveAverage="0"/>
  </conditionalFormatting>
  <conditionalFormatting sqref="M41:O41 O38:O39 M36:M42 M42:N42">
    <cfRule type="cellIs" dxfId="546" priority="693" operator="greaterThan">
      <formula>"J$25"</formula>
    </cfRule>
    <cfRule type="containsText" dxfId="545" priority="694" operator="containsText" text="Excessivamente elevado">
      <formula>NOT(ISERROR(SEARCH("Excessivamente elevado",M36)))</formula>
    </cfRule>
    <cfRule type="containsText" dxfId="544" priority="3658" operator="containsText" text="Válido">
      <formula>NOT(ISERROR(SEARCH("Válido",M36)))</formula>
    </cfRule>
    <cfRule type="containsText" dxfId="543" priority="3659" operator="containsText" text="Inexequível">
      <formula>NOT(ISERROR(SEARCH("Inexequível",M36)))</formula>
    </cfRule>
  </conditionalFormatting>
  <conditionalFormatting sqref="M41:O41 O38:O39 M38:M42 M42:N42">
    <cfRule type="cellIs" dxfId="542" priority="690" operator="lessThan">
      <formula>"K$25"</formula>
    </cfRule>
    <cfRule type="cellIs" dxfId="541" priority="691" operator="greaterThan">
      <formula>"J&amp;25"</formula>
    </cfRule>
    <cfRule type="containsText" priority="3657" operator="containsText" text="Excessivamente elevado">
      <formula>NOT(ISERROR(SEARCH("Excessivamente elevado",M38)))</formula>
    </cfRule>
  </conditionalFormatting>
  <conditionalFormatting sqref="N28">
    <cfRule type="aboveAverage" dxfId="540" priority="210" aboveAverage="0"/>
  </conditionalFormatting>
  <conditionalFormatting sqref="N28:N37">
    <cfRule type="containsText" priority="180" operator="containsText" text="Excessivamente elevado">
      <formula>NOT(ISERROR(SEARCH("Excessivamente elevado",N28)))</formula>
    </cfRule>
    <cfRule type="cellIs" dxfId="539" priority="202" operator="lessThan">
      <formula>"K$25"</formula>
    </cfRule>
    <cfRule type="cellIs" dxfId="538" priority="203" operator="greaterThan">
      <formula>"J&amp;25"</formula>
    </cfRule>
    <cfRule type="cellIs" dxfId="537" priority="205" operator="greaterThan">
      <formula>"J$25"</formula>
    </cfRule>
    <cfRule type="containsText" dxfId="536" priority="206" operator="containsText" text="Excessivamente elevado">
      <formula>NOT(ISERROR(SEARCH("Excessivamente elevado",N28)))</formula>
    </cfRule>
    <cfRule type="containsText" dxfId="535" priority="208" operator="containsText" text="Válido">
      <formula>NOT(ISERROR(SEARCH("Válido",N28)))</formula>
    </cfRule>
    <cfRule type="containsText" dxfId="534" priority="209" operator="containsText" text="Inexequível">
      <formula>NOT(ISERROR(SEARCH("Inexequível",N28)))</formula>
    </cfRule>
  </conditionalFormatting>
  <conditionalFormatting sqref="N29:N30">
    <cfRule type="aboveAverage" dxfId="533" priority="589" aboveAverage="0"/>
  </conditionalFormatting>
  <conditionalFormatting sqref="N32">
    <cfRule type="cellIs" dxfId="532" priority="193" operator="lessThan">
      <formula>"K$25"</formula>
    </cfRule>
    <cfRule type="cellIs" dxfId="531" priority="194" operator="greaterThan">
      <formula>"J&amp;25"</formula>
    </cfRule>
    <cfRule type="cellIs" dxfId="530" priority="196" operator="greaterThan">
      <formula>"J$25"</formula>
    </cfRule>
    <cfRule type="containsText" dxfId="529" priority="197" operator="containsText" text="Excessivamente elevado">
      <formula>NOT(ISERROR(SEARCH("Excessivamente elevado",N32)))</formula>
    </cfRule>
    <cfRule type="containsText" dxfId="528" priority="199" operator="containsText" text="Válido">
      <formula>NOT(ISERROR(SEARCH("Válido",N32)))</formula>
    </cfRule>
    <cfRule type="containsText" dxfId="527" priority="200" operator="containsText" text="Inexequível">
      <formula>NOT(ISERROR(SEARCH("Inexequível",N32)))</formula>
    </cfRule>
    <cfRule type="aboveAverage" dxfId="526" priority="201" aboveAverage="0"/>
  </conditionalFormatting>
  <conditionalFormatting sqref="N33">
    <cfRule type="containsText" dxfId="525" priority="659" operator="containsText" text="Válido">
      <formula>NOT(ISERROR(SEARCH("Válido",N33)))</formula>
    </cfRule>
    <cfRule type="containsText" dxfId="524" priority="660" operator="containsText" text="Inexequível">
      <formula>NOT(ISERROR(SEARCH("Inexequível",N33)))</formula>
    </cfRule>
    <cfRule type="aboveAverage" dxfId="523" priority="661" aboveAverage="0"/>
  </conditionalFormatting>
  <conditionalFormatting sqref="N34">
    <cfRule type="cellIs" dxfId="522" priority="680" operator="lessThan">
      <formula>"K$25"</formula>
    </cfRule>
    <cfRule type="cellIs" dxfId="521" priority="681" operator="greaterThan">
      <formula>"J&amp;25"</formula>
    </cfRule>
    <cfRule type="cellIs" dxfId="520" priority="683" operator="greaterThan">
      <formula>"J$25"</formula>
    </cfRule>
    <cfRule type="containsText" dxfId="519" priority="684" operator="containsText" text="Excessivamente elevado">
      <formula>NOT(ISERROR(SEARCH("Excessivamente elevado",N34)))</formula>
    </cfRule>
    <cfRule type="containsText" dxfId="518" priority="686" operator="containsText" text="Válido">
      <formula>NOT(ISERROR(SEARCH("Válido",N34)))</formula>
    </cfRule>
    <cfRule type="containsText" dxfId="517" priority="687" operator="containsText" text="Inexequível">
      <formula>NOT(ISERROR(SEARCH("Inexequível",N34)))</formula>
    </cfRule>
    <cfRule type="aboveAverage" dxfId="516" priority="688" aboveAverage="0"/>
  </conditionalFormatting>
  <conditionalFormatting sqref="N35">
    <cfRule type="aboveAverage" dxfId="515" priority="183" aboveAverage="0"/>
  </conditionalFormatting>
  <conditionalFormatting sqref="N35:N36">
    <cfRule type="cellIs" dxfId="514" priority="175" operator="lessThan">
      <formula>"K$25"</formula>
    </cfRule>
    <cfRule type="cellIs" dxfId="513" priority="176" operator="greaterThan">
      <formula>"J&amp;25"</formula>
    </cfRule>
    <cfRule type="cellIs" dxfId="512" priority="178" operator="greaterThan">
      <formula>"J$25"</formula>
    </cfRule>
    <cfRule type="containsText" dxfId="511" priority="179" operator="containsText" text="Excessivamente elevado">
      <formula>NOT(ISERROR(SEARCH("Excessivamente elevado",N35)))</formula>
    </cfRule>
    <cfRule type="containsText" dxfId="510" priority="181" operator="containsText" text="Válido">
      <formula>NOT(ISERROR(SEARCH("Válido",N35)))</formula>
    </cfRule>
    <cfRule type="containsText" dxfId="509" priority="182" operator="containsText" text="Inexequível">
      <formula>NOT(ISERROR(SEARCH("Inexequível",N35)))</formula>
    </cfRule>
  </conditionalFormatting>
  <conditionalFormatting sqref="N36">
    <cfRule type="aboveAverage" dxfId="508" priority="192" aboveAverage="0"/>
  </conditionalFormatting>
  <conditionalFormatting sqref="N37">
    <cfRule type="aboveAverage" dxfId="507" priority="319" aboveAverage="0"/>
  </conditionalFormatting>
  <conditionalFormatting sqref="N40">
    <cfRule type="cellIs" dxfId="506" priority="142" operator="greaterThan">
      <formula>"J$25"</formula>
    </cfRule>
    <cfRule type="containsText" dxfId="505" priority="143" operator="containsText" text="Excessivamente elevado">
      <formula>NOT(ISERROR(SEARCH("Excessivamente elevado",N40)))</formula>
    </cfRule>
    <cfRule type="containsText" priority="144" operator="containsText" text="Excessivamente elevado">
      <formula>NOT(ISERROR(SEARCH("Excessivamente elevado",N40)))</formula>
    </cfRule>
    <cfRule type="containsText" dxfId="504" priority="145" operator="containsText" text="Válido">
      <formula>NOT(ISERROR(SEARCH("Válido",N40)))</formula>
    </cfRule>
    <cfRule type="containsText" dxfId="503" priority="146" operator="containsText" text="Inexequível">
      <formula>NOT(ISERROR(SEARCH("Inexequível",N40)))</formula>
    </cfRule>
  </conditionalFormatting>
  <conditionalFormatting sqref="N40:N42">
    <cfRule type="cellIs" dxfId="502" priority="121" operator="lessThan">
      <formula>"K$25"</formula>
    </cfRule>
    <cfRule type="cellIs" dxfId="501" priority="122" operator="greaterThan">
      <formula>"J&amp;25"</formula>
    </cfRule>
  </conditionalFormatting>
  <conditionalFormatting sqref="N40">
    <cfRule type="aboveAverage" dxfId="500" priority="147" aboveAverage="0"/>
  </conditionalFormatting>
  <conditionalFormatting sqref="P6:R6">
    <cfRule type="containsText" dxfId="499" priority="229" operator="containsText" text="Excessivamente elevado">
      <formula>NOT(ISERROR(SEARCH("Excessivamente elevado",P6)))</formula>
    </cfRule>
  </conditionalFormatting>
  <conditionalFormatting sqref="N31">
    <cfRule type="aboveAverage" dxfId="498" priority="4273" aboveAverage="0"/>
  </conditionalFormatting>
  <conditionalFormatting sqref="N38:N39">
    <cfRule type="containsText" priority="12" operator="containsText" text="Excessivamente elevado">
      <formula>NOT(ISERROR(SEARCH("Excessivamente elevado",N38)))</formula>
    </cfRule>
    <cfRule type="cellIs" dxfId="497" priority="16" operator="lessThan">
      <formula>"K$25"</formula>
    </cfRule>
    <cfRule type="cellIs" dxfId="496" priority="17" operator="greaterThan">
      <formula>"J&amp;25"</formula>
    </cfRule>
    <cfRule type="cellIs" dxfId="495" priority="18" operator="greaterThan">
      <formula>"J$25"</formula>
    </cfRule>
    <cfRule type="containsText" dxfId="494" priority="19" operator="containsText" text="Excessivamente elevado">
      <formula>NOT(ISERROR(SEARCH("Excessivamente elevado",N38)))</formula>
    </cfRule>
    <cfRule type="containsText" dxfId="493" priority="20" operator="containsText" text="Válido">
      <formula>NOT(ISERROR(SEARCH("Válido",N38)))</formula>
    </cfRule>
    <cfRule type="containsText" dxfId="492" priority="21" operator="containsText" text="Inexequível">
      <formula>NOT(ISERROR(SEARCH("Inexequível",N38)))</formula>
    </cfRule>
  </conditionalFormatting>
  <conditionalFormatting sqref="N38:N39">
    <cfRule type="cellIs" dxfId="491" priority="8" operator="lessThan">
      <formula>"K$25"</formula>
    </cfRule>
    <cfRule type="cellIs" dxfId="490" priority="9" operator="greaterThan">
      <formula>"J&amp;25"</formula>
    </cfRule>
    <cfRule type="cellIs" dxfId="489" priority="10" operator="greaterThan">
      <formula>"J$25"</formula>
    </cfRule>
    <cfRule type="containsText" dxfId="488" priority="11" operator="containsText" text="Excessivamente elevado">
      <formula>NOT(ISERROR(SEARCH("Excessivamente elevado",N38)))</formula>
    </cfRule>
    <cfRule type="containsText" dxfId="487" priority="13" operator="containsText" text="Válido">
      <formula>NOT(ISERROR(SEARCH("Válido",N38)))</formula>
    </cfRule>
    <cfRule type="containsText" dxfId="486" priority="14" operator="containsText" text="Inexequível">
      <formula>NOT(ISERROR(SEARCH("Inexequível",N38)))</formula>
    </cfRule>
  </conditionalFormatting>
  <conditionalFormatting sqref="N38:N39">
    <cfRule type="aboveAverage" dxfId="485" priority="15" aboveAverage="0"/>
  </conditionalFormatting>
  <conditionalFormatting sqref="N42">
    <cfRule type="cellIs" dxfId="484" priority="2" operator="greaterThan">
      <formula>"J$25"</formula>
    </cfRule>
    <cfRule type="containsText" dxfId="483" priority="3" operator="containsText" text="Excessivamente elevado">
      <formula>NOT(ISERROR(SEARCH("Excessivamente elevado",N42)))</formula>
    </cfRule>
    <cfRule type="containsText" priority="4" operator="containsText" text="Excessivamente elevado">
      <formula>NOT(ISERROR(SEARCH("Excessivamente elevado",N42)))</formula>
    </cfRule>
    <cfRule type="containsText" dxfId="482" priority="5" operator="containsText" text="Válido">
      <formula>NOT(ISERROR(SEARCH("Válido",N42)))</formula>
    </cfRule>
    <cfRule type="containsText" dxfId="481" priority="6" operator="containsText" text="Inexequível">
      <formula>NOT(ISERROR(SEARCH("Inexequível",N42)))</formula>
    </cfRule>
  </conditionalFormatting>
  <conditionalFormatting sqref="N42">
    <cfRule type="aboveAverage" dxfId="480" priority="7" aboveAverage="0"/>
  </conditionalFormatting>
  <conditionalFormatting sqref="N31">
    <cfRule type="aboveAverage" dxfId="479" priority="1" aboveAverage="0"/>
  </conditionalFormatting>
  <hyperlinks>
    <hyperlink ref="E37" r:id="rId1" xr:uid="{A871B298-17F9-4491-B50E-E03038DA1F86}"/>
    <hyperlink ref="E36" r:id="rId2" xr:uid="{1356AE6A-8C51-488F-9982-B9441A420B0A}"/>
    <hyperlink ref="E42" r:id="rId3" xr:uid="{35EB7076-FEB4-4966-9246-EA9A8E79DB82}"/>
  </hyperlinks>
  <pageMargins left="0.23622047244094491" right="0.23622047244094491" top="0.74803149606299213" bottom="0.74803149606299213" header="0.31496062992125984" footer="0.31496062992125984"/>
  <pageSetup paperSize="9" scale="65" fitToHeight="0" orientation="landscape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BCA4D-7C0C-4D9C-8F41-ED1211EF36F9}">
  <sheetPr>
    <tabColor rgb="FF8EA9DB"/>
  </sheetPr>
  <dimension ref="A1:AG57"/>
  <sheetViews>
    <sheetView showGridLines="0" topLeftCell="A51" workbookViewId="0">
      <selection activeCell="D46" sqref="D46:D49"/>
    </sheetView>
  </sheetViews>
  <sheetFormatPr defaultRowHeight="15" x14ac:dyDescent="0.25"/>
  <cols>
    <col min="2" max="2" width="28.7109375" customWidth="1"/>
    <col min="5" max="5" width="28.5703125" customWidth="1"/>
    <col min="6" max="6" width="25.140625" customWidth="1"/>
    <col min="7" max="7" width="31.42578125" customWidth="1"/>
    <col min="9" max="9" width="9.7109375" bestFit="1" customWidth="1"/>
    <col min="15" max="15" width="18.5703125" customWidth="1"/>
    <col min="16" max="16" width="11.7109375" customWidth="1"/>
    <col min="17" max="17" width="11.85546875" customWidth="1"/>
  </cols>
  <sheetData>
    <row r="1" spans="1:33" ht="20.25" thickBot="1" x14ac:dyDescent="0.35">
      <c r="A1" s="794" t="s">
        <v>20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V1" s="180" t="s">
        <v>0</v>
      </c>
      <c r="W1" s="181"/>
      <c r="X1" s="181"/>
      <c r="Y1" s="181"/>
      <c r="Z1" s="181"/>
      <c r="AA1" s="181"/>
      <c r="AB1" s="181" t="s">
        <v>1</v>
      </c>
      <c r="AC1" s="181" t="s">
        <v>1</v>
      </c>
      <c r="AD1" s="181" t="s">
        <v>1</v>
      </c>
      <c r="AE1" s="181" t="s">
        <v>1</v>
      </c>
      <c r="AF1" s="181" t="s">
        <v>1</v>
      </c>
      <c r="AG1" s="199" t="s">
        <v>1</v>
      </c>
    </row>
    <row r="2" spans="1:33" ht="21" thickTop="1" thickBot="1" x14ac:dyDescent="0.3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99"/>
      <c r="N2" s="86"/>
      <c r="O2" s="86"/>
      <c r="P2" s="86"/>
      <c r="V2" s="184" t="s">
        <v>1</v>
      </c>
      <c r="W2" s="175" t="s">
        <v>1</v>
      </c>
      <c r="X2" s="175" t="s">
        <v>1</v>
      </c>
      <c r="Y2" s="175" t="s">
        <v>1</v>
      </c>
      <c r="Z2" s="175" t="s">
        <v>1</v>
      </c>
      <c r="AA2" s="175" t="s">
        <v>1</v>
      </c>
      <c r="AB2" s="175" t="s">
        <v>1</v>
      </c>
      <c r="AC2" s="175" t="s">
        <v>1</v>
      </c>
      <c r="AD2" s="175" t="s">
        <v>1</v>
      </c>
      <c r="AE2" s="175" t="s">
        <v>1</v>
      </c>
      <c r="AF2" s="175" t="s">
        <v>1</v>
      </c>
      <c r="AG2" s="200" t="s">
        <v>1</v>
      </c>
    </row>
    <row r="3" spans="1:33" ht="19.5" thickBot="1" x14ac:dyDescent="0.35">
      <c r="A3" s="88" t="s">
        <v>25</v>
      </c>
      <c r="B3" s="89"/>
      <c r="C3" s="89"/>
      <c r="D3" s="90"/>
      <c r="E3" s="91"/>
      <c r="F3" s="87"/>
      <c r="G3" s="87"/>
      <c r="H3" s="87"/>
      <c r="I3" s="87"/>
      <c r="J3" s="87"/>
      <c r="K3" s="87"/>
      <c r="L3" s="87"/>
      <c r="M3" s="100"/>
      <c r="N3" s="87"/>
      <c r="O3" s="87"/>
      <c r="P3" s="87"/>
      <c r="V3" s="190" t="s">
        <v>2</v>
      </c>
      <c r="W3" s="187"/>
      <c r="X3" s="187"/>
      <c r="Y3" s="187"/>
      <c r="Z3" s="187"/>
      <c r="AA3" s="187"/>
      <c r="AB3" s="187"/>
      <c r="AC3" s="187"/>
      <c r="AD3" s="187"/>
      <c r="AE3" s="186" t="s">
        <v>1</v>
      </c>
      <c r="AF3" s="187" t="s">
        <v>3</v>
      </c>
      <c r="AG3" s="201"/>
    </row>
    <row r="4" spans="1:33" ht="19.5" thickTop="1" x14ac:dyDescent="0.3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100"/>
      <c r="N4" s="87"/>
      <c r="O4" s="87"/>
      <c r="P4" s="87"/>
      <c r="V4" s="189" t="s">
        <v>4</v>
      </c>
      <c r="W4" s="186" t="s">
        <v>5</v>
      </c>
      <c r="X4" s="186"/>
      <c r="Y4" s="186"/>
      <c r="Z4" s="186" t="s">
        <v>1</v>
      </c>
      <c r="AA4" s="186" t="s">
        <v>1</v>
      </c>
      <c r="AB4" s="186" t="s">
        <v>1</v>
      </c>
      <c r="AC4" s="186" t="s">
        <v>1</v>
      </c>
      <c r="AD4" s="186" t="s">
        <v>1</v>
      </c>
      <c r="AE4" s="186" t="s">
        <v>1</v>
      </c>
      <c r="AF4" s="177" t="s">
        <v>6</v>
      </c>
      <c r="AG4" s="188" t="s">
        <v>1</v>
      </c>
    </row>
    <row r="5" spans="1:33" ht="15.75" thickBot="1" x14ac:dyDescent="0.3">
      <c r="A5" s="85"/>
      <c r="D5" s="20"/>
      <c r="E5" s="13"/>
      <c r="F5" s="13"/>
      <c r="G5" s="13"/>
      <c r="H5" s="13"/>
      <c r="I5" s="13"/>
      <c r="J5" s="13"/>
      <c r="K5" s="13"/>
      <c r="L5" s="13"/>
      <c r="M5" s="66"/>
      <c r="N5" s="13"/>
      <c r="O5" s="13"/>
      <c r="V5" s="189" t="s">
        <v>8</v>
      </c>
      <c r="W5" s="186" t="s">
        <v>9</v>
      </c>
      <c r="X5" s="186"/>
      <c r="Y5" s="186"/>
      <c r="Z5" s="186"/>
      <c r="AA5" s="186" t="s">
        <v>1</v>
      </c>
      <c r="AB5" s="186" t="s">
        <v>1</v>
      </c>
      <c r="AC5" s="186" t="s">
        <v>1</v>
      </c>
      <c r="AD5" s="186" t="s">
        <v>1</v>
      </c>
      <c r="AE5" s="186" t="s">
        <v>1</v>
      </c>
      <c r="AF5" s="178" t="s">
        <v>6</v>
      </c>
      <c r="AG5" s="188" t="s">
        <v>1</v>
      </c>
    </row>
    <row r="6" spans="1:33" ht="15.75" thickBot="1" x14ac:dyDescent="0.3">
      <c r="A6" s="50" t="s">
        <v>145</v>
      </c>
      <c r="B6" s="51"/>
      <c r="C6" s="52"/>
      <c r="D6" s="50" t="s">
        <v>381</v>
      </c>
      <c r="E6" s="53"/>
      <c r="F6" s="50" t="s">
        <v>490</v>
      </c>
      <c r="G6" s="53"/>
      <c r="H6" s="50" t="s">
        <v>492</v>
      </c>
      <c r="I6" s="53"/>
      <c r="J6" s="68"/>
      <c r="K6" s="71" t="s">
        <v>30</v>
      </c>
      <c r="L6" s="72"/>
      <c r="M6" s="72"/>
      <c r="N6" s="73"/>
      <c r="O6" s="73"/>
      <c r="P6" s="73"/>
      <c r="Q6" s="73"/>
      <c r="R6" s="73"/>
      <c r="S6" s="73"/>
      <c r="V6" s="189" t="s">
        <v>10</v>
      </c>
      <c r="W6" s="186" t="s">
        <v>11</v>
      </c>
      <c r="X6" s="186"/>
      <c r="Y6" s="186"/>
      <c r="Z6" s="186" t="s">
        <v>1</v>
      </c>
      <c r="AA6" s="186" t="s">
        <v>1</v>
      </c>
      <c r="AB6" s="186" t="s">
        <v>1</v>
      </c>
      <c r="AC6" s="186" t="s">
        <v>1</v>
      </c>
      <c r="AD6" s="186" t="s">
        <v>1</v>
      </c>
      <c r="AE6" s="186" t="s">
        <v>1</v>
      </c>
      <c r="AF6" s="178" t="s">
        <v>6</v>
      </c>
      <c r="AG6" s="188" t="s">
        <v>1</v>
      </c>
    </row>
    <row r="7" spans="1:33" ht="15.75" thickTop="1" x14ac:dyDescent="0.25">
      <c r="A7" s="30" t="s">
        <v>46</v>
      </c>
      <c r="B7" s="30"/>
      <c r="C7" s="35">
        <f>AVERAGE(I28:I30)</f>
        <v>5.6766666666666667</v>
      </c>
      <c r="D7" s="54" t="s">
        <v>46</v>
      </c>
      <c r="E7" s="55">
        <f>AVERAGE(I36:I38)</f>
        <v>4.376666666666666</v>
      </c>
      <c r="F7" s="54" t="s">
        <v>46</v>
      </c>
      <c r="G7" s="55">
        <f>AVERAGE(I43:I45)</f>
        <v>78.28</v>
      </c>
      <c r="H7" s="54" t="s">
        <v>46</v>
      </c>
      <c r="I7" s="55">
        <f>AVERAGE(I50:I52)</f>
        <v>65.643333333333331</v>
      </c>
      <c r="J7" s="30"/>
      <c r="K7" s="74">
        <v>0.25</v>
      </c>
      <c r="L7" s="843" t="s">
        <v>382</v>
      </c>
      <c r="M7" s="843"/>
      <c r="N7" s="843"/>
      <c r="O7" s="843"/>
      <c r="P7" s="843"/>
      <c r="Q7" s="843"/>
      <c r="R7" s="843"/>
      <c r="S7" s="843"/>
      <c r="V7" s="189" t="s">
        <v>12</v>
      </c>
      <c r="W7" s="186" t="s">
        <v>13</v>
      </c>
      <c r="X7" s="186"/>
      <c r="Y7" s="186"/>
      <c r="Z7" s="186" t="s">
        <v>1</v>
      </c>
      <c r="AA7" s="186" t="s">
        <v>1</v>
      </c>
      <c r="AB7" s="186" t="s">
        <v>1</v>
      </c>
      <c r="AC7" s="186" t="s">
        <v>1</v>
      </c>
      <c r="AD7" s="186" t="s">
        <v>1</v>
      </c>
      <c r="AE7" s="186" t="s">
        <v>1</v>
      </c>
      <c r="AF7" s="178" t="s">
        <v>6</v>
      </c>
      <c r="AG7" s="188" t="s">
        <v>1</v>
      </c>
    </row>
    <row r="8" spans="1:33" x14ac:dyDescent="0.25">
      <c r="A8" s="30" t="s">
        <v>39</v>
      </c>
      <c r="B8" s="30"/>
      <c r="C8" s="35">
        <f>_xlfn.STDEV.S(I28:I30)</f>
        <v>0.38030689361794828</v>
      </c>
      <c r="D8" s="54" t="s">
        <v>39</v>
      </c>
      <c r="E8" s="55">
        <f>_xlfn.STDEV.S(I36:I38)</f>
        <v>0.10785793124908961</v>
      </c>
      <c r="F8" s="54" t="s">
        <v>39</v>
      </c>
      <c r="G8" s="55">
        <f>_xlfn.STDEV.S(I43:I45)</f>
        <v>7.6336360929769222</v>
      </c>
      <c r="H8" s="54" t="s">
        <v>39</v>
      </c>
      <c r="I8" s="55">
        <f>_xlfn.STDEV.S(I50:I52)</f>
        <v>9.8795968203835809</v>
      </c>
      <c r="J8" s="30"/>
      <c r="K8" s="75">
        <v>0.25</v>
      </c>
      <c r="L8" s="76" t="s">
        <v>383</v>
      </c>
      <c r="M8" s="76"/>
      <c r="N8" s="76"/>
      <c r="O8" s="76"/>
      <c r="P8" s="76"/>
      <c r="Q8" s="76"/>
      <c r="R8" s="76"/>
      <c r="S8" s="77"/>
      <c r="V8" s="189" t="s">
        <v>15</v>
      </c>
      <c r="W8" s="186" t="s">
        <v>16</v>
      </c>
      <c r="X8" s="186"/>
      <c r="Y8" s="186"/>
      <c r="Z8" s="186"/>
      <c r="AA8" s="186"/>
      <c r="AB8" s="186" t="s">
        <v>1</v>
      </c>
      <c r="AC8" s="186" t="s">
        <v>1</v>
      </c>
      <c r="AD8" s="186" t="s">
        <v>1</v>
      </c>
      <c r="AE8" s="186" t="s">
        <v>1</v>
      </c>
      <c r="AF8" s="178" t="s">
        <v>17</v>
      </c>
      <c r="AG8" s="188" t="s">
        <v>1</v>
      </c>
    </row>
    <row r="9" spans="1:33" x14ac:dyDescent="0.25">
      <c r="A9" s="30" t="s">
        <v>41</v>
      </c>
      <c r="B9" s="30"/>
      <c r="C9" s="36">
        <f>(C8/C7)*100</f>
        <v>6.6994755188129478</v>
      </c>
      <c r="D9" s="54" t="s">
        <v>41</v>
      </c>
      <c r="E9" s="56">
        <f>(E8/E7)*100</f>
        <v>2.464385329377524</v>
      </c>
      <c r="F9" s="54" t="s">
        <v>41</v>
      </c>
      <c r="G9" s="56">
        <f>(G8/G7)*100</f>
        <v>9.7517068126940742</v>
      </c>
      <c r="H9" s="54" t="s">
        <v>41</v>
      </c>
      <c r="I9" s="56">
        <f>(I8/I7)*100</f>
        <v>15.05041916475435</v>
      </c>
      <c r="J9" s="30"/>
      <c r="K9" s="78"/>
      <c r="L9" s="13"/>
      <c r="M9" s="13"/>
      <c r="S9" s="79"/>
      <c r="V9" s="189" t="s">
        <v>18</v>
      </c>
      <c r="W9" s="186" t="s">
        <v>19</v>
      </c>
      <c r="X9" s="186"/>
      <c r="Y9" s="186"/>
      <c r="Z9" s="186"/>
      <c r="AA9" s="186"/>
      <c r="AB9" s="186" t="s">
        <v>1</v>
      </c>
      <c r="AC9" s="186" t="s">
        <v>1</v>
      </c>
      <c r="AD9" s="186" t="s">
        <v>1</v>
      </c>
      <c r="AE9" s="186" t="s">
        <v>1</v>
      </c>
      <c r="AF9" s="178" t="s">
        <v>17</v>
      </c>
      <c r="AG9" s="188" t="s">
        <v>1</v>
      </c>
    </row>
    <row r="10" spans="1:33" x14ac:dyDescent="0.25">
      <c r="A10" s="30" t="s">
        <v>44</v>
      </c>
      <c r="B10" s="30"/>
      <c r="C10" s="57" t="str">
        <f>IF(C9&gt;25,"Mediana","Média")</f>
        <v>Média</v>
      </c>
      <c r="D10" s="54" t="s">
        <v>44</v>
      </c>
      <c r="E10" s="58" t="str">
        <f>IF(E9&gt;25,"Mediana","Média")</f>
        <v>Média</v>
      </c>
      <c r="F10" s="54" t="s">
        <v>44</v>
      </c>
      <c r="G10" s="57" t="str">
        <f>IF(G9&gt;25,"Mediana","Média")</f>
        <v>Média</v>
      </c>
      <c r="H10" s="54" t="s">
        <v>44</v>
      </c>
      <c r="I10" s="57" t="str">
        <f>IF(I9&gt;25,"Mediana","Média")</f>
        <v>Média</v>
      </c>
      <c r="J10" s="30"/>
      <c r="K10" s="13"/>
      <c r="L10" s="13"/>
      <c r="M10" s="101" t="s">
        <v>42</v>
      </c>
      <c r="N10" s="81"/>
      <c r="O10" s="82"/>
      <c r="P10" s="83"/>
      <c r="Q10" s="83"/>
      <c r="R10" s="83"/>
      <c r="S10" s="83"/>
      <c r="V10" s="189" t="s">
        <v>21</v>
      </c>
      <c r="W10" s="186" t="s">
        <v>22</v>
      </c>
      <c r="X10" s="186"/>
      <c r="Y10" s="186"/>
      <c r="Z10" s="186"/>
      <c r="AA10" s="186"/>
      <c r="AB10" s="186"/>
      <c r="AC10" s="186" t="s">
        <v>1</v>
      </c>
      <c r="AD10" s="186" t="s">
        <v>1</v>
      </c>
      <c r="AE10" s="186" t="s">
        <v>1</v>
      </c>
      <c r="AF10" s="178" t="s">
        <v>6</v>
      </c>
      <c r="AG10" s="188"/>
    </row>
    <row r="11" spans="1:33" x14ac:dyDescent="0.25">
      <c r="A11" s="30" t="s">
        <v>48</v>
      </c>
      <c r="B11" s="30"/>
      <c r="C11" s="35">
        <f>MIN(I28:I30)</f>
        <v>5.25</v>
      </c>
      <c r="D11" s="54" t="s">
        <v>48</v>
      </c>
      <c r="E11" s="55">
        <f>MIN(I36:I38)</f>
        <v>4.3</v>
      </c>
      <c r="F11" s="54" t="s">
        <v>48</v>
      </c>
      <c r="G11" s="55">
        <f>MIN(I43:I45)</f>
        <v>69.98</v>
      </c>
      <c r="H11" s="54" t="s">
        <v>48</v>
      </c>
      <c r="I11" s="55">
        <f>MIN(I50:I52)</f>
        <v>54.96</v>
      </c>
      <c r="J11" s="30"/>
      <c r="K11" s="13"/>
      <c r="L11" s="13"/>
      <c r="M11" s="82"/>
      <c r="N11" s="82"/>
      <c r="O11" s="82"/>
      <c r="P11" s="83"/>
      <c r="Q11" s="83"/>
      <c r="R11" s="83"/>
      <c r="S11" s="83"/>
      <c r="V11" s="189" t="s">
        <v>23</v>
      </c>
      <c r="W11" s="186" t="s">
        <v>24</v>
      </c>
      <c r="X11" s="186"/>
      <c r="Y11" s="186"/>
      <c r="Z11" s="186" t="s">
        <v>1</v>
      </c>
      <c r="AA11" s="186" t="s">
        <v>1</v>
      </c>
      <c r="AB11" s="186" t="s">
        <v>1</v>
      </c>
      <c r="AC11" s="186" t="s">
        <v>1</v>
      </c>
      <c r="AD11" s="186" t="s">
        <v>1</v>
      </c>
      <c r="AE11" s="186" t="s">
        <v>1</v>
      </c>
      <c r="AF11" s="178" t="s">
        <v>6</v>
      </c>
      <c r="AG11" s="188" t="s">
        <v>1</v>
      </c>
    </row>
    <row r="12" spans="1:33" ht="15.75" thickBot="1" x14ac:dyDescent="0.3">
      <c r="B12" s="581"/>
      <c r="D12" s="61"/>
      <c r="E12" s="620"/>
      <c r="F12" s="61"/>
      <c r="G12" s="620"/>
      <c r="H12" s="61"/>
      <c r="I12" s="620"/>
      <c r="K12" s="13"/>
      <c r="L12" s="13"/>
      <c r="M12" s="84">
        <v>0.25</v>
      </c>
      <c r="N12" s="82" t="s">
        <v>45</v>
      </c>
      <c r="O12" s="82" t="s">
        <v>46</v>
      </c>
      <c r="P12" s="83"/>
      <c r="Q12" s="83"/>
      <c r="R12" s="83"/>
      <c r="S12" s="83"/>
      <c r="V12" s="189" t="s">
        <v>26</v>
      </c>
      <c r="W12" s="186" t="s">
        <v>27</v>
      </c>
      <c r="X12" s="186"/>
      <c r="Y12" s="186"/>
      <c r="Z12" s="186"/>
      <c r="AA12" s="186"/>
      <c r="AB12" s="186"/>
      <c r="AC12" s="186"/>
      <c r="AD12" s="186"/>
      <c r="AE12" s="186" t="s">
        <v>1</v>
      </c>
      <c r="AF12" s="178" t="s">
        <v>17</v>
      </c>
      <c r="AG12" s="188" t="s">
        <v>1</v>
      </c>
    </row>
    <row r="13" spans="1:33" x14ac:dyDescent="0.25">
      <c r="A13" s="50" t="s">
        <v>148</v>
      </c>
      <c r="B13" s="51"/>
      <c r="C13" s="53"/>
      <c r="D13" s="60" t="s">
        <v>489</v>
      </c>
      <c r="E13" s="59"/>
      <c r="F13" s="50" t="s">
        <v>491</v>
      </c>
      <c r="G13" s="53"/>
      <c r="H13" s="50" t="s">
        <v>493</v>
      </c>
      <c r="I13" s="53"/>
      <c r="J13" s="68"/>
      <c r="K13" s="13"/>
      <c r="L13" s="13"/>
      <c r="M13" s="82"/>
      <c r="N13" s="82" t="s">
        <v>49</v>
      </c>
      <c r="O13" s="82" t="s">
        <v>50</v>
      </c>
      <c r="P13" s="83"/>
      <c r="Q13" s="83"/>
      <c r="R13" s="83"/>
      <c r="S13" s="83"/>
      <c r="V13" s="189" t="s">
        <v>28</v>
      </c>
      <c r="W13" s="186" t="s">
        <v>29</v>
      </c>
      <c r="X13" s="186"/>
      <c r="Y13" s="186"/>
      <c r="Z13" s="186"/>
      <c r="AA13" s="186"/>
      <c r="AB13" s="186"/>
      <c r="AC13" s="186"/>
      <c r="AD13" s="186"/>
      <c r="AE13" s="186" t="s">
        <v>1</v>
      </c>
      <c r="AF13" s="178" t="s">
        <v>6</v>
      </c>
      <c r="AG13" s="188" t="s">
        <v>1</v>
      </c>
    </row>
    <row r="14" spans="1:33" x14ac:dyDescent="0.25">
      <c r="A14" s="54" t="s">
        <v>46</v>
      </c>
      <c r="B14" s="30"/>
      <c r="C14" s="55">
        <f>AVERAGE(I32:I35)</f>
        <v>21.987500000000001</v>
      </c>
      <c r="D14" s="54" t="s">
        <v>46</v>
      </c>
      <c r="E14" s="55">
        <f>AVERAGE(I39:I41)</f>
        <v>7.19</v>
      </c>
      <c r="F14" s="54" t="s">
        <v>46</v>
      </c>
      <c r="G14" s="55">
        <f>AVERAGE(I46:I49)</f>
        <v>16.259999999999998</v>
      </c>
      <c r="H14" s="54" t="s">
        <v>46</v>
      </c>
      <c r="I14" s="55">
        <f>AVERAGE(I53:I55)</f>
        <v>29.563333333333333</v>
      </c>
      <c r="J14" s="30"/>
      <c r="K14" s="13"/>
      <c r="L14" s="13"/>
      <c r="M14" s="82"/>
      <c r="N14" s="82"/>
      <c r="O14" s="82"/>
      <c r="P14" s="83"/>
      <c r="Q14" s="83"/>
      <c r="R14" s="83"/>
      <c r="S14" s="83"/>
      <c r="V14" s="195" t="s">
        <v>31</v>
      </c>
      <c r="W14" s="906" t="s">
        <v>32</v>
      </c>
      <c r="X14" s="906"/>
      <c r="Y14" s="906"/>
      <c r="Z14" s="906"/>
      <c r="AA14" s="906"/>
      <c r="AB14" s="906"/>
      <c r="AC14" s="906"/>
      <c r="AD14" s="906"/>
      <c r="AE14" s="907"/>
      <c r="AF14" s="178" t="s">
        <v>17</v>
      </c>
      <c r="AG14" s="188" t="s">
        <v>1</v>
      </c>
    </row>
    <row r="15" spans="1:33" x14ac:dyDescent="0.25">
      <c r="A15" s="54" t="s">
        <v>39</v>
      </c>
      <c r="B15" s="30"/>
      <c r="C15" s="55">
        <f>_xlfn.STDEV.S(I32:I35)</f>
        <v>3.4296100361411384</v>
      </c>
      <c r="D15" s="54" t="s">
        <v>39</v>
      </c>
      <c r="E15" s="55">
        <f>_xlfn.STDEV.S(I39:I41)</f>
        <v>0.27874719729532704</v>
      </c>
      <c r="F15" s="54" t="s">
        <v>39</v>
      </c>
      <c r="G15" s="55">
        <f>_xlfn.STDEV.S(I46:I49)</f>
        <v>1.7711201728473043</v>
      </c>
      <c r="H15" s="54" t="s">
        <v>39</v>
      </c>
      <c r="I15" s="55">
        <f>_xlfn.STDEV.S(I53:I55)</f>
        <v>2.2952196699517309</v>
      </c>
      <c r="J15" s="30"/>
      <c r="K15" s="13"/>
      <c r="L15" s="13"/>
      <c r="M15" s="13"/>
      <c r="N15" s="92"/>
      <c r="O15" s="92"/>
      <c r="P15" s="83"/>
      <c r="Q15" s="83"/>
      <c r="R15" s="83"/>
      <c r="S15" s="83"/>
      <c r="V15" s="190" t="s">
        <v>1</v>
      </c>
      <c r="W15" s="206"/>
      <c r="X15" s="206"/>
      <c r="Y15" s="206"/>
      <c r="Z15" s="206"/>
      <c r="AA15" s="206"/>
      <c r="AB15" s="206"/>
      <c r="AC15" s="206"/>
      <c r="AD15" s="206"/>
      <c r="AE15" s="206"/>
      <c r="AF15" s="186" t="s">
        <v>1</v>
      </c>
      <c r="AG15" s="188" t="s">
        <v>1</v>
      </c>
    </row>
    <row r="16" spans="1:33" x14ac:dyDescent="0.25">
      <c r="A16" s="54" t="s">
        <v>41</v>
      </c>
      <c r="B16" s="30"/>
      <c r="C16" s="56">
        <f>(C15/C14)*100</f>
        <v>15.597999027361627</v>
      </c>
      <c r="D16" s="54" t="s">
        <v>41</v>
      </c>
      <c r="E16" s="56">
        <f>(E15/E14)*100</f>
        <v>3.8768733977096943</v>
      </c>
      <c r="F16" s="54" t="s">
        <v>41</v>
      </c>
      <c r="G16" s="56">
        <f>(G15/G14)*100</f>
        <v>10.892497987990803</v>
      </c>
      <c r="H16" s="54" t="s">
        <v>41</v>
      </c>
      <c r="I16" s="56">
        <f>(I15/I14)*100</f>
        <v>7.7637377493011526</v>
      </c>
      <c r="J16" s="30"/>
      <c r="K16" s="13"/>
      <c r="L16" s="13"/>
      <c r="M16" s="92"/>
      <c r="N16" s="92"/>
      <c r="O16" s="92"/>
      <c r="P16" s="83"/>
      <c r="Q16" s="83"/>
      <c r="R16" s="83"/>
      <c r="S16" s="83"/>
      <c r="V16" s="190" t="s">
        <v>38</v>
      </c>
      <c r="W16" s="187"/>
      <c r="X16" s="187"/>
      <c r="Y16" s="186" t="s">
        <v>1</v>
      </c>
      <c r="Z16" s="186" t="s">
        <v>1</v>
      </c>
      <c r="AA16" s="186" t="s">
        <v>1</v>
      </c>
      <c r="AB16" s="186" t="s">
        <v>1</v>
      </c>
      <c r="AC16" s="186" t="s">
        <v>1</v>
      </c>
      <c r="AD16" s="186" t="s">
        <v>1</v>
      </c>
      <c r="AE16" s="186" t="s">
        <v>1</v>
      </c>
      <c r="AF16" s="186" t="s">
        <v>1</v>
      </c>
      <c r="AG16" s="188" t="s">
        <v>1</v>
      </c>
    </row>
    <row r="17" spans="1:33" x14ac:dyDescent="0.25">
      <c r="A17" s="54" t="s">
        <v>44</v>
      </c>
      <c r="B17" s="30"/>
      <c r="C17" s="57" t="str">
        <f>IF(C16&gt;25,"Mediana","Média")</f>
        <v>Média</v>
      </c>
      <c r="D17" s="54" t="s">
        <v>44</v>
      </c>
      <c r="E17" s="130" t="str">
        <f>IF(E16&gt;25,"Mediana","Média")</f>
        <v>Média</v>
      </c>
      <c r="F17" s="54" t="s">
        <v>44</v>
      </c>
      <c r="G17" s="57" t="str">
        <f>IF(G16&gt;25,"Mediana","Média")</f>
        <v>Média</v>
      </c>
      <c r="H17" s="54" t="s">
        <v>44</v>
      </c>
      <c r="I17" s="57" t="str">
        <f>IF(I16&gt;25,"Mediana","Média")</f>
        <v>Média</v>
      </c>
      <c r="J17" s="30"/>
      <c r="K17" s="13"/>
      <c r="L17" s="13"/>
      <c r="M17" s="92"/>
      <c r="N17" s="92"/>
      <c r="O17" s="92"/>
      <c r="P17" s="83"/>
      <c r="Q17" s="83"/>
      <c r="R17" s="83"/>
      <c r="S17" s="83"/>
      <c r="V17" s="191" t="s">
        <v>40</v>
      </c>
      <c r="W17" s="186"/>
      <c r="X17" s="186"/>
      <c r="Y17" s="186"/>
      <c r="Z17" s="186"/>
      <c r="AA17" s="186"/>
      <c r="AB17" s="186"/>
      <c r="AC17" s="186"/>
      <c r="AD17" s="186"/>
      <c r="AE17" s="186" t="s">
        <v>1</v>
      </c>
      <c r="AF17" s="186" t="s">
        <v>1</v>
      </c>
      <c r="AG17" s="188" t="s">
        <v>1</v>
      </c>
    </row>
    <row r="18" spans="1:33" x14ac:dyDescent="0.25">
      <c r="A18" s="54" t="s">
        <v>48</v>
      </c>
      <c r="B18" s="30"/>
      <c r="C18" s="55">
        <f>MIN(I32:I35)</f>
        <v>18.87</v>
      </c>
      <c r="D18" s="54" t="s">
        <v>48</v>
      </c>
      <c r="E18" s="55">
        <f>MIN(I39:I41)</f>
        <v>7</v>
      </c>
      <c r="F18" s="54" t="s">
        <v>48</v>
      </c>
      <c r="G18" s="55">
        <f>MIN(I46:I49)</f>
        <v>13.8</v>
      </c>
      <c r="H18" s="54" t="s">
        <v>48</v>
      </c>
      <c r="I18" s="55">
        <f>MIN(I53:I55)</f>
        <v>27.25</v>
      </c>
      <c r="J18" s="30"/>
      <c r="K18" s="13"/>
      <c r="L18" s="13"/>
      <c r="M18" s="92"/>
      <c r="N18" s="92"/>
      <c r="O18" s="92"/>
      <c r="P18" s="83"/>
      <c r="Q18" s="83"/>
      <c r="R18" s="83"/>
      <c r="S18" s="83"/>
      <c r="V18" s="191" t="s">
        <v>43</v>
      </c>
      <c r="W18" s="186"/>
      <c r="X18" s="186"/>
      <c r="Y18" s="186"/>
      <c r="Z18" s="186"/>
      <c r="AA18" s="186"/>
      <c r="AB18" s="186"/>
      <c r="AC18" s="186"/>
      <c r="AD18" s="186"/>
      <c r="AE18" s="186" t="s">
        <v>1</v>
      </c>
      <c r="AF18" s="186" t="s">
        <v>1</v>
      </c>
      <c r="AG18" s="188" t="s">
        <v>1</v>
      </c>
    </row>
    <row r="19" spans="1:33" ht="15.75" thickBot="1" x14ac:dyDescent="0.3">
      <c r="A19" s="61"/>
      <c r="B19" s="624"/>
      <c r="C19" s="63"/>
      <c r="D19" s="61"/>
      <c r="E19" s="620"/>
      <c r="F19" s="61"/>
      <c r="G19" s="620"/>
      <c r="H19" s="61"/>
      <c r="I19" s="620"/>
      <c r="K19" s="13"/>
      <c r="L19" s="13"/>
      <c r="M19" s="92"/>
      <c r="N19" s="92"/>
      <c r="O19" s="92"/>
      <c r="P19" s="83"/>
      <c r="Q19" s="83"/>
      <c r="R19" s="83"/>
      <c r="S19" s="83"/>
      <c r="V19" s="908" t="s">
        <v>47</v>
      </c>
      <c r="W19" s="909"/>
      <c r="X19" s="909"/>
      <c r="Y19" s="909"/>
      <c r="Z19" s="909"/>
      <c r="AA19" s="909"/>
      <c r="AB19" s="909"/>
      <c r="AC19" s="909"/>
      <c r="AD19" s="909"/>
      <c r="AE19" s="909"/>
      <c r="AF19" s="909"/>
      <c r="AG19" s="202"/>
    </row>
    <row r="20" spans="1:33" x14ac:dyDescent="0.25">
      <c r="A20" s="30"/>
      <c r="B20" s="31"/>
      <c r="C20" s="31"/>
      <c r="D20" s="32"/>
      <c r="E20" s="33"/>
      <c r="F20" s="30"/>
      <c r="G20" s="31"/>
      <c r="H20" s="31"/>
      <c r="I20" s="32"/>
      <c r="P20" s="92"/>
    </row>
    <row r="21" spans="1:33" x14ac:dyDescent="0.25">
      <c r="A21" s="30"/>
      <c r="B21" s="31"/>
      <c r="C21" s="31"/>
      <c r="D21" s="32"/>
      <c r="E21" s="35"/>
      <c r="F21" s="30"/>
      <c r="G21" s="31"/>
      <c r="H21" s="31"/>
      <c r="I21" s="32"/>
      <c r="J21" s="35"/>
    </row>
    <row r="22" spans="1:33" x14ac:dyDescent="0.25">
      <c r="A22" s="30"/>
      <c r="B22" s="31"/>
      <c r="C22" s="31"/>
      <c r="D22" s="32"/>
      <c r="E22" s="33"/>
      <c r="F22" s="30"/>
      <c r="G22" s="31"/>
      <c r="H22" s="31"/>
      <c r="I22" s="32"/>
      <c r="J22" s="33"/>
    </row>
    <row r="23" spans="1:33" x14ac:dyDescent="0.25">
      <c r="A23" s="30"/>
      <c r="B23" s="31"/>
      <c r="C23" s="31"/>
      <c r="D23" s="32"/>
      <c r="E23" s="33"/>
    </row>
    <row r="24" spans="1:33" x14ac:dyDescent="0.25">
      <c r="A24" s="30"/>
      <c r="B24" s="31"/>
      <c r="C24" s="31"/>
      <c r="D24" s="32"/>
      <c r="E24" s="33"/>
    </row>
    <row r="25" spans="1:33" ht="15.75" thickBot="1" x14ac:dyDescent="0.3">
      <c r="A25" s="20"/>
      <c r="D25" s="20"/>
      <c r="E25" s="13"/>
    </row>
    <row r="26" spans="1:33" x14ac:dyDescent="0.25">
      <c r="A26" s="809" t="s">
        <v>54</v>
      </c>
      <c r="B26" s="803" t="s">
        <v>55</v>
      </c>
      <c r="C26" s="803" t="s">
        <v>56</v>
      </c>
      <c r="D26" s="803" t="s">
        <v>57</v>
      </c>
      <c r="E26" s="803" t="s">
        <v>58</v>
      </c>
      <c r="F26" s="803" t="s">
        <v>59</v>
      </c>
      <c r="G26" s="803" t="s">
        <v>60</v>
      </c>
      <c r="H26" s="817" t="s">
        <v>61</v>
      </c>
      <c r="I26" s="805" t="s">
        <v>62</v>
      </c>
      <c r="J26" s="805" t="s">
        <v>63</v>
      </c>
      <c r="K26" s="807" t="s">
        <v>149</v>
      </c>
      <c r="L26" s="807" t="s">
        <v>150</v>
      </c>
      <c r="M26" s="807" t="s">
        <v>66</v>
      </c>
      <c r="N26" s="807" t="s">
        <v>67</v>
      </c>
      <c r="O26" s="807"/>
      <c r="P26" s="805" t="s">
        <v>68</v>
      </c>
      <c r="Q26" s="816"/>
    </row>
    <row r="27" spans="1:33" ht="15.75" thickBot="1" x14ac:dyDescent="0.3">
      <c r="A27" s="810"/>
      <c r="B27" s="804"/>
      <c r="C27" s="804"/>
      <c r="D27" s="804"/>
      <c r="E27" s="804"/>
      <c r="F27" s="804"/>
      <c r="G27" s="804"/>
      <c r="H27" s="818"/>
      <c r="I27" s="806"/>
      <c r="J27" s="806"/>
      <c r="K27" s="808"/>
      <c r="L27" s="808"/>
      <c r="M27" s="808"/>
      <c r="N27" s="808"/>
      <c r="O27" s="808"/>
      <c r="P27" s="149" t="s">
        <v>69</v>
      </c>
      <c r="Q27" s="150" t="s">
        <v>70</v>
      </c>
      <c r="R27" s="6"/>
      <c r="S27" s="6"/>
    </row>
    <row r="28" spans="1:33" ht="47.25" x14ac:dyDescent="0.25">
      <c r="A28" s="757">
        <v>12</v>
      </c>
      <c r="B28" s="902" t="s">
        <v>179</v>
      </c>
      <c r="C28" s="764" t="s">
        <v>56</v>
      </c>
      <c r="D28" s="764">
        <v>100</v>
      </c>
      <c r="E28" s="274" t="s">
        <v>180</v>
      </c>
      <c r="F28" s="345" t="s">
        <v>73</v>
      </c>
      <c r="G28" s="306" t="s">
        <v>181</v>
      </c>
      <c r="H28" s="306" t="s">
        <v>78</v>
      </c>
      <c r="I28" s="136">
        <v>5.25</v>
      </c>
      <c r="J28" s="830">
        <f>AVERAGE(I28:I31)</f>
        <v>6.4575000000000005</v>
      </c>
      <c r="K28" s="835">
        <f>$J$28*1.25</f>
        <v>8.0718750000000004</v>
      </c>
      <c r="L28" s="846">
        <f>75%*J28</f>
        <v>4.8431250000000006</v>
      </c>
      <c r="M28" s="151" t="str">
        <f>IF(I28&gt;K$28,"EXCESSIVAMENTE ELEVADO",IF(I28&lt;L$28,"INEXEQUÍVEL","VÁLIDO"))</f>
        <v>VÁLIDO</v>
      </c>
      <c r="N28" s="152"/>
      <c r="O28" s="153"/>
      <c r="P28" s="898">
        <f>TRUNC(AVERAGE(I28:I30),2)</f>
        <v>5.67</v>
      </c>
      <c r="Q28" s="822">
        <f>D28*P28</f>
        <v>567</v>
      </c>
    </row>
    <row r="29" spans="1:33" ht="43.5" customHeight="1" x14ac:dyDescent="0.25">
      <c r="A29" s="757"/>
      <c r="B29" s="902"/>
      <c r="C29" s="764"/>
      <c r="D29" s="764"/>
      <c r="E29" s="274" t="s">
        <v>182</v>
      </c>
      <c r="F29" s="116" t="s">
        <v>73</v>
      </c>
      <c r="G29" s="308" t="s">
        <v>183</v>
      </c>
      <c r="H29" s="309" t="s">
        <v>74</v>
      </c>
      <c r="I29" s="136">
        <v>5.8</v>
      </c>
      <c r="J29" s="831"/>
      <c r="K29" s="820"/>
      <c r="L29" s="846"/>
      <c r="M29" s="151" t="str">
        <f t="shared" ref="M29:M31" si="0">IF(I29&gt;K$28,"EXCESSIVAMENTE ELEVADO",IF(I29&lt;L$28,"INEXEQUÍVEL","VÁLIDO"))</f>
        <v>VÁLIDO</v>
      </c>
      <c r="N29" s="571"/>
      <c r="O29" s="133"/>
      <c r="P29" s="898"/>
      <c r="Q29" s="822"/>
    </row>
    <row r="30" spans="1:33" ht="34.5" customHeight="1" x14ac:dyDescent="0.25">
      <c r="A30" s="757"/>
      <c r="B30" s="902"/>
      <c r="C30" s="764"/>
      <c r="D30" s="764"/>
      <c r="E30" s="274" t="s">
        <v>184</v>
      </c>
      <c r="F30" s="116" t="s">
        <v>73</v>
      </c>
      <c r="G30" s="308" t="s">
        <v>185</v>
      </c>
      <c r="H30" s="309" t="s">
        <v>78</v>
      </c>
      <c r="I30" s="136">
        <v>5.98</v>
      </c>
      <c r="J30" s="831"/>
      <c r="K30" s="820"/>
      <c r="L30" s="846"/>
      <c r="M30" s="151" t="str">
        <f t="shared" si="0"/>
        <v>VÁLIDO</v>
      </c>
      <c r="N30" s="233"/>
      <c r="O30" s="246"/>
      <c r="P30" s="898"/>
      <c r="Q30" s="822"/>
    </row>
    <row r="31" spans="1:33" ht="55.5" customHeight="1" thickBot="1" x14ac:dyDescent="0.3">
      <c r="A31" s="759"/>
      <c r="B31" s="905"/>
      <c r="C31" s="755"/>
      <c r="D31" s="755"/>
      <c r="E31" s="513" t="s">
        <v>186</v>
      </c>
      <c r="F31" s="377" t="s">
        <v>73</v>
      </c>
      <c r="G31" s="311" t="s">
        <v>187</v>
      </c>
      <c r="H31" s="362" t="s">
        <v>74</v>
      </c>
      <c r="I31" s="527">
        <v>8.8000000000000007</v>
      </c>
      <c r="J31" s="832"/>
      <c r="K31" s="836"/>
      <c r="L31" s="846"/>
      <c r="M31" s="151" t="str">
        <f t="shared" si="0"/>
        <v>EXCESSIVAMENTE ELEVADO</v>
      </c>
      <c r="N31" s="226">
        <f>(I31-J28)/J28</f>
        <v>0.36275648470770422</v>
      </c>
      <c r="O31" s="690" t="s">
        <v>478</v>
      </c>
      <c r="P31" s="898"/>
      <c r="Q31" s="822"/>
    </row>
    <row r="32" spans="1:33" ht="39" customHeight="1" thickBot="1" x14ac:dyDescent="0.3">
      <c r="A32" s="858">
        <v>13</v>
      </c>
      <c r="B32" s="901" t="s">
        <v>188</v>
      </c>
      <c r="C32" s="869" t="s">
        <v>56</v>
      </c>
      <c r="D32" s="869">
        <v>100</v>
      </c>
      <c r="E32" s="511" t="s">
        <v>189</v>
      </c>
      <c r="F32" s="525" t="s">
        <v>73</v>
      </c>
      <c r="G32" s="526" t="s">
        <v>190</v>
      </c>
      <c r="H32" s="526" t="s">
        <v>74</v>
      </c>
      <c r="I32" s="348">
        <v>18.87</v>
      </c>
      <c r="J32" s="831">
        <f>AVERAGE(I32:I35)</f>
        <v>21.987500000000001</v>
      </c>
      <c r="K32" s="820">
        <f>$J$32*1.25</f>
        <v>27.484375</v>
      </c>
      <c r="L32" s="879">
        <f>75%*J32</f>
        <v>16.490625000000001</v>
      </c>
      <c r="M32" s="528" t="str">
        <f>IF(I32&gt;K$32,"EXCESSIVAMENTE ELEVADO",IF(I32&lt;L$32,"Inexequível","VÁLIDO"))</f>
        <v>VÁLIDO</v>
      </c>
      <c r="N32" s="259"/>
      <c r="O32" s="154"/>
      <c r="P32" s="833">
        <f>TRUNC(AVERAGE(I32:I35),2)</f>
        <v>21.98</v>
      </c>
      <c r="Q32" s="814">
        <f>D32*P32</f>
        <v>2198</v>
      </c>
    </row>
    <row r="33" spans="1:18" ht="39" customHeight="1" thickBot="1" x14ac:dyDescent="0.3">
      <c r="A33" s="859"/>
      <c r="B33" s="902"/>
      <c r="C33" s="764"/>
      <c r="D33" s="764"/>
      <c r="E33" s="274" t="s">
        <v>191</v>
      </c>
      <c r="F33" s="349" t="s">
        <v>73</v>
      </c>
      <c r="G33" s="347" t="s">
        <v>192</v>
      </c>
      <c r="H33" s="350" t="s">
        <v>78</v>
      </c>
      <c r="I33" s="348">
        <v>19.98</v>
      </c>
      <c r="J33" s="831"/>
      <c r="K33" s="820"/>
      <c r="L33" s="850"/>
      <c r="M33" s="528" t="str">
        <f t="shared" ref="M33:M35" si="1">IF(I33&gt;K$32,"EXCESSIVAMENTE ELEVADO",IF(I33&lt;L$32,"Inexequível","VÁLIDO"))</f>
        <v>VÁLIDO</v>
      </c>
      <c r="N33" s="131"/>
      <c r="O33" s="143"/>
      <c r="P33" s="834"/>
      <c r="Q33" s="815"/>
    </row>
    <row r="34" spans="1:18" ht="48.75" customHeight="1" thickBot="1" x14ac:dyDescent="0.3">
      <c r="A34" s="860"/>
      <c r="B34" s="903"/>
      <c r="C34" s="765"/>
      <c r="D34" s="765"/>
      <c r="E34" s="274" t="s">
        <v>193</v>
      </c>
      <c r="F34" s="346" t="s">
        <v>73</v>
      </c>
      <c r="G34" s="346" t="s">
        <v>194</v>
      </c>
      <c r="H34" s="350" t="s">
        <v>78</v>
      </c>
      <c r="I34" s="351">
        <v>22.5</v>
      </c>
      <c r="J34" s="831"/>
      <c r="K34" s="820"/>
      <c r="L34" s="850"/>
      <c r="M34" s="528" t="str">
        <f t="shared" si="1"/>
        <v>VÁLIDO</v>
      </c>
      <c r="N34" s="159"/>
      <c r="O34" s="250"/>
      <c r="P34" s="898"/>
      <c r="Q34" s="815"/>
    </row>
    <row r="35" spans="1:18" ht="48" customHeight="1" thickBot="1" x14ac:dyDescent="0.3">
      <c r="A35" s="861"/>
      <c r="B35" s="904"/>
      <c r="C35" s="780"/>
      <c r="D35" s="780"/>
      <c r="E35" s="274" t="s">
        <v>195</v>
      </c>
      <c r="F35" s="352" t="s">
        <v>73</v>
      </c>
      <c r="G35" s="352" t="s">
        <v>196</v>
      </c>
      <c r="H35" s="353" t="s">
        <v>74</v>
      </c>
      <c r="I35" s="354">
        <v>26.6</v>
      </c>
      <c r="J35" s="831"/>
      <c r="K35" s="820"/>
      <c r="L35" s="897"/>
      <c r="M35" s="528" t="str">
        <f t="shared" si="1"/>
        <v>VÁLIDO</v>
      </c>
      <c r="N35" s="127"/>
      <c r="O35" s="161"/>
      <c r="P35" s="834"/>
      <c r="Q35" s="899"/>
    </row>
    <row r="36" spans="1:18" ht="46.5" customHeight="1" thickBot="1" x14ac:dyDescent="0.3">
      <c r="A36" s="823">
        <v>14</v>
      </c>
      <c r="B36" s="890" t="s">
        <v>197</v>
      </c>
      <c r="C36" s="886" t="s">
        <v>56</v>
      </c>
      <c r="D36" s="827">
        <v>100</v>
      </c>
      <c r="E36" s="341" t="s">
        <v>198</v>
      </c>
      <c r="F36" s="355" t="s">
        <v>73</v>
      </c>
      <c r="G36" s="356" t="s">
        <v>199</v>
      </c>
      <c r="H36" s="356" t="s">
        <v>78</v>
      </c>
      <c r="I36" s="357">
        <v>4.3</v>
      </c>
      <c r="J36" s="830">
        <f>AVERAGE(I36:I38)</f>
        <v>4.376666666666666</v>
      </c>
      <c r="K36" s="835">
        <f>$J$36*1.25</f>
        <v>5.4708333333333323</v>
      </c>
      <c r="L36" s="900">
        <f>75%*J36</f>
        <v>3.2824999999999998</v>
      </c>
      <c r="M36" s="157" t="str">
        <f>IF(I36&gt;K$36,"EXCESSIVAMENTE ELEVADO",IF(I36&lt;L$36,"INEXEQUÍVEL","VÁLIDO"))</f>
        <v>VÁLIDO</v>
      </c>
      <c r="N36" s="146"/>
      <c r="O36" s="147"/>
      <c r="P36" s="833">
        <f>TRUNC(AVERAGE(I36:I38),2)</f>
        <v>4.37</v>
      </c>
      <c r="Q36" s="821">
        <f>D36*P36</f>
        <v>437</v>
      </c>
    </row>
    <row r="37" spans="1:18" ht="36" customHeight="1" thickBot="1" x14ac:dyDescent="0.3">
      <c r="A37" s="824"/>
      <c r="B37" s="891"/>
      <c r="C37" s="887"/>
      <c r="D37" s="828"/>
      <c r="E37" s="342" t="s">
        <v>200</v>
      </c>
      <c r="F37" s="542" t="s">
        <v>73</v>
      </c>
      <c r="G37" s="543" t="s">
        <v>201</v>
      </c>
      <c r="H37" s="544" t="s">
        <v>74</v>
      </c>
      <c r="I37" s="545">
        <v>4.33</v>
      </c>
      <c r="J37" s="831"/>
      <c r="K37" s="820"/>
      <c r="L37" s="846"/>
      <c r="M37" s="157" t="str">
        <f t="shared" ref="M37:M38" si="2">IF(I37&gt;K$36,"EXCESSIVAMENTE ELEVADO",IF(I37&lt;L$36,"INEXEQUÍVEL","VÁLIDO"))</f>
        <v>VÁLIDO</v>
      </c>
      <c r="N37" s="127"/>
      <c r="O37" s="232"/>
      <c r="P37" s="834"/>
      <c r="Q37" s="822"/>
    </row>
    <row r="38" spans="1:18" ht="38.25" customHeight="1" thickBot="1" x14ac:dyDescent="0.3">
      <c r="A38" s="824"/>
      <c r="B38" s="891"/>
      <c r="C38" s="887"/>
      <c r="D38" s="828"/>
      <c r="E38" s="529" t="s">
        <v>202</v>
      </c>
      <c r="F38" s="546" t="s">
        <v>73</v>
      </c>
      <c r="G38" s="547" t="s">
        <v>203</v>
      </c>
      <c r="H38" s="548" t="s">
        <v>78</v>
      </c>
      <c r="I38" s="549">
        <v>4.5</v>
      </c>
      <c r="J38" s="831"/>
      <c r="K38" s="820"/>
      <c r="L38" s="846"/>
      <c r="M38" s="157" t="str">
        <f t="shared" si="2"/>
        <v>VÁLIDO</v>
      </c>
      <c r="N38" s="530"/>
      <c r="O38" s="243"/>
      <c r="P38" s="894"/>
      <c r="Q38" s="822"/>
    </row>
    <row r="39" spans="1:18" ht="45.75" thickBot="1" x14ac:dyDescent="0.3">
      <c r="A39" s="886">
        <v>15</v>
      </c>
      <c r="B39" s="890" t="s">
        <v>204</v>
      </c>
      <c r="C39" s="502"/>
      <c r="D39" s="827">
        <v>100</v>
      </c>
      <c r="E39" s="343" t="s">
        <v>205</v>
      </c>
      <c r="F39" s="500" t="s">
        <v>125</v>
      </c>
      <c r="G39" s="501" t="s">
        <v>206</v>
      </c>
      <c r="H39" s="500" t="s">
        <v>74</v>
      </c>
      <c r="I39" s="429">
        <v>7</v>
      </c>
      <c r="J39" s="830">
        <f>AVERAGE(I39:I42)</f>
        <v>7.9424999999999999</v>
      </c>
      <c r="K39" s="835">
        <f>$J$39*1.25</f>
        <v>9.9281249999999996</v>
      </c>
      <c r="L39" s="835">
        <f>75%*J39</f>
        <v>5.9568750000000001</v>
      </c>
      <c r="M39" s="570" t="str">
        <f>IF(I39&gt;K$39,"EXCESSIVAMENTE ELEVADO",IF(I39&lt;L$39,"INEXEQUÍVEL","VÁLIDO"))</f>
        <v>VÁLIDO</v>
      </c>
      <c r="N39" s="504"/>
      <c r="O39" s="214"/>
      <c r="P39" s="874">
        <f>TRUNC(AVERAGE(I39:I41),2)</f>
        <v>7.19</v>
      </c>
      <c r="Q39" s="874">
        <f>D39*P39</f>
        <v>719</v>
      </c>
    </row>
    <row r="40" spans="1:18" ht="132" customHeight="1" thickBot="1" x14ac:dyDescent="0.3">
      <c r="A40" s="887"/>
      <c r="B40" s="891"/>
      <c r="C40" s="430" t="s">
        <v>56</v>
      </c>
      <c r="D40" s="828"/>
      <c r="E40" s="653" t="s">
        <v>521</v>
      </c>
      <c r="F40" s="495" t="s">
        <v>79</v>
      </c>
      <c r="G40" s="489" t="s">
        <v>522</v>
      </c>
      <c r="H40" s="498" t="s">
        <v>82</v>
      </c>
      <c r="I40" s="461">
        <v>7.06</v>
      </c>
      <c r="J40" s="831"/>
      <c r="K40" s="820"/>
      <c r="L40" s="820"/>
      <c r="M40" s="655" t="str">
        <f>IF(I40&gt;K$39,"EXCESSIVAMENTE ELEVADO",IF(I40&lt;L$39,"INEXEQUÍVEL","VÁLIDO"))</f>
        <v>VÁLIDO</v>
      </c>
      <c r="N40" s="127"/>
      <c r="O40" s="225"/>
      <c r="P40" s="812"/>
      <c r="Q40" s="812"/>
    </row>
    <row r="41" spans="1:18" ht="128.25" thickBot="1" x14ac:dyDescent="0.3">
      <c r="A41" s="887"/>
      <c r="B41" s="891"/>
      <c r="C41" s="203"/>
      <c r="D41" s="828"/>
      <c r="E41" s="654" t="s">
        <v>521</v>
      </c>
      <c r="F41" s="498" t="s">
        <v>79</v>
      </c>
      <c r="G41" s="538" t="s">
        <v>523</v>
      </c>
      <c r="H41" s="500" t="s">
        <v>82</v>
      </c>
      <c r="I41" s="47">
        <v>7.51</v>
      </c>
      <c r="J41" s="831"/>
      <c r="K41" s="820"/>
      <c r="L41" s="820"/>
      <c r="M41" s="157" t="str">
        <f t="shared" ref="M41:M42" si="3">IF(I41&gt;K$39,"EXCESSIVAMENTE ELEVADO",IF(I41&lt;L$39,"INEXEQUÍVEL","VÁLIDO"))</f>
        <v>VÁLIDO</v>
      </c>
      <c r="N41" s="257"/>
      <c r="O41" s="123"/>
      <c r="P41" s="812"/>
      <c r="Q41" s="812"/>
    </row>
    <row r="42" spans="1:18" ht="51.75" customHeight="1" thickBot="1" x14ac:dyDescent="0.3">
      <c r="A42" s="887"/>
      <c r="B42" s="891"/>
      <c r="C42" s="203"/>
      <c r="D42" s="828"/>
      <c r="E42" s="343" t="s">
        <v>184</v>
      </c>
      <c r="F42" s="500" t="s">
        <v>125</v>
      </c>
      <c r="G42" s="501" t="s">
        <v>185</v>
      </c>
      <c r="H42" s="498" t="s">
        <v>78</v>
      </c>
      <c r="I42" s="110">
        <v>10.199999999999999</v>
      </c>
      <c r="J42" s="831"/>
      <c r="K42" s="820"/>
      <c r="L42" s="820"/>
      <c r="M42" s="157" t="str">
        <f t="shared" si="3"/>
        <v>EXCESSIVAMENTE ELEVADO</v>
      </c>
      <c r="N42" s="257">
        <f>(I42-J39)/J39</f>
        <v>0.28423040604343713</v>
      </c>
      <c r="O42" s="690" t="s">
        <v>478</v>
      </c>
      <c r="P42" s="875"/>
      <c r="Q42" s="875"/>
      <c r="R42" s="67"/>
    </row>
    <row r="43" spans="1:18" ht="50.25" customHeight="1" thickBot="1" x14ac:dyDescent="0.3">
      <c r="A43" s="888">
        <v>16</v>
      </c>
      <c r="B43" s="892" t="s">
        <v>207</v>
      </c>
      <c r="C43" s="204"/>
      <c r="D43" s="871">
        <v>3</v>
      </c>
      <c r="E43" s="287" t="s">
        <v>208</v>
      </c>
      <c r="F43" s="462" t="s">
        <v>73</v>
      </c>
      <c r="G43" s="503" t="s">
        <v>209</v>
      </c>
      <c r="H43" s="503" t="s">
        <v>74</v>
      </c>
      <c r="I43" s="436">
        <v>69.98</v>
      </c>
      <c r="J43" s="844">
        <f>AVERAGE(I43:I45)</f>
        <v>78.28</v>
      </c>
      <c r="K43" s="847">
        <f>$J$43*1.25</f>
        <v>97.85</v>
      </c>
      <c r="L43" s="879">
        <f>75%*J43</f>
        <v>58.71</v>
      </c>
      <c r="M43" s="157" t="str">
        <f>IF(I43&gt;K$43,"EXCESSIVAMENTE ELEVADO",IF(I43&lt;L$43,"INEXEQUÍVEL","VÁLIDO"))</f>
        <v>VÁLIDO</v>
      </c>
      <c r="N43" s="224"/>
      <c r="O43" s="214"/>
      <c r="P43" s="876">
        <f>TRUNC(AVERAGE(I43:I45),2)</f>
        <v>78.28</v>
      </c>
      <c r="Q43" s="852">
        <f>D43*P43</f>
        <v>234.84</v>
      </c>
      <c r="R43" s="67"/>
    </row>
    <row r="44" spans="1:18" ht="48" customHeight="1" thickBot="1" x14ac:dyDescent="0.3">
      <c r="A44" s="887"/>
      <c r="B44" s="891"/>
      <c r="C44" s="203"/>
      <c r="D44" s="828"/>
      <c r="E44" s="344" t="s">
        <v>210</v>
      </c>
      <c r="F44" s="500" t="s">
        <v>73</v>
      </c>
      <c r="G44" s="500" t="s">
        <v>211</v>
      </c>
      <c r="H44" s="500" t="s">
        <v>78</v>
      </c>
      <c r="I44" s="47">
        <v>79.86</v>
      </c>
      <c r="J44" s="831"/>
      <c r="K44" s="820"/>
      <c r="L44" s="850"/>
      <c r="M44" s="157" t="str">
        <f t="shared" ref="M44:M45" si="4">IF(I44&gt;K$43,"EXCESSIVAMENTE ELEVADO",IF(I44&lt;L$43,"INEXEQUÍVEL","VÁLIDO"))</f>
        <v>VÁLIDO</v>
      </c>
      <c r="N44" s="236"/>
      <c r="O44" s="123"/>
      <c r="P44" s="877"/>
      <c r="Q44" s="853"/>
      <c r="R44" s="67"/>
    </row>
    <row r="45" spans="1:18" ht="40.5" customHeight="1" thickBot="1" x14ac:dyDescent="0.3">
      <c r="A45" s="887"/>
      <c r="B45" s="891"/>
      <c r="C45" s="203"/>
      <c r="D45" s="828"/>
      <c r="E45" s="275" t="s">
        <v>212</v>
      </c>
      <c r="F45" s="495" t="s">
        <v>73</v>
      </c>
      <c r="G45" s="496" t="s">
        <v>213</v>
      </c>
      <c r="H45" s="498"/>
      <c r="I45" s="426">
        <v>85</v>
      </c>
      <c r="J45" s="831"/>
      <c r="K45" s="820"/>
      <c r="L45" s="850"/>
      <c r="M45" s="157" t="str">
        <f t="shared" si="4"/>
        <v>VÁLIDO</v>
      </c>
      <c r="N45" s="160"/>
      <c r="O45" s="123"/>
      <c r="P45" s="878"/>
      <c r="Q45" s="854"/>
      <c r="R45" s="67"/>
    </row>
    <row r="46" spans="1:18" ht="39.75" customHeight="1" thickBot="1" x14ac:dyDescent="0.3">
      <c r="A46" s="888">
        <v>17</v>
      </c>
      <c r="B46" s="892" t="s">
        <v>214</v>
      </c>
      <c r="C46" s="204"/>
      <c r="D46" s="871">
        <v>4</v>
      </c>
      <c r="E46" s="277" t="s">
        <v>215</v>
      </c>
      <c r="F46" s="503" t="s">
        <v>73</v>
      </c>
      <c r="G46" s="497" t="s">
        <v>216</v>
      </c>
      <c r="H46" s="493" t="s">
        <v>78</v>
      </c>
      <c r="I46" s="436">
        <v>13.8</v>
      </c>
      <c r="J46" s="844">
        <f>AVERAGE(I46:I49)</f>
        <v>16.259999999999998</v>
      </c>
      <c r="K46" s="847">
        <f>$J$46*1.25</f>
        <v>20.324999999999996</v>
      </c>
      <c r="L46" s="879">
        <f>75%*J46</f>
        <v>12.194999999999999</v>
      </c>
      <c r="M46" s="157" t="str">
        <f>IF(I46&gt;K$46,"EXCESSIVAMENTE ELEVADO",IF(I46&lt;L$46,"INEXEQUÍVEL","VÁLIDO"))</f>
        <v>VÁLIDO</v>
      </c>
      <c r="N46" s="504"/>
      <c r="O46" s="268"/>
      <c r="P46" s="876">
        <f>TRUNC(AVERAGE(I46:I49),2)</f>
        <v>16.260000000000002</v>
      </c>
      <c r="Q46" s="852">
        <f>D46*P46</f>
        <v>65.040000000000006</v>
      </c>
    </row>
    <row r="47" spans="1:18" ht="46.5" customHeight="1" thickBot="1" x14ac:dyDescent="0.3">
      <c r="A47" s="887"/>
      <c r="B47" s="891"/>
      <c r="C47" s="203"/>
      <c r="D47" s="828"/>
      <c r="E47" s="277" t="s">
        <v>217</v>
      </c>
      <c r="F47" s="503" t="s">
        <v>73</v>
      </c>
      <c r="G47" s="497" t="s">
        <v>218</v>
      </c>
      <c r="H47" s="358" t="s">
        <v>82</v>
      </c>
      <c r="I47" s="436">
        <v>16.809999999999999</v>
      </c>
      <c r="J47" s="831"/>
      <c r="K47" s="820"/>
      <c r="L47" s="850"/>
      <c r="M47" s="157" t="str">
        <f t="shared" ref="M47:M49" si="5">IF(I47&gt;K$46,"EXCESSIVAMENTE ELEVADO",IF(I47&lt;L$46,"INEXEQUÍVEL","VÁLIDO"))</f>
        <v>VÁLIDO</v>
      </c>
      <c r="N47" s="226"/>
      <c r="O47" s="123"/>
      <c r="P47" s="877"/>
      <c r="Q47" s="853"/>
    </row>
    <row r="48" spans="1:18" ht="47.25" customHeight="1" thickBot="1" x14ac:dyDescent="0.3">
      <c r="A48" s="887"/>
      <c r="B48" s="891"/>
      <c r="C48" s="203"/>
      <c r="D48" s="828"/>
      <c r="E48" s="280" t="s">
        <v>219</v>
      </c>
      <c r="F48" s="500" t="s">
        <v>73</v>
      </c>
      <c r="G48" s="500" t="s">
        <v>181</v>
      </c>
      <c r="H48" s="500" t="s">
        <v>78</v>
      </c>
      <c r="I48" s="47">
        <v>16.43</v>
      </c>
      <c r="J48" s="831"/>
      <c r="K48" s="820"/>
      <c r="L48" s="850"/>
      <c r="M48" s="157" t="str">
        <f t="shared" si="5"/>
        <v>VÁLIDO</v>
      </c>
      <c r="N48" s="226"/>
      <c r="O48" s="123"/>
      <c r="P48" s="877"/>
      <c r="Q48" s="853"/>
      <c r="R48" s="67"/>
    </row>
    <row r="49" spans="1:17" ht="42" customHeight="1" thickBot="1" x14ac:dyDescent="0.3">
      <c r="A49" s="889"/>
      <c r="B49" s="893"/>
      <c r="C49" s="203"/>
      <c r="D49" s="828"/>
      <c r="E49" s="272" t="s">
        <v>220</v>
      </c>
      <c r="F49" s="495" t="s">
        <v>73</v>
      </c>
      <c r="G49" s="497" t="s">
        <v>221</v>
      </c>
      <c r="H49" s="452" t="s">
        <v>74</v>
      </c>
      <c r="I49" s="109">
        <v>18</v>
      </c>
      <c r="J49" s="832"/>
      <c r="K49" s="836"/>
      <c r="L49" s="880"/>
      <c r="M49" s="157" t="str">
        <f t="shared" si="5"/>
        <v>VÁLIDO</v>
      </c>
      <c r="N49" s="251"/>
      <c r="O49" s="252"/>
      <c r="P49" s="878"/>
      <c r="Q49" s="854"/>
    </row>
    <row r="50" spans="1:17" ht="61.5" customHeight="1" thickBot="1" x14ac:dyDescent="0.3">
      <c r="A50" s="888">
        <v>18</v>
      </c>
      <c r="B50" s="891" t="s">
        <v>222</v>
      </c>
      <c r="C50" s="204"/>
      <c r="D50" s="871">
        <v>4</v>
      </c>
      <c r="E50" s="278" t="s">
        <v>223</v>
      </c>
      <c r="F50" s="503" t="s">
        <v>73</v>
      </c>
      <c r="G50" s="462" t="s">
        <v>451</v>
      </c>
      <c r="H50" s="498" t="s">
        <v>78</v>
      </c>
      <c r="I50" s="541">
        <v>67.52</v>
      </c>
      <c r="J50" s="881">
        <f>AVERAGE(I50:I52)</f>
        <v>65.643333333333331</v>
      </c>
      <c r="K50" s="883">
        <f>$J$50*1.25</f>
        <v>82.05416666666666</v>
      </c>
      <c r="L50" s="879">
        <f>75%*J50</f>
        <v>49.232500000000002</v>
      </c>
      <c r="M50" s="157" t="str">
        <f>IF(I50&gt;K$50,"EXCESSIVAMENTE ELEVADO",IF(I50&lt;L$50,"INEXEQUÍVEL","VÁLIDO"))</f>
        <v>VÁLIDO</v>
      </c>
      <c r="N50" s="160"/>
      <c r="O50" s="214"/>
      <c r="P50" s="876">
        <f>TRUNC(AVERAGE(I50:I52),2)</f>
        <v>65.64</v>
      </c>
      <c r="Q50" s="852">
        <f>D50*P50</f>
        <v>262.56</v>
      </c>
    </row>
    <row r="51" spans="1:17" ht="105.75" thickBot="1" x14ac:dyDescent="0.3">
      <c r="A51" s="887"/>
      <c r="B51" s="891"/>
      <c r="C51" s="203"/>
      <c r="D51" s="828"/>
      <c r="E51" s="550" t="s">
        <v>448</v>
      </c>
      <c r="F51" s="501" t="s">
        <v>79</v>
      </c>
      <c r="G51" s="500" t="s">
        <v>450</v>
      </c>
      <c r="H51" s="358" t="s">
        <v>82</v>
      </c>
      <c r="I51" s="47">
        <v>54.96</v>
      </c>
      <c r="J51" s="882"/>
      <c r="K51" s="884"/>
      <c r="L51" s="850"/>
      <c r="M51" s="157" t="str">
        <f t="shared" ref="M51:M52" si="6">IF(I51&gt;K$50,"EXCESSIVAMENTE ELEVADO",IF(I51&lt;L$50,"INEXEQUÍVEL","VÁLIDO"))</f>
        <v>VÁLIDO</v>
      </c>
      <c r="N51" s="226"/>
      <c r="O51" s="225"/>
      <c r="P51" s="877"/>
      <c r="Q51" s="853"/>
    </row>
    <row r="52" spans="1:17" ht="135.75" thickBot="1" x14ac:dyDescent="0.3">
      <c r="A52" s="887"/>
      <c r="B52" s="891"/>
      <c r="C52" s="203"/>
      <c r="D52" s="828"/>
      <c r="E52" s="565" t="s">
        <v>449</v>
      </c>
      <c r="F52" s="501" t="s">
        <v>79</v>
      </c>
      <c r="G52" s="496" t="s">
        <v>447</v>
      </c>
      <c r="H52" s="370" t="s">
        <v>82</v>
      </c>
      <c r="I52" s="111">
        <v>74.45</v>
      </c>
      <c r="J52" s="882"/>
      <c r="K52" s="884"/>
      <c r="L52" s="850"/>
      <c r="M52" s="157" t="str">
        <f t="shared" si="6"/>
        <v>VÁLIDO</v>
      </c>
      <c r="N52" s="226"/>
      <c r="O52" s="161"/>
      <c r="P52" s="878"/>
      <c r="Q52" s="854"/>
    </row>
    <row r="53" spans="1:17" ht="36" customHeight="1" thickBot="1" x14ac:dyDescent="0.3">
      <c r="A53" s="855">
        <v>19</v>
      </c>
      <c r="B53" s="892" t="s">
        <v>224</v>
      </c>
      <c r="C53" s="871" t="s">
        <v>56</v>
      </c>
      <c r="D53" s="871">
        <v>3</v>
      </c>
      <c r="E53" s="272" t="s">
        <v>217</v>
      </c>
      <c r="F53" s="462" t="s">
        <v>73</v>
      </c>
      <c r="G53" s="440" t="s">
        <v>218</v>
      </c>
      <c r="H53" s="566" t="s">
        <v>82</v>
      </c>
      <c r="I53" s="109">
        <v>27.25</v>
      </c>
      <c r="J53" s="844">
        <f>AVERAGE(I53:I56)</f>
        <v>34.302500000000002</v>
      </c>
      <c r="K53" s="847">
        <f>$J$53*1.25</f>
        <v>42.878125000000004</v>
      </c>
      <c r="L53" s="895">
        <f>75%*J53</f>
        <v>25.726875</v>
      </c>
      <c r="M53" s="157" t="str">
        <f>IF(I53&gt;K$53,"EXCESSIVAMENTE ELEVADO",IF(I53&lt;L$53,"INEXEQUÍVEL","VÁLIDO"))</f>
        <v>VÁLIDO</v>
      </c>
      <c r="N53" s="218"/>
      <c r="O53" s="217"/>
      <c r="P53" s="896">
        <f>TRUNC(MEDIAN(I53:I55),2)</f>
        <v>29.6</v>
      </c>
      <c r="Q53" s="852">
        <f>P53*D53</f>
        <v>88.800000000000011</v>
      </c>
    </row>
    <row r="54" spans="1:17" ht="34.5" customHeight="1" thickBot="1" x14ac:dyDescent="0.3">
      <c r="A54" s="856"/>
      <c r="B54" s="891"/>
      <c r="C54" s="828"/>
      <c r="D54" s="828"/>
      <c r="E54" s="512" t="s">
        <v>217</v>
      </c>
      <c r="F54" s="500" t="s">
        <v>73</v>
      </c>
      <c r="G54" s="494" t="s">
        <v>218</v>
      </c>
      <c r="H54" s="499"/>
      <c r="I54" s="110">
        <v>29.6</v>
      </c>
      <c r="J54" s="831"/>
      <c r="K54" s="820"/>
      <c r="L54" s="838"/>
      <c r="M54" s="157" t="str">
        <f t="shared" ref="M54:M56" si="7">IF(I54&gt;K$53,"EXCESSIVAMENTE ELEVADO",IF(I54&lt;L$53,"INEXEQUÍVEL","VÁLIDO"))</f>
        <v>VÁLIDO</v>
      </c>
      <c r="N54" s="134"/>
      <c r="O54" s="135"/>
      <c r="P54" s="873"/>
      <c r="Q54" s="853"/>
    </row>
    <row r="55" spans="1:17" ht="43.5" customHeight="1" thickBot="1" x14ac:dyDescent="0.3">
      <c r="A55" s="856"/>
      <c r="B55" s="891"/>
      <c r="C55" s="828"/>
      <c r="D55" s="828"/>
      <c r="E55" s="509" t="s">
        <v>225</v>
      </c>
      <c r="F55" s="495" t="s">
        <v>73</v>
      </c>
      <c r="G55" s="531" t="s">
        <v>226</v>
      </c>
      <c r="H55" s="490" t="s">
        <v>74</v>
      </c>
      <c r="I55" s="47">
        <v>31.84</v>
      </c>
      <c r="J55" s="831"/>
      <c r="K55" s="820"/>
      <c r="L55" s="838"/>
      <c r="M55" s="157" t="str">
        <f t="shared" si="7"/>
        <v>VÁLIDO</v>
      </c>
      <c r="N55" s="240"/>
      <c r="O55" s="239"/>
      <c r="P55" s="873"/>
      <c r="Q55" s="853"/>
    </row>
    <row r="56" spans="1:17" ht="150.75" thickBot="1" x14ac:dyDescent="0.3">
      <c r="A56" s="856"/>
      <c r="B56" s="891"/>
      <c r="C56" s="828"/>
      <c r="D56" s="828"/>
      <c r="E56" s="554" t="s">
        <v>445</v>
      </c>
      <c r="F56" s="501" t="s">
        <v>79</v>
      </c>
      <c r="G56" s="531" t="s">
        <v>446</v>
      </c>
      <c r="H56" s="358" t="s">
        <v>82</v>
      </c>
      <c r="I56" s="110">
        <v>48.52</v>
      </c>
      <c r="J56" s="831"/>
      <c r="K56" s="820"/>
      <c r="L56" s="838"/>
      <c r="M56" s="157" t="str">
        <f t="shared" si="7"/>
        <v>EXCESSIVAMENTE ELEVADO</v>
      </c>
      <c r="N56" s="160">
        <f>(I56-J53)/J53</f>
        <v>0.41447416369069312</v>
      </c>
      <c r="O56" s="253" t="s">
        <v>87</v>
      </c>
      <c r="P56" s="873"/>
      <c r="Q56" s="854"/>
    </row>
    <row r="57" spans="1:17" ht="15.75" thickBot="1" x14ac:dyDescent="0.3">
      <c r="A57" s="885" t="s">
        <v>178</v>
      </c>
      <c r="B57" s="885"/>
      <c r="C57" s="885"/>
      <c r="D57" s="885"/>
      <c r="E57" s="885"/>
      <c r="F57" s="885"/>
      <c r="G57" s="885"/>
      <c r="H57" s="885"/>
      <c r="I57" s="885"/>
      <c r="J57" s="885"/>
      <c r="K57" s="885"/>
      <c r="L57" s="885"/>
      <c r="M57" s="885"/>
      <c r="N57" s="885"/>
      <c r="O57" s="885"/>
      <c r="P57" s="885"/>
      <c r="Q57" s="163">
        <f>SUM(Q28:Q56)</f>
        <v>4572.2400000000007</v>
      </c>
    </row>
  </sheetData>
  <mergeCells count="88">
    <mergeCell ref="W14:AE14"/>
    <mergeCell ref="V19:AF19"/>
    <mergeCell ref="A1:P1"/>
    <mergeCell ref="L7:S7"/>
    <mergeCell ref="A26:A27"/>
    <mergeCell ref="B26:B27"/>
    <mergeCell ref="C26:C27"/>
    <mergeCell ref="D26:D27"/>
    <mergeCell ref="E26:E27"/>
    <mergeCell ref="F26:F27"/>
    <mergeCell ref="G26:G27"/>
    <mergeCell ref="H26:H27"/>
    <mergeCell ref="P26:Q26"/>
    <mergeCell ref="A28:A31"/>
    <mergeCell ref="B28:B31"/>
    <mergeCell ref="C28:C31"/>
    <mergeCell ref="D28:D31"/>
    <mergeCell ref="J28:J31"/>
    <mergeCell ref="K28:K31"/>
    <mergeCell ref="L28:L31"/>
    <mergeCell ref="P28:P31"/>
    <mergeCell ref="Q28:Q31"/>
    <mergeCell ref="I26:I27"/>
    <mergeCell ref="J26:J27"/>
    <mergeCell ref="K26:K27"/>
    <mergeCell ref="L26:L27"/>
    <mergeCell ref="M26:M27"/>
    <mergeCell ref="N26:O27"/>
    <mergeCell ref="L32:L35"/>
    <mergeCell ref="P32:P35"/>
    <mergeCell ref="Q32:Q35"/>
    <mergeCell ref="A36:A38"/>
    <mergeCell ref="B36:B38"/>
    <mergeCell ref="C36:C38"/>
    <mergeCell ref="D36:D38"/>
    <mergeCell ref="J36:J38"/>
    <mergeCell ref="K36:K38"/>
    <mergeCell ref="L36:L38"/>
    <mergeCell ref="A32:A35"/>
    <mergeCell ref="B32:B35"/>
    <mergeCell ref="C32:C35"/>
    <mergeCell ref="D32:D35"/>
    <mergeCell ref="J32:J35"/>
    <mergeCell ref="K32:K35"/>
    <mergeCell ref="K39:K42"/>
    <mergeCell ref="L39:L42"/>
    <mergeCell ref="P36:P38"/>
    <mergeCell ref="Q36:Q38"/>
    <mergeCell ref="A53:A56"/>
    <mergeCell ref="B53:B56"/>
    <mergeCell ref="C53:C56"/>
    <mergeCell ref="D53:D56"/>
    <mergeCell ref="J53:J56"/>
    <mergeCell ref="K53:K56"/>
    <mergeCell ref="L53:L56"/>
    <mergeCell ref="P53:P56"/>
    <mergeCell ref="Q53:Q56"/>
    <mergeCell ref="J43:J45"/>
    <mergeCell ref="K43:K45"/>
    <mergeCell ref="L43:L45"/>
    <mergeCell ref="D39:D42"/>
    <mergeCell ref="D43:D45"/>
    <mergeCell ref="D46:D49"/>
    <mergeCell ref="D50:D52"/>
    <mergeCell ref="J39:J42"/>
    <mergeCell ref="J46:J49"/>
    <mergeCell ref="A39:A42"/>
    <mergeCell ref="A43:A45"/>
    <mergeCell ref="A46:A49"/>
    <mergeCell ref="A50:A52"/>
    <mergeCell ref="B39:B42"/>
    <mergeCell ref="B43:B45"/>
    <mergeCell ref="B46:B49"/>
    <mergeCell ref="B50:B52"/>
    <mergeCell ref="L46:L49"/>
    <mergeCell ref="J50:J52"/>
    <mergeCell ref="K50:K52"/>
    <mergeCell ref="L50:L52"/>
    <mergeCell ref="A57:P57"/>
    <mergeCell ref="K46:K49"/>
    <mergeCell ref="P50:P52"/>
    <mergeCell ref="Q50:Q52"/>
    <mergeCell ref="P39:P42"/>
    <mergeCell ref="Q39:Q42"/>
    <mergeCell ref="P43:P45"/>
    <mergeCell ref="Q43:Q45"/>
    <mergeCell ref="P46:P49"/>
    <mergeCell ref="Q46:Q49"/>
  </mergeCells>
  <conditionalFormatting sqref="N26:N33 M26:M56">
    <cfRule type="containsText" dxfId="478" priority="86" operator="containsText" text="Excessivamente elevado">
      <formula>NOT(ISERROR(SEARCH("Excessivamente elevado",M26)))</formula>
    </cfRule>
  </conditionalFormatting>
  <conditionalFormatting sqref="M28:M31">
    <cfRule type="aboveAverage" dxfId="477" priority="90" aboveAverage="0"/>
  </conditionalFormatting>
  <conditionalFormatting sqref="M28:M56">
    <cfRule type="containsText" dxfId="476" priority="88" operator="containsText" text="Válido">
      <formula>NOT(ISERROR(SEARCH("Válido",M28)))</formula>
    </cfRule>
    <cfRule type="containsText" dxfId="475" priority="89" operator="containsText" text="Inexequível">
      <formula>NOT(ISERROR(SEARCH("Inexequível",M28)))</formula>
    </cfRule>
  </conditionalFormatting>
  <conditionalFormatting sqref="N54:O54 M31 N38:O38 M36:M56">
    <cfRule type="aboveAverage" dxfId="474" priority="169" aboveAverage="0"/>
  </conditionalFormatting>
  <conditionalFormatting sqref="M32:M35">
    <cfRule type="aboveAverage" dxfId="473" priority="150" aboveAverage="0"/>
  </conditionalFormatting>
  <conditionalFormatting sqref="N38:O38 N54:O54 M39:M56">
    <cfRule type="cellIs" dxfId="472" priority="161" operator="lessThan">
      <formula>"K$25"</formula>
    </cfRule>
    <cfRule type="cellIs" dxfId="471" priority="162" operator="greaterThan">
      <formula>"J&amp;25"</formula>
    </cfRule>
    <cfRule type="cellIs" dxfId="470" priority="164" operator="greaterThan">
      <formula>"J$25"</formula>
    </cfRule>
    <cfRule type="containsText" dxfId="469" priority="165" operator="containsText" text="Excessivamente elevado">
      <formula>NOT(ISERROR(SEARCH("Excessivamente elevado",M38)))</formula>
    </cfRule>
    <cfRule type="containsText" priority="166" operator="containsText" text="Excessivamente elevado">
      <formula>NOT(ISERROR(SEARCH("Excessivamente elevado",M38)))</formula>
    </cfRule>
    <cfRule type="containsText" dxfId="468" priority="167" operator="containsText" text="Válido">
      <formula>NOT(ISERROR(SEARCH("Válido",M38)))</formula>
    </cfRule>
    <cfRule type="containsText" dxfId="467" priority="168" operator="containsText" text="Inexequível">
      <formula>NOT(ISERROR(SEARCH("Inexequível",M38)))</formula>
    </cfRule>
  </conditionalFormatting>
  <conditionalFormatting sqref="M28:N36 N37 M37:M56">
    <cfRule type="containsText" priority="51" operator="containsText" text="Excessivamente elevado">
      <formula>NOT(ISERROR(SEARCH("Excessivamente elevado",M28)))</formula>
    </cfRule>
    <cfRule type="cellIs" dxfId="466" priority="73" operator="lessThan">
      <formula>"K$25"</formula>
    </cfRule>
    <cfRule type="cellIs" dxfId="465" priority="74" operator="greaterThan">
      <formula>"J&amp;25"</formula>
    </cfRule>
    <cfRule type="cellIs" dxfId="464" priority="76" operator="greaterThan">
      <formula>"J$25"</formula>
    </cfRule>
  </conditionalFormatting>
  <conditionalFormatting sqref="N28">
    <cfRule type="aboveAverage" dxfId="463" priority="81" aboveAverage="0"/>
  </conditionalFormatting>
  <conditionalFormatting sqref="N28:N37">
    <cfRule type="containsText" dxfId="462" priority="77" operator="containsText" text="Excessivamente elevado">
      <formula>NOT(ISERROR(SEARCH("Excessivamente elevado",N28)))</formula>
    </cfRule>
    <cfRule type="containsText" dxfId="461" priority="79" operator="containsText" text="Válido">
      <formula>NOT(ISERROR(SEARCH("Válido",N28)))</formula>
    </cfRule>
    <cfRule type="containsText" dxfId="460" priority="80" operator="containsText" text="Inexequível">
      <formula>NOT(ISERROR(SEARCH("Inexequível",N28)))</formula>
    </cfRule>
  </conditionalFormatting>
  <conditionalFormatting sqref="N29:N30">
    <cfRule type="aboveAverage" dxfId="459" priority="118" aboveAverage="0"/>
  </conditionalFormatting>
  <conditionalFormatting sqref="N32">
    <cfRule type="cellIs" dxfId="458" priority="64" operator="lessThan">
      <formula>"K$25"</formula>
    </cfRule>
    <cfRule type="cellIs" dxfId="457" priority="65" operator="greaterThan">
      <formula>"J&amp;25"</formula>
    </cfRule>
    <cfRule type="cellIs" dxfId="456" priority="67" operator="greaterThan">
      <formula>"J$25"</formula>
    </cfRule>
    <cfRule type="containsText" dxfId="455" priority="68" operator="containsText" text="Excessivamente elevado">
      <formula>NOT(ISERROR(SEARCH("Excessivamente elevado",N32)))</formula>
    </cfRule>
    <cfRule type="containsText" dxfId="454" priority="70" operator="containsText" text="Válido">
      <formula>NOT(ISERROR(SEARCH("Válido",N32)))</formula>
    </cfRule>
    <cfRule type="containsText" dxfId="453" priority="71" operator="containsText" text="Inexequível">
      <formula>NOT(ISERROR(SEARCH("Inexequível",N32)))</formula>
    </cfRule>
    <cfRule type="aboveAverage" dxfId="452" priority="72" aboveAverage="0"/>
  </conditionalFormatting>
  <conditionalFormatting sqref="N33">
    <cfRule type="containsText" dxfId="451" priority="139" operator="containsText" text="Válido">
      <formula>NOT(ISERROR(SEARCH("Válido",N33)))</formula>
    </cfRule>
    <cfRule type="containsText" dxfId="450" priority="140" operator="containsText" text="Inexequível">
      <formula>NOT(ISERROR(SEARCH("Inexequível",N33)))</formula>
    </cfRule>
    <cfRule type="aboveAverage" dxfId="449" priority="141" aboveAverage="0"/>
  </conditionalFormatting>
  <conditionalFormatting sqref="N34">
    <cfRule type="cellIs" dxfId="448" priority="151" operator="lessThan">
      <formula>"K$25"</formula>
    </cfRule>
    <cfRule type="cellIs" dxfId="447" priority="152" operator="greaterThan">
      <formula>"J&amp;25"</formula>
    </cfRule>
    <cfRule type="cellIs" dxfId="446" priority="154" operator="greaterThan">
      <formula>"J$25"</formula>
    </cfRule>
    <cfRule type="containsText" dxfId="445" priority="155" operator="containsText" text="Excessivamente elevado">
      <formula>NOT(ISERROR(SEARCH("Excessivamente elevado",N34)))</formula>
    </cfRule>
    <cfRule type="containsText" dxfId="444" priority="157" operator="containsText" text="Válido">
      <formula>NOT(ISERROR(SEARCH("Válido",N34)))</formula>
    </cfRule>
    <cfRule type="containsText" dxfId="443" priority="158" operator="containsText" text="Inexequível">
      <formula>NOT(ISERROR(SEARCH("Inexequível",N34)))</formula>
    </cfRule>
    <cfRule type="aboveAverage" dxfId="442" priority="159" aboveAverage="0"/>
  </conditionalFormatting>
  <conditionalFormatting sqref="N35">
    <cfRule type="aboveAverage" dxfId="441" priority="54" aboveAverage="0"/>
  </conditionalFormatting>
  <conditionalFormatting sqref="N35:N36">
    <cfRule type="cellIs" dxfId="440" priority="46" operator="lessThan">
      <formula>"K$25"</formula>
    </cfRule>
    <cfRule type="cellIs" dxfId="439" priority="47" operator="greaterThan">
      <formula>"J&amp;25"</formula>
    </cfRule>
    <cfRule type="cellIs" dxfId="438" priority="49" operator="greaterThan">
      <formula>"J$25"</formula>
    </cfRule>
    <cfRule type="containsText" dxfId="437" priority="50" operator="containsText" text="Excessivamente elevado">
      <formula>NOT(ISERROR(SEARCH("Excessivamente elevado",N35)))</formula>
    </cfRule>
    <cfRule type="containsText" dxfId="436" priority="52" operator="containsText" text="Válido">
      <formula>NOT(ISERROR(SEARCH("Válido",N35)))</formula>
    </cfRule>
    <cfRule type="containsText" dxfId="435" priority="53" operator="containsText" text="Inexequível">
      <formula>NOT(ISERROR(SEARCH("Inexequível",N35)))</formula>
    </cfRule>
  </conditionalFormatting>
  <conditionalFormatting sqref="N36">
    <cfRule type="aboveAverage" dxfId="434" priority="63" aboveAverage="0"/>
  </conditionalFormatting>
  <conditionalFormatting sqref="N37">
    <cfRule type="aboveAverage" dxfId="433" priority="100" aboveAverage="0"/>
  </conditionalFormatting>
  <conditionalFormatting sqref="N39:N53">
    <cfRule type="cellIs" dxfId="432" priority="13" operator="greaterThan">
      <formula>"J$25"</formula>
    </cfRule>
    <cfRule type="containsText" dxfId="431" priority="14" operator="containsText" text="Excessivamente elevado">
      <formula>NOT(ISERROR(SEARCH("Excessivamente elevado",N39)))</formula>
    </cfRule>
    <cfRule type="containsText" priority="15" operator="containsText" text="Excessivamente elevado">
      <formula>NOT(ISERROR(SEARCH("Excessivamente elevado",N39)))</formula>
    </cfRule>
    <cfRule type="containsText" dxfId="430" priority="16" operator="containsText" text="Válido">
      <formula>NOT(ISERROR(SEARCH("Válido",N39)))</formula>
    </cfRule>
    <cfRule type="containsText" dxfId="429" priority="17" operator="containsText" text="Inexequível">
      <formula>NOT(ISERROR(SEARCH("Inexequível",N39)))</formula>
    </cfRule>
  </conditionalFormatting>
  <conditionalFormatting sqref="N39:N56">
    <cfRule type="cellIs" dxfId="428" priority="1" operator="lessThan">
      <formula>"K$25"</formula>
    </cfRule>
    <cfRule type="cellIs" dxfId="427" priority="2" operator="greaterThan">
      <formula>"J&amp;25"</formula>
    </cfRule>
  </conditionalFormatting>
  <conditionalFormatting sqref="N53">
    <cfRule type="aboveAverage" dxfId="426" priority="18" aboveAverage="0"/>
  </conditionalFormatting>
  <conditionalFormatting sqref="N56">
    <cfRule type="cellIs" dxfId="425" priority="4" operator="greaterThan">
      <formula>"J$25"</formula>
    </cfRule>
    <cfRule type="containsText" dxfId="424" priority="5" operator="containsText" text="Excessivamente elevado">
      <formula>NOT(ISERROR(SEARCH("Excessivamente elevado",N56)))</formula>
    </cfRule>
    <cfRule type="containsText" priority="6" operator="containsText" text="Excessivamente elevado">
      <formula>NOT(ISERROR(SEARCH("Excessivamente elevado",N56)))</formula>
    </cfRule>
    <cfRule type="containsText" dxfId="423" priority="7" operator="containsText" text="Válido">
      <formula>NOT(ISERROR(SEARCH("Válido",N56)))</formula>
    </cfRule>
    <cfRule type="containsText" dxfId="422" priority="8" operator="containsText" text="Inexequível">
      <formula>NOT(ISERROR(SEARCH("Inexequível",N56)))</formula>
    </cfRule>
    <cfRule type="aboveAverage" dxfId="421" priority="9" aboveAverage="0"/>
  </conditionalFormatting>
  <conditionalFormatting sqref="N55:O55">
    <cfRule type="cellIs" dxfId="420" priority="128" operator="lessThan">
      <formula>"K$25"</formula>
    </cfRule>
    <cfRule type="cellIs" dxfId="419" priority="129" operator="greaterThan">
      <formula>"J&amp;25"</formula>
    </cfRule>
    <cfRule type="cellIs" dxfId="418" priority="131" operator="greaterThan">
      <formula>"J$25"</formula>
    </cfRule>
    <cfRule type="containsText" dxfId="417" priority="132" operator="containsText" text="Excessivamente elevado">
      <formula>NOT(ISERROR(SEARCH("Excessivamente elevado",N55)))</formula>
    </cfRule>
    <cfRule type="containsText" priority="170" operator="containsText" text="Excessivamente elevado">
      <formula>NOT(ISERROR(SEARCH("Excessivamente elevado",N55)))</formula>
    </cfRule>
    <cfRule type="containsText" dxfId="416" priority="171" operator="containsText" text="Válido">
      <formula>NOT(ISERROR(SEARCH("Válido",N55)))</formula>
    </cfRule>
    <cfRule type="containsText" dxfId="415" priority="172" operator="containsText" text="Inexequível">
      <formula>NOT(ISERROR(SEARCH("Inexequível",N55)))</formula>
    </cfRule>
    <cfRule type="aboveAverage" dxfId="414" priority="173" aboveAverage="0"/>
  </conditionalFormatting>
  <conditionalFormatting sqref="P6:R6">
    <cfRule type="containsText" dxfId="413" priority="91" operator="containsText" text="Excessivamente elevado">
      <formula>NOT(ISERROR(SEARCH("Excessivamente elevado",P6)))</formula>
    </cfRule>
  </conditionalFormatting>
  <conditionalFormatting sqref="N31">
    <cfRule type="aboveAverage" dxfId="412" priority="4280" aboveAverage="0"/>
  </conditionalFormatting>
  <conditionalFormatting sqref="N39:N52">
    <cfRule type="aboveAverage" dxfId="411" priority="4557" aboveAverage="0"/>
  </conditionalFormatting>
  <hyperlinks>
    <hyperlink ref="E56" r:id="rId1" xr:uid="{C9B90925-01F6-4213-96D0-EF9270A379E7}"/>
    <hyperlink ref="E52" r:id="rId2" xr:uid="{942E51C6-9227-4956-B67D-CE910F9E33B2}"/>
    <hyperlink ref="E51" r:id="rId3" xr:uid="{4961E11B-E5E0-446E-9C1E-28332A432A3B}"/>
  </hyperlinks>
  <pageMargins left="0.511811024" right="0.511811024" top="0.78740157499999996" bottom="0.78740157499999996" header="0.31496062000000002" footer="0.31496062000000002"/>
  <pageSetup paperSize="9"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24276-8CE9-4A63-9B85-47234356AEA3}">
  <sheetPr>
    <tabColor rgb="FF8EA9DB"/>
  </sheetPr>
  <dimension ref="A1:AG47"/>
  <sheetViews>
    <sheetView showGridLines="0" topLeftCell="A42" zoomScaleNormal="100" workbookViewId="0">
      <selection activeCell="A47" sqref="A47:P47"/>
    </sheetView>
  </sheetViews>
  <sheetFormatPr defaultRowHeight="15" x14ac:dyDescent="0.25"/>
  <cols>
    <col min="2" max="2" width="25.7109375" customWidth="1"/>
    <col min="5" max="5" width="36.85546875" customWidth="1"/>
    <col min="6" max="6" width="28.42578125" customWidth="1"/>
    <col min="7" max="7" width="29.28515625" customWidth="1"/>
    <col min="8" max="8" width="8.28515625" customWidth="1"/>
    <col min="9" max="10" width="10" bestFit="1" customWidth="1"/>
    <col min="11" max="11" width="11.140625" customWidth="1"/>
    <col min="12" max="12" width="10.5703125" customWidth="1"/>
    <col min="16" max="16" width="12" customWidth="1"/>
    <col min="17" max="17" width="12.42578125" customWidth="1"/>
  </cols>
  <sheetData>
    <row r="1" spans="1:33" ht="20.25" thickBot="1" x14ac:dyDescent="0.35">
      <c r="A1" s="794" t="s">
        <v>20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V1" s="180" t="s">
        <v>0</v>
      </c>
      <c r="W1" s="181"/>
      <c r="X1" s="181"/>
      <c r="Y1" s="181"/>
      <c r="Z1" s="181"/>
      <c r="AA1" s="181"/>
      <c r="AB1" s="181" t="s">
        <v>1</v>
      </c>
      <c r="AC1" s="181" t="s">
        <v>1</v>
      </c>
      <c r="AD1" s="181" t="s">
        <v>1</v>
      </c>
      <c r="AE1" s="181" t="s">
        <v>1</v>
      </c>
      <c r="AF1" s="181" t="s">
        <v>1</v>
      </c>
      <c r="AG1" s="199" t="s">
        <v>1</v>
      </c>
    </row>
    <row r="2" spans="1:33" ht="21" thickTop="1" thickBot="1" x14ac:dyDescent="0.3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99"/>
      <c r="N2" s="86"/>
      <c r="O2" s="86"/>
      <c r="P2" s="86"/>
      <c r="V2" s="184" t="s">
        <v>1</v>
      </c>
      <c r="W2" s="175" t="s">
        <v>1</v>
      </c>
      <c r="X2" s="175" t="s">
        <v>1</v>
      </c>
      <c r="Y2" s="175" t="s">
        <v>1</v>
      </c>
      <c r="Z2" s="175" t="s">
        <v>1</v>
      </c>
      <c r="AA2" s="175" t="s">
        <v>1</v>
      </c>
      <c r="AB2" s="175" t="s">
        <v>1</v>
      </c>
      <c r="AC2" s="175" t="s">
        <v>1</v>
      </c>
      <c r="AD2" s="175" t="s">
        <v>1</v>
      </c>
      <c r="AE2" s="175" t="s">
        <v>1</v>
      </c>
      <c r="AF2" s="175" t="s">
        <v>1</v>
      </c>
      <c r="AG2" s="200" t="s">
        <v>1</v>
      </c>
    </row>
    <row r="3" spans="1:33" ht="19.5" thickBot="1" x14ac:dyDescent="0.35">
      <c r="A3" s="88" t="s">
        <v>25</v>
      </c>
      <c r="B3" s="89"/>
      <c r="C3" s="89"/>
      <c r="D3" s="90"/>
      <c r="E3" s="91"/>
      <c r="F3" s="87"/>
      <c r="G3" s="87"/>
      <c r="H3" s="87"/>
      <c r="I3" s="87"/>
      <c r="J3" s="87"/>
      <c r="K3" s="87"/>
      <c r="L3" s="87"/>
      <c r="M3" s="100"/>
      <c r="N3" s="87"/>
      <c r="O3" s="87"/>
      <c r="P3" s="87"/>
      <c r="V3" s="190" t="s">
        <v>2</v>
      </c>
      <c r="W3" s="187"/>
      <c r="X3" s="187"/>
      <c r="Y3" s="187"/>
      <c r="Z3" s="187"/>
      <c r="AA3" s="187"/>
      <c r="AB3" s="187"/>
      <c r="AC3" s="187"/>
      <c r="AD3" s="187"/>
      <c r="AE3" s="186" t="s">
        <v>1</v>
      </c>
      <c r="AF3" s="187" t="s">
        <v>3</v>
      </c>
      <c r="AG3" s="201"/>
    </row>
    <row r="4" spans="1:33" ht="19.5" thickTop="1" x14ac:dyDescent="0.3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100"/>
      <c r="N4" s="87"/>
      <c r="O4" s="87"/>
      <c r="P4" s="87"/>
      <c r="V4" s="189" t="s">
        <v>4</v>
      </c>
      <c r="W4" s="186" t="s">
        <v>5</v>
      </c>
      <c r="X4" s="186"/>
      <c r="Y4" s="186"/>
      <c r="Z4" s="186" t="s">
        <v>1</v>
      </c>
      <c r="AA4" s="186" t="s">
        <v>1</v>
      </c>
      <c r="AB4" s="186" t="s">
        <v>1</v>
      </c>
      <c r="AC4" s="186" t="s">
        <v>1</v>
      </c>
      <c r="AD4" s="186" t="s">
        <v>1</v>
      </c>
      <c r="AE4" s="186" t="s">
        <v>1</v>
      </c>
      <c r="AF4" s="177" t="s">
        <v>6</v>
      </c>
      <c r="AG4" s="188" t="s">
        <v>1</v>
      </c>
    </row>
    <row r="5" spans="1:33" ht="15.75" thickBot="1" x14ac:dyDescent="0.3">
      <c r="A5" s="85"/>
      <c r="D5" s="20"/>
      <c r="E5" s="13"/>
      <c r="F5" s="13"/>
      <c r="G5" s="13"/>
      <c r="H5" s="13"/>
      <c r="I5" s="601"/>
      <c r="J5" s="13"/>
      <c r="K5" s="13"/>
      <c r="L5" s="13"/>
      <c r="M5" s="66"/>
      <c r="N5" s="13"/>
      <c r="O5" s="13"/>
      <c r="V5" s="189" t="s">
        <v>8</v>
      </c>
      <c r="W5" s="186" t="s">
        <v>9</v>
      </c>
      <c r="X5" s="186"/>
      <c r="Y5" s="186"/>
      <c r="Z5" s="186"/>
      <c r="AA5" s="186" t="s">
        <v>1</v>
      </c>
      <c r="AB5" s="186" t="s">
        <v>1</v>
      </c>
      <c r="AC5" s="186" t="s">
        <v>1</v>
      </c>
      <c r="AD5" s="186" t="s">
        <v>1</v>
      </c>
      <c r="AE5" s="186" t="s">
        <v>1</v>
      </c>
      <c r="AF5" s="178" t="s">
        <v>6</v>
      </c>
      <c r="AG5" s="188" t="s">
        <v>1</v>
      </c>
    </row>
    <row r="6" spans="1:33" ht="15.75" thickBot="1" x14ac:dyDescent="0.3">
      <c r="A6" s="50" t="s">
        <v>494</v>
      </c>
      <c r="B6" s="51"/>
      <c r="C6" s="52"/>
      <c r="D6" s="50" t="s">
        <v>496</v>
      </c>
      <c r="E6" s="53"/>
      <c r="F6" s="50" t="s">
        <v>498</v>
      </c>
      <c r="G6" s="53"/>
      <c r="H6" s="617"/>
      <c r="I6" s="447"/>
      <c r="J6" s="68"/>
      <c r="K6" s="71" t="s">
        <v>30</v>
      </c>
      <c r="L6" s="72"/>
      <c r="M6" s="72"/>
      <c r="N6" s="73"/>
      <c r="O6" s="73"/>
      <c r="P6" s="73"/>
      <c r="Q6" s="73"/>
      <c r="R6" s="73"/>
      <c r="S6" s="73"/>
      <c r="V6" s="189" t="s">
        <v>10</v>
      </c>
      <c r="W6" s="186" t="s">
        <v>11</v>
      </c>
      <c r="X6" s="186"/>
      <c r="Y6" s="186"/>
      <c r="Z6" s="186" t="s">
        <v>1</v>
      </c>
      <c r="AA6" s="186" t="s">
        <v>1</v>
      </c>
      <c r="AB6" s="186" t="s">
        <v>1</v>
      </c>
      <c r="AC6" s="186" t="s">
        <v>1</v>
      </c>
      <c r="AD6" s="186" t="s">
        <v>1</v>
      </c>
      <c r="AE6" s="186" t="s">
        <v>1</v>
      </c>
      <c r="AF6" s="178" t="s">
        <v>6</v>
      </c>
      <c r="AG6" s="188" t="s">
        <v>1</v>
      </c>
    </row>
    <row r="7" spans="1:33" ht="15.75" thickTop="1" x14ac:dyDescent="0.25">
      <c r="A7" s="30" t="s">
        <v>46</v>
      </c>
      <c r="B7" s="30"/>
      <c r="C7" s="35">
        <f>AVERAGE(I30:I31)</f>
        <v>78.234999999999999</v>
      </c>
      <c r="D7" s="54" t="s">
        <v>46</v>
      </c>
      <c r="E7" s="55">
        <f>AVERAGE(I37:I39)</f>
        <v>47.843333333333334</v>
      </c>
      <c r="F7" s="54" t="s">
        <v>46</v>
      </c>
      <c r="G7" s="55">
        <f>AVERAGE(I43:I45)</f>
        <v>85.279999999999987</v>
      </c>
      <c r="H7" s="54"/>
      <c r="I7" s="605"/>
      <c r="J7" s="602"/>
      <c r="K7" s="74">
        <v>0.25</v>
      </c>
      <c r="L7" s="843" t="s">
        <v>382</v>
      </c>
      <c r="M7" s="843"/>
      <c r="N7" s="843"/>
      <c r="O7" s="843"/>
      <c r="P7" s="843"/>
      <c r="Q7" s="843"/>
      <c r="R7" s="843"/>
      <c r="S7" s="843"/>
      <c r="V7" s="189" t="s">
        <v>12</v>
      </c>
      <c r="W7" s="186" t="s">
        <v>13</v>
      </c>
      <c r="X7" s="186"/>
      <c r="Y7" s="186"/>
      <c r="Z7" s="186" t="s">
        <v>1</v>
      </c>
      <c r="AA7" s="186" t="s">
        <v>1</v>
      </c>
      <c r="AB7" s="186" t="s">
        <v>1</v>
      </c>
      <c r="AC7" s="186" t="s">
        <v>1</v>
      </c>
      <c r="AD7" s="186" t="s">
        <v>1</v>
      </c>
      <c r="AE7" s="186" t="s">
        <v>1</v>
      </c>
      <c r="AF7" s="178" t="s">
        <v>6</v>
      </c>
      <c r="AG7" s="188" t="s">
        <v>1</v>
      </c>
    </row>
    <row r="8" spans="1:33" x14ac:dyDescent="0.25">
      <c r="A8" s="30" t="s">
        <v>39</v>
      </c>
      <c r="B8" s="30"/>
      <c r="C8" s="35">
        <f>_xlfn.STDEV.S(I30:I31)</f>
        <v>15.224008998946367</v>
      </c>
      <c r="D8" s="54" t="s">
        <v>39</v>
      </c>
      <c r="E8" s="55">
        <f>_xlfn.STDEV.S(I37:I39)</f>
        <v>2.4766173166909207</v>
      </c>
      <c r="F8" s="54" t="s">
        <v>39</v>
      </c>
      <c r="G8" s="55">
        <f>_xlfn.STDEV.S(I43:I45)</f>
        <v>17.900745794519395</v>
      </c>
      <c r="H8" s="54"/>
      <c r="I8" s="605"/>
      <c r="J8" s="602"/>
      <c r="K8" s="75">
        <v>0.75</v>
      </c>
      <c r="L8" s="76" t="s">
        <v>383</v>
      </c>
      <c r="M8" s="76"/>
      <c r="N8" s="76"/>
      <c r="O8" s="76"/>
      <c r="P8" s="76"/>
      <c r="Q8" s="76"/>
      <c r="R8" s="76"/>
      <c r="S8" s="77"/>
      <c r="V8" s="189" t="s">
        <v>15</v>
      </c>
      <c r="W8" s="186" t="s">
        <v>16</v>
      </c>
      <c r="X8" s="186"/>
      <c r="Y8" s="186"/>
      <c r="Z8" s="186"/>
      <c r="AA8" s="186"/>
      <c r="AB8" s="186" t="s">
        <v>1</v>
      </c>
      <c r="AC8" s="186" t="s">
        <v>1</v>
      </c>
      <c r="AD8" s="186" t="s">
        <v>1</v>
      </c>
      <c r="AE8" s="186" t="s">
        <v>1</v>
      </c>
      <c r="AF8" s="178" t="s">
        <v>17</v>
      </c>
      <c r="AG8" s="188" t="s">
        <v>1</v>
      </c>
    </row>
    <row r="9" spans="1:33" x14ac:dyDescent="0.25">
      <c r="A9" s="30" t="s">
        <v>41</v>
      </c>
      <c r="B9" s="30"/>
      <c r="C9" s="36">
        <f>(C8/C7)*100</f>
        <v>19.459332778099785</v>
      </c>
      <c r="D9" s="54" t="s">
        <v>41</v>
      </c>
      <c r="E9" s="56">
        <f>(E8/E7)*100</f>
        <v>5.1765149794975001</v>
      </c>
      <c r="F9" s="54" t="s">
        <v>41</v>
      </c>
      <c r="G9" s="56">
        <f>(G8/G7)*100</f>
        <v>20.99055557518691</v>
      </c>
      <c r="H9" s="54"/>
      <c r="I9" s="604"/>
      <c r="J9" s="30"/>
      <c r="K9" s="78"/>
      <c r="L9" s="13"/>
      <c r="M9" s="13"/>
      <c r="S9" s="79"/>
      <c r="V9" s="189" t="s">
        <v>18</v>
      </c>
      <c r="W9" s="186" t="s">
        <v>19</v>
      </c>
      <c r="X9" s="186"/>
      <c r="Y9" s="186"/>
      <c r="Z9" s="186"/>
      <c r="AA9" s="186"/>
      <c r="AB9" s="186" t="s">
        <v>1</v>
      </c>
      <c r="AC9" s="186" t="s">
        <v>1</v>
      </c>
      <c r="AD9" s="186" t="s">
        <v>1</v>
      </c>
      <c r="AE9" s="186" t="s">
        <v>1</v>
      </c>
      <c r="AF9" s="178" t="s">
        <v>17</v>
      </c>
      <c r="AG9" s="188" t="s">
        <v>1</v>
      </c>
    </row>
    <row r="10" spans="1:33" x14ac:dyDescent="0.25">
      <c r="A10" s="30" t="s">
        <v>44</v>
      </c>
      <c r="B10" s="30"/>
      <c r="C10" s="57" t="str">
        <f>IF(C9&gt;25,"Mediana","Média")</f>
        <v>Média</v>
      </c>
      <c r="D10" s="54" t="s">
        <v>44</v>
      </c>
      <c r="E10" s="58" t="str">
        <f>IF(E9&gt;25,"Mediana","Média")</f>
        <v>Média</v>
      </c>
      <c r="F10" s="54" t="s">
        <v>44</v>
      </c>
      <c r="G10" s="57" t="str">
        <f>IF(G9&gt;25,"Mediana","Média")</f>
        <v>Média</v>
      </c>
      <c r="H10" s="54"/>
      <c r="I10" s="607"/>
      <c r="J10" s="30"/>
      <c r="K10" s="13"/>
      <c r="L10" s="13"/>
      <c r="M10" s="101" t="s">
        <v>42</v>
      </c>
      <c r="N10" s="81"/>
      <c r="O10" s="82"/>
      <c r="P10" s="83"/>
      <c r="Q10" s="83"/>
      <c r="R10" s="83"/>
      <c r="S10" s="83"/>
      <c r="V10" s="189" t="s">
        <v>21</v>
      </c>
      <c r="W10" s="186" t="s">
        <v>22</v>
      </c>
      <c r="X10" s="186"/>
      <c r="Y10" s="186"/>
      <c r="Z10" s="186"/>
      <c r="AA10" s="186"/>
      <c r="AB10" s="186"/>
      <c r="AC10" s="186" t="s">
        <v>1</v>
      </c>
      <c r="AD10" s="186" t="s">
        <v>1</v>
      </c>
      <c r="AE10" s="186" t="s">
        <v>1</v>
      </c>
      <c r="AF10" s="178" t="s">
        <v>6</v>
      </c>
      <c r="AG10" s="188"/>
    </row>
    <row r="11" spans="1:33" x14ac:dyDescent="0.25">
      <c r="A11" s="30" t="s">
        <v>48</v>
      </c>
      <c r="B11" s="30"/>
      <c r="C11" s="35">
        <f>MIN(I30:I31)</f>
        <v>67.47</v>
      </c>
      <c r="D11" s="54" t="s">
        <v>48</v>
      </c>
      <c r="E11" s="55">
        <f>MIN(I37:I39)</f>
        <v>45</v>
      </c>
      <c r="F11" s="54" t="s">
        <v>48</v>
      </c>
      <c r="G11" s="55">
        <f>MIN(I43:I45)</f>
        <v>74.94</v>
      </c>
      <c r="H11" s="54"/>
      <c r="I11" s="605"/>
      <c r="J11" s="30"/>
      <c r="K11" s="13"/>
      <c r="L11" s="13"/>
      <c r="M11" s="82"/>
      <c r="N11" s="82"/>
      <c r="O11" s="82"/>
      <c r="P11" s="83"/>
      <c r="Q11" s="83"/>
      <c r="R11" s="83"/>
      <c r="S11" s="83"/>
      <c r="V11" s="189" t="s">
        <v>23</v>
      </c>
      <c r="W11" s="186" t="s">
        <v>24</v>
      </c>
      <c r="X11" s="186"/>
      <c r="Y11" s="186"/>
      <c r="Z11" s="186" t="s">
        <v>1</v>
      </c>
      <c r="AA11" s="186" t="s">
        <v>1</v>
      </c>
      <c r="AB11" s="186" t="s">
        <v>1</v>
      </c>
      <c r="AC11" s="186" t="s">
        <v>1</v>
      </c>
      <c r="AD11" s="186" t="s">
        <v>1</v>
      </c>
      <c r="AE11" s="186" t="s">
        <v>1</v>
      </c>
      <c r="AF11" s="178" t="s">
        <v>6</v>
      </c>
      <c r="AG11" s="188" t="s">
        <v>1</v>
      </c>
    </row>
    <row r="12" spans="1:33" ht="15.75" thickBot="1" x14ac:dyDescent="0.3">
      <c r="D12" s="61"/>
      <c r="E12" s="63"/>
      <c r="F12" s="61"/>
      <c r="G12" s="63"/>
      <c r="H12" s="67"/>
      <c r="I12" s="447"/>
      <c r="J12" s="447"/>
      <c r="K12" s="13"/>
      <c r="L12" s="13"/>
      <c r="M12" s="84">
        <v>0.25</v>
      </c>
      <c r="N12" s="82" t="s">
        <v>45</v>
      </c>
      <c r="O12" s="82" t="s">
        <v>46</v>
      </c>
      <c r="P12" s="83"/>
      <c r="Q12" s="83"/>
      <c r="R12" s="83"/>
      <c r="S12" s="83"/>
      <c r="V12" s="189" t="s">
        <v>26</v>
      </c>
      <c r="W12" s="186" t="s">
        <v>27</v>
      </c>
      <c r="X12" s="186"/>
      <c r="Y12" s="186"/>
      <c r="Z12" s="186"/>
      <c r="AA12" s="186"/>
      <c r="AB12" s="186"/>
      <c r="AC12" s="186"/>
      <c r="AD12" s="186"/>
      <c r="AE12" s="186" t="s">
        <v>1</v>
      </c>
      <c r="AF12" s="178" t="s">
        <v>17</v>
      </c>
      <c r="AG12" s="188" t="s">
        <v>1</v>
      </c>
    </row>
    <row r="13" spans="1:33" x14ac:dyDescent="0.25">
      <c r="A13" s="50" t="s">
        <v>495</v>
      </c>
      <c r="B13" s="51"/>
      <c r="C13" s="53"/>
      <c r="D13" s="60" t="s">
        <v>497</v>
      </c>
      <c r="E13" s="59"/>
      <c r="F13" s="621"/>
      <c r="G13" s="52"/>
      <c r="H13" s="610"/>
      <c r="I13" s="447"/>
      <c r="J13" s="68"/>
      <c r="K13" s="13"/>
      <c r="L13" s="13"/>
      <c r="M13" s="82"/>
      <c r="N13" s="82" t="s">
        <v>49</v>
      </c>
      <c r="O13" s="82" t="s">
        <v>50</v>
      </c>
      <c r="P13" s="83"/>
      <c r="Q13" s="83"/>
      <c r="R13" s="83"/>
      <c r="S13" s="83"/>
      <c r="V13" s="189" t="s">
        <v>28</v>
      </c>
      <c r="W13" s="186" t="s">
        <v>29</v>
      </c>
      <c r="X13" s="186"/>
      <c r="Y13" s="186"/>
      <c r="Z13" s="186"/>
      <c r="AA13" s="186"/>
      <c r="AB13" s="186"/>
      <c r="AC13" s="186"/>
      <c r="AD13" s="186"/>
      <c r="AE13" s="186" t="s">
        <v>1</v>
      </c>
      <c r="AF13" s="178" t="s">
        <v>6</v>
      </c>
      <c r="AG13" s="188" t="s">
        <v>1</v>
      </c>
    </row>
    <row r="14" spans="1:33" x14ac:dyDescent="0.25">
      <c r="A14" s="54" t="s">
        <v>46</v>
      </c>
      <c r="B14" s="30"/>
      <c r="C14" s="55">
        <f>AVERAGE(I32:I35)</f>
        <v>190.55250000000001</v>
      </c>
      <c r="D14" s="54" t="s">
        <v>46</v>
      </c>
      <c r="E14" s="55">
        <f>AVERAGE(I40:I41)</f>
        <v>74.995000000000005</v>
      </c>
      <c r="F14" s="54"/>
      <c r="G14" s="605"/>
      <c r="H14" s="602"/>
      <c r="I14" s="605"/>
      <c r="J14" s="30"/>
      <c r="K14" s="13"/>
      <c r="L14" s="13"/>
      <c r="M14" s="82"/>
      <c r="N14" s="82"/>
      <c r="O14" s="82"/>
      <c r="P14" s="83"/>
      <c r="Q14" s="83"/>
      <c r="R14" s="83"/>
      <c r="S14" s="83"/>
      <c r="V14" s="195" t="s">
        <v>31</v>
      </c>
      <c r="W14" s="906" t="s">
        <v>32</v>
      </c>
      <c r="X14" s="906"/>
      <c r="Y14" s="906"/>
      <c r="Z14" s="906"/>
      <c r="AA14" s="906"/>
      <c r="AB14" s="906"/>
      <c r="AC14" s="906"/>
      <c r="AD14" s="906"/>
      <c r="AE14" s="907"/>
      <c r="AF14" s="178" t="s">
        <v>17</v>
      </c>
      <c r="AG14" s="188" t="s">
        <v>1</v>
      </c>
    </row>
    <row r="15" spans="1:33" x14ac:dyDescent="0.25">
      <c r="A15" s="54" t="s">
        <v>39</v>
      </c>
      <c r="B15" s="30"/>
      <c r="C15" s="55">
        <f>_xlfn.STDEV.S(I32:I35)</f>
        <v>56.669681709005438</v>
      </c>
      <c r="D15" s="54" t="s">
        <v>39</v>
      </c>
      <c r="E15" s="55">
        <f>_xlfn.STDEV.S(I40:I41)</f>
        <v>8.4782103064267016</v>
      </c>
      <c r="F15" s="54"/>
      <c r="G15" s="605"/>
      <c r="H15" s="602"/>
      <c r="I15" s="605"/>
      <c r="J15" s="602"/>
      <c r="K15" s="13"/>
      <c r="L15" s="13"/>
      <c r="M15" s="13"/>
      <c r="N15" s="92"/>
      <c r="O15" s="92"/>
      <c r="P15" s="83"/>
      <c r="Q15" s="83"/>
      <c r="R15" s="83"/>
      <c r="S15" s="83"/>
      <c r="V15" s="190" t="s">
        <v>1</v>
      </c>
      <c r="W15" s="206"/>
      <c r="X15" s="206"/>
      <c r="Y15" s="206"/>
      <c r="Z15" s="206"/>
      <c r="AA15" s="206"/>
      <c r="AB15" s="206"/>
      <c r="AC15" s="206"/>
      <c r="AD15" s="206"/>
      <c r="AE15" s="206"/>
      <c r="AF15" s="186" t="s">
        <v>1</v>
      </c>
      <c r="AG15" s="188" t="s">
        <v>1</v>
      </c>
    </row>
    <row r="16" spans="1:33" x14ac:dyDescent="0.25">
      <c r="A16" s="54" t="s">
        <v>41</v>
      </c>
      <c r="B16" s="30"/>
      <c r="C16" s="56">
        <f>(C15/C14)*100</f>
        <v>29.739668442558052</v>
      </c>
      <c r="D16" s="54" t="s">
        <v>41</v>
      </c>
      <c r="E16" s="56">
        <f>(E15/E14)*100</f>
        <v>11.305034077507434</v>
      </c>
      <c r="F16" s="54"/>
      <c r="G16" s="604"/>
      <c r="H16" s="602"/>
      <c r="I16" s="604"/>
      <c r="J16" s="602"/>
      <c r="K16" s="13"/>
      <c r="L16" s="13"/>
      <c r="M16" s="92"/>
      <c r="N16" s="92"/>
      <c r="O16" s="92"/>
      <c r="P16" s="83"/>
      <c r="Q16" s="83"/>
      <c r="R16" s="83"/>
      <c r="S16" s="83"/>
      <c r="V16" s="190" t="s">
        <v>38</v>
      </c>
      <c r="W16" s="187"/>
      <c r="X16" s="187"/>
      <c r="Y16" s="186" t="s">
        <v>1</v>
      </c>
      <c r="Z16" s="186" t="s">
        <v>1</v>
      </c>
      <c r="AA16" s="186" t="s">
        <v>1</v>
      </c>
      <c r="AB16" s="186" t="s">
        <v>1</v>
      </c>
      <c r="AC16" s="186" t="s">
        <v>1</v>
      </c>
      <c r="AD16" s="186" t="s">
        <v>1</v>
      </c>
      <c r="AE16" s="186" t="s">
        <v>1</v>
      </c>
      <c r="AF16" s="186" t="s">
        <v>1</v>
      </c>
      <c r="AG16" s="188" t="s">
        <v>1</v>
      </c>
    </row>
    <row r="17" spans="1:33" x14ac:dyDescent="0.25">
      <c r="A17" s="54" t="s">
        <v>44</v>
      </c>
      <c r="B17" s="30"/>
      <c r="C17" s="57" t="str">
        <f>IF(C16&gt;25,"Mediana","Média")</f>
        <v>Mediana</v>
      </c>
      <c r="D17" s="54" t="s">
        <v>44</v>
      </c>
      <c r="E17" s="58" t="str">
        <f>IF(E16&gt;25,"Mediana","Média")</f>
        <v>Média</v>
      </c>
      <c r="F17" s="54"/>
      <c r="G17" s="607"/>
      <c r="H17" s="602"/>
      <c r="I17" s="607"/>
      <c r="J17" s="30"/>
      <c r="K17" s="13"/>
      <c r="L17" s="13"/>
      <c r="M17" s="92"/>
      <c r="N17" s="92"/>
      <c r="O17" s="92"/>
      <c r="P17" s="83"/>
      <c r="Q17" s="83"/>
      <c r="R17" s="83"/>
      <c r="S17" s="83"/>
      <c r="V17" s="191" t="s">
        <v>40</v>
      </c>
      <c r="W17" s="186"/>
      <c r="X17" s="186"/>
      <c r="Y17" s="186"/>
      <c r="Z17" s="186"/>
      <c r="AA17" s="186"/>
      <c r="AB17" s="186"/>
      <c r="AC17" s="186"/>
      <c r="AD17" s="186"/>
      <c r="AE17" s="186" t="s">
        <v>1</v>
      </c>
      <c r="AF17" s="186" t="s">
        <v>1</v>
      </c>
      <c r="AG17" s="188" t="s">
        <v>1</v>
      </c>
    </row>
    <row r="18" spans="1:33" x14ac:dyDescent="0.25">
      <c r="A18" s="54" t="s">
        <v>48</v>
      </c>
      <c r="B18" s="30"/>
      <c r="C18" s="55">
        <f>MIN(I31:I34)</f>
        <v>89</v>
      </c>
      <c r="D18" s="54" t="s">
        <v>48</v>
      </c>
      <c r="E18" s="55">
        <f>MIN(I40:I41)</f>
        <v>69</v>
      </c>
      <c r="F18" s="54"/>
      <c r="G18" s="605"/>
      <c r="H18" s="602"/>
      <c r="I18" s="605"/>
      <c r="J18" s="30"/>
      <c r="K18" s="13"/>
      <c r="L18" s="13"/>
      <c r="M18" s="92"/>
      <c r="N18" s="92"/>
      <c r="O18" s="92"/>
      <c r="P18" s="83"/>
      <c r="Q18" s="83"/>
      <c r="R18" s="83"/>
      <c r="S18" s="83"/>
      <c r="V18" s="191" t="s">
        <v>43</v>
      </c>
      <c r="W18" s="186"/>
      <c r="X18" s="186"/>
      <c r="Y18" s="186"/>
      <c r="Z18" s="186"/>
      <c r="AA18" s="186"/>
      <c r="AB18" s="186"/>
      <c r="AC18" s="186"/>
      <c r="AD18" s="186"/>
      <c r="AE18" s="186" t="s">
        <v>1</v>
      </c>
      <c r="AF18" s="186" t="s">
        <v>1</v>
      </c>
      <c r="AG18" s="188" t="s">
        <v>1</v>
      </c>
    </row>
    <row r="19" spans="1:33" ht="15.75" thickBot="1" x14ac:dyDescent="0.3">
      <c r="A19" s="61"/>
      <c r="B19" s="62"/>
      <c r="C19" s="63"/>
      <c r="D19" s="61"/>
      <c r="E19" s="63"/>
      <c r="F19" s="67"/>
      <c r="G19" s="447"/>
      <c r="H19" s="447"/>
      <c r="I19" s="447"/>
      <c r="J19" s="447"/>
      <c r="K19" s="13"/>
      <c r="L19" s="13"/>
      <c r="M19" s="92"/>
      <c r="N19" s="92"/>
      <c r="O19" s="92"/>
      <c r="P19" s="83"/>
      <c r="Q19" s="83"/>
      <c r="R19" s="83"/>
      <c r="S19" s="83"/>
      <c r="V19" s="908" t="s">
        <v>47</v>
      </c>
      <c r="W19" s="909"/>
      <c r="X19" s="909"/>
      <c r="Y19" s="909"/>
      <c r="Z19" s="909"/>
      <c r="AA19" s="909"/>
      <c r="AB19" s="909"/>
      <c r="AC19" s="909"/>
      <c r="AD19" s="909"/>
      <c r="AE19" s="909"/>
      <c r="AF19" s="909"/>
      <c r="AG19" s="202"/>
    </row>
    <row r="20" spans="1:33" x14ac:dyDescent="0.25">
      <c r="A20" s="30"/>
      <c r="B20" s="31"/>
      <c r="C20" s="31"/>
      <c r="D20" s="32"/>
      <c r="E20" s="33"/>
      <c r="F20" s="30"/>
      <c r="G20" s="606"/>
      <c r="H20" s="606"/>
      <c r="I20" s="623"/>
      <c r="P20" s="92"/>
    </row>
    <row r="21" spans="1:33" x14ac:dyDescent="0.25">
      <c r="A21" s="30"/>
      <c r="B21" s="31"/>
      <c r="C21" s="31"/>
      <c r="D21" s="32"/>
      <c r="E21" s="35"/>
      <c r="F21" s="30"/>
      <c r="G21" s="31"/>
      <c r="H21" s="31"/>
      <c r="I21" s="32"/>
      <c r="J21" s="35"/>
    </row>
    <row r="22" spans="1:33" x14ac:dyDescent="0.25">
      <c r="A22" s="30"/>
      <c r="B22" s="31"/>
      <c r="C22" s="31"/>
      <c r="D22" s="32"/>
      <c r="E22" s="33"/>
      <c r="F22" s="30"/>
      <c r="G22" s="31"/>
      <c r="H22" s="31"/>
      <c r="I22" s="32"/>
      <c r="J22" s="33"/>
    </row>
    <row r="23" spans="1:33" x14ac:dyDescent="0.25">
      <c r="A23" s="30"/>
      <c r="B23" s="31"/>
      <c r="C23" s="31"/>
      <c r="D23" s="32"/>
      <c r="E23" s="33"/>
    </row>
    <row r="24" spans="1:33" x14ac:dyDescent="0.25">
      <c r="A24" s="30"/>
      <c r="B24" s="31"/>
      <c r="C24" s="31"/>
      <c r="D24" s="32"/>
      <c r="E24" s="33"/>
    </row>
    <row r="25" spans="1:33" ht="15.75" thickBot="1" x14ac:dyDescent="0.3">
      <c r="A25" s="20"/>
      <c r="D25" s="20"/>
      <c r="E25" s="13"/>
    </row>
    <row r="26" spans="1:33" x14ac:dyDescent="0.25">
      <c r="A26" s="809" t="s">
        <v>54</v>
      </c>
      <c r="B26" s="803" t="s">
        <v>55</v>
      </c>
      <c r="C26" s="803" t="s">
        <v>56</v>
      </c>
      <c r="D26" s="803" t="s">
        <v>57</v>
      </c>
      <c r="E26" s="803" t="s">
        <v>58</v>
      </c>
      <c r="F26" s="803" t="s">
        <v>59</v>
      </c>
      <c r="G26" s="803" t="s">
        <v>60</v>
      </c>
      <c r="H26" s="817" t="s">
        <v>61</v>
      </c>
      <c r="I26" s="805" t="s">
        <v>62</v>
      </c>
      <c r="J26" s="805" t="s">
        <v>63</v>
      </c>
      <c r="K26" s="807" t="s">
        <v>149</v>
      </c>
      <c r="L26" s="807" t="s">
        <v>150</v>
      </c>
      <c r="M26" s="807" t="s">
        <v>66</v>
      </c>
      <c r="N26" s="807" t="s">
        <v>67</v>
      </c>
      <c r="O26" s="807"/>
      <c r="P26" s="805" t="s">
        <v>68</v>
      </c>
      <c r="Q26" s="816"/>
    </row>
    <row r="27" spans="1:33" ht="15.75" thickBot="1" x14ac:dyDescent="0.3">
      <c r="A27" s="810"/>
      <c r="B27" s="804"/>
      <c r="C27" s="804"/>
      <c r="D27" s="804"/>
      <c r="E27" s="804"/>
      <c r="F27" s="804"/>
      <c r="G27" s="804"/>
      <c r="H27" s="818"/>
      <c r="I27" s="806"/>
      <c r="J27" s="806"/>
      <c r="K27" s="808"/>
      <c r="L27" s="808"/>
      <c r="M27" s="808"/>
      <c r="N27" s="808"/>
      <c r="O27" s="808"/>
      <c r="P27" s="149" t="s">
        <v>69</v>
      </c>
      <c r="Q27" s="150" t="s">
        <v>70</v>
      </c>
      <c r="R27" s="6"/>
      <c r="S27" s="6"/>
    </row>
    <row r="28" spans="1:33" ht="42" customHeight="1" x14ac:dyDescent="0.25">
      <c r="A28" s="757">
        <v>20</v>
      </c>
      <c r="B28" s="916" t="s">
        <v>227</v>
      </c>
      <c r="C28" s="763" t="s">
        <v>56</v>
      </c>
      <c r="D28" s="764">
        <v>10</v>
      </c>
      <c r="E28" s="272" t="s">
        <v>228</v>
      </c>
      <c r="F28" s="103" t="s">
        <v>73</v>
      </c>
      <c r="G28" s="448" t="s">
        <v>229</v>
      </c>
      <c r="H28" s="448" t="s">
        <v>74</v>
      </c>
      <c r="I28" s="109">
        <v>36.9</v>
      </c>
      <c r="J28" s="831">
        <f>AVERAGE(I28:I31)</f>
        <v>64.817499999999995</v>
      </c>
      <c r="K28" s="835">
        <f>$J$28*1.25</f>
        <v>81.021874999999994</v>
      </c>
      <c r="L28" s="846">
        <f>75%*J28</f>
        <v>48.613124999999997</v>
      </c>
      <c r="M28" s="151" t="str">
        <f>IF(I28&gt;K$28,"EXCESSIVAMENTE ELEVADO",IF(I28&lt;L$28,"INEXEQUÍVEL","VÁLIDO"))</f>
        <v>INEXEQUÍVEL</v>
      </c>
      <c r="N28" s="152">
        <f>I28/J28</f>
        <v>0.56929070081382349</v>
      </c>
      <c r="O28" s="153" t="s">
        <v>155</v>
      </c>
      <c r="P28" s="833">
        <f>AVERAGE(I29:I30)</f>
        <v>66.685000000000002</v>
      </c>
      <c r="Q28" s="822">
        <f>D28*P28</f>
        <v>666.85</v>
      </c>
    </row>
    <row r="29" spans="1:33" ht="34.5" customHeight="1" x14ac:dyDescent="0.25">
      <c r="A29" s="757"/>
      <c r="B29" s="902"/>
      <c r="C29" s="764"/>
      <c r="D29" s="764"/>
      <c r="E29" s="95" t="s">
        <v>230</v>
      </c>
      <c r="F29" s="93" t="s">
        <v>73</v>
      </c>
      <c r="G29" s="440" t="s">
        <v>231</v>
      </c>
      <c r="H29" s="440" t="s">
        <v>78</v>
      </c>
      <c r="I29" s="109">
        <v>65.900000000000006</v>
      </c>
      <c r="J29" s="831"/>
      <c r="K29" s="820"/>
      <c r="L29" s="846"/>
      <c r="M29" s="151" t="str">
        <f t="shared" ref="M29:M31" si="0">IF(I29&gt;K$28,"EXCESSIVAMENTE ELEVADO",IF(I29&lt;L$28,"INEXEQUÍVEL","VÁLIDO"))</f>
        <v>VÁLIDO</v>
      </c>
      <c r="N29" s="571"/>
      <c r="O29" s="133"/>
      <c r="P29" s="834"/>
      <c r="Q29" s="822"/>
    </row>
    <row r="30" spans="1:33" ht="75" x14ac:dyDescent="0.25">
      <c r="A30" s="757"/>
      <c r="B30" s="902"/>
      <c r="C30" s="764"/>
      <c r="D30" s="764"/>
      <c r="E30" s="478" t="s">
        <v>436</v>
      </c>
      <c r="F30" s="495" t="s">
        <v>79</v>
      </c>
      <c r="G30" s="440" t="s">
        <v>435</v>
      </c>
      <c r="H30" s="358" t="s">
        <v>82</v>
      </c>
      <c r="I30" s="109">
        <v>67.47</v>
      </c>
      <c r="J30" s="831"/>
      <c r="K30" s="820"/>
      <c r="L30" s="846"/>
      <c r="M30" s="151" t="str">
        <f t="shared" si="0"/>
        <v>VÁLIDO</v>
      </c>
      <c r="N30" s="233"/>
      <c r="O30" s="234"/>
      <c r="P30" s="834"/>
      <c r="Q30" s="822"/>
    </row>
    <row r="31" spans="1:33" ht="80.25" customHeight="1" thickBot="1" x14ac:dyDescent="0.3">
      <c r="A31" s="759"/>
      <c r="B31" s="917"/>
      <c r="C31" s="851"/>
      <c r="D31" s="755"/>
      <c r="E31" s="455" t="s">
        <v>232</v>
      </c>
      <c r="F31" s="104" t="s">
        <v>73</v>
      </c>
      <c r="G31" s="452" t="s">
        <v>233</v>
      </c>
      <c r="H31" s="456" t="s">
        <v>78</v>
      </c>
      <c r="I31" s="426">
        <v>89</v>
      </c>
      <c r="J31" s="831"/>
      <c r="K31" s="836"/>
      <c r="L31" s="846"/>
      <c r="M31" s="151" t="str">
        <f t="shared" si="0"/>
        <v>EXCESSIVAMENTE ELEVADO</v>
      </c>
      <c r="N31" s="675">
        <f>(I31-J28)/J28</f>
        <v>0.37308597215258232</v>
      </c>
      <c r="O31" s="241" t="s">
        <v>87</v>
      </c>
      <c r="P31" s="915"/>
      <c r="Q31" s="822"/>
    </row>
    <row r="32" spans="1:33" ht="45" customHeight="1" thickBot="1" x14ac:dyDescent="0.3">
      <c r="A32" s="858">
        <v>21</v>
      </c>
      <c r="B32" s="902" t="s">
        <v>234</v>
      </c>
      <c r="C32" s="764" t="s">
        <v>56</v>
      </c>
      <c r="D32" s="869">
        <v>4</v>
      </c>
      <c r="E32" s="272" t="s">
        <v>235</v>
      </c>
      <c r="F32" s="103" t="s">
        <v>73</v>
      </c>
      <c r="G32" s="448" t="s">
        <v>236</v>
      </c>
      <c r="H32" s="94" t="s">
        <v>78</v>
      </c>
      <c r="I32" s="436">
        <v>144.19999999999999</v>
      </c>
      <c r="J32" s="844">
        <f>AVERAGE(I32:I35)</f>
        <v>190.55250000000001</v>
      </c>
      <c r="K32" s="820">
        <f>$J$32*1.25</f>
        <v>238.19062500000001</v>
      </c>
      <c r="L32" s="879">
        <f>J32*75%</f>
        <v>142.91437500000001</v>
      </c>
      <c r="M32" s="528" t="str">
        <f>IF(I32&gt;K$32,"EXCESSIVAMENTE ELEVADO",IF(I32&lt;L$32,"Inexequível","VÁLIDO"))</f>
        <v>VÁLIDO</v>
      </c>
      <c r="N32" s="259"/>
      <c r="O32" s="595"/>
      <c r="P32" s="910">
        <f>TRUNC(MEDIAN(I32:I34),2)</f>
        <v>151.25</v>
      </c>
      <c r="Q32" s="814">
        <f>D32*P32</f>
        <v>605</v>
      </c>
    </row>
    <row r="33" spans="1:18" ht="39.75" customHeight="1" thickBot="1" x14ac:dyDescent="0.3">
      <c r="A33" s="859"/>
      <c r="B33" s="902"/>
      <c r="C33" s="764"/>
      <c r="D33" s="764"/>
      <c r="E33" s="276" t="s">
        <v>237</v>
      </c>
      <c r="F33" s="103" t="s">
        <v>73</v>
      </c>
      <c r="G33" s="448" t="s">
        <v>238</v>
      </c>
      <c r="H33" s="448" t="s">
        <v>78</v>
      </c>
      <c r="I33" s="109">
        <v>151.25</v>
      </c>
      <c r="J33" s="831"/>
      <c r="K33" s="820"/>
      <c r="L33" s="850"/>
      <c r="M33" s="528" t="str">
        <f t="shared" ref="M33:M35" si="1">IF(I33&gt;K$32,"EXCESSIVAMENTE ELEVADO",IF(I33&lt;L$32,"Inexequível","VÁLIDO"))</f>
        <v>VÁLIDO</v>
      </c>
      <c r="N33" s="247"/>
      <c r="O33" s="143"/>
      <c r="P33" s="812"/>
      <c r="Q33" s="815"/>
    </row>
    <row r="34" spans="1:18" ht="47.25" customHeight="1" thickBot="1" x14ac:dyDescent="0.3">
      <c r="A34" s="860"/>
      <c r="B34" s="903"/>
      <c r="C34" s="765"/>
      <c r="D34" s="765"/>
      <c r="E34" s="283" t="s">
        <v>239</v>
      </c>
      <c r="F34" s="162" t="s">
        <v>125</v>
      </c>
      <c r="G34" s="453" t="s">
        <v>240</v>
      </c>
      <c r="H34" s="453" t="s">
        <v>78</v>
      </c>
      <c r="I34" s="47">
        <v>199.67</v>
      </c>
      <c r="J34" s="831"/>
      <c r="K34" s="820"/>
      <c r="L34" s="850"/>
      <c r="M34" s="528" t="str">
        <f t="shared" si="1"/>
        <v>VÁLIDO</v>
      </c>
      <c r="N34" s="159"/>
      <c r="O34" s="267"/>
      <c r="P34" s="812"/>
      <c r="Q34" s="815"/>
    </row>
    <row r="35" spans="1:18" ht="150.75" thickBot="1" x14ac:dyDescent="0.3">
      <c r="A35" s="861"/>
      <c r="B35" s="905"/>
      <c r="C35" s="755"/>
      <c r="D35" s="780"/>
      <c r="E35" s="555" t="s">
        <v>433</v>
      </c>
      <c r="F35" s="454" t="s">
        <v>79</v>
      </c>
      <c r="G35" s="452" t="s">
        <v>434</v>
      </c>
      <c r="H35" s="358" t="s">
        <v>82</v>
      </c>
      <c r="I35" s="428">
        <v>267.08999999999997</v>
      </c>
      <c r="J35" s="845"/>
      <c r="K35" s="820"/>
      <c r="L35" s="897"/>
      <c r="M35" s="528" t="str">
        <f t="shared" si="1"/>
        <v>EXCESSIVAMENTE ELEVADO</v>
      </c>
      <c r="N35" s="249">
        <f>(I35-J32)/J32</f>
        <v>0.40166095957806885</v>
      </c>
      <c r="O35" s="161" t="s">
        <v>87</v>
      </c>
      <c r="P35" s="813"/>
      <c r="Q35" s="815"/>
    </row>
    <row r="36" spans="1:18" ht="46.5" customHeight="1" thickBot="1" x14ac:dyDescent="0.3">
      <c r="A36" s="823">
        <v>22</v>
      </c>
      <c r="B36" s="890" t="s">
        <v>241</v>
      </c>
      <c r="C36" s="827" t="s">
        <v>56</v>
      </c>
      <c r="D36" s="827">
        <v>10</v>
      </c>
      <c r="E36" s="450" t="s">
        <v>242</v>
      </c>
      <c r="F36" s="451" t="s">
        <v>125</v>
      </c>
      <c r="G36" s="440" t="s">
        <v>243</v>
      </c>
      <c r="H36" s="440" t="s">
        <v>74</v>
      </c>
      <c r="I36" s="436">
        <v>37</v>
      </c>
      <c r="J36" s="830">
        <f>AVERAGE(I36:I39)</f>
        <v>45.1325</v>
      </c>
      <c r="K36" s="835">
        <f>$J$36*1.25</f>
        <v>56.415624999999999</v>
      </c>
      <c r="L36" s="900">
        <f>75%*J36</f>
        <v>33.849375000000002</v>
      </c>
      <c r="M36" s="157" t="str">
        <f>IF(I36&gt;K$36,"EXCESSIVAMENTE ELEVADO",IF(I36&lt;L$36,"INEXEQUÍVEL","VÁLIDO"))</f>
        <v>VÁLIDO</v>
      </c>
      <c r="N36" s="146"/>
      <c r="O36" s="147"/>
      <c r="P36" s="833">
        <f>TRUNC(AVERAGE(I36:I39),2)</f>
        <v>45.13</v>
      </c>
      <c r="Q36" s="821">
        <f>D36*P36</f>
        <v>451.3</v>
      </c>
    </row>
    <row r="37" spans="1:18" ht="42.75" customHeight="1" thickBot="1" x14ac:dyDescent="0.3">
      <c r="A37" s="824"/>
      <c r="B37" s="891"/>
      <c r="C37" s="828"/>
      <c r="D37" s="828"/>
      <c r="E37" s="276" t="s">
        <v>244</v>
      </c>
      <c r="F37" s="103" t="s">
        <v>125</v>
      </c>
      <c r="G37" s="103" t="s">
        <v>245</v>
      </c>
      <c r="H37" s="28" t="s">
        <v>74</v>
      </c>
      <c r="I37" s="449">
        <v>45</v>
      </c>
      <c r="J37" s="831"/>
      <c r="K37" s="820"/>
      <c r="L37" s="846"/>
      <c r="M37" s="157" t="str">
        <f t="shared" ref="M37:M39" si="2">IF(I37&gt;K$36,"EXCESSIVAMENTE ELEVADO",IF(I37&lt;L$36,"INEXEQUÍVEL","VÁLIDO"))</f>
        <v>VÁLIDO</v>
      </c>
      <c r="N37" s="127"/>
      <c r="O37" s="232"/>
      <c r="P37" s="834"/>
      <c r="Q37" s="822"/>
    </row>
    <row r="38" spans="1:18" ht="84" customHeight="1" thickBot="1" x14ac:dyDescent="0.3">
      <c r="A38" s="824"/>
      <c r="B38" s="891"/>
      <c r="C38" s="828"/>
      <c r="D38" s="828"/>
      <c r="E38" s="479" t="s">
        <v>437</v>
      </c>
      <c r="F38" s="495" t="s">
        <v>79</v>
      </c>
      <c r="G38" s="103" t="s">
        <v>439</v>
      </c>
      <c r="H38" s="358" t="s">
        <v>82</v>
      </c>
      <c r="I38" s="449">
        <v>49.53</v>
      </c>
      <c r="J38" s="831"/>
      <c r="K38" s="820"/>
      <c r="L38" s="846"/>
      <c r="M38" s="157" t="str">
        <f t="shared" si="2"/>
        <v>VÁLIDO</v>
      </c>
      <c r="N38" s="231"/>
      <c r="O38" s="134"/>
      <c r="P38" s="834"/>
      <c r="Q38" s="822"/>
    </row>
    <row r="39" spans="1:18" ht="120.75" thickBot="1" x14ac:dyDescent="0.3">
      <c r="A39" s="824"/>
      <c r="B39" s="891"/>
      <c r="C39" s="829"/>
      <c r="D39" s="828"/>
      <c r="E39" s="476" t="s">
        <v>438</v>
      </c>
      <c r="F39" s="496" t="s">
        <v>79</v>
      </c>
      <c r="G39" s="496" t="s">
        <v>432</v>
      </c>
      <c r="H39" s="370" t="s">
        <v>82</v>
      </c>
      <c r="I39" s="136">
        <v>49</v>
      </c>
      <c r="J39" s="831"/>
      <c r="K39" s="820"/>
      <c r="L39" s="846"/>
      <c r="M39" s="157" t="str">
        <f t="shared" si="2"/>
        <v>VÁLIDO</v>
      </c>
      <c r="N39" s="237"/>
      <c r="O39" s="238"/>
      <c r="P39" s="834"/>
      <c r="Q39" s="822"/>
    </row>
    <row r="40" spans="1:18" ht="57.75" customHeight="1" x14ac:dyDescent="0.25">
      <c r="A40" s="886">
        <v>23</v>
      </c>
      <c r="B40" s="890" t="s">
        <v>246</v>
      </c>
      <c r="C40" s="203"/>
      <c r="D40" s="827">
        <v>8</v>
      </c>
      <c r="E40" s="286" t="s">
        <v>247</v>
      </c>
      <c r="F40" s="498" t="s">
        <v>125</v>
      </c>
      <c r="G40" s="498" t="s">
        <v>248</v>
      </c>
      <c r="H40" s="503" t="s">
        <v>78</v>
      </c>
      <c r="I40" s="551">
        <v>69</v>
      </c>
      <c r="J40" s="830">
        <f>AVERAGE(I40:I42)</f>
        <v>86.623333333333335</v>
      </c>
      <c r="K40" s="835">
        <f>$J$40*1.25</f>
        <v>108.27916666666667</v>
      </c>
      <c r="L40" s="837">
        <f>75%*J40</f>
        <v>64.967500000000001</v>
      </c>
      <c r="M40" s="132" t="str">
        <f>IF(I40&gt;K$40,"EXCESSIVAMENTE ELEVADO",IF(I40&lt;L$40,"INEXEQUÍVEL","VÁLIDO"))</f>
        <v>VÁLIDO</v>
      </c>
      <c r="N40" s="224"/>
      <c r="O40" s="214"/>
      <c r="P40" s="911">
        <f>TRUNC(AVERAGE(I40:I41),2)</f>
        <v>74.989999999999995</v>
      </c>
      <c r="Q40" s="914">
        <f>D40*P40</f>
        <v>599.91999999999996</v>
      </c>
    </row>
    <row r="41" spans="1:18" ht="31.5" x14ac:dyDescent="0.25">
      <c r="A41" s="887"/>
      <c r="B41" s="891"/>
      <c r="C41" s="203"/>
      <c r="D41" s="828"/>
      <c r="E41" s="280" t="s">
        <v>249</v>
      </c>
      <c r="F41" s="500" t="s">
        <v>125</v>
      </c>
      <c r="G41" s="501" t="s">
        <v>250</v>
      </c>
      <c r="H41" s="500" t="s">
        <v>78</v>
      </c>
      <c r="I41" s="552">
        <v>80.989999999999995</v>
      </c>
      <c r="J41" s="831"/>
      <c r="K41" s="820"/>
      <c r="L41" s="838"/>
      <c r="M41" s="227" t="str">
        <f t="shared" ref="M41:M42" si="3">IF(I41&gt;K$40,"EXCESSIVAMENTE ELEVADO",IF(I41&lt;L$40,"INEXEQUÍVEL","VÁLIDO"))</f>
        <v>VÁLIDO</v>
      </c>
      <c r="N41" s="160"/>
      <c r="O41" s="225"/>
      <c r="P41" s="912"/>
      <c r="Q41" s="853"/>
      <c r="R41" s="67"/>
    </row>
    <row r="42" spans="1:18" ht="75.75" thickBot="1" x14ac:dyDescent="0.3">
      <c r="A42" s="887"/>
      <c r="B42" s="891"/>
      <c r="C42" s="203"/>
      <c r="D42" s="828"/>
      <c r="E42" s="458" t="s">
        <v>443</v>
      </c>
      <c r="F42" s="500" t="s">
        <v>79</v>
      </c>
      <c r="G42" s="501" t="s">
        <v>444</v>
      </c>
      <c r="H42" s="358" t="s">
        <v>82</v>
      </c>
      <c r="I42" s="47">
        <v>109.88</v>
      </c>
      <c r="J42" s="831"/>
      <c r="K42" s="820"/>
      <c r="L42" s="839"/>
      <c r="M42" s="229" t="str">
        <f t="shared" si="3"/>
        <v>EXCESSIVAMENTE ELEVADO</v>
      </c>
      <c r="N42" s="675">
        <f>(I42-J40)/J40</f>
        <v>0.26848039404317536</v>
      </c>
      <c r="O42" s="241" t="s">
        <v>87</v>
      </c>
      <c r="P42" s="913"/>
      <c r="Q42" s="854"/>
      <c r="R42" s="67"/>
    </row>
    <row r="43" spans="1:18" ht="45" customHeight="1" thickBot="1" x14ac:dyDescent="0.3">
      <c r="A43" s="855">
        <v>24</v>
      </c>
      <c r="B43" s="892" t="s">
        <v>251</v>
      </c>
      <c r="C43" s="871" t="s">
        <v>56</v>
      </c>
      <c r="D43" s="871">
        <v>3</v>
      </c>
      <c r="E43" s="277" t="s">
        <v>252</v>
      </c>
      <c r="F43" s="215" t="s">
        <v>125</v>
      </c>
      <c r="G43" s="532" t="s">
        <v>253</v>
      </c>
      <c r="H43" s="94" t="s">
        <v>78</v>
      </c>
      <c r="I43" s="436">
        <v>74.94</v>
      </c>
      <c r="J43" s="844">
        <f>AVERAGE(I43:I46)</f>
        <v>94.287499999999994</v>
      </c>
      <c r="K43" s="847">
        <f>$J$43*1.25</f>
        <v>117.859375</v>
      </c>
      <c r="L43" s="846">
        <f>75%*J43</f>
        <v>70.715624999999989</v>
      </c>
      <c r="M43" s="132" t="str">
        <f>IF(I43&gt;K$43,"EXCESSIVAMENTE ELEVADO",IF(I43&lt;L$43,"INEXEQUÍVEL","VÁLIDO"))</f>
        <v>VÁLIDO</v>
      </c>
      <c r="N43" s="146"/>
      <c r="O43" s="148"/>
      <c r="P43" s="896">
        <f>TRUNC(AVERAGE(I43:I45),2)</f>
        <v>85.28</v>
      </c>
      <c r="Q43" s="853">
        <f>P43*D43</f>
        <v>255.84</v>
      </c>
    </row>
    <row r="44" spans="1:18" ht="39.75" customHeight="1" thickBot="1" x14ac:dyDescent="0.3">
      <c r="A44" s="856"/>
      <c r="B44" s="891"/>
      <c r="C44" s="828"/>
      <c r="D44" s="828"/>
      <c r="E44" s="272" t="s">
        <v>254</v>
      </c>
      <c r="F44" s="93" t="s">
        <v>125</v>
      </c>
      <c r="G44" s="534" t="s">
        <v>255</v>
      </c>
      <c r="H44" s="440" t="s">
        <v>78</v>
      </c>
      <c r="I44" s="47">
        <v>74.95</v>
      </c>
      <c r="J44" s="831"/>
      <c r="K44" s="820"/>
      <c r="L44" s="846"/>
      <c r="M44" s="132" t="str">
        <f t="shared" ref="M44:M46" si="4">IF(I44&gt;K$43,"EXCESSIVAMENTE ELEVADO",IF(I44&lt;L$43,"INEXEQUÍVEL","VÁLIDO"))</f>
        <v>VÁLIDO</v>
      </c>
      <c r="N44" s="134"/>
      <c r="O44" s="135"/>
      <c r="P44" s="873"/>
      <c r="Q44" s="853"/>
    </row>
    <row r="45" spans="1:18" ht="84" customHeight="1" thickBot="1" x14ac:dyDescent="0.3">
      <c r="A45" s="856"/>
      <c r="B45" s="891"/>
      <c r="C45" s="828"/>
      <c r="D45" s="828"/>
      <c r="E45" s="479" t="s">
        <v>442</v>
      </c>
      <c r="F45" s="103" t="s">
        <v>79</v>
      </c>
      <c r="G45" s="534" t="s">
        <v>441</v>
      </c>
      <c r="H45" s="358" t="s">
        <v>82</v>
      </c>
      <c r="I45" s="47">
        <v>105.95</v>
      </c>
      <c r="J45" s="831"/>
      <c r="K45" s="820"/>
      <c r="L45" s="846"/>
      <c r="M45" s="132" t="str">
        <f t="shared" si="4"/>
        <v>VÁLIDO</v>
      </c>
      <c r="N45" s="240"/>
      <c r="O45" s="239"/>
      <c r="P45" s="873"/>
      <c r="Q45" s="853"/>
    </row>
    <row r="46" spans="1:18" ht="90.75" thickBot="1" x14ac:dyDescent="0.3">
      <c r="A46" s="857"/>
      <c r="B46" s="893"/>
      <c r="C46" s="828"/>
      <c r="D46" s="828"/>
      <c r="E46" s="554" t="s">
        <v>440</v>
      </c>
      <c r="F46" s="108" t="s">
        <v>79</v>
      </c>
      <c r="G46" s="533" t="s">
        <v>435</v>
      </c>
      <c r="H46" s="358" t="s">
        <v>82</v>
      </c>
      <c r="I46" s="110">
        <v>121.31</v>
      </c>
      <c r="J46" s="831"/>
      <c r="K46" s="820"/>
      <c r="L46" s="846"/>
      <c r="M46" s="132" t="str">
        <f t="shared" si="4"/>
        <v>EXCESSIVAMENTE ELEVADO</v>
      </c>
      <c r="N46" s="673">
        <f>(I46-J43)/J43</f>
        <v>0.2865968447567282</v>
      </c>
      <c r="O46" s="241" t="s">
        <v>87</v>
      </c>
      <c r="P46" s="873"/>
      <c r="Q46" s="853"/>
    </row>
    <row r="47" spans="1:18" ht="15.75" thickBot="1" x14ac:dyDescent="0.3">
      <c r="A47" s="840">
        <v>24</v>
      </c>
      <c r="B47" s="841"/>
      <c r="C47" s="841"/>
      <c r="D47" s="841"/>
      <c r="E47" s="841"/>
      <c r="F47" s="841"/>
      <c r="G47" s="841"/>
      <c r="H47" s="841"/>
      <c r="I47" s="841"/>
      <c r="J47" s="841"/>
      <c r="K47" s="841"/>
      <c r="L47" s="841"/>
      <c r="M47" s="841"/>
      <c r="N47" s="841"/>
      <c r="O47" s="841"/>
      <c r="P47" s="842"/>
      <c r="Q47" s="242">
        <f>SUM(Q28:Q46)</f>
        <v>2578.91</v>
      </c>
    </row>
  </sheetData>
  <mergeCells count="64">
    <mergeCell ref="W14:AE14"/>
    <mergeCell ref="V19:AF19"/>
    <mergeCell ref="A1:P1"/>
    <mergeCell ref="L7:S7"/>
    <mergeCell ref="A26:A27"/>
    <mergeCell ref="B26:B27"/>
    <mergeCell ref="C26:C27"/>
    <mergeCell ref="D26:D27"/>
    <mergeCell ref="E26:E27"/>
    <mergeCell ref="F26:F27"/>
    <mergeCell ref="G26:G27"/>
    <mergeCell ref="H26:H27"/>
    <mergeCell ref="P26:Q26"/>
    <mergeCell ref="A28:A31"/>
    <mergeCell ref="B28:B31"/>
    <mergeCell ref="C28:C31"/>
    <mergeCell ref="D28:D31"/>
    <mergeCell ref="J28:J31"/>
    <mergeCell ref="K28:K31"/>
    <mergeCell ref="L28:L31"/>
    <mergeCell ref="P28:P31"/>
    <mergeCell ref="Q28:Q31"/>
    <mergeCell ref="I26:I27"/>
    <mergeCell ref="J26:J27"/>
    <mergeCell ref="K26:K27"/>
    <mergeCell ref="L26:L27"/>
    <mergeCell ref="M26:M27"/>
    <mergeCell ref="N26:O27"/>
    <mergeCell ref="A32:A35"/>
    <mergeCell ref="B32:B35"/>
    <mergeCell ref="C32:C35"/>
    <mergeCell ref="D32:D35"/>
    <mergeCell ref="J32:J35"/>
    <mergeCell ref="K40:K42"/>
    <mergeCell ref="L40:L42"/>
    <mergeCell ref="P40:P42"/>
    <mergeCell ref="Q40:Q42"/>
    <mergeCell ref="A36:A39"/>
    <mergeCell ref="B36:B39"/>
    <mergeCell ref="C36:C39"/>
    <mergeCell ref="D36:D39"/>
    <mergeCell ref="J36:J39"/>
    <mergeCell ref="L32:L35"/>
    <mergeCell ref="P32:P35"/>
    <mergeCell ref="Q32:Q35"/>
    <mergeCell ref="K36:K39"/>
    <mergeCell ref="L36:L39"/>
    <mergeCell ref="K32:K35"/>
    <mergeCell ref="Q43:Q46"/>
    <mergeCell ref="A47:P47"/>
    <mergeCell ref="P36:P39"/>
    <mergeCell ref="Q36:Q39"/>
    <mergeCell ref="A43:A46"/>
    <mergeCell ref="B43:B46"/>
    <mergeCell ref="C43:C46"/>
    <mergeCell ref="D43:D46"/>
    <mergeCell ref="J43:J46"/>
    <mergeCell ref="K43:K46"/>
    <mergeCell ref="L43:L46"/>
    <mergeCell ref="P43:P46"/>
    <mergeCell ref="A40:A42"/>
    <mergeCell ref="B40:B42"/>
    <mergeCell ref="D40:D42"/>
    <mergeCell ref="J40:J42"/>
  </mergeCells>
  <phoneticPr fontId="3" type="noConversion"/>
  <conditionalFormatting sqref="N26:N33 M26:M42">
    <cfRule type="containsText" dxfId="410" priority="86" operator="containsText" text="Excessivamente elevado">
      <formula>NOT(ISERROR(SEARCH("Excessivamente elevado",M26)))</formula>
    </cfRule>
  </conditionalFormatting>
  <conditionalFormatting sqref="M28:M31">
    <cfRule type="aboveAverage" dxfId="409" priority="90" aboveAverage="0"/>
  </conditionalFormatting>
  <conditionalFormatting sqref="M28:M42">
    <cfRule type="containsText" dxfId="408" priority="88" operator="containsText" text="Válido">
      <formula>NOT(ISERROR(SEARCH("Válido",M28)))</formula>
    </cfRule>
    <cfRule type="containsText" dxfId="407" priority="89" operator="containsText" text="Inexequível">
      <formula>NOT(ISERROR(SEARCH("Inexequível",M28)))</formula>
    </cfRule>
  </conditionalFormatting>
  <conditionalFormatting sqref="N44:O44 M31 N38:O39 M36:M46">
    <cfRule type="aboveAverage" dxfId="406" priority="169" aboveAverage="0"/>
  </conditionalFormatting>
  <conditionalFormatting sqref="M32:M35">
    <cfRule type="aboveAverage" dxfId="405" priority="150" aboveAverage="0"/>
  </conditionalFormatting>
  <conditionalFormatting sqref="N38:O39 N44:O44 M40:M46">
    <cfRule type="cellIs" dxfId="404" priority="161" operator="lessThan">
      <formula>"K$25"</formula>
    </cfRule>
    <cfRule type="cellIs" dxfId="403" priority="162" operator="greaterThan">
      <formula>"J&amp;25"</formula>
    </cfRule>
    <cfRule type="cellIs" dxfId="402" priority="164" operator="greaterThan">
      <formula>"J$25"</formula>
    </cfRule>
    <cfRule type="containsText" dxfId="401" priority="165" operator="containsText" text="Excessivamente elevado">
      <formula>NOT(ISERROR(SEARCH("Excessivamente elevado",M38)))</formula>
    </cfRule>
    <cfRule type="containsText" dxfId="400" priority="167" operator="containsText" text="Válido">
      <formula>NOT(ISERROR(SEARCH("Válido",M38)))</formula>
    </cfRule>
    <cfRule type="containsText" dxfId="399" priority="168" operator="containsText" text="Inexequível">
      <formula>NOT(ISERROR(SEARCH("Inexequível",M38)))</formula>
    </cfRule>
  </conditionalFormatting>
  <conditionalFormatting sqref="M28:N36 N37 M37:M42">
    <cfRule type="containsText" priority="51" operator="containsText" text="Excessivamente elevado">
      <formula>NOT(ISERROR(SEARCH("Excessivamente elevado",M28)))</formula>
    </cfRule>
    <cfRule type="cellIs" dxfId="398" priority="73" operator="lessThan">
      <formula>"K$25"</formula>
    </cfRule>
    <cfRule type="cellIs" dxfId="397" priority="74" operator="greaterThan">
      <formula>"J&amp;25"</formula>
    </cfRule>
    <cfRule type="cellIs" dxfId="396" priority="76" operator="greaterThan">
      <formula>"J$25"</formula>
    </cfRule>
  </conditionalFormatting>
  <conditionalFormatting sqref="M40:N43 M44:M46">
    <cfRule type="containsText" priority="15" operator="containsText" text="Excessivamente elevado">
      <formula>NOT(ISERROR(SEARCH("Excessivamente elevado",M40)))</formula>
    </cfRule>
  </conditionalFormatting>
  <conditionalFormatting sqref="N38:O39 N44:O44">
    <cfRule type="containsText" priority="166" operator="containsText" text="Excessivamente elevado">
      <formula>NOT(ISERROR(SEARCH("Excessivamente elevado",N38)))</formula>
    </cfRule>
  </conditionalFormatting>
  <conditionalFormatting sqref="N28">
    <cfRule type="aboveAverage" dxfId="395" priority="81" aboveAverage="0"/>
  </conditionalFormatting>
  <conditionalFormatting sqref="N28:N37">
    <cfRule type="containsText" dxfId="394" priority="77" operator="containsText" text="Excessivamente elevado">
      <formula>NOT(ISERROR(SEARCH("Excessivamente elevado",N28)))</formula>
    </cfRule>
    <cfRule type="containsText" dxfId="393" priority="79" operator="containsText" text="Válido">
      <formula>NOT(ISERROR(SEARCH("Válido",N28)))</formula>
    </cfRule>
    <cfRule type="containsText" dxfId="392" priority="80" operator="containsText" text="Inexequível">
      <formula>NOT(ISERROR(SEARCH("Inexequível",N28)))</formula>
    </cfRule>
  </conditionalFormatting>
  <conditionalFormatting sqref="N29:N30">
    <cfRule type="aboveAverage" dxfId="391" priority="118" aboveAverage="0"/>
  </conditionalFormatting>
  <conditionalFormatting sqref="N32">
    <cfRule type="cellIs" dxfId="390" priority="64" operator="lessThan">
      <formula>"K$25"</formula>
    </cfRule>
    <cfRule type="cellIs" dxfId="389" priority="65" operator="greaterThan">
      <formula>"J&amp;25"</formula>
    </cfRule>
    <cfRule type="cellIs" dxfId="388" priority="67" operator="greaterThan">
      <formula>"J$25"</formula>
    </cfRule>
    <cfRule type="containsText" dxfId="387" priority="68" operator="containsText" text="Excessivamente elevado">
      <formula>NOT(ISERROR(SEARCH("Excessivamente elevado",N32)))</formula>
    </cfRule>
    <cfRule type="containsText" dxfId="386" priority="70" operator="containsText" text="Válido">
      <formula>NOT(ISERROR(SEARCH("Válido",N32)))</formula>
    </cfRule>
    <cfRule type="containsText" dxfId="385" priority="71" operator="containsText" text="Inexequível">
      <formula>NOT(ISERROR(SEARCH("Inexequível",N32)))</formula>
    </cfRule>
    <cfRule type="aboveAverage" dxfId="384" priority="72" aboveAverage="0"/>
  </conditionalFormatting>
  <conditionalFormatting sqref="N33">
    <cfRule type="containsText" dxfId="383" priority="139" operator="containsText" text="Válido">
      <formula>NOT(ISERROR(SEARCH("Válido",N33)))</formula>
    </cfRule>
    <cfRule type="containsText" dxfId="382" priority="140" operator="containsText" text="Inexequível">
      <formula>NOT(ISERROR(SEARCH("Inexequível",N33)))</formula>
    </cfRule>
    <cfRule type="aboveAverage" dxfId="381" priority="141" aboveAverage="0"/>
  </conditionalFormatting>
  <conditionalFormatting sqref="N34">
    <cfRule type="cellIs" dxfId="380" priority="151" operator="lessThan">
      <formula>"K$25"</formula>
    </cfRule>
    <cfRule type="cellIs" dxfId="379" priority="152" operator="greaterThan">
      <formula>"J&amp;25"</formula>
    </cfRule>
    <cfRule type="cellIs" dxfId="378" priority="154" operator="greaterThan">
      <formula>"J$25"</formula>
    </cfRule>
    <cfRule type="containsText" dxfId="377" priority="155" operator="containsText" text="Excessivamente elevado">
      <formula>NOT(ISERROR(SEARCH("Excessivamente elevado",N34)))</formula>
    </cfRule>
    <cfRule type="containsText" dxfId="376" priority="157" operator="containsText" text="Válido">
      <formula>NOT(ISERROR(SEARCH("Válido",N34)))</formula>
    </cfRule>
    <cfRule type="containsText" dxfId="375" priority="158" operator="containsText" text="Inexequível">
      <formula>NOT(ISERROR(SEARCH("Inexequível",N34)))</formula>
    </cfRule>
    <cfRule type="aboveAverage" dxfId="374" priority="159" aboveAverage="0"/>
  </conditionalFormatting>
  <conditionalFormatting sqref="N35">
    <cfRule type="aboveAverage" dxfId="373" priority="54" aboveAverage="0"/>
  </conditionalFormatting>
  <conditionalFormatting sqref="N35:N36">
    <cfRule type="cellIs" dxfId="372" priority="46" operator="lessThan">
      <formula>"K$25"</formula>
    </cfRule>
    <cfRule type="cellIs" dxfId="371" priority="47" operator="greaterThan">
      <formula>"J&amp;25"</formula>
    </cfRule>
    <cfRule type="cellIs" dxfId="370" priority="49" operator="greaterThan">
      <formula>"J$25"</formula>
    </cfRule>
    <cfRule type="containsText" dxfId="369" priority="50" operator="containsText" text="Excessivamente elevado">
      <formula>NOT(ISERROR(SEARCH("Excessivamente elevado",N35)))</formula>
    </cfRule>
    <cfRule type="containsText" dxfId="368" priority="52" operator="containsText" text="Válido">
      <formula>NOT(ISERROR(SEARCH("Válido",N35)))</formula>
    </cfRule>
    <cfRule type="containsText" dxfId="367" priority="53" operator="containsText" text="Inexequível">
      <formula>NOT(ISERROR(SEARCH("Inexequível",N35)))</formula>
    </cfRule>
  </conditionalFormatting>
  <conditionalFormatting sqref="N36">
    <cfRule type="aboveAverage" dxfId="366" priority="63" aboveAverage="0"/>
  </conditionalFormatting>
  <conditionalFormatting sqref="N37">
    <cfRule type="aboveAverage" dxfId="365" priority="100" aboveAverage="0"/>
  </conditionalFormatting>
  <conditionalFormatting sqref="N40:N43">
    <cfRule type="cellIs" dxfId="364" priority="13" operator="greaterThan">
      <formula>"J$25"</formula>
    </cfRule>
    <cfRule type="containsText" dxfId="363" priority="14" operator="containsText" text="Excessivamente elevado">
      <formula>NOT(ISERROR(SEARCH("Excessivamente elevado",N40)))</formula>
    </cfRule>
    <cfRule type="containsText" dxfId="362" priority="16" operator="containsText" text="Válido">
      <formula>NOT(ISERROR(SEARCH("Válido",N40)))</formula>
    </cfRule>
    <cfRule type="containsText" dxfId="361" priority="17" operator="containsText" text="Inexequível">
      <formula>NOT(ISERROR(SEARCH("Inexequível",N40)))</formula>
    </cfRule>
  </conditionalFormatting>
  <conditionalFormatting sqref="N40:N46">
    <cfRule type="cellIs" dxfId="360" priority="1" operator="lessThan">
      <formula>"K$25"</formula>
    </cfRule>
    <cfRule type="cellIs" dxfId="359" priority="2" operator="greaterThan">
      <formula>"J&amp;25"</formula>
    </cfRule>
  </conditionalFormatting>
  <conditionalFormatting sqref="N43">
    <cfRule type="aboveAverage" dxfId="358" priority="18" aboveAverage="0"/>
  </conditionalFormatting>
  <conditionalFormatting sqref="N46">
    <cfRule type="cellIs" dxfId="357" priority="4" operator="greaterThan">
      <formula>"J$25"</formula>
    </cfRule>
    <cfRule type="containsText" dxfId="356" priority="5" operator="containsText" text="Excessivamente elevado">
      <formula>NOT(ISERROR(SEARCH("Excessivamente elevado",N46)))</formula>
    </cfRule>
    <cfRule type="containsText" priority="6" operator="containsText" text="Excessivamente elevado">
      <formula>NOT(ISERROR(SEARCH("Excessivamente elevado",N46)))</formula>
    </cfRule>
    <cfRule type="containsText" dxfId="355" priority="7" operator="containsText" text="Válido">
      <formula>NOT(ISERROR(SEARCH("Válido",N46)))</formula>
    </cfRule>
    <cfRule type="containsText" dxfId="354" priority="8" operator="containsText" text="Inexequível">
      <formula>NOT(ISERROR(SEARCH("Inexequível",N46)))</formula>
    </cfRule>
    <cfRule type="aboveAverage" dxfId="353" priority="9" aboveAverage="0"/>
  </conditionalFormatting>
  <conditionalFormatting sqref="N45:O45">
    <cfRule type="cellIs" dxfId="352" priority="128" operator="lessThan">
      <formula>"K$25"</formula>
    </cfRule>
    <cfRule type="cellIs" dxfId="351" priority="129" operator="greaterThan">
      <formula>"J&amp;25"</formula>
    </cfRule>
    <cfRule type="cellIs" dxfId="350" priority="131" operator="greaterThan">
      <formula>"J$25"</formula>
    </cfRule>
    <cfRule type="containsText" dxfId="349" priority="132" operator="containsText" text="Excessivamente elevado">
      <formula>NOT(ISERROR(SEARCH("Excessivamente elevado",N45)))</formula>
    </cfRule>
    <cfRule type="containsText" priority="170" operator="containsText" text="Excessivamente elevado">
      <formula>NOT(ISERROR(SEARCH("Excessivamente elevado",N45)))</formula>
    </cfRule>
    <cfRule type="containsText" dxfId="348" priority="171" operator="containsText" text="Válido">
      <formula>NOT(ISERROR(SEARCH("Válido",N45)))</formula>
    </cfRule>
    <cfRule type="containsText" dxfId="347" priority="172" operator="containsText" text="Inexequível">
      <formula>NOT(ISERROR(SEARCH("Inexequível",N45)))</formula>
    </cfRule>
    <cfRule type="aboveAverage" dxfId="346" priority="173" aboveAverage="0"/>
  </conditionalFormatting>
  <conditionalFormatting sqref="P6:R6">
    <cfRule type="containsText" dxfId="345" priority="91" operator="containsText" text="Excessivamente elevado">
      <formula>NOT(ISERROR(SEARCH("Excessivamente elevado",P6)))</formula>
    </cfRule>
  </conditionalFormatting>
  <conditionalFormatting sqref="N31">
    <cfRule type="aboveAverage" dxfId="344" priority="3909" aboveAverage="0"/>
  </conditionalFormatting>
  <conditionalFormatting sqref="N40:N42">
    <cfRule type="aboveAverage" dxfId="343" priority="4390" aboveAverage="0"/>
  </conditionalFormatting>
  <hyperlinks>
    <hyperlink ref="E35" r:id="rId1" display="https://www.docekasa.com.br/suqueira-imperial-4-9l-az-hauskraft-3542.html?utm_source=google&amp;utm_medium=Shopping&amp;utm_campaign=suqueira-imperial-4-9l-az-hauskraft-3542.html&amp;inStock&amp;gclid=CjwKCAiAuOieBhAIEiwAgjCvcj7xA7-Xkt9de9SXG5ucA5buk7Guk8AGx2zgif_FMk-KMGbZOqLdxxoCShMQAvD_BwE                                   Acesso: 28/03/2023, 13:48" xr:uid="{62817907-FB97-4CD4-8BF3-D0BA86A22355}"/>
    <hyperlink ref="E30" r:id="rId2" xr:uid="{EB45EDB1-D632-435A-B486-11C68BD50377}"/>
    <hyperlink ref="E38" r:id="rId3" xr:uid="{AAE678F5-39D7-4F9F-83CB-3FF3B3396523}"/>
    <hyperlink ref="E39" r:id="rId4" display="https://www.mariapiacasa.com.br/potiche-decorativo-vidro-15x20cm69256.html?gclid=CjwKCAiAuOieBhAIEiwAgjCvcnGJKhnSS2Nn66kPpAF3e1XWFgjnTzZhh8RxKePJDBlKSZJ3ZilKxoCxWcQAvD_BwE Acesso em 01/02/2023                                                                               Acesso: 28/03/2023, 14:02" xr:uid="{EA21CE63-0650-4399-8836-DE532B2925D3}"/>
    <hyperlink ref="E46" r:id="rId5" xr:uid="{30D87B87-1619-45F2-A985-E00BB01B5D7B}"/>
    <hyperlink ref="E45" r:id="rId6" display="https://www.casasbahia.com.br/Utilidades-Domesticas/SobremesaChaeCafe/Bolos/boleira-de-vidro-redonda-com-pe-e-aba-ruvolo-30cm-prato-bolo-ruvolo-home-special-1504190698.html?IdSku=1504190698                                                                                                 28/03/2023, 14:31" xr:uid="{29FD10DD-0681-47D9-BD75-237A398553E9}"/>
    <hyperlink ref="E42" r:id="rId7" xr:uid="{9A71D64C-C01C-413A-A1DA-3DBCBD10DBE7}"/>
  </hyperlinks>
  <pageMargins left="0.511811024" right="0.511811024" top="0.78740157499999996" bottom="0.78740157499999996" header="0.31496062000000002" footer="0.31496062000000002"/>
  <pageSetup paperSize="9" orientation="portrait" r:id="rId8"/>
  <drawing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9440E-A5E9-4B45-AD05-35CD4AFE801A}">
  <sheetPr>
    <tabColor rgb="FF8EA9DB"/>
  </sheetPr>
  <dimension ref="A1:AG51"/>
  <sheetViews>
    <sheetView showGridLines="0" topLeftCell="A43" zoomScale="90" zoomScaleNormal="90" workbookViewId="0">
      <selection activeCell="D48" sqref="D48:D50"/>
    </sheetView>
  </sheetViews>
  <sheetFormatPr defaultRowHeight="15" x14ac:dyDescent="0.25"/>
  <cols>
    <col min="2" max="2" width="39.140625" customWidth="1"/>
    <col min="5" max="5" width="38.140625" customWidth="1"/>
    <col min="6" max="6" width="28.42578125" customWidth="1"/>
    <col min="7" max="7" width="36.7109375" customWidth="1"/>
    <col min="9" max="10" width="10" bestFit="1" customWidth="1"/>
    <col min="11" max="11" width="10.5703125" customWidth="1"/>
    <col min="17" max="17" width="12.140625" customWidth="1"/>
  </cols>
  <sheetData>
    <row r="1" spans="1:33" ht="20.25" thickBot="1" x14ac:dyDescent="0.35">
      <c r="A1" s="794" t="s">
        <v>20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V1" s="180" t="s">
        <v>0</v>
      </c>
      <c r="W1" s="181"/>
      <c r="X1" s="181"/>
      <c r="Y1" s="181"/>
      <c r="Z1" s="181"/>
      <c r="AA1" s="181"/>
      <c r="AB1" s="181" t="s">
        <v>1</v>
      </c>
      <c r="AC1" s="181" t="s">
        <v>1</v>
      </c>
      <c r="AD1" s="181" t="s">
        <v>1</v>
      </c>
      <c r="AE1" s="181" t="s">
        <v>1</v>
      </c>
      <c r="AF1" s="181" t="s">
        <v>1</v>
      </c>
      <c r="AG1" s="199" t="s">
        <v>1</v>
      </c>
    </row>
    <row r="2" spans="1:33" ht="21" thickTop="1" thickBot="1" x14ac:dyDescent="0.3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99"/>
      <c r="N2" s="86"/>
      <c r="O2" s="86"/>
      <c r="P2" s="86"/>
      <c r="V2" s="184" t="s">
        <v>1</v>
      </c>
      <c r="W2" s="175" t="s">
        <v>1</v>
      </c>
      <c r="X2" s="175" t="s">
        <v>1</v>
      </c>
      <c r="Y2" s="175" t="s">
        <v>1</v>
      </c>
      <c r="Z2" s="175" t="s">
        <v>1</v>
      </c>
      <c r="AA2" s="175" t="s">
        <v>1</v>
      </c>
      <c r="AB2" s="175" t="s">
        <v>1</v>
      </c>
      <c r="AC2" s="175" t="s">
        <v>1</v>
      </c>
      <c r="AD2" s="175" t="s">
        <v>1</v>
      </c>
      <c r="AE2" s="175" t="s">
        <v>1</v>
      </c>
      <c r="AF2" s="175" t="s">
        <v>1</v>
      </c>
      <c r="AG2" s="200" t="s">
        <v>1</v>
      </c>
    </row>
    <row r="3" spans="1:33" ht="19.5" thickBot="1" x14ac:dyDescent="0.35">
      <c r="A3" s="88" t="s">
        <v>25</v>
      </c>
      <c r="B3" s="89"/>
      <c r="C3" s="89"/>
      <c r="D3" s="90"/>
      <c r="E3" s="91"/>
      <c r="F3" s="87"/>
      <c r="G3" s="87"/>
      <c r="H3" s="87"/>
      <c r="I3" s="87"/>
      <c r="J3" s="87"/>
      <c r="K3" s="87"/>
      <c r="L3" s="87"/>
      <c r="M3" s="100"/>
      <c r="N3" s="87"/>
      <c r="O3" s="87"/>
      <c r="P3" s="87"/>
      <c r="V3" s="190" t="s">
        <v>2</v>
      </c>
      <c r="W3" s="187"/>
      <c r="X3" s="187"/>
      <c r="Y3" s="187"/>
      <c r="Z3" s="187"/>
      <c r="AA3" s="187"/>
      <c r="AB3" s="187"/>
      <c r="AC3" s="187"/>
      <c r="AD3" s="187"/>
      <c r="AE3" s="186" t="s">
        <v>1</v>
      </c>
      <c r="AF3" s="187" t="s">
        <v>3</v>
      </c>
      <c r="AG3" s="201"/>
    </row>
    <row r="4" spans="1:33" ht="19.5" thickTop="1" x14ac:dyDescent="0.3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100"/>
      <c r="N4" s="87"/>
      <c r="O4" s="87"/>
      <c r="P4" s="87"/>
      <c r="V4" s="189" t="s">
        <v>4</v>
      </c>
      <c r="W4" s="186" t="s">
        <v>5</v>
      </c>
      <c r="X4" s="186"/>
      <c r="Y4" s="186"/>
      <c r="Z4" s="186" t="s">
        <v>1</v>
      </c>
      <c r="AA4" s="186" t="s">
        <v>1</v>
      </c>
      <c r="AB4" s="186" t="s">
        <v>1</v>
      </c>
      <c r="AC4" s="186" t="s">
        <v>1</v>
      </c>
      <c r="AD4" s="186" t="s">
        <v>1</v>
      </c>
      <c r="AE4" s="186" t="s">
        <v>1</v>
      </c>
      <c r="AF4" s="177" t="s">
        <v>6</v>
      </c>
      <c r="AG4" s="188" t="s">
        <v>1</v>
      </c>
    </row>
    <row r="5" spans="1:33" ht="15.75" thickBot="1" x14ac:dyDescent="0.3">
      <c r="A5" s="85"/>
      <c r="D5" s="20"/>
      <c r="E5" s="13"/>
      <c r="F5" s="13"/>
      <c r="G5" s="13"/>
      <c r="H5" s="601"/>
      <c r="I5" s="13"/>
      <c r="J5" s="13"/>
      <c r="K5" s="13"/>
      <c r="L5" s="13"/>
      <c r="M5" s="66"/>
      <c r="N5" s="13"/>
      <c r="O5" s="13"/>
      <c r="V5" s="189" t="s">
        <v>8</v>
      </c>
      <c r="W5" s="186" t="s">
        <v>9</v>
      </c>
      <c r="X5" s="186"/>
      <c r="Y5" s="186"/>
      <c r="Z5" s="186"/>
      <c r="AA5" s="186" t="s">
        <v>1</v>
      </c>
      <c r="AB5" s="186" t="s">
        <v>1</v>
      </c>
      <c r="AC5" s="186" t="s">
        <v>1</v>
      </c>
      <c r="AD5" s="186" t="s">
        <v>1</v>
      </c>
      <c r="AE5" s="186" t="s">
        <v>1</v>
      </c>
      <c r="AF5" s="178" t="s">
        <v>6</v>
      </c>
      <c r="AG5" s="188" t="s">
        <v>1</v>
      </c>
    </row>
    <row r="6" spans="1:33" ht="15.75" thickBot="1" x14ac:dyDescent="0.3">
      <c r="A6" s="50" t="s">
        <v>499</v>
      </c>
      <c r="B6" s="51"/>
      <c r="C6" s="52"/>
      <c r="D6" s="50" t="s">
        <v>501</v>
      </c>
      <c r="E6" s="53"/>
      <c r="F6" s="50" t="s">
        <v>503</v>
      </c>
      <c r="G6" s="53"/>
      <c r="H6" s="617"/>
      <c r="I6" s="609"/>
      <c r="J6" s="68"/>
      <c r="K6" s="71" t="s">
        <v>30</v>
      </c>
      <c r="L6" s="72"/>
      <c r="M6" s="72"/>
      <c r="N6" s="73"/>
      <c r="O6" s="73"/>
      <c r="P6" s="73"/>
      <c r="Q6" s="73"/>
      <c r="R6" s="73"/>
      <c r="S6" s="73"/>
      <c r="V6" s="189" t="s">
        <v>10</v>
      </c>
      <c r="W6" s="186" t="s">
        <v>11</v>
      </c>
      <c r="X6" s="186"/>
      <c r="Y6" s="186"/>
      <c r="Z6" s="186" t="s">
        <v>1</v>
      </c>
      <c r="AA6" s="186" t="s">
        <v>1</v>
      </c>
      <c r="AB6" s="186" t="s">
        <v>1</v>
      </c>
      <c r="AC6" s="186" t="s">
        <v>1</v>
      </c>
      <c r="AD6" s="186" t="s">
        <v>1</v>
      </c>
      <c r="AE6" s="186" t="s">
        <v>1</v>
      </c>
      <c r="AF6" s="178" t="s">
        <v>6</v>
      </c>
      <c r="AG6" s="188" t="s">
        <v>1</v>
      </c>
    </row>
    <row r="7" spans="1:33" ht="15.75" thickTop="1" x14ac:dyDescent="0.25">
      <c r="A7" s="30" t="s">
        <v>46</v>
      </c>
      <c r="B7" s="30"/>
      <c r="C7" s="35">
        <f>AVERAGE(I28:I31)</f>
        <v>73.489999999999995</v>
      </c>
      <c r="D7" s="54" t="s">
        <v>46</v>
      </c>
      <c r="E7" s="55">
        <f>AVERAGE(I37:I40)</f>
        <v>17.1325</v>
      </c>
      <c r="F7" s="54" t="s">
        <v>46</v>
      </c>
      <c r="G7" s="55">
        <f>AVERAGE(I44:I46)</f>
        <v>92.8</v>
      </c>
      <c r="H7" s="611"/>
      <c r="I7" s="612"/>
      <c r="J7" s="30"/>
      <c r="K7" s="74">
        <v>0.25</v>
      </c>
      <c r="L7" s="843" t="s">
        <v>382</v>
      </c>
      <c r="M7" s="843"/>
      <c r="N7" s="843"/>
      <c r="O7" s="843"/>
      <c r="P7" s="843"/>
      <c r="Q7" s="843"/>
      <c r="R7" s="843"/>
      <c r="S7" s="843"/>
      <c r="V7" s="189" t="s">
        <v>12</v>
      </c>
      <c r="W7" s="186" t="s">
        <v>13</v>
      </c>
      <c r="X7" s="186"/>
      <c r="Y7" s="186"/>
      <c r="Z7" s="186" t="s">
        <v>1</v>
      </c>
      <c r="AA7" s="186" t="s">
        <v>1</v>
      </c>
      <c r="AB7" s="186" t="s">
        <v>1</v>
      </c>
      <c r="AC7" s="186" t="s">
        <v>1</v>
      </c>
      <c r="AD7" s="186" t="s">
        <v>1</v>
      </c>
      <c r="AE7" s="186" t="s">
        <v>1</v>
      </c>
      <c r="AF7" s="178" t="s">
        <v>6</v>
      </c>
      <c r="AG7" s="188" t="s">
        <v>1</v>
      </c>
    </row>
    <row r="8" spans="1:33" x14ac:dyDescent="0.25">
      <c r="A8" s="30" t="s">
        <v>39</v>
      </c>
      <c r="B8" s="30"/>
      <c r="C8" s="35">
        <f>_xlfn.STDEV.S(I28:I31)</f>
        <v>11.163276102172427</v>
      </c>
      <c r="D8" s="54" t="s">
        <v>39</v>
      </c>
      <c r="E8" s="55">
        <f>_xlfn.STDEV.S(I37:I40)</f>
        <v>1.1943582656249621</v>
      </c>
      <c r="F8" s="54" t="s">
        <v>39</v>
      </c>
      <c r="G8" s="55">
        <f>_xlfn.STDEV.S(I44:I46)</f>
        <v>8.5082313085623174</v>
      </c>
      <c r="H8" s="611"/>
      <c r="I8" s="612"/>
      <c r="J8" s="602"/>
      <c r="K8" s="75">
        <v>0.75</v>
      </c>
      <c r="L8" s="76" t="s">
        <v>383</v>
      </c>
      <c r="M8" s="76"/>
      <c r="N8" s="76"/>
      <c r="O8" s="76"/>
      <c r="P8" s="76"/>
      <c r="Q8" s="76"/>
      <c r="R8" s="76"/>
      <c r="S8" s="77"/>
      <c r="V8" s="189" t="s">
        <v>15</v>
      </c>
      <c r="W8" s="186" t="s">
        <v>16</v>
      </c>
      <c r="X8" s="186"/>
      <c r="Y8" s="186"/>
      <c r="Z8" s="186"/>
      <c r="AA8" s="186"/>
      <c r="AB8" s="186" t="s">
        <v>1</v>
      </c>
      <c r="AC8" s="186" t="s">
        <v>1</v>
      </c>
      <c r="AD8" s="186" t="s">
        <v>1</v>
      </c>
      <c r="AE8" s="186" t="s">
        <v>1</v>
      </c>
      <c r="AF8" s="178" t="s">
        <v>17</v>
      </c>
      <c r="AG8" s="188" t="s">
        <v>1</v>
      </c>
    </row>
    <row r="9" spans="1:33" x14ac:dyDescent="0.25">
      <c r="A9" s="30" t="s">
        <v>41</v>
      </c>
      <c r="B9" s="30"/>
      <c r="C9" s="36">
        <f>(C8/C7)*100</f>
        <v>15.190197444784905</v>
      </c>
      <c r="D9" s="54" t="s">
        <v>41</v>
      </c>
      <c r="E9" s="56">
        <f>(E8/E7)*100</f>
        <v>6.9713017109292981</v>
      </c>
      <c r="F9" s="54" t="s">
        <v>41</v>
      </c>
      <c r="G9" s="56">
        <f>(G8/G7)*100</f>
        <v>9.1683527031921521</v>
      </c>
      <c r="H9" s="611"/>
      <c r="I9" s="614"/>
      <c r="J9" s="602"/>
      <c r="K9" s="78"/>
      <c r="L9" s="13"/>
      <c r="M9" s="13"/>
      <c r="S9" s="79"/>
      <c r="V9" s="189" t="s">
        <v>18</v>
      </c>
      <c r="W9" s="186" t="s">
        <v>19</v>
      </c>
      <c r="X9" s="186"/>
      <c r="Y9" s="186"/>
      <c r="Z9" s="186"/>
      <c r="AA9" s="186"/>
      <c r="AB9" s="186" t="s">
        <v>1</v>
      </c>
      <c r="AC9" s="186" t="s">
        <v>1</v>
      </c>
      <c r="AD9" s="186" t="s">
        <v>1</v>
      </c>
      <c r="AE9" s="186" t="s">
        <v>1</v>
      </c>
      <c r="AF9" s="178" t="s">
        <v>17</v>
      </c>
      <c r="AG9" s="188" t="s">
        <v>1</v>
      </c>
    </row>
    <row r="10" spans="1:33" x14ac:dyDescent="0.25">
      <c r="A10" s="30" t="s">
        <v>44</v>
      </c>
      <c r="B10" s="30"/>
      <c r="C10" s="57" t="str">
        <f>IF(C9&gt;25,"Mediana","Média")</f>
        <v>Média</v>
      </c>
      <c r="D10" s="54" t="s">
        <v>44</v>
      </c>
      <c r="E10" s="58" t="str">
        <f>IF(E9&gt;25,"Mediana","Média")</f>
        <v>Média</v>
      </c>
      <c r="F10" s="54" t="s">
        <v>44</v>
      </c>
      <c r="G10" s="57" t="str">
        <f>IF(G9&gt;25,"Mediana","Média")</f>
        <v>Média</v>
      </c>
      <c r="H10" s="611"/>
      <c r="I10" s="607"/>
      <c r="J10" s="30"/>
      <c r="K10" s="13"/>
      <c r="L10" s="13"/>
      <c r="M10" s="101" t="s">
        <v>42</v>
      </c>
      <c r="N10" s="81"/>
      <c r="O10" s="82"/>
      <c r="P10" s="83"/>
      <c r="Q10" s="83"/>
      <c r="R10" s="83"/>
      <c r="S10" s="83"/>
      <c r="V10" s="189" t="s">
        <v>21</v>
      </c>
      <c r="W10" s="186" t="s">
        <v>22</v>
      </c>
      <c r="X10" s="186"/>
      <c r="Y10" s="186"/>
      <c r="Z10" s="186"/>
      <c r="AA10" s="186"/>
      <c r="AB10" s="186"/>
      <c r="AC10" s="186" t="s">
        <v>1</v>
      </c>
      <c r="AD10" s="186" t="s">
        <v>1</v>
      </c>
      <c r="AE10" s="186" t="s">
        <v>1</v>
      </c>
      <c r="AF10" s="178" t="s">
        <v>6</v>
      </c>
      <c r="AG10" s="188"/>
    </row>
    <row r="11" spans="1:33" x14ac:dyDescent="0.25">
      <c r="A11" s="30" t="s">
        <v>48</v>
      </c>
      <c r="B11" s="30"/>
      <c r="C11" s="35">
        <f>MIN(I28:I31)</f>
        <v>62.7</v>
      </c>
      <c r="D11" s="54" t="s">
        <v>48</v>
      </c>
      <c r="E11" s="55">
        <f>MIN(I37:I40)</f>
        <v>15.37</v>
      </c>
      <c r="F11" s="54" t="s">
        <v>48</v>
      </c>
      <c r="G11" s="55">
        <f>MIN(I44:I46)</f>
        <v>83.1</v>
      </c>
      <c r="H11" s="611"/>
      <c r="I11" s="612"/>
      <c r="J11" s="602"/>
      <c r="K11" s="13"/>
      <c r="L11" s="13"/>
      <c r="M11" s="82"/>
      <c r="N11" s="82"/>
      <c r="O11" s="82"/>
      <c r="P11" s="83"/>
      <c r="Q11" s="83"/>
      <c r="R11" s="83"/>
      <c r="S11" s="83"/>
      <c r="V11" s="189" t="s">
        <v>23</v>
      </c>
      <c r="W11" s="186" t="s">
        <v>24</v>
      </c>
      <c r="X11" s="186"/>
      <c r="Y11" s="186"/>
      <c r="Z11" s="186" t="s">
        <v>1</v>
      </c>
      <c r="AA11" s="186" t="s">
        <v>1</v>
      </c>
      <c r="AB11" s="186" t="s">
        <v>1</v>
      </c>
      <c r="AC11" s="186" t="s">
        <v>1</v>
      </c>
      <c r="AD11" s="186" t="s">
        <v>1</v>
      </c>
      <c r="AE11" s="186" t="s">
        <v>1</v>
      </c>
      <c r="AF11" s="178" t="s">
        <v>6</v>
      </c>
      <c r="AG11" s="188" t="s">
        <v>1</v>
      </c>
    </row>
    <row r="12" spans="1:33" ht="15.75" thickBot="1" x14ac:dyDescent="0.3">
      <c r="B12" s="581"/>
      <c r="D12" s="61"/>
      <c r="E12" s="620"/>
      <c r="F12" s="61"/>
      <c r="G12" s="63"/>
      <c r="H12" s="580"/>
      <c r="I12" s="609"/>
      <c r="K12" s="13"/>
      <c r="L12" s="13"/>
      <c r="M12" s="84">
        <v>0.25</v>
      </c>
      <c r="N12" s="82" t="s">
        <v>45</v>
      </c>
      <c r="O12" s="82" t="s">
        <v>46</v>
      </c>
      <c r="P12" s="83"/>
      <c r="Q12" s="83"/>
      <c r="R12" s="83"/>
      <c r="S12" s="83"/>
      <c r="V12" s="189" t="s">
        <v>26</v>
      </c>
      <c r="W12" s="186" t="s">
        <v>27</v>
      </c>
      <c r="X12" s="186"/>
      <c r="Y12" s="186"/>
      <c r="Z12" s="186"/>
      <c r="AA12" s="186"/>
      <c r="AB12" s="186"/>
      <c r="AC12" s="186"/>
      <c r="AD12" s="186"/>
      <c r="AE12" s="186" t="s">
        <v>1</v>
      </c>
      <c r="AF12" s="178" t="s">
        <v>17</v>
      </c>
      <c r="AG12" s="188" t="s">
        <v>1</v>
      </c>
    </row>
    <row r="13" spans="1:33" x14ac:dyDescent="0.25">
      <c r="A13" s="50" t="s">
        <v>500</v>
      </c>
      <c r="B13" s="51"/>
      <c r="C13" s="53"/>
      <c r="D13" s="60" t="s">
        <v>502</v>
      </c>
      <c r="E13" s="59"/>
      <c r="F13" s="50" t="s">
        <v>504</v>
      </c>
      <c r="G13" s="53"/>
      <c r="H13" s="617"/>
      <c r="I13" s="609"/>
      <c r="J13" s="68"/>
      <c r="K13" s="13"/>
      <c r="L13" s="13"/>
      <c r="M13" s="82"/>
      <c r="N13" s="82" t="s">
        <v>49</v>
      </c>
      <c r="O13" s="82" t="s">
        <v>50</v>
      </c>
      <c r="P13" s="83"/>
      <c r="Q13" s="83"/>
      <c r="R13" s="83"/>
      <c r="S13" s="83"/>
      <c r="V13" s="189" t="s">
        <v>28</v>
      </c>
      <c r="W13" s="186" t="s">
        <v>29</v>
      </c>
      <c r="X13" s="186"/>
      <c r="Y13" s="186"/>
      <c r="Z13" s="186"/>
      <c r="AA13" s="186"/>
      <c r="AB13" s="186"/>
      <c r="AC13" s="186"/>
      <c r="AD13" s="186"/>
      <c r="AE13" s="186" t="s">
        <v>1</v>
      </c>
      <c r="AF13" s="178" t="s">
        <v>6</v>
      </c>
      <c r="AG13" s="188" t="s">
        <v>1</v>
      </c>
    </row>
    <row r="14" spans="1:33" x14ac:dyDescent="0.25">
      <c r="A14" s="54" t="s">
        <v>46</v>
      </c>
      <c r="B14" s="30"/>
      <c r="C14" s="55">
        <f>AVERAGE(I33:I36)</f>
        <v>62.73</v>
      </c>
      <c r="D14" s="54" t="s">
        <v>46</v>
      </c>
      <c r="E14" s="55">
        <f>AVERAGE(I41:I43)</f>
        <v>28.2</v>
      </c>
      <c r="F14" s="54" t="s">
        <v>46</v>
      </c>
      <c r="G14" s="55">
        <f>AVERAGE(I48:I50)</f>
        <v>86.703333333333333</v>
      </c>
      <c r="H14" s="611"/>
      <c r="I14" s="612"/>
      <c r="J14" s="602"/>
      <c r="K14" s="13"/>
      <c r="L14" s="13"/>
      <c r="M14" s="82"/>
      <c r="N14" s="82"/>
      <c r="O14" s="82"/>
      <c r="P14" s="83"/>
      <c r="Q14" s="83"/>
      <c r="R14" s="83"/>
      <c r="S14" s="83"/>
      <c r="V14" s="195" t="s">
        <v>31</v>
      </c>
      <c r="W14" s="906" t="s">
        <v>32</v>
      </c>
      <c r="X14" s="906"/>
      <c r="Y14" s="906"/>
      <c r="Z14" s="906"/>
      <c r="AA14" s="906"/>
      <c r="AB14" s="906"/>
      <c r="AC14" s="906"/>
      <c r="AD14" s="906"/>
      <c r="AE14" s="907"/>
      <c r="AF14" s="178" t="s">
        <v>17</v>
      </c>
      <c r="AG14" s="188" t="s">
        <v>1</v>
      </c>
    </row>
    <row r="15" spans="1:33" x14ac:dyDescent="0.25">
      <c r="A15" s="54" t="s">
        <v>39</v>
      </c>
      <c r="B15" s="30"/>
      <c r="C15" s="55">
        <f>_xlfn.STDEV.S(I33:I36)</f>
        <v>9.4156217709365144</v>
      </c>
      <c r="D15" s="54" t="s">
        <v>39</v>
      </c>
      <c r="E15" s="55">
        <f>_xlfn.STDEV.S(I41:I43)</f>
        <v>3.9309668022002042</v>
      </c>
      <c r="F15" s="54" t="s">
        <v>39</v>
      </c>
      <c r="G15" s="55">
        <f>_xlfn.STDEV.S(I48:I50)</f>
        <v>18.349673929891313</v>
      </c>
      <c r="H15" s="611"/>
      <c r="I15" s="612"/>
      <c r="J15" s="30"/>
      <c r="K15" s="13"/>
      <c r="L15" s="13"/>
      <c r="M15" s="13"/>
      <c r="N15" s="92"/>
      <c r="O15" s="92"/>
      <c r="P15" s="83"/>
      <c r="Q15" s="83"/>
      <c r="R15" s="83"/>
      <c r="S15" s="83"/>
      <c r="V15" s="190" t="s">
        <v>1</v>
      </c>
      <c r="W15" s="206"/>
      <c r="X15" s="206"/>
      <c r="Y15" s="206"/>
      <c r="Z15" s="206"/>
      <c r="AA15" s="206"/>
      <c r="AB15" s="206"/>
      <c r="AC15" s="206"/>
      <c r="AD15" s="206"/>
      <c r="AE15" s="206"/>
      <c r="AF15" s="186" t="s">
        <v>1</v>
      </c>
      <c r="AG15" s="188" t="s">
        <v>1</v>
      </c>
    </row>
    <row r="16" spans="1:33" x14ac:dyDescent="0.25">
      <c r="A16" s="54" t="s">
        <v>41</v>
      </c>
      <c r="B16" s="30"/>
      <c r="C16" s="56">
        <f>(C15/C14)*100</f>
        <v>15.009758920670357</v>
      </c>
      <c r="D16" s="54" t="s">
        <v>41</v>
      </c>
      <c r="E16" s="56">
        <f>(E15/E14)*100</f>
        <v>13.939598589362426</v>
      </c>
      <c r="F16" s="54" t="s">
        <v>41</v>
      </c>
      <c r="G16" s="56">
        <f>(G15/G14)*100</f>
        <v>21.163746795461126</v>
      </c>
      <c r="H16" s="611"/>
      <c r="I16" s="614"/>
      <c r="J16" s="602"/>
      <c r="K16" s="13"/>
      <c r="L16" s="13"/>
      <c r="M16" s="92"/>
      <c r="N16" s="92"/>
      <c r="O16" s="92"/>
      <c r="P16" s="83"/>
      <c r="Q16" s="83"/>
      <c r="R16" s="83"/>
      <c r="S16" s="83"/>
      <c r="V16" s="190" t="s">
        <v>38</v>
      </c>
      <c r="W16" s="187"/>
      <c r="X16" s="187"/>
      <c r="Y16" s="186" t="s">
        <v>1</v>
      </c>
      <c r="Z16" s="186" t="s">
        <v>1</v>
      </c>
      <c r="AA16" s="186" t="s">
        <v>1</v>
      </c>
      <c r="AB16" s="186" t="s">
        <v>1</v>
      </c>
      <c r="AC16" s="186" t="s">
        <v>1</v>
      </c>
      <c r="AD16" s="186" t="s">
        <v>1</v>
      </c>
      <c r="AE16" s="186" t="s">
        <v>1</v>
      </c>
      <c r="AF16" s="186" t="s">
        <v>1</v>
      </c>
      <c r="AG16" s="188" t="s">
        <v>1</v>
      </c>
    </row>
    <row r="17" spans="1:33" x14ac:dyDescent="0.25">
      <c r="A17" s="54" t="s">
        <v>44</v>
      </c>
      <c r="B17" s="30"/>
      <c r="C17" s="57" t="str">
        <f>IF(C16&gt;25,"Mediana","Média")</f>
        <v>Média</v>
      </c>
      <c r="D17" s="54" t="s">
        <v>44</v>
      </c>
      <c r="E17" s="130" t="str">
        <f>IF(E16&gt;25,"Mediana","Média")</f>
        <v>Média</v>
      </c>
      <c r="F17" s="54" t="s">
        <v>44</v>
      </c>
      <c r="G17" s="57" t="str">
        <f>IF(G16&gt;25,"Mediana","Média")</f>
        <v>Média</v>
      </c>
      <c r="H17" s="611"/>
      <c r="I17" s="607"/>
      <c r="J17" s="30"/>
      <c r="K17" s="13"/>
      <c r="L17" s="13"/>
      <c r="M17" s="92"/>
      <c r="N17" s="92"/>
      <c r="O17" s="92"/>
      <c r="P17" s="83"/>
      <c r="Q17" s="83"/>
      <c r="R17" s="83"/>
      <c r="S17" s="83"/>
      <c r="V17" s="191" t="s">
        <v>40</v>
      </c>
      <c r="W17" s="186"/>
      <c r="X17" s="186"/>
      <c r="Y17" s="186"/>
      <c r="Z17" s="186"/>
      <c r="AA17" s="186"/>
      <c r="AB17" s="186"/>
      <c r="AC17" s="186"/>
      <c r="AD17" s="186"/>
      <c r="AE17" s="186" t="s">
        <v>1</v>
      </c>
      <c r="AF17" s="186" t="s">
        <v>1</v>
      </c>
      <c r="AG17" s="188" t="s">
        <v>1</v>
      </c>
    </row>
    <row r="18" spans="1:33" x14ac:dyDescent="0.25">
      <c r="A18" s="54" t="s">
        <v>48</v>
      </c>
      <c r="B18" s="30"/>
      <c r="C18" s="55">
        <f>MIN(I33:I36)</f>
        <v>54.85</v>
      </c>
      <c r="D18" s="54" t="s">
        <v>48</v>
      </c>
      <c r="E18" s="55">
        <f>MIN(I41:I43)</f>
        <v>24.15</v>
      </c>
      <c r="F18" s="54" t="s">
        <v>48</v>
      </c>
      <c r="G18" s="55">
        <f>MIN(I48:I50)</f>
        <v>71.89</v>
      </c>
      <c r="H18" s="611"/>
      <c r="I18" s="612"/>
      <c r="J18" s="602"/>
      <c r="K18" s="13"/>
      <c r="L18" s="13"/>
      <c r="M18" s="92"/>
      <c r="N18" s="92"/>
      <c r="O18" s="92"/>
      <c r="P18" s="83"/>
      <c r="Q18" s="83"/>
      <c r="R18" s="83"/>
      <c r="S18" s="83"/>
      <c r="V18" s="191" t="s">
        <v>43</v>
      </c>
      <c r="W18" s="186"/>
      <c r="X18" s="186"/>
      <c r="Y18" s="186"/>
      <c r="Z18" s="186"/>
      <c r="AA18" s="186"/>
      <c r="AB18" s="186"/>
      <c r="AC18" s="186"/>
      <c r="AD18" s="186"/>
      <c r="AE18" s="186" t="s">
        <v>1</v>
      </c>
      <c r="AF18" s="186" t="s">
        <v>1</v>
      </c>
      <c r="AG18" s="188" t="s">
        <v>1</v>
      </c>
    </row>
    <row r="19" spans="1:33" ht="15.75" thickBot="1" x14ac:dyDescent="0.3">
      <c r="A19" s="61"/>
      <c r="B19" s="62"/>
      <c r="C19" s="620"/>
      <c r="D19" s="61"/>
      <c r="E19" s="620"/>
      <c r="F19" s="61"/>
      <c r="G19" s="620"/>
      <c r="H19" s="580"/>
      <c r="I19" s="609"/>
      <c r="J19" s="447"/>
      <c r="K19" s="13"/>
      <c r="L19" s="13"/>
      <c r="M19" s="92"/>
      <c r="N19" s="92"/>
      <c r="O19" s="92"/>
      <c r="P19" s="83"/>
      <c r="Q19" s="83"/>
      <c r="R19" s="83"/>
      <c r="S19" s="83"/>
      <c r="V19" s="908" t="s">
        <v>47</v>
      </c>
      <c r="W19" s="909"/>
      <c r="X19" s="909"/>
      <c r="Y19" s="909"/>
      <c r="Z19" s="909"/>
      <c r="AA19" s="909"/>
      <c r="AB19" s="909"/>
      <c r="AC19" s="909"/>
      <c r="AD19" s="909"/>
      <c r="AE19" s="909"/>
      <c r="AF19" s="909"/>
      <c r="AG19" s="202"/>
    </row>
    <row r="20" spans="1:33" x14ac:dyDescent="0.25">
      <c r="A20" s="30"/>
      <c r="B20" s="31"/>
      <c r="C20" s="31"/>
      <c r="D20" s="32"/>
      <c r="E20" s="656"/>
      <c r="F20" s="30"/>
      <c r="G20" s="31"/>
      <c r="H20" s="606"/>
      <c r="I20" s="623"/>
      <c r="P20" s="92"/>
    </row>
    <row r="21" spans="1:33" x14ac:dyDescent="0.25">
      <c r="A21" s="30"/>
      <c r="B21" s="31"/>
      <c r="C21" s="31"/>
      <c r="D21" s="32"/>
      <c r="E21" s="35"/>
      <c r="F21" s="30"/>
      <c r="G21" s="31"/>
      <c r="H21" s="31"/>
      <c r="I21" s="32"/>
      <c r="J21" s="35"/>
    </row>
    <row r="22" spans="1:33" x14ac:dyDescent="0.25">
      <c r="A22" s="30"/>
      <c r="B22" s="31"/>
      <c r="C22" s="31"/>
      <c r="D22" s="32"/>
      <c r="E22" s="33"/>
      <c r="F22" s="30"/>
      <c r="G22" s="31"/>
      <c r="H22" s="31"/>
      <c r="I22" s="32"/>
      <c r="J22" s="33"/>
    </row>
    <row r="23" spans="1:33" x14ac:dyDescent="0.25">
      <c r="A23" s="30"/>
      <c r="B23" s="31"/>
      <c r="C23" s="31"/>
      <c r="D23" s="32"/>
      <c r="E23" s="33"/>
    </row>
    <row r="24" spans="1:33" x14ac:dyDescent="0.25">
      <c r="A24" s="30"/>
      <c r="B24" s="31"/>
      <c r="C24" s="31"/>
      <c r="D24" s="32"/>
      <c r="E24" s="33"/>
    </row>
    <row r="25" spans="1:33" ht="15.75" thickBot="1" x14ac:dyDescent="0.3">
      <c r="A25" s="20"/>
      <c r="D25" s="20"/>
      <c r="E25" s="13"/>
    </row>
    <row r="26" spans="1:33" x14ac:dyDescent="0.25">
      <c r="A26" s="809" t="s">
        <v>54</v>
      </c>
      <c r="B26" s="803" t="s">
        <v>55</v>
      </c>
      <c r="C26" s="803" t="s">
        <v>56</v>
      </c>
      <c r="D26" s="803" t="s">
        <v>57</v>
      </c>
      <c r="E26" s="803" t="s">
        <v>58</v>
      </c>
      <c r="F26" s="803" t="s">
        <v>59</v>
      </c>
      <c r="G26" s="803" t="s">
        <v>60</v>
      </c>
      <c r="H26" s="817" t="s">
        <v>61</v>
      </c>
      <c r="I26" s="805" t="s">
        <v>62</v>
      </c>
      <c r="J26" s="805" t="s">
        <v>63</v>
      </c>
      <c r="K26" s="807" t="s">
        <v>149</v>
      </c>
      <c r="L26" s="807" t="s">
        <v>150</v>
      </c>
      <c r="M26" s="807" t="s">
        <v>66</v>
      </c>
      <c r="N26" s="807" t="s">
        <v>67</v>
      </c>
      <c r="O26" s="807"/>
      <c r="P26" s="805" t="s">
        <v>68</v>
      </c>
      <c r="Q26" s="816"/>
    </row>
    <row r="27" spans="1:33" ht="26.25" thickBot="1" x14ac:dyDescent="0.3">
      <c r="A27" s="810"/>
      <c r="B27" s="804"/>
      <c r="C27" s="804"/>
      <c r="D27" s="804"/>
      <c r="E27" s="804"/>
      <c r="F27" s="804"/>
      <c r="G27" s="804"/>
      <c r="H27" s="818"/>
      <c r="I27" s="806"/>
      <c r="J27" s="806"/>
      <c r="K27" s="808"/>
      <c r="L27" s="808"/>
      <c r="M27" s="808"/>
      <c r="N27" s="808"/>
      <c r="O27" s="808"/>
      <c r="P27" s="149" t="s">
        <v>69</v>
      </c>
      <c r="Q27" s="150" t="s">
        <v>70</v>
      </c>
      <c r="R27" s="6"/>
      <c r="S27" s="6"/>
    </row>
    <row r="28" spans="1:33" ht="38.25" customHeight="1" x14ac:dyDescent="0.25">
      <c r="A28" s="757">
        <v>25</v>
      </c>
      <c r="B28" s="916" t="s">
        <v>256</v>
      </c>
      <c r="C28" s="763" t="s">
        <v>56</v>
      </c>
      <c r="D28" s="764">
        <v>6</v>
      </c>
      <c r="E28" s="272" t="s">
        <v>257</v>
      </c>
      <c r="F28" s="103" t="s">
        <v>125</v>
      </c>
      <c r="G28" s="440" t="s">
        <v>258</v>
      </c>
      <c r="H28" s="440" t="s">
        <v>78</v>
      </c>
      <c r="I28" s="109">
        <v>62.7</v>
      </c>
      <c r="J28" s="831">
        <f>AVERAGE(I28:I32)</f>
        <v>79.36999999999999</v>
      </c>
      <c r="K28" s="820">
        <f>$J$28*1.25</f>
        <v>99.212499999999991</v>
      </c>
      <c r="L28" s="846">
        <f>75%*J28</f>
        <v>59.527499999999989</v>
      </c>
      <c r="M28" s="151" t="str">
        <f t="shared" ref="M28:M32" si="0">IF(I28&gt;K$28,"EXCESSIVAMENTE ELEVADO",IF(I28&lt;L$28,"INEXEQUÍVEL","VÁLIDO"))</f>
        <v>VÁLIDO</v>
      </c>
      <c r="N28" s="152"/>
      <c r="O28" s="153"/>
      <c r="P28" s="898">
        <f>TRUNC(AVERAGE(I28:I31),2)</f>
        <v>73.489999999999995</v>
      </c>
      <c r="Q28" s="822">
        <f>D28*P28</f>
        <v>440.93999999999994</v>
      </c>
    </row>
    <row r="29" spans="1:33" ht="33" customHeight="1" x14ac:dyDescent="0.25">
      <c r="A29" s="757"/>
      <c r="B29" s="902"/>
      <c r="C29" s="764"/>
      <c r="D29" s="764"/>
      <c r="E29" s="272" t="s">
        <v>259</v>
      </c>
      <c r="F29" s="103" t="s">
        <v>125</v>
      </c>
      <c r="G29" s="440" t="s">
        <v>260</v>
      </c>
      <c r="H29" s="440" t="s">
        <v>74</v>
      </c>
      <c r="I29" s="109">
        <v>69.39</v>
      </c>
      <c r="J29" s="831"/>
      <c r="K29" s="820"/>
      <c r="L29" s="846"/>
      <c r="M29" s="562" t="str">
        <f t="shared" si="0"/>
        <v>VÁLIDO</v>
      </c>
      <c r="N29" s="571"/>
      <c r="O29" s="133"/>
      <c r="P29" s="898"/>
      <c r="Q29" s="822"/>
    </row>
    <row r="30" spans="1:33" ht="36" customHeight="1" x14ac:dyDescent="0.25">
      <c r="A30" s="757"/>
      <c r="B30" s="902"/>
      <c r="C30" s="764"/>
      <c r="D30" s="764"/>
      <c r="E30" s="272" t="s">
        <v>261</v>
      </c>
      <c r="F30" s="93" t="s">
        <v>125</v>
      </c>
      <c r="G30" s="440" t="s">
        <v>258</v>
      </c>
      <c r="H30" s="440" t="s">
        <v>78</v>
      </c>
      <c r="I30" s="109">
        <v>72.88</v>
      </c>
      <c r="J30" s="831"/>
      <c r="K30" s="820"/>
      <c r="L30" s="846"/>
      <c r="M30" s="228" t="str">
        <f t="shared" si="0"/>
        <v>VÁLIDO</v>
      </c>
      <c r="N30" s="245"/>
      <c r="O30" s="246"/>
      <c r="P30" s="898"/>
      <c r="Q30" s="822"/>
    </row>
    <row r="31" spans="1:33" ht="34.5" customHeight="1" x14ac:dyDescent="0.25">
      <c r="A31" s="758"/>
      <c r="B31" s="903"/>
      <c r="C31" s="765"/>
      <c r="D31" s="765"/>
      <c r="E31" s="276" t="s">
        <v>262</v>
      </c>
      <c r="F31" s="103" t="s">
        <v>125</v>
      </c>
      <c r="G31" s="440" t="s">
        <v>258</v>
      </c>
      <c r="H31" s="440" t="s">
        <v>78</v>
      </c>
      <c r="I31" s="48">
        <v>88.99</v>
      </c>
      <c r="J31" s="831"/>
      <c r="K31" s="820"/>
      <c r="L31" s="846"/>
      <c r="M31" s="228" t="str">
        <f t="shared" si="0"/>
        <v>VÁLIDO</v>
      </c>
      <c r="N31" s="236"/>
      <c r="O31" s="244"/>
      <c r="P31" s="898"/>
      <c r="Q31" s="822"/>
    </row>
    <row r="32" spans="1:33" ht="57" customHeight="1" thickBot="1" x14ac:dyDescent="0.3">
      <c r="A32" s="759"/>
      <c r="B32" s="917"/>
      <c r="C32" s="851"/>
      <c r="D32" s="755"/>
      <c r="E32" s="287" t="s">
        <v>263</v>
      </c>
      <c r="F32" s="496" t="s">
        <v>125</v>
      </c>
      <c r="G32" s="498" t="s">
        <v>264</v>
      </c>
      <c r="H32" s="496" t="s">
        <v>78</v>
      </c>
      <c r="I32" s="111">
        <v>102.89</v>
      </c>
      <c r="J32" s="831"/>
      <c r="K32" s="820"/>
      <c r="L32" s="846"/>
      <c r="M32" s="586" t="str">
        <f t="shared" si="0"/>
        <v>EXCESSIVAMENTE ELEVADO</v>
      </c>
      <c r="N32" s="674">
        <f>(I32-J28)/J28</f>
        <v>0.29633362731510665</v>
      </c>
      <c r="O32" s="241" t="s">
        <v>87</v>
      </c>
      <c r="P32" s="898"/>
      <c r="Q32" s="822"/>
    </row>
    <row r="33" spans="1:18" ht="52.5" customHeight="1" x14ac:dyDescent="0.25">
      <c r="A33" s="858">
        <v>26</v>
      </c>
      <c r="B33" s="902" t="s">
        <v>265</v>
      </c>
      <c r="C33" s="764" t="s">
        <v>56</v>
      </c>
      <c r="D33" s="869">
        <v>6</v>
      </c>
      <c r="E33" s="510" t="s">
        <v>266</v>
      </c>
      <c r="F33" s="93" t="s">
        <v>125</v>
      </c>
      <c r="G33" s="493" t="s">
        <v>258</v>
      </c>
      <c r="H33" s="440" t="s">
        <v>78</v>
      </c>
      <c r="I33" s="109">
        <v>54.85</v>
      </c>
      <c r="J33" s="844">
        <f>AVERAGE(I33:I36)</f>
        <v>62.73</v>
      </c>
      <c r="K33" s="847">
        <f>$J$33*1.25</f>
        <v>78.412499999999994</v>
      </c>
      <c r="L33" s="879">
        <f>J33*75%</f>
        <v>47.047499999999999</v>
      </c>
      <c r="M33" s="573" t="str">
        <f>IF(I33&gt;K$33,"EXCESSIVAMENTE ELEVADO",IF(I33&lt;L$33,"Inexequível","VÁLIDO"))</f>
        <v>VÁLIDO</v>
      </c>
      <c r="N33" s="559"/>
      <c r="O33" s="217"/>
      <c r="P33" s="833">
        <f>TRUNC(AVERAGE(I33:I36),2)</f>
        <v>62.73</v>
      </c>
      <c r="Q33" s="814">
        <f>D33*P33</f>
        <v>376.38</v>
      </c>
    </row>
    <row r="34" spans="1:18" ht="39" customHeight="1" x14ac:dyDescent="0.25">
      <c r="A34" s="859"/>
      <c r="B34" s="902"/>
      <c r="C34" s="764"/>
      <c r="D34" s="764"/>
      <c r="E34" s="296" t="s">
        <v>267</v>
      </c>
      <c r="F34" s="107" t="s">
        <v>125</v>
      </c>
      <c r="G34" s="442" t="s">
        <v>268</v>
      </c>
      <c r="H34" s="442" t="s">
        <v>74</v>
      </c>
      <c r="I34" s="47">
        <v>55.97</v>
      </c>
      <c r="J34" s="831"/>
      <c r="K34" s="820"/>
      <c r="L34" s="850"/>
      <c r="M34" s="574" t="str">
        <f t="shared" ref="M34:M36" si="1">IF(I34&gt;K$33,"EXCESSIVAMENTE ELEVADO",IF(I34&lt;L$33,"Inexequível","VÁLIDO"))</f>
        <v>VÁLIDO</v>
      </c>
      <c r="N34" s="131"/>
      <c r="O34" s="143"/>
      <c r="P34" s="834"/>
      <c r="Q34" s="815"/>
    </row>
    <row r="35" spans="1:18" ht="49.5" customHeight="1" x14ac:dyDescent="0.25">
      <c r="A35" s="860"/>
      <c r="B35" s="903"/>
      <c r="C35" s="765"/>
      <c r="D35" s="765"/>
      <c r="E35" s="272" t="s">
        <v>269</v>
      </c>
      <c r="F35" s="107" t="s">
        <v>125</v>
      </c>
      <c r="G35" s="442" t="s">
        <v>270</v>
      </c>
      <c r="H35" s="442" t="s">
        <v>74</v>
      </c>
      <c r="I35" s="426">
        <v>65</v>
      </c>
      <c r="J35" s="831"/>
      <c r="K35" s="820"/>
      <c r="L35" s="850"/>
      <c r="M35" s="256" t="str">
        <f t="shared" si="1"/>
        <v>VÁLIDO</v>
      </c>
      <c r="N35" s="159"/>
      <c r="O35" s="250"/>
      <c r="P35" s="898"/>
      <c r="Q35" s="815"/>
    </row>
    <row r="36" spans="1:18" ht="43.5" customHeight="1" thickBot="1" x14ac:dyDescent="0.3">
      <c r="A36" s="861"/>
      <c r="B36" s="905"/>
      <c r="C36" s="755"/>
      <c r="D36" s="780"/>
      <c r="E36" s="272" t="s">
        <v>271</v>
      </c>
      <c r="F36" s="107" t="s">
        <v>125</v>
      </c>
      <c r="G36" s="442" t="s">
        <v>272</v>
      </c>
      <c r="H36" s="442" t="s">
        <v>74</v>
      </c>
      <c r="I36" s="47">
        <v>75.099999999999994</v>
      </c>
      <c r="J36" s="832"/>
      <c r="K36" s="836"/>
      <c r="L36" s="880"/>
      <c r="M36" s="590" t="str">
        <f t="shared" si="1"/>
        <v>VÁLIDO</v>
      </c>
      <c r="N36" s="249"/>
      <c r="O36" s="161"/>
      <c r="P36" s="834"/>
      <c r="Q36" s="815"/>
    </row>
    <row r="37" spans="1:18" ht="45.75" customHeight="1" x14ac:dyDescent="0.25">
      <c r="A37" s="823">
        <v>27</v>
      </c>
      <c r="B37" s="890" t="s">
        <v>273</v>
      </c>
      <c r="C37" s="886" t="s">
        <v>56</v>
      </c>
      <c r="D37" s="827">
        <v>6</v>
      </c>
      <c r="E37" s="284" t="s">
        <v>274</v>
      </c>
      <c r="F37" s="460" t="s">
        <v>125</v>
      </c>
      <c r="G37" s="536" t="s">
        <v>258</v>
      </c>
      <c r="H37" s="536" t="s">
        <v>78</v>
      </c>
      <c r="I37" s="461">
        <v>17.48</v>
      </c>
      <c r="J37" s="844">
        <f>AVERAGE(I37:I40)</f>
        <v>17.1325</v>
      </c>
      <c r="K37" s="847">
        <f>$J$37*1.25</f>
        <v>21.415624999999999</v>
      </c>
      <c r="L37" s="879">
        <f>75%*J37</f>
        <v>12.849375</v>
      </c>
      <c r="M37" s="596" t="str">
        <f>IF(I37&gt;K$37,"EXCESSIVAMENTE ELEVADO",IF(I37&lt;L$37,"INEXEQUÍVEL","VÁLIDO"))</f>
        <v>VÁLIDO</v>
      </c>
      <c r="N37" s="146"/>
      <c r="O37" s="147"/>
      <c r="P37" s="833">
        <f>TRUNC(AVERAGE(I37:I40),2)</f>
        <v>17.13</v>
      </c>
      <c r="Q37" s="821">
        <f>D37*P37</f>
        <v>102.78</v>
      </c>
    </row>
    <row r="38" spans="1:18" ht="44.25" customHeight="1" x14ac:dyDescent="0.25">
      <c r="A38" s="824"/>
      <c r="B38" s="891"/>
      <c r="C38" s="887"/>
      <c r="D38" s="828"/>
      <c r="E38" s="272" t="s">
        <v>275</v>
      </c>
      <c r="F38" s="93" t="s">
        <v>125</v>
      </c>
      <c r="G38" s="537" t="s">
        <v>276</v>
      </c>
      <c r="H38" s="490" t="s">
        <v>78</v>
      </c>
      <c r="I38" s="109">
        <v>17.68</v>
      </c>
      <c r="J38" s="831"/>
      <c r="K38" s="820"/>
      <c r="L38" s="850"/>
      <c r="M38" s="256" t="str">
        <f t="shared" ref="M38:M40" si="2">IF(I38&gt;K$37,"EXCESSIVAMENTE ELEVADO",IF(I38&lt;L$37,"INEXEQUÍVEL","VÁLIDO"))</f>
        <v>VÁLIDO</v>
      </c>
      <c r="N38" s="127"/>
      <c r="O38" s="144"/>
      <c r="P38" s="834"/>
      <c r="Q38" s="822"/>
    </row>
    <row r="39" spans="1:18" ht="36.75" customHeight="1" x14ac:dyDescent="0.25">
      <c r="A39" s="824"/>
      <c r="B39" s="891"/>
      <c r="C39" s="887"/>
      <c r="D39" s="828"/>
      <c r="E39" s="276" t="s">
        <v>277</v>
      </c>
      <c r="F39" s="103" t="s">
        <v>125</v>
      </c>
      <c r="G39" s="490" t="s">
        <v>278</v>
      </c>
      <c r="H39" s="492" t="s">
        <v>78</v>
      </c>
      <c r="I39" s="449">
        <v>18</v>
      </c>
      <c r="J39" s="831"/>
      <c r="K39" s="820"/>
      <c r="L39" s="850"/>
      <c r="M39" s="216" t="str">
        <f t="shared" si="2"/>
        <v>VÁLIDO</v>
      </c>
      <c r="N39" s="240"/>
      <c r="O39" s="243"/>
      <c r="P39" s="834"/>
      <c r="Q39" s="822"/>
    </row>
    <row r="40" spans="1:18" ht="50.25" customHeight="1" thickBot="1" x14ac:dyDescent="0.3">
      <c r="A40" s="824"/>
      <c r="B40" s="891"/>
      <c r="C40" s="887"/>
      <c r="D40" s="828"/>
      <c r="E40" s="512" t="s">
        <v>279</v>
      </c>
      <c r="F40" s="496" t="s">
        <v>125</v>
      </c>
      <c r="G40" s="452" t="s">
        <v>280</v>
      </c>
      <c r="H40" s="452" t="s">
        <v>78</v>
      </c>
      <c r="I40" s="426">
        <v>15.37</v>
      </c>
      <c r="J40" s="831"/>
      <c r="K40" s="820"/>
      <c r="L40" s="850"/>
      <c r="M40" s="260" t="str">
        <f t="shared" si="2"/>
        <v>VÁLIDO</v>
      </c>
      <c r="N40" s="237"/>
      <c r="O40" s="238"/>
      <c r="P40" s="834"/>
      <c r="Q40" s="822"/>
    </row>
    <row r="41" spans="1:18" ht="48" customHeight="1" x14ac:dyDescent="0.25">
      <c r="A41" s="886">
        <v>28</v>
      </c>
      <c r="B41" s="890" t="s">
        <v>281</v>
      </c>
      <c r="C41" s="827" t="s">
        <v>56</v>
      </c>
      <c r="D41" s="827">
        <v>80</v>
      </c>
      <c r="E41" s="288" t="s">
        <v>282</v>
      </c>
      <c r="F41" s="103" t="s">
        <v>125</v>
      </c>
      <c r="G41" s="105" t="s">
        <v>283</v>
      </c>
      <c r="H41" s="105" t="s">
        <v>78</v>
      </c>
      <c r="I41" s="436">
        <v>24.15</v>
      </c>
      <c r="J41" s="844">
        <f>AVERAGE(I41:I43)</f>
        <v>28.2</v>
      </c>
      <c r="K41" s="847">
        <f>$J$41*1.25</f>
        <v>35.25</v>
      </c>
      <c r="L41" s="879">
        <f>75%*J41</f>
        <v>21.15</v>
      </c>
      <c r="M41" s="569" t="str">
        <f>IF(I41&gt;K$41,"EXCESSIVAMENTE ELEVADO",IF(I41&lt;L$41,"INEXEQUÍVEL","VÁLIDO"))</f>
        <v>VÁLIDO</v>
      </c>
      <c r="N41" s="224"/>
      <c r="O41" s="214"/>
      <c r="P41" s="876">
        <f>TRUNC(AVERAGE(I41:I43),2)</f>
        <v>28.2</v>
      </c>
      <c r="Q41" s="914">
        <f>D41*P41</f>
        <v>2256</v>
      </c>
    </row>
    <row r="42" spans="1:18" ht="48" customHeight="1" x14ac:dyDescent="0.25">
      <c r="A42" s="887"/>
      <c r="B42" s="891"/>
      <c r="C42" s="828"/>
      <c r="D42" s="828"/>
      <c r="E42" s="280" t="s">
        <v>284</v>
      </c>
      <c r="F42" s="107" t="s">
        <v>125</v>
      </c>
      <c r="G42" s="107" t="s">
        <v>285</v>
      </c>
      <c r="H42" s="107" t="s">
        <v>78</v>
      </c>
      <c r="I42" s="47">
        <v>28.45</v>
      </c>
      <c r="J42" s="831"/>
      <c r="K42" s="820"/>
      <c r="L42" s="850"/>
      <c r="M42" s="535" t="str">
        <f t="shared" ref="M42:M43" si="3">IF(I42&gt;K$41,"EXCESSIVAMENTE ELEVADO",IF(I42&lt;L$41,"INEXEQUÍVEL","VÁLIDO"))</f>
        <v>VÁLIDO</v>
      </c>
      <c r="N42" s="236"/>
      <c r="O42" s="123"/>
      <c r="P42" s="877"/>
      <c r="Q42" s="853"/>
      <c r="R42" s="67"/>
    </row>
    <row r="43" spans="1:18" ht="48" customHeight="1" thickBot="1" x14ac:dyDescent="0.3">
      <c r="A43" s="887"/>
      <c r="B43" s="891"/>
      <c r="C43" s="828"/>
      <c r="D43" s="828"/>
      <c r="E43" s="280" t="s">
        <v>286</v>
      </c>
      <c r="F43" s="107" t="s">
        <v>125</v>
      </c>
      <c r="G43" s="107" t="s">
        <v>287</v>
      </c>
      <c r="H43" s="107" t="s">
        <v>78</v>
      </c>
      <c r="I43" s="110">
        <v>32</v>
      </c>
      <c r="J43" s="831"/>
      <c r="K43" s="820"/>
      <c r="L43" s="850"/>
      <c r="M43" s="535" t="str">
        <f t="shared" si="3"/>
        <v>VÁLIDO</v>
      </c>
      <c r="N43" s="160"/>
      <c r="O43" s="225"/>
      <c r="P43" s="878"/>
      <c r="Q43" s="854"/>
      <c r="R43" s="67"/>
    </row>
    <row r="44" spans="1:18" ht="48" customHeight="1" x14ac:dyDescent="0.25">
      <c r="A44" s="888">
        <v>29</v>
      </c>
      <c r="B44" s="892" t="s">
        <v>288</v>
      </c>
      <c r="C44" s="871" t="s">
        <v>56</v>
      </c>
      <c r="D44" s="871">
        <v>5</v>
      </c>
      <c r="E44" s="293" t="s">
        <v>289</v>
      </c>
      <c r="F44" s="503" t="s">
        <v>125</v>
      </c>
      <c r="G44" s="503" t="s">
        <v>272</v>
      </c>
      <c r="H44" s="462" t="s">
        <v>74</v>
      </c>
      <c r="I44" s="436">
        <v>83.1</v>
      </c>
      <c r="J44" s="844">
        <f>AVERAGE(I44:I47)</f>
        <v>105.7175</v>
      </c>
      <c r="K44" s="847">
        <f>$J$44*1.25</f>
        <v>132.14687499999999</v>
      </c>
      <c r="L44" s="879">
        <f>75%*J44</f>
        <v>79.288125000000008</v>
      </c>
      <c r="M44" s="261" t="str">
        <f>IF(I44&gt;K$44,"EXCESSIVAMENTE ELEVADO",IF(I44&lt;L$44,"INEXEQUÍVEL","VÁLIDO"))</f>
        <v>VÁLIDO</v>
      </c>
      <c r="N44" s="504"/>
      <c r="O44" s="268"/>
      <c r="P44" s="876">
        <f>TRUNC(AVERAGE(I44:I46),2)</f>
        <v>92.8</v>
      </c>
      <c r="Q44" s="852">
        <f>D44*P44</f>
        <v>464</v>
      </c>
    </row>
    <row r="45" spans="1:18" ht="48" customHeight="1" x14ac:dyDescent="0.25">
      <c r="A45" s="887"/>
      <c r="B45" s="891"/>
      <c r="C45" s="828"/>
      <c r="D45" s="828"/>
      <c r="E45" s="294" t="s">
        <v>290</v>
      </c>
      <c r="F45" s="107" t="s">
        <v>125</v>
      </c>
      <c r="G45" s="108" t="s">
        <v>291</v>
      </c>
      <c r="H45" s="108" t="s">
        <v>78</v>
      </c>
      <c r="I45" s="110">
        <v>96.3</v>
      </c>
      <c r="J45" s="831"/>
      <c r="K45" s="820"/>
      <c r="L45" s="850"/>
      <c r="M45" s="216" t="str">
        <f t="shared" ref="M45:M47" si="4">IF(I45&gt;K$44,"EXCESSIVAMENTE ELEVADO",IF(I45&lt;L$44,"INEXEQUÍVEL","VÁLIDO"))</f>
        <v>VÁLIDO</v>
      </c>
      <c r="N45" s="262"/>
      <c r="O45" s="161"/>
      <c r="P45" s="877"/>
      <c r="Q45" s="853"/>
      <c r="R45" s="67"/>
    </row>
    <row r="46" spans="1:18" ht="48" customHeight="1" x14ac:dyDescent="0.25">
      <c r="A46" s="887"/>
      <c r="B46" s="891"/>
      <c r="C46" s="828"/>
      <c r="D46" s="920"/>
      <c r="E46" s="280" t="s">
        <v>505</v>
      </c>
      <c r="F46" s="463" t="s">
        <v>125</v>
      </c>
      <c r="G46" s="464" t="s">
        <v>292</v>
      </c>
      <c r="H46" s="107" t="s">
        <v>78</v>
      </c>
      <c r="I46" s="110">
        <v>99</v>
      </c>
      <c r="J46" s="919"/>
      <c r="K46" s="820"/>
      <c r="L46" s="850"/>
      <c r="M46" s="258" t="str">
        <f t="shared" si="4"/>
        <v>VÁLIDO</v>
      </c>
      <c r="N46" s="262"/>
      <c r="O46" s="225"/>
      <c r="P46" s="877"/>
      <c r="Q46" s="853"/>
    </row>
    <row r="47" spans="1:18" ht="138" customHeight="1" thickBot="1" x14ac:dyDescent="0.3">
      <c r="A47" s="887"/>
      <c r="B47" s="893"/>
      <c r="C47" s="829"/>
      <c r="D47" s="829"/>
      <c r="E47" s="693" t="s">
        <v>486</v>
      </c>
      <c r="F47" s="496" t="s">
        <v>79</v>
      </c>
      <c r="G47" s="103" t="s">
        <v>485</v>
      </c>
      <c r="H47" s="104" t="s">
        <v>82</v>
      </c>
      <c r="I47" s="111">
        <v>144.47</v>
      </c>
      <c r="J47" s="832"/>
      <c r="K47" s="836"/>
      <c r="L47" s="880"/>
      <c r="M47" s="255" t="str">
        <f t="shared" si="4"/>
        <v>EXCESSIVAMENTE ELEVADO</v>
      </c>
      <c r="N47" s="675">
        <f>(I47-J44)/J44</f>
        <v>0.36656655709792607</v>
      </c>
      <c r="O47" s="241" t="s">
        <v>87</v>
      </c>
      <c r="P47" s="878"/>
      <c r="Q47" s="854"/>
    </row>
    <row r="48" spans="1:18" ht="44.25" customHeight="1" x14ac:dyDescent="0.25">
      <c r="A48" s="855">
        <v>30</v>
      </c>
      <c r="B48" s="892" t="s">
        <v>295</v>
      </c>
      <c r="C48" s="871" t="s">
        <v>56</v>
      </c>
      <c r="D48" s="871">
        <v>6</v>
      </c>
      <c r="E48" s="277" t="s">
        <v>296</v>
      </c>
      <c r="F48" s="503" t="s">
        <v>125</v>
      </c>
      <c r="G48" s="457" t="s">
        <v>297</v>
      </c>
      <c r="H48" s="94" t="s">
        <v>78</v>
      </c>
      <c r="I48" s="436">
        <v>71.89</v>
      </c>
      <c r="J48" s="844">
        <f>AVERAGE(I48:I50)</f>
        <v>86.703333333333333</v>
      </c>
      <c r="K48" s="847">
        <f>$J$48*1.25</f>
        <v>108.37916666666666</v>
      </c>
      <c r="L48" s="879">
        <f>75%*J48</f>
        <v>65.027500000000003</v>
      </c>
      <c r="M48" s="569" t="str">
        <f>IF(I48&gt;K$48,"EXCESSIVAMENTE ELEVADO",IF(I48&lt;L$48,"INEXEQUÍVEL","VÁLIDO"))</f>
        <v>VÁLIDO</v>
      </c>
      <c r="N48" s="146"/>
      <c r="O48" s="148"/>
      <c r="P48" s="896">
        <f>TRUNC(AVERAGE(I48:I50),2)</f>
        <v>86.7</v>
      </c>
      <c r="Q48" s="853">
        <f>D48*P48</f>
        <v>520.20000000000005</v>
      </c>
    </row>
    <row r="49" spans="1:17" ht="36.75" customHeight="1" x14ac:dyDescent="0.25">
      <c r="A49" s="856"/>
      <c r="B49" s="891"/>
      <c r="C49" s="828"/>
      <c r="D49" s="828"/>
      <c r="E49" s="465" t="s">
        <v>293</v>
      </c>
      <c r="F49" s="498" t="s">
        <v>125</v>
      </c>
      <c r="G49" s="103" t="s">
        <v>294</v>
      </c>
      <c r="H49" s="500" t="s">
        <v>74</v>
      </c>
      <c r="I49" s="47">
        <v>80.989999999999995</v>
      </c>
      <c r="J49" s="831"/>
      <c r="K49" s="820"/>
      <c r="L49" s="850"/>
      <c r="M49" s="535" t="str">
        <f t="shared" ref="M49:M50" si="5">IF(I49&gt;K$48,"EXCESSIVAMENTE ELEVADO",IF(I49&lt;L$48,"INEXEQUÍVEL","VÁLIDO"))</f>
        <v>VÁLIDO</v>
      </c>
      <c r="N49" s="134"/>
      <c r="O49" s="135"/>
      <c r="P49" s="873"/>
      <c r="Q49" s="853"/>
    </row>
    <row r="50" spans="1:17" ht="42.75" customHeight="1" thickBot="1" x14ac:dyDescent="0.3">
      <c r="A50" s="856"/>
      <c r="B50" s="891"/>
      <c r="C50" s="828"/>
      <c r="D50" s="828"/>
      <c r="E50" s="465" t="s">
        <v>298</v>
      </c>
      <c r="F50" s="496" t="s">
        <v>125</v>
      </c>
      <c r="G50" s="103" t="s">
        <v>299</v>
      </c>
      <c r="H50" s="538" t="s">
        <v>74</v>
      </c>
      <c r="I50" s="47">
        <v>107.23</v>
      </c>
      <c r="J50" s="831"/>
      <c r="K50" s="820"/>
      <c r="L50" s="850"/>
      <c r="M50" s="535" t="str">
        <f t="shared" si="5"/>
        <v>VÁLIDO</v>
      </c>
      <c r="N50" s="240"/>
      <c r="O50" s="243"/>
      <c r="P50" s="918"/>
      <c r="Q50" s="853"/>
    </row>
    <row r="51" spans="1:17" ht="15.75" thickBot="1" x14ac:dyDescent="0.3">
      <c r="A51" s="840" t="s">
        <v>178</v>
      </c>
      <c r="B51" s="841"/>
      <c r="C51" s="841"/>
      <c r="D51" s="841"/>
      <c r="E51" s="841"/>
      <c r="F51" s="841"/>
      <c r="G51" s="841"/>
      <c r="H51" s="841"/>
      <c r="I51" s="841"/>
      <c r="J51" s="841"/>
      <c r="K51" s="841"/>
      <c r="L51" s="841"/>
      <c r="M51" s="841"/>
      <c r="N51" s="841"/>
      <c r="O51" s="841"/>
      <c r="P51" s="842"/>
      <c r="Q51" s="242">
        <f>SUM(Q28:Q50)</f>
        <v>4160.3</v>
      </c>
    </row>
  </sheetData>
  <mergeCells count="74">
    <mergeCell ref="W14:AE14"/>
    <mergeCell ref="V19:AF19"/>
    <mergeCell ref="A44:A47"/>
    <mergeCell ref="B44:B47"/>
    <mergeCell ref="J41:J43"/>
    <mergeCell ref="K41:K43"/>
    <mergeCell ref="L41:L43"/>
    <mergeCell ref="J44:J47"/>
    <mergeCell ref="K44:K47"/>
    <mergeCell ref="L44:L47"/>
    <mergeCell ref="C44:C47"/>
    <mergeCell ref="D44:D47"/>
    <mergeCell ref="D41:D43"/>
    <mergeCell ref="A28:A32"/>
    <mergeCell ref="B28:B32"/>
    <mergeCell ref="C28:C32"/>
    <mergeCell ref="A1:P1"/>
    <mergeCell ref="L7:S7"/>
    <mergeCell ref="A26:A27"/>
    <mergeCell ref="B26:B27"/>
    <mergeCell ref="C26:C27"/>
    <mergeCell ref="D26:D27"/>
    <mergeCell ref="E26:E27"/>
    <mergeCell ref="F26:F27"/>
    <mergeCell ref="G26:G27"/>
    <mergeCell ref="H26:H27"/>
    <mergeCell ref="P26:Q26"/>
    <mergeCell ref="D28:D32"/>
    <mergeCell ref="J28:J32"/>
    <mergeCell ref="K28:K32"/>
    <mergeCell ref="L28:L32"/>
    <mergeCell ref="P28:P32"/>
    <mergeCell ref="Q28:Q32"/>
    <mergeCell ref="I26:I27"/>
    <mergeCell ref="J26:J27"/>
    <mergeCell ref="K26:K27"/>
    <mergeCell ref="L26:L27"/>
    <mergeCell ref="M26:M27"/>
    <mergeCell ref="N26:O27"/>
    <mergeCell ref="K37:K40"/>
    <mergeCell ref="L37:L40"/>
    <mergeCell ref="A33:A36"/>
    <mergeCell ref="B33:B36"/>
    <mergeCell ref="C33:C36"/>
    <mergeCell ref="D33:D36"/>
    <mergeCell ref="J33:J36"/>
    <mergeCell ref="K33:K36"/>
    <mergeCell ref="A37:A40"/>
    <mergeCell ref="B37:B40"/>
    <mergeCell ref="C37:C40"/>
    <mergeCell ref="D37:D40"/>
    <mergeCell ref="J37:J40"/>
    <mergeCell ref="Q41:Q43"/>
    <mergeCell ref="P44:P47"/>
    <mergeCell ref="L33:L36"/>
    <mergeCell ref="P33:P36"/>
    <mergeCell ref="Q33:Q36"/>
    <mergeCell ref="Q44:Q47"/>
    <mergeCell ref="Q48:Q50"/>
    <mergeCell ref="A51:P51"/>
    <mergeCell ref="P37:P40"/>
    <mergeCell ref="Q37:Q40"/>
    <mergeCell ref="A48:A50"/>
    <mergeCell ref="B48:B50"/>
    <mergeCell ref="C48:C50"/>
    <mergeCell ref="D48:D50"/>
    <mergeCell ref="J48:J50"/>
    <mergeCell ref="K48:K50"/>
    <mergeCell ref="L48:L50"/>
    <mergeCell ref="P48:P50"/>
    <mergeCell ref="A41:A43"/>
    <mergeCell ref="B41:B43"/>
    <mergeCell ref="C41:C43"/>
    <mergeCell ref="P41:P43"/>
  </mergeCells>
  <phoneticPr fontId="3" type="noConversion"/>
  <conditionalFormatting sqref="N26:N34 M26:M40">
    <cfRule type="containsText" dxfId="342" priority="86" operator="containsText" text="Excessivamente elevado">
      <formula>NOT(ISERROR(SEARCH("Excessivamente elevado",M26)))</formula>
    </cfRule>
  </conditionalFormatting>
  <conditionalFormatting sqref="M28:M32">
    <cfRule type="aboveAverage" dxfId="341" priority="90" aboveAverage="0"/>
  </conditionalFormatting>
  <conditionalFormatting sqref="M28:M40">
    <cfRule type="containsText" dxfId="340" priority="88" operator="containsText" text="Válido">
      <formula>NOT(ISERROR(SEARCH("Válido",M28)))</formula>
    </cfRule>
    <cfRule type="containsText" dxfId="339" priority="89" operator="containsText" text="Inexequível">
      <formula>NOT(ISERROR(SEARCH("Inexequível",M28)))</formula>
    </cfRule>
  </conditionalFormatting>
  <conditionalFormatting sqref="N49:O49 M31:M32 N39:O40 M37:M50">
    <cfRule type="aboveAverage" dxfId="338" priority="169" aboveAverage="0"/>
  </conditionalFormatting>
  <conditionalFormatting sqref="M33:M36">
    <cfRule type="aboveAverage" dxfId="337" priority="150" aboveAverage="0"/>
  </conditionalFormatting>
  <conditionalFormatting sqref="N39:O40 N49:O49 M41:M50">
    <cfRule type="cellIs" dxfId="336" priority="161" operator="lessThan">
      <formula>"K$25"</formula>
    </cfRule>
    <cfRule type="cellIs" dxfId="335" priority="162" operator="greaterThan">
      <formula>"J&amp;25"</formula>
    </cfRule>
    <cfRule type="cellIs" dxfId="334" priority="164" operator="greaterThan">
      <formula>"J$25"</formula>
    </cfRule>
    <cfRule type="containsText" dxfId="333" priority="165" operator="containsText" text="Excessivamente elevado">
      <formula>NOT(ISERROR(SEARCH("Excessivamente elevado",M39)))</formula>
    </cfRule>
    <cfRule type="containsText" dxfId="332" priority="167" operator="containsText" text="Válido">
      <formula>NOT(ISERROR(SEARCH("Válido",M39)))</formula>
    </cfRule>
    <cfRule type="containsText" dxfId="331" priority="168" operator="containsText" text="Inexequível">
      <formula>NOT(ISERROR(SEARCH("Inexequível",M39)))</formula>
    </cfRule>
  </conditionalFormatting>
  <conditionalFormatting sqref="N38 M38:M40 M28:N37">
    <cfRule type="containsText" priority="51" operator="containsText" text="Excessivamente elevado">
      <formula>NOT(ISERROR(SEARCH("Excessivamente elevado",M28)))</formula>
    </cfRule>
    <cfRule type="cellIs" dxfId="330" priority="73" operator="lessThan">
      <formula>"K$25"</formula>
    </cfRule>
    <cfRule type="cellIs" dxfId="329" priority="74" operator="greaterThan">
      <formula>"J&amp;25"</formula>
    </cfRule>
    <cfRule type="cellIs" dxfId="328" priority="76" operator="greaterThan">
      <formula>"J$25"</formula>
    </cfRule>
  </conditionalFormatting>
  <conditionalFormatting sqref="M41:N41 N42:N48 M41:M50">
    <cfRule type="containsText" priority="15" operator="containsText" text="Excessivamente elevado">
      <formula>NOT(ISERROR(SEARCH("Excessivamente elevado",M41)))</formula>
    </cfRule>
  </conditionalFormatting>
  <conditionalFormatting sqref="N39:O40 N49:O49">
    <cfRule type="containsText" priority="166" operator="containsText" text="Excessivamente elevado">
      <formula>NOT(ISERROR(SEARCH("Excessivamente elevado",N39)))</formula>
    </cfRule>
  </conditionalFormatting>
  <conditionalFormatting sqref="N28">
    <cfRule type="aboveAverage" dxfId="327" priority="81" aboveAverage="0"/>
  </conditionalFormatting>
  <conditionalFormatting sqref="N28:N38">
    <cfRule type="containsText" dxfId="326" priority="77" operator="containsText" text="Excessivamente elevado">
      <formula>NOT(ISERROR(SEARCH("Excessivamente elevado",N28)))</formula>
    </cfRule>
    <cfRule type="containsText" dxfId="325" priority="79" operator="containsText" text="Válido">
      <formula>NOT(ISERROR(SEARCH("Válido",N28)))</formula>
    </cfRule>
    <cfRule type="containsText" dxfId="324" priority="80" operator="containsText" text="Inexequível">
      <formula>NOT(ISERROR(SEARCH("Inexequível",N28)))</formula>
    </cfRule>
  </conditionalFormatting>
  <conditionalFormatting sqref="N29:N30">
    <cfRule type="aboveAverage" dxfId="323" priority="118" aboveAverage="0"/>
  </conditionalFormatting>
  <conditionalFormatting sqref="N31:N32">
    <cfRule type="aboveAverage" dxfId="322" priority="109" aboveAverage="0"/>
  </conditionalFormatting>
  <conditionalFormatting sqref="N33">
    <cfRule type="cellIs" dxfId="321" priority="64" operator="lessThan">
      <formula>"K$25"</formula>
    </cfRule>
    <cfRule type="cellIs" dxfId="320" priority="65" operator="greaterThan">
      <formula>"J&amp;25"</formula>
    </cfRule>
    <cfRule type="cellIs" dxfId="319" priority="67" operator="greaterThan">
      <formula>"J$25"</formula>
    </cfRule>
    <cfRule type="containsText" dxfId="318" priority="68" operator="containsText" text="Excessivamente elevado">
      <formula>NOT(ISERROR(SEARCH("Excessivamente elevado",N33)))</formula>
    </cfRule>
    <cfRule type="containsText" dxfId="317" priority="70" operator="containsText" text="Válido">
      <formula>NOT(ISERROR(SEARCH("Válido",N33)))</formula>
    </cfRule>
    <cfRule type="containsText" dxfId="316" priority="71" operator="containsText" text="Inexequível">
      <formula>NOT(ISERROR(SEARCH("Inexequível",N33)))</formula>
    </cfRule>
    <cfRule type="aboveAverage" dxfId="315" priority="72" aboveAverage="0"/>
  </conditionalFormatting>
  <conditionalFormatting sqref="N34">
    <cfRule type="containsText" dxfId="314" priority="139" operator="containsText" text="Válido">
      <formula>NOT(ISERROR(SEARCH("Válido",N34)))</formula>
    </cfRule>
    <cfRule type="containsText" dxfId="313" priority="140" operator="containsText" text="Inexequível">
      <formula>NOT(ISERROR(SEARCH("Inexequível",N34)))</formula>
    </cfRule>
    <cfRule type="aboveAverage" dxfId="312" priority="141" aboveAverage="0"/>
  </conditionalFormatting>
  <conditionalFormatting sqref="N35">
    <cfRule type="cellIs" dxfId="311" priority="151" operator="lessThan">
      <formula>"K$25"</formula>
    </cfRule>
    <cfRule type="cellIs" dxfId="310" priority="152" operator="greaterThan">
      <formula>"J&amp;25"</formula>
    </cfRule>
    <cfRule type="cellIs" dxfId="309" priority="154" operator="greaterThan">
      <formula>"J$25"</formula>
    </cfRule>
    <cfRule type="containsText" dxfId="308" priority="155" operator="containsText" text="Excessivamente elevado">
      <formula>NOT(ISERROR(SEARCH("Excessivamente elevado",N35)))</formula>
    </cfRule>
    <cfRule type="containsText" dxfId="307" priority="157" operator="containsText" text="Válido">
      <formula>NOT(ISERROR(SEARCH("Válido",N35)))</formula>
    </cfRule>
    <cfRule type="containsText" dxfId="306" priority="158" operator="containsText" text="Inexequível">
      <formula>NOT(ISERROR(SEARCH("Inexequível",N35)))</formula>
    </cfRule>
    <cfRule type="aboveAverage" dxfId="305" priority="159" aboveAverage="0"/>
  </conditionalFormatting>
  <conditionalFormatting sqref="N36">
    <cfRule type="aboveAverage" dxfId="304" priority="54" aboveAverage="0"/>
  </conditionalFormatting>
  <conditionalFormatting sqref="N36:N37">
    <cfRule type="cellIs" dxfId="303" priority="46" operator="lessThan">
      <formula>"K$25"</formula>
    </cfRule>
    <cfRule type="cellIs" dxfId="302" priority="47" operator="greaterThan">
      <formula>"J&amp;25"</formula>
    </cfRule>
    <cfRule type="cellIs" dxfId="301" priority="49" operator="greaterThan">
      <formula>"J$25"</formula>
    </cfRule>
    <cfRule type="containsText" dxfId="300" priority="50" operator="containsText" text="Excessivamente elevado">
      <formula>NOT(ISERROR(SEARCH("Excessivamente elevado",N36)))</formula>
    </cfRule>
    <cfRule type="containsText" dxfId="299" priority="52" operator="containsText" text="Válido">
      <formula>NOT(ISERROR(SEARCH("Válido",N36)))</formula>
    </cfRule>
    <cfRule type="containsText" dxfId="298" priority="53" operator="containsText" text="Inexequível">
      <formula>NOT(ISERROR(SEARCH("Inexequível",N36)))</formula>
    </cfRule>
  </conditionalFormatting>
  <conditionalFormatting sqref="N37">
    <cfRule type="aboveAverage" dxfId="297" priority="63" aboveAverage="0"/>
  </conditionalFormatting>
  <conditionalFormatting sqref="N38">
    <cfRule type="aboveAverage" dxfId="296" priority="100" aboveAverage="0"/>
  </conditionalFormatting>
  <conditionalFormatting sqref="N41:N48">
    <cfRule type="cellIs" dxfId="295" priority="13" operator="greaterThan">
      <formula>"J$25"</formula>
    </cfRule>
    <cfRule type="containsText" dxfId="294" priority="14" operator="containsText" text="Excessivamente elevado">
      <formula>NOT(ISERROR(SEARCH("Excessivamente elevado",N41)))</formula>
    </cfRule>
    <cfRule type="containsText" dxfId="293" priority="16" operator="containsText" text="Válido">
      <formula>NOT(ISERROR(SEARCH("Válido",N41)))</formula>
    </cfRule>
    <cfRule type="containsText" dxfId="292" priority="17" operator="containsText" text="Inexequível">
      <formula>NOT(ISERROR(SEARCH("Inexequível",N41)))</formula>
    </cfRule>
  </conditionalFormatting>
  <conditionalFormatting sqref="N41:N50">
    <cfRule type="cellIs" dxfId="291" priority="1" operator="lessThan">
      <formula>"K$25"</formula>
    </cfRule>
    <cfRule type="cellIs" dxfId="290" priority="2" operator="greaterThan">
      <formula>"J&amp;25"</formula>
    </cfRule>
  </conditionalFormatting>
  <conditionalFormatting sqref="N48">
    <cfRule type="aboveAverage" dxfId="289" priority="18" aboveAverage="0"/>
  </conditionalFormatting>
  <conditionalFormatting sqref="N50:O50">
    <cfRule type="cellIs" dxfId="288" priority="128" operator="lessThan">
      <formula>"K$25"</formula>
    </cfRule>
    <cfRule type="cellIs" dxfId="287" priority="129" operator="greaterThan">
      <formula>"J&amp;25"</formula>
    </cfRule>
    <cfRule type="cellIs" dxfId="286" priority="131" operator="greaterThan">
      <formula>"J$25"</formula>
    </cfRule>
    <cfRule type="containsText" dxfId="285" priority="132" operator="containsText" text="Excessivamente elevado">
      <formula>NOT(ISERROR(SEARCH("Excessivamente elevado",N50)))</formula>
    </cfRule>
    <cfRule type="containsText" priority="170" operator="containsText" text="Excessivamente elevado">
      <formula>NOT(ISERROR(SEARCH("Excessivamente elevado",N50)))</formula>
    </cfRule>
    <cfRule type="containsText" dxfId="284" priority="171" operator="containsText" text="Válido">
      <formula>NOT(ISERROR(SEARCH("Válido",N50)))</formula>
    </cfRule>
    <cfRule type="containsText" dxfId="283" priority="172" operator="containsText" text="Inexequível">
      <formula>NOT(ISERROR(SEARCH("Inexequível",N50)))</formula>
    </cfRule>
    <cfRule type="aboveAverage" dxfId="282" priority="173" aboveAverage="0"/>
  </conditionalFormatting>
  <conditionalFormatting sqref="P6:R6">
    <cfRule type="containsText" dxfId="281" priority="91" operator="containsText" text="Excessivamente elevado">
      <formula>NOT(ISERROR(SEARCH("Excessivamente elevado",P6)))</formula>
    </cfRule>
  </conditionalFormatting>
  <conditionalFormatting sqref="N41:N47">
    <cfRule type="aboveAverage" dxfId="280" priority="4423" aboveAverage="0"/>
  </conditionalFormatting>
  <hyperlinks>
    <hyperlink ref="E47" r:id="rId1" xr:uid="{50EAA2AA-804C-4491-BAD5-D028DB0F33E2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7F120-3034-492A-A33E-12E00AEF32C8}">
  <sheetPr>
    <tabColor rgb="FF8EA9DB"/>
  </sheetPr>
  <dimension ref="A1:AG41"/>
  <sheetViews>
    <sheetView showGridLines="0" topLeftCell="A22" workbookViewId="0">
      <selection activeCell="D32" sqref="D32:D34"/>
    </sheetView>
  </sheetViews>
  <sheetFormatPr defaultRowHeight="15" x14ac:dyDescent="0.25"/>
  <cols>
    <col min="2" max="2" width="30.140625" customWidth="1"/>
    <col min="5" max="5" width="40.85546875" customWidth="1"/>
    <col min="6" max="6" width="26" customWidth="1"/>
    <col min="7" max="7" width="33.5703125" customWidth="1"/>
    <col min="9" max="9" width="10" bestFit="1" customWidth="1"/>
    <col min="10" max="10" width="13.42578125" customWidth="1"/>
    <col min="11" max="11" width="10.140625" customWidth="1"/>
    <col min="12" max="12" width="10.5703125" customWidth="1"/>
    <col min="13" max="13" width="12.5703125" customWidth="1"/>
    <col min="16" max="16" width="11.7109375" customWidth="1"/>
    <col min="17" max="17" width="12.140625" customWidth="1"/>
  </cols>
  <sheetData>
    <row r="1" spans="1:33" ht="20.25" thickBot="1" x14ac:dyDescent="0.35">
      <c r="A1" s="794" t="s">
        <v>20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V1" s="180" t="s">
        <v>0</v>
      </c>
      <c r="W1" s="181"/>
      <c r="X1" s="181"/>
      <c r="Y1" s="181"/>
      <c r="Z1" s="181"/>
      <c r="AA1" s="181"/>
      <c r="AB1" s="181" t="s">
        <v>1</v>
      </c>
      <c r="AC1" s="181" t="s">
        <v>1</v>
      </c>
      <c r="AD1" s="181" t="s">
        <v>1</v>
      </c>
      <c r="AE1" s="181" t="s">
        <v>1</v>
      </c>
      <c r="AF1" s="181" t="s">
        <v>1</v>
      </c>
      <c r="AG1" s="199" t="s">
        <v>1</v>
      </c>
    </row>
    <row r="2" spans="1:33" ht="21" thickTop="1" thickBot="1" x14ac:dyDescent="0.3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99"/>
      <c r="N2" s="86"/>
      <c r="O2" s="86"/>
      <c r="P2" s="86"/>
      <c r="V2" s="184" t="s">
        <v>1</v>
      </c>
      <c r="W2" s="175" t="s">
        <v>1</v>
      </c>
      <c r="X2" s="175" t="s">
        <v>1</v>
      </c>
      <c r="Y2" s="175" t="s">
        <v>1</v>
      </c>
      <c r="Z2" s="175" t="s">
        <v>1</v>
      </c>
      <c r="AA2" s="175" t="s">
        <v>1</v>
      </c>
      <c r="AB2" s="175" t="s">
        <v>1</v>
      </c>
      <c r="AC2" s="175" t="s">
        <v>1</v>
      </c>
      <c r="AD2" s="175" t="s">
        <v>1</v>
      </c>
      <c r="AE2" s="175" t="s">
        <v>1</v>
      </c>
      <c r="AF2" s="175" t="s">
        <v>1</v>
      </c>
      <c r="AG2" s="200" t="s">
        <v>1</v>
      </c>
    </row>
    <row r="3" spans="1:33" ht="19.5" thickBot="1" x14ac:dyDescent="0.35">
      <c r="A3" s="88" t="s">
        <v>25</v>
      </c>
      <c r="B3" s="89"/>
      <c r="C3" s="89"/>
      <c r="D3" s="90"/>
      <c r="E3" s="91"/>
      <c r="F3" s="87"/>
      <c r="G3" s="87"/>
      <c r="H3" s="87"/>
      <c r="I3" s="87"/>
      <c r="J3" s="87"/>
      <c r="K3" s="87"/>
      <c r="L3" s="87"/>
      <c r="M3" s="100"/>
      <c r="N3" s="87"/>
      <c r="O3" s="87"/>
      <c r="P3" s="87"/>
      <c r="V3" s="190" t="s">
        <v>2</v>
      </c>
      <c r="W3" s="187"/>
      <c r="X3" s="187"/>
      <c r="Y3" s="187"/>
      <c r="Z3" s="187"/>
      <c r="AA3" s="187"/>
      <c r="AB3" s="187"/>
      <c r="AC3" s="187"/>
      <c r="AD3" s="187"/>
      <c r="AE3" s="186" t="s">
        <v>1</v>
      </c>
      <c r="AF3" s="187" t="s">
        <v>3</v>
      </c>
      <c r="AG3" s="201"/>
    </row>
    <row r="4" spans="1:33" ht="19.5" thickTop="1" x14ac:dyDescent="0.3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100"/>
      <c r="N4" s="87"/>
      <c r="O4" s="87"/>
      <c r="P4" s="87"/>
      <c r="V4" s="189" t="s">
        <v>4</v>
      </c>
      <c r="W4" s="186" t="s">
        <v>5</v>
      </c>
      <c r="X4" s="186"/>
      <c r="Y4" s="186"/>
      <c r="Z4" s="186" t="s">
        <v>1</v>
      </c>
      <c r="AA4" s="186" t="s">
        <v>1</v>
      </c>
      <c r="AB4" s="186" t="s">
        <v>1</v>
      </c>
      <c r="AC4" s="186" t="s">
        <v>1</v>
      </c>
      <c r="AD4" s="186" t="s">
        <v>1</v>
      </c>
      <c r="AE4" s="186" t="s">
        <v>1</v>
      </c>
      <c r="AF4" s="177" t="s">
        <v>6</v>
      </c>
      <c r="AG4" s="188" t="s">
        <v>1</v>
      </c>
    </row>
    <row r="5" spans="1:33" ht="15.75" thickBot="1" x14ac:dyDescent="0.3">
      <c r="A5" s="85"/>
      <c r="D5" s="629"/>
      <c r="E5" s="601"/>
      <c r="F5" s="601"/>
      <c r="G5" s="13"/>
      <c r="H5" s="13"/>
      <c r="I5" s="601"/>
      <c r="J5" s="13"/>
      <c r="K5" s="13"/>
      <c r="L5" s="13"/>
      <c r="M5" s="66"/>
      <c r="N5" s="13"/>
      <c r="O5" s="13"/>
      <c r="V5" s="189" t="s">
        <v>8</v>
      </c>
      <c r="W5" s="186" t="s">
        <v>9</v>
      </c>
      <c r="X5" s="186"/>
      <c r="Y5" s="186"/>
      <c r="Z5" s="186"/>
      <c r="AA5" s="186" t="s">
        <v>1</v>
      </c>
      <c r="AB5" s="186" t="s">
        <v>1</v>
      </c>
      <c r="AC5" s="186" t="s">
        <v>1</v>
      </c>
      <c r="AD5" s="186" t="s">
        <v>1</v>
      </c>
      <c r="AE5" s="186" t="s">
        <v>1</v>
      </c>
      <c r="AF5" s="178" t="s">
        <v>6</v>
      </c>
      <c r="AG5" s="188" t="s">
        <v>1</v>
      </c>
    </row>
    <row r="6" spans="1:33" ht="15.75" thickBot="1" x14ac:dyDescent="0.3">
      <c r="A6" s="50" t="s">
        <v>506</v>
      </c>
      <c r="B6" s="51"/>
      <c r="C6" s="52"/>
      <c r="D6" s="617"/>
      <c r="E6" s="609"/>
      <c r="F6" s="610"/>
      <c r="G6" s="609"/>
      <c r="H6" s="610"/>
      <c r="I6" s="609"/>
      <c r="J6" s="68"/>
      <c r="K6" s="71" t="s">
        <v>30</v>
      </c>
      <c r="L6" s="72"/>
      <c r="M6" s="72"/>
      <c r="N6" s="73"/>
      <c r="O6" s="73"/>
      <c r="P6" s="73"/>
      <c r="Q6" s="73"/>
      <c r="R6" s="73"/>
      <c r="S6" s="73"/>
      <c r="V6" s="189" t="s">
        <v>10</v>
      </c>
      <c r="W6" s="186" t="s">
        <v>11</v>
      </c>
      <c r="X6" s="186"/>
      <c r="Y6" s="186"/>
      <c r="Z6" s="186" t="s">
        <v>1</v>
      </c>
      <c r="AA6" s="186" t="s">
        <v>1</v>
      </c>
      <c r="AB6" s="186" t="s">
        <v>1</v>
      </c>
      <c r="AC6" s="186" t="s">
        <v>1</v>
      </c>
      <c r="AD6" s="186" t="s">
        <v>1</v>
      </c>
      <c r="AE6" s="186" t="s">
        <v>1</v>
      </c>
      <c r="AF6" s="178" t="s">
        <v>6</v>
      </c>
      <c r="AG6" s="188" t="s">
        <v>1</v>
      </c>
    </row>
    <row r="7" spans="1:33" ht="15.75" thickTop="1" x14ac:dyDescent="0.25">
      <c r="A7" s="30" t="s">
        <v>46</v>
      </c>
      <c r="B7" s="30"/>
      <c r="C7" s="35">
        <f>AVERAGE(I28:I30)</f>
        <v>84.216666666666669</v>
      </c>
      <c r="D7" s="611"/>
      <c r="E7" s="612"/>
      <c r="F7" s="613"/>
      <c r="G7" s="612"/>
      <c r="H7" s="613"/>
      <c r="I7" s="612"/>
      <c r="J7" s="30"/>
      <c r="K7" s="74">
        <v>0.25</v>
      </c>
      <c r="L7" s="843" t="s">
        <v>382</v>
      </c>
      <c r="M7" s="843"/>
      <c r="N7" s="843"/>
      <c r="O7" s="843"/>
      <c r="P7" s="843"/>
      <c r="Q7" s="843"/>
      <c r="R7" s="843"/>
      <c r="S7" s="843"/>
      <c r="V7" s="189" t="s">
        <v>12</v>
      </c>
      <c r="W7" s="186" t="s">
        <v>13</v>
      </c>
      <c r="X7" s="186"/>
      <c r="Y7" s="186"/>
      <c r="Z7" s="186" t="s">
        <v>1</v>
      </c>
      <c r="AA7" s="186" t="s">
        <v>1</v>
      </c>
      <c r="AB7" s="186" t="s">
        <v>1</v>
      </c>
      <c r="AC7" s="186" t="s">
        <v>1</v>
      </c>
      <c r="AD7" s="186" t="s">
        <v>1</v>
      </c>
      <c r="AE7" s="186" t="s">
        <v>1</v>
      </c>
      <c r="AF7" s="178" t="s">
        <v>6</v>
      </c>
      <c r="AG7" s="188" t="s">
        <v>1</v>
      </c>
    </row>
    <row r="8" spans="1:33" x14ac:dyDescent="0.25">
      <c r="A8" s="30" t="s">
        <v>39</v>
      </c>
      <c r="B8" s="30"/>
      <c r="C8" s="35">
        <f>_xlfn.STDEV.S(I28:I30)</f>
        <v>13.190558492093247</v>
      </c>
      <c r="D8" s="611"/>
      <c r="E8" s="612"/>
      <c r="F8" s="613"/>
      <c r="G8" s="612"/>
      <c r="H8" s="613"/>
      <c r="I8" s="612"/>
      <c r="J8" s="30"/>
      <c r="K8" s="75">
        <v>0.75</v>
      </c>
      <c r="L8" s="76" t="s">
        <v>383</v>
      </c>
      <c r="M8" s="76"/>
      <c r="N8" s="76"/>
      <c r="O8" s="76"/>
      <c r="P8" s="76"/>
      <c r="Q8" s="76"/>
      <c r="R8" s="76"/>
      <c r="S8" s="77"/>
      <c r="V8" s="189" t="s">
        <v>15</v>
      </c>
      <c r="W8" s="186" t="s">
        <v>16</v>
      </c>
      <c r="X8" s="186"/>
      <c r="Y8" s="186"/>
      <c r="Z8" s="186"/>
      <c r="AA8" s="186"/>
      <c r="AB8" s="186" t="s">
        <v>1</v>
      </c>
      <c r="AC8" s="186" t="s">
        <v>1</v>
      </c>
      <c r="AD8" s="186" t="s">
        <v>1</v>
      </c>
      <c r="AE8" s="186" t="s">
        <v>1</v>
      </c>
      <c r="AF8" s="178" t="s">
        <v>17</v>
      </c>
      <c r="AG8" s="188" t="s">
        <v>1</v>
      </c>
    </row>
    <row r="9" spans="1:33" x14ac:dyDescent="0.25">
      <c r="A9" s="30" t="s">
        <v>41</v>
      </c>
      <c r="B9" s="30"/>
      <c r="C9" s="36">
        <f>(C8/C7)*100</f>
        <v>15.662646141412919</v>
      </c>
      <c r="D9" s="611"/>
      <c r="E9" s="614"/>
      <c r="F9" s="613"/>
      <c r="G9" s="614"/>
      <c r="H9" s="613"/>
      <c r="I9" s="614"/>
      <c r="J9" s="602"/>
      <c r="K9" s="78"/>
      <c r="L9" s="13"/>
      <c r="M9" s="13"/>
      <c r="S9" s="79"/>
      <c r="V9" s="189" t="s">
        <v>18</v>
      </c>
      <c r="W9" s="186" t="s">
        <v>19</v>
      </c>
      <c r="X9" s="186"/>
      <c r="Y9" s="186"/>
      <c r="Z9" s="186"/>
      <c r="AA9" s="186"/>
      <c r="AB9" s="186" t="s">
        <v>1</v>
      </c>
      <c r="AC9" s="186" t="s">
        <v>1</v>
      </c>
      <c r="AD9" s="186" t="s">
        <v>1</v>
      </c>
      <c r="AE9" s="186" t="s">
        <v>1</v>
      </c>
      <c r="AF9" s="178" t="s">
        <v>17</v>
      </c>
      <c r="AG9" s="188" t="s">
        <v>1</v>
      </c>
    </row>
    <row r="10" spans="1:33" x14ac:dyDescent="0.25">
      <c r="A10" s="30" t="s">
        <v>44</v>
      </c>
      <c r="B10" s="30"/>
      <c r="C10" s="57" t="str">
        <f>IF(C9&gt;25,"Mediana","Média")</f>
        <v>Média</v>
      </c>
      <c r="D10" s="611"/>
      <c r="E10" s="607"/>
      <c r="F10" s="613"/>
      <c r="G10" s="607"/>
      <c r="H10" s="613"/>
      <c r="I10" s="607"/>
      <c r="J10" s="30"/>
      <c r="K10" s="13"/>
      <c r="L10" s="13"/>
      <c r="M10" s="101" t="s">
        <v>42</v>
      </c>
      <c r="N10" s="81"/>
      <c r="O10" s="82"/>
      <c r="P10" s="83"/>
      <c r="Q10" s="83"/>
      <c r="R10" s="83"/>
      <c r="S10" s="83"/>
      <c r="V10" s="189" t="s">
        <v>21</v>
      </c>
      <c r="W10" s="186" t="s">
        <v>22</v>
      </c>
      <c r="X10" s="186"/>
      <c r="Y10" s="186"/>
      <c r="Z10" s="186"/>
      <c r="AA10" s="186"/>
      <c r="AB10" s="186"/>
      <c r="AC10" s="186" t="s">
        <v>1</v>
      </c>
      <c r="AD10" s="186" t="s">
        <v>1</v>
      </c>
      <c r="AE10" s="186" t="s">
        <v>1</v>
      </c>
      <c r="AF10" s="178" t="s">
        <v>6</v>
      </c>
      <c r="AG10" s="188"/>
    </row>
    <row r="11" spans="1:33" x14ac:dyDescent="0.25">
      <c r="A11" s="30" t="s">
        <v>48</v>
      </c>
      <c r="B11" s="30"/>
      <c r="C11" s="35">
        <f>MIN(I28:I30)</f>
        <v>73.650000000000006</v>
      </c>
      <c r="D11" s="611"/>
      <c r="E11" s="612"/>
      <c r="F11" s="613"/>
      <c r="G11" s="612"/>
      <c r="H11" s="613"/>
      <c r="I11" s="612"/>
      <c r="J11" s="602"/>
      <c r="K11" s="13"/>
      <c r="L11" s="13"/>
      <c r="M11" s="82"/>
      <c r="N11" s="82"/>
      <c r="O11" s="82"/>
      <c r="P11" s="83"/>
      <c r="Q11" s="83"/>
      <c r="R11" s="83"/>
      <c r="S11" s="83"/>
      <c r="V11" s="189" t="s">
        <v>23</v>
      </c>
      <c r="W11" s="186" t="s">
        <v>24</v>
      </c>
      <c r="X11" s="186"/>
      <c r="Y11" s="186"/>
      <c r="Z11" s="186" t="s">
        <v>1</v>
      </c>
      <c r="AA11" s="186" t="s">
        <v>1</v>
      </c>
      <c r="AB11" s="186" t="s">
        <v>1</v>
      </c>
      <c r="AC11" s="186" t="s">
        <v>1</v>
      </c>
      <c r="AD11" s="186" t="s">
        <v>1</v>
      </c>
      <c r="AE11" s="186" t="s">
        <v>1</v>
      </c>
      <c r="AF11" s="178" t="s">
        <v>6</v>
      </c>
      <c r="AG11" s="188" t="s">
        <v>1</v>
      </c>
    </row>
    <row r="12" spans="1:33" ht="15.75" thickBot="1" x14ac:dyDescent="0.3">
      <c r="D12" s="580"/>
      <c r="E12" s="609"/>
      <c r="F12" s="609"/>
      <c r="G12" s="609"/>
      <c r="H12" s="609"/>
      <c r="I12" s="609"/>
      <c r="K12" s="13"/>
      <c r="L12" s="13"/>
      <c r="M12" s="84">
        <v>0.25</v>
      </c>
      <c r="N12" s="82" t="s">
        <v>45</v>
      </c>
      <c r="O12" s="82" t="s">
        <v>46</v>
      </c>
      <c r="P12" s="83"/>
      <c r="Q12" s="83"/>
      <c r="R12" s="83"/>
      <c r="S12" s="83"/>
      <c r="V12" s="189" t="s">
        <v>26</v>
      </c>
      <c r="W12" s="186" t="s">
        <v>27</v>
      </c>
      <c r="X12" s="186"/>
      <c r="Y12" s="186"/>
      <c r="Z12" s="186"/>
      <c r="AA12" s="186"/>
      <c r="AB12" s="186"/>
      <c r="AC12" s="186"/>
      <c r="AD12" s="186"/>
      <c r="AE12" s="186" t="s">
        <v>1</v>
      </c>
      <c r="AF12" s="178" t="s">
        <v>17</v>
      </c>
      <c r="AG12" s="188" t="s">
        <v>1</v>
      </c>
    </row>
    <row r="13" spans="1:33" x14ac:dyDescent="0.25">
      <c r="A13" s="50" t="s">
        <v>507</v>
      </c>
      <c r="B13" s="51"/>
      <c r="C13" s="53"/>
      <c r="D13" s="617"/>
      <c r="E13" s="609"/>
      <c r="F13" s="610"/>
      <c r="G13" s="609"/>
      <c r="H13" s="610"/>
      <c r="I13" s="609"/>
      <c r="J13" s="68"/>
      <c r="K13" s="13"/>
      <c r="L13" s="13"/>
      <c r="M13" s="82"/>
      <c r="N13" s="82" t="s">
        <v>49</v>
      </c>
      <c r="O13" s="82" t="s">
        <v>50</v>
      </c>
      <c r="P13" s="83"/>
      <c r="Q13" s="83"/>
      <c r="R13" s="83"/>
      <c r="S13" s="83"/>
      <c r="V13" s="189" t="s">
        <v>28</v>
      </c>
      <c r="W13" s="186" t="s">
        <v>29</v>
      </c>
      <c r="X13" s="186"/>
      <c r="Y13" s="186"/>
      <c r="Z13" s="186"/>
      <c r="AA13" s="186"/>
      <c r="AB13" s="186"/>
      <c r="AC13" s="186"/>
      <c r="AD13" s="186"/>
      <c r="AE13" s="186" t="s">
        <v>1</v>
      </c>
      <c r="AF13" s="178" t="s">
        <v>6</v>
      </c>
      <c r="AG13" s="188" t="s">
        <v>1</v>
      </c>
    </row>
    <row r="14" spans="1:33" x14ac:dyDescent="0.25">
      <c r="A14" s="54" t="s">
        <v>46</v>
      </c>
      <c r="B14" s="30"/>
      <c r="C14" s="55">
        <f>AVERAGE(I32:I34)</f>
        <v>152.54</v>
      </c>
      <c r="D14" s="611"/>
      <c r="E14" s="612"/>
      <c r="F14" s="613"/>
      <c r="G14" s="612"/>
      <c r="H14" s="613"/>
      <c r="I14" s="612"/>
      <c r="J14" s="602"/>
      <c r="K14" s="13"/>
      <c r="L14" s="13"/>
      <c r="M14" s="82"/>
      <c r="N14" s="82"/>
      <c r="O14" s="82"/>
      <c r="P14" s="83"/>
      <c r="Q14" s="83"/>
      <c r="R14" s="83"/>
      <c r="S14" s="83"/>
      <c r="V14" s="195" t="s">
        <v>31</v>
      </c>
      <c r="W14" s="906" t="s">
        <v>32</v>
      </c>
      <c r="X14" s="906"/>
      <c r="Y14" s="906"/>
      <c r="Z14" s="906"/>
      <c r="AA14" s="906"/>
      <c r="AB14" s="906"/>
      <c r="AC14" s="906"/>
      <c r="AD14" s="906"/>
      <c r="AE14" s="907"/>
      <c r="AF14" s="178" t="s">
        <v>17</v>
      </c>
      <c r="AG14" s="188" t="s">
        <v>1</v>
      </c>
    </row>
    <row r="15" spans="1:33" x14ac:dyDescent="0.25">
      <c r="A15" s="54" t="s">
        <v>39</v>
      </c>
      <c r="B15" s="30"/>
      <c r="C15" s="55">
        <f>_xlfn.STDEV.S(I32:I34)</f>
        <v>14.354609015922376</v>
      </c>
      <c r="D15" s="611"/>
      <c r="E15" s="612"/>
      <c r="F15" s="613"/>
      <c r="G15" s="612"/>
      <c r="H15" s="613"/>
      <c r="I15" s="612"/>
      <c r="J15" s="602"/>
      <c r="K15" s="13"/>
      <c r="L15" s="13"/>
      <c r="M15" s="13"/>
      <c r="N15" s="92"/>
      <c r="O15" s="92"/>
      <c r="P15" s="83"/>
      <c r="Q15" s="83"/>
      <c r="R15" s="83"/>
      <c r="S15" s="83"/>
      <c r="V15" s="190" t="s">
        <v>1</v>
      </c>
      <c r="W15" s="206"/>
      <c r="X15" s="206"/>
      <c r="Y15" s="206"/>
      <c r="Z15" s="206"/>
      <c r="AA15" s="206"/>
      <c r="AB15" s="206"/>
      <c r="AC15" s="206"/>
      <c r="AD15" s="206"/>
      <c r="AE15" s="206"/>
      <c r="AF15" s="186" t="s">
        <v>1</v>
      </c>
      <c r="AG15" s="188" t="s">
        <v>1</v>
      </c>
    </row>
    <row r="16" spans="1:33" x14ac:dyDescent="0.25">
      <c r="A16" s="54" t="s">
        <v>41</v>
      </c>
      <c r="B16" s="30"/>
      <c r="C16" s="56">
        <f>(C15/C14)*100</f>
        <v>9.4103900720613467</v>
      </c>
      <c r="D16" s="611"/>
      <c r="E16" s="614"/>
      <c r="F16" s="613"/>
      <c r="G16" s="614"/>
      <c r="H16" s="613"/>
      <c r="I16" s="614"/>
      <c r="J16" s="602"/>
      <c r="K16" s="13"/>
      <c r="L16" s="13"/>
      <c r="M16" s="92"/>
      <c r="N16" s="92"/>
      <c r="O16" s="92"/>
      <c r="P16" s="83"/>
      <c r="Q16" s="83"/>
      <c r="R16" s="83"/>
      <c r="S16" s="83"/>
      <c r="V16" s="190" t="s">
        <v>38</v>
      </c>
      <c r="W16" s="187"/>
      <c r="X16" s="187"/>
      <c r="Y16" s="186" t="s">
        <v>1</v>
      </c>
      <c r="Z16" s="186" t="s">
        <v>1</v>
      </c>
      <c r="AA16" s="186" t="s">
        <v>1</v>
      </c>
      <c r="AB16" s="186" t="s">
        <v>1</v>
      </c>
      <c r="AC16" s="186" t="s">
        <v>1</v>
      </c>
      <c r="AD16" s="186" t="s">
        <v>1</v>
      </c>
      <c r="AE16" s="186" t="s">
        <v>1</v>
      </c>
      <c r="AF16" s="186" t="s">
        <v>1</v>
      </c>
      <c r="AG16" s="188" t="s">
        <v>1</v>
      </c>
    </row>
    <row r="17" spans="1:33" x14ac:dyDescent="0.25">
      <c r="A17" s="54" t="s">
        <v>44</v>
      </c>
      <c r="B17" s="30"/>
      <c r="C17" s="57" t="str">
        <f>IF(C16&gt;25,"Mediana","Média")</f>
        <v>Média</v>
      </c>
      <c r="D17" s="611"/>
      <c r="E17" s="607"/>
      <c r="F17" s="613"/>
      <c r="G17" s="607"/>
      <c r="H17" s="613"/>
      <c r="I17" s="607"/>
      <c r="J17" s="30"/>
      <c r="K17" s="13"/>
      <c r="L17" s="13"/>
      <c r="M17" s="92"/>
      <c r="N17" s="92"/>
      <c r="O17" s="92"/>
      <c r="P17" s="83"/>
      <c r="Q17" s="83"/>
      <c r="R17" s="83"/>
      <c r="S17" s="83"/>
      <c r="V17" s="191" t="s">
        <v>40</v>
      </c>
      <c r="W17" s="186"/>
      <c r="X17" s="186"/>
      <c r="Y17" s="186"/>
      <c r="Z17" s="186"/>
      <c r="AA17" s="186"/>
      <c r="AB17" s="186"/>
      <c r="AC17" s="186"/>
      <c r="AD17" s="186"/>
      <c r="AE17" s="186" t="s">
        <v>1</v>
      </c>
      <c r="AF17" s="186" t="s">
        <v>1</v>
      </c>
      <c r="AG17" s="188" t="s">
        <v>1</v>
      </c>
    </row>
    <row r="18" spans="1:33" x14ac:dyDescent="0.25">
      <c r="A18" s="54" t="s">
        <v>48</v>
      </c>
      <c r="B18" s="30"/>
      <c r="C18" s="55">
        <f>MIN(I32:I34)</f>
        <v>142.62</v>
      </c>
      <c r="D18" s="611"/>
      <c r="E18" s="612"/>
      <c r="F18" s="613"/>
      <c r="G18" s="612"/>
      <c r="H18" s="613"/>
      <c r="I18" s="612"/>
      <c r="J18" s="602"/>
      <c r="K18" s="13"/>
      <c r="L18" s="13"/>
      <c r="M18" s="92"/>
      <c r="N18" s="92"/>
      <c r="O18" s="92"/>
      <c r="P18" s="83"/>
      <c r="Q18" s="83"/>
      <c r="R18" s="83"/>
      <c r="S18" s="83"/>
      <c r="V18" s="191" t="s">
        <v>43</v>
      </c>
      <c r="W18" s="186"/>
      <c r="X18" s="186"/>
      <c r="Y18" s="186"/>
      <c r="Z18" s="186"/>
      <c r="AA18" s="186"/>
      <c r="AB18" s="186"/>
      <c r="AC18" s="186"/>
      <c r="AD18" s="186"/>
      <c r="AE18" s="186" t="s">
        <v>1</v>
      </c>
      <c r="AF18" s="186" t="s">
        <v>1</v>
      </c>
      <c r="AG18" s="188" t="s">
        <v>1</v>
      </c>
    </row>
    <row r="19" spans="1:33" ht="15.75" thickBot="1" x14ac:dyDescent="0.3">
      <c r="A19" s="61"/>
      <c r="B19" s="62"/>
      <c r="C19" s="63"/>
      <c r="D19" s="580"/>
      <c r="E19" s="609"/>
      <c r="F19" s="609"/>
      <c r="G19" s="609"/>
      <c r="H19" s="609"/>
      <c r="I19" s="609"/>
      <c r="J19" s="447"/>
      <c r="K19" s="13"/>
      <c r="L19" s="13"/>
      <c r="M19" s="92"/>
      <c r="N19" s="92"/>
      <c r="O19" s="92"/>
      <c r="P19" s="83"/>
      <c r="Q19" s="83"/>
      <c r="R19" s="83"/>
      <c r="S19" s="83"/>
      <c r="V19" s="908" t="s">
        <v>47</v>
      </c>
      <c r="W19" s="909"/>
      <c r="X19" s="909"/>
      <c r="Y19" s="909"/>
      <c r="Z19" s="909"/>
      <c r="AA19" s="909"/>
      <c r="AB19" s="909"/>
      <c r="AC19" s="909"/>
      <c r="AD19" s="909"/>
      <c r="AE19" s="909"/>
      <c r="AF19" s="909"/>
      <c r="AG19" s="202"/>
    </row>
    <row r="20" spans="1:33" x14ac:dyDescent="0.25">
      <c r="A20" s="30"/>
      <c r="B20" s="31"/>
      <c r="C20" s="31"/>
      <c r="D20" s="623"/>
      <c r="E20" s="603"/>
      <c r="F20" s="30"/>
      <c r="G20" s="31"/>
      <c r="H20" s="606"/>
      <c r="I20" s="623"/>
      <c r="P20" s="92"/>
    </row>
    <row r="21" spans="1:33" x14ac:dyDescent="0.25">
      <c r="A21" s="30"/>
      <c r="B21" s="31"/>
      <c r="C21" s="31"/>
      <c r="D21" s="32"/>
      <c r="E21" s="35"/>
      <c r="F21" s="30"/>
      <c r="G21" s="31"/>
      <c r="H21" s="31"/>
      <c r="I21" s="32"/>
      <c r="J21" s="35"/>
    </row>
    <row r="22" spans="1:33" x14ac:dyDescent="0.25">
      <c r="A22" s="30"/>
      <c r="B22" s="31"/>
      <c r="C22" s="31"/>
      <c r="D22" s="32"/>
      <c r="E22" s="33"/>
      <c r="F22" s="30"/>
      <c r="G22" s="31"/>
      <c r="H22" s="31"/>
      <c r="I22" s="32"/>
      <c r="J22" s="33"/>
    </row>
    <row r="23" spans="1:33" x14ac:dyDescent="0.25">
      <c r="A23" s="30"/>
      <c r="B23" s="31"/>
      <c r="C23" s="31"/>
      <c r="D23" s="32"/>
      <c r="E23" s="33"/>
    </row>
    <row r="24" spans="1:33" x14ac:dyDescent="0.25">
      <c r="A24" s="30"/>
      <c r="B24" s="31"/>
      <c r="C24" s="31"/>
      <c r="D24" s="32"/>
      <c r="E24" s="33"/>
    </row>
    <row r="25" spans="1:33" ht="15.75" thickBot="1" x14ac:dyDescent="0.3">
      <c r="A25" s="20"/>
      <c r="D25" s="20"/>
      <c r="E25" s="13"/>
    </row>
    <row r="26" spans="1:33" ht="15.75" thickBot="1" x14ac:dyDescent="0.3">
      <c r="A26" s="809" t="s">
        <v>54</v>
      </c>
      <c r="B26" s="803" t="s">
        <v>55</v>
      </c>
      <c r="C26" s="803" t="s">
        <v>56</v>
      </c>
      <c r="D26" s="803" t="s">
        <v>57</v>
      </c>
      <c r="E26" s="803" t="s">
        <v>58</v>
      </c>
      <c r="F26" s="803" t="s">
        <v>59</v>
      </c>
      <c r="G26" s="803" t="s">
        <v>60</v>
      </c>
      <c r="H26" s="817" t="s">
        <v>61</v>
      </c>
      <c r="I26" s="805" t="s">
        <v>62</v>
      </c>
      <c r="J26" s="805" t="s">
        <v>63</v>
      </c>
      <c r="K26" s="807" t="s">
        <v>149</v>
      </c>
      <c r="L26" s="807" t="s">
        <v>150</v>
      </c>
      <c r="M26" s="807" t="s">
        <v>66</v>
      </c>
      <c r="N26" s="807" t="s">
        <v>67</v>
      </c>
      <c r="O26" s="807"/>
      <c r="P26" s="805" t="s">
        <v>68</v>
      </c>
      <c r="Q26" s="816"/>
    </row>
    <row r="27" spans="1:33" ht="15.75" thickBot="1" x14ac:dyDescent="0.3">
      <c r="A27" s="810"/>
      <c r="B27" s="804"/>
      <c r="C27" s="804"/>
      <c r="D27" s="804"/>
      <c r="E27" s="804"/>
      <c r="F27" s="804"/>
      <c r="G27" s="925"/>
      <c r="H27" s="926"/>
      <c r="I27" s="806"/>
      <c r="J27" s="806"/>
      <c r="K27" s="808"/>
      <c r="L27" s="808"/>
      <c r="M27" s="819"/>
      <c r="N27" s="808"/>
      <c r="O27" s="808"/>
      <c r="P27" s="149" t="s">
        <v>69</v>
      </c>
      <c r="Q27" s="150" t="s">
        <v>70</v>
      </c>
      <c r="R27" s="6"/>
      <c r="S27" s="6"/>
    </row>
    <row r="28" spans="1:33" ht="45" customHeight="1" x14ac:dyDescent="0.25">
      <c r="A28" s="757">
        <v>31</v>
      </c>
      <c r="B28" s="902" t="s">
        <v>300</v>
      </c>
      <c r="C28" s="764" t="s">
        <v>56</v>
      </c>
      <c r="D28" s="764">
        <v>20</v>
      </c>
      <c r="E28" s="277" t="s">
        <v>217</v>
      </c>
      <c r="F28" s="462" t="s">
        <v>73</v>
      </c>
      <c r="G28" s="440" t="s">
        <v>218</v>
      </c>
      <c r="H28" s="493" t="s">
        <v>82</v>
      </c>
      <c r="I28" s="48">
        <v>73.650000000000006</v>
      </c>
      <c r="J28" s="831">
        <f>AVERAGE(I28:I31)</f>
        <v>92.912499999999994</v>
      </c>
      <c r="K28" s="820">
        <f>$J$28*1.25</f>
        <v>116.140625</v>
      </c>
      <c r="L28" s="900">
        <f>75%*J28</f>
        <v>69.684374999999989</v>
      </c>
      <c r="M28" s="630" t="str">
        <f t="shared" ref="M28:M31" si="0">IF(I28&gt;K$28,"EXCESSIVAMENTE ELEVADO",IF(I28&lt;L$28,"INEXEQUÍVEL","VÁLIDO"))</f>
        <v>VÁLIDO</v>
      </c>
      <c r="N28" s="248"/>
      <c r="O28" s="153"/>
      <c r="P28" s="898">
        <f>TRUNC(AVERAGE(I28:I30),2)</f>
        <v>84.21</v>
      </c>
      <c r="Q28" s="822">
        <f>D28*P28</f>
        <v>1684.1999999999998</v>
      </c>
    </row>
    <row r="29" spans="1:33" ht="36" customHeight="1" x14ac:dyDescent="0.25">
      <c r="A29" s="757"/>
      <c r="B29" s="902"/>
      <c r="C29" s="764"/>
      <c r="D29" s="764"/>
      <c r="E29" s="272" t="s">
        <v>301</v>
      </c>
      <c r="F29" s="500" t="s">
        <v>73</v>
      </c>
      <c r="G29" s="107" t="s">
        <v>302</v>
      </c>
      <c r="H29" s="107" t="s">
        <v>74</v>
      </c>
      <c r="I29" s="109">
        <v>80</v>
      </c>
      <c r="J29" s="831"/>
      <c r="K29" s="820"/>
      <c r="L29" s="838"/>
      <c r="M29" s="562" t="str">
        <f t="shared" si="0"/>
        <v>VÁLIDO</v>
      </c>
      <c r="N29" s="571"/>
      <c r="O29" s="133"/>
      <c r="P29" s="898"/>
      <c r="Q29" s="822"/>
    </row>
    <row r="30" spans="1:33" ht="37.5" customHeight="1" x14ac:dyDescent="0.25">
      <c r="A30" s="757"/>
      <c r="B30" s="902"/>
      <c r="C30" s="764"/>
      <c r="D30" s="764"/>
      <c r="E30" s="95" t="s">
        <v>303</v>
      </c>
      <c r="F30" s="501" t="s">
        <v>73</v>
      </c>
      <c r="G30" s="440" t="s">
        <v>304</v>
      </c>
      <c r="H30" s="440" t="s">
        <v>74</v>
      </c>
      <c r="I30" s="109">
        <v>99</v>
      </c>
      <c r="J30" s="831"/>
      <c r="K30" s="820"/>
      <c r="L30" s="838"/>
      <c r="M30" s="227" t="str">
        <f t="shared" si="0"/>
        <v>VÁLIDO</v>
      </c>
      <c r="N30" s="245"/>
      <c r="O30" s="246"/>
      <c r="P30" s="898"/>
      <c r="Q30" s="822"/>
    </row>
    <row r="31" spans="1:33" s="433" customFormat="1" ht="105.75" thickBot="1" x14ac:dyDescent="0.3">
      <c r="A31" s="758"/>
      <c r="B31" s="903"/>
      <c r="C31" s="765"/>
      <c r="D31" s="765"/>
      <c r="E31" s="476" t="s">
        <v>431</v>
      </c>
      <c r="F31" s="501" t="s">
        <v>79</v>
      </c>
      <c r="G31" s="537" t="s">
        <v>430</v>
      </c>
      <c r="H31" s="537" t="s">
        <v>82</v>
      </c>
      <c r="I31" s="111">
        <v>119</v>
      </c>
      <c r="J31" s="831"/>
      <c r="K31" s="820"/>
      <c r="L31" s="839"/>
      <c r="M31" s="572" t="str">
        <f t="shared" si="0"/>
        <v>EXCESSIVAMENTE ELEVADO</v>
      </c>
      <c r="N31" s="676">
        <f>(I31-J28)/J28</f>
        <v>0.28077492264227105</v>
      </c>
      <c r="O31" s="241" t="s">
        <v>87</v>
      </c>
      <c r="P31" s="898"/>
      <c r="Q31" s="822"/>
    </row>
    <row r="32" spans="1:33" ht="44.25" customHeight="1" x14ac:dyDescent="0.25">
      <c r="A32" s="921">
        <v>32</v>
      </c>
      <c r="B32" s="923" t="s">
        <v>305</v>
      </c>
      <c r="C32" s="772" t="s">
        <v>56</v>
      </c>
      <c r="D32" s="772">
        <v>20</v>
      </c>
      <c r="E32" s="283" t="s">
        <v>301</v>
      </c>
      <c r="F32" s="503" t="s">
        <v>73</v>
      </c>
      <c r="G32" s="503" t="s">
        <v>302</v>
      </c>
      <c r="H32" s="503" t="s">
        <v>74</v>
      </c>
      <c r="I32" s="426">
        <v>142.62</v>
      </c>
      <c r="J32" s="844">
        <f>AVERAGE(I32:I34)</f>
        <v>152.54</v>
      </c>
      <c r="K32" s="847">
        <f>$J$32*1.25</f>
        <v>190.67499999999998</v>
      </c>
      <c r="L32" s="850">
        <f>J32*75%</f>
        <v>114.405</v>
      </c>
      <c r="M32" s="573" t="str">
        <f>IF(I32&gt;K$32,"EXCESSIVAMENTE ELEVADO",IF(I32&lt;L$32,"INEXEQUÍVEL","VÁLIDO"))</f>
        <v>VÁLIDO</v>
      </c>
      <c r="N32" s="575"/>
      <c r="O32" s="626"/>
      <c r="P32" s="833">
        <f>TRUNC(AVERAGE(I32:I34),2)</f>
        <v>152.54</v>
      </c>
      <c r="Q32" s="814">
        <f>D32*P32</f>
        <v>3050.7999999999997</v>
      </c>
    </row>
    <row r="33" spans="1:17" ht="35.25" customHeight="1" x14ac:dyDescent="0.25">
      <c r="A33" s="922"/>
      <c r="B33" s="924"/>
      <c r="C33" s="773"/>
      <c r="D33" s="773"/>
      <c r="E33" s="276" t="s">
        <v>306</v>
      </c>
      <c r="F33" s="107" t="s">
        <v>73</v>
      </c>
      <c r="G33" s="442" t="s">
        <v>307</v>
      </c>
      <c r="H33" s="442" t="s">
        <v>74</v>
      </c>
      <c r="I33" s="47">
        <v>146</v>
      </c>
      <c r="J33" s="831"/>
      <c r="K33" s="820"/>
      <c r="L33" s="850"/>
      <c r="M33" s="574" t="str">
        <f t="shared" ref="M33:M34" si="1">IF(I33&gt;K$32,"EXCESSIVAMENTE ELEVADO",IF(I33&lt;L$32,"INEXEQUÍVEL","VÁLIDO"))</f>
        <v>VÁLIDO</v>
      </c>
      <c r="N33" s="587"/>
      <c r="O33" s="133"/>
      <c r="P33" s="834"/>
      <c r="Q33" s="815"/>
    </row>
    <row r="34" spans="1:17" ht="105.75" thickBot="1" x14ac:dyDescent="0.3">
      <c r="A34" s="922"/>
      <c r="B34" s="924"/>
      <c r="C34" s="773"/>
      <c r="D34" s="773"/>
      <c r="E34" s="553" t="s">
        <v>429</v>
      </c>
      <c r="F34" s="553" t="s">
        <v>79</v>
      </c>
      <c r="G34" s="537" t="s">
        <v>430</v>
      </c>
      <c r="H34" s="537" t="s">
        <v>82</v>
      </c>
      <c r="I34" s="110">
        <v>169</v>
      </c>
      <c r="J34" s="831"/>
      <c r="K34" s="820"/>
      <c r="L34" s="850"/>
      <c r="M34" s="255" t="str">
        <f t="shared" si="1"/>
        <v>VÁLIDO</v>
      </c>
      <c r="N34" s="628"/>
      <c r="O34" s="627"/>
      <c r="P34" s="898"/>
      <c r="Q34" s="815"/>
    </row>
    <row r="35" spans="1:17" ht="15.75" thickBot="1" x14ac:dyDescent="0.3">
      <c r="A35" s="840" t="s">
        <v>178</v>
      </c>
      <c r="B35" s="841"/>
      <c r="C35" s="841"/>
      <c r="D35" s="841"/>
      <c r="E35" s="841"/>
      <c r="F35" s="841"/>
      <c r="G35" s="841"/>
      <c r="H35" s="841"/>
      <c r="I35" s="841"/>
      <c r="J35" s="841"/>
      <c r="K35" s="841"/>
      <c r="L35" s="841"/>
      <c r="M35" s="841"/>
      <c r="N35" s="841"/>
      <c r="O35" s="841"/>
      <c r="P35" s="842"/>
      <c r="Q35" s="506">
        <f>SUM(Q28:Q34)</f>
        <v>4735</v>
      </c>
    </row>
    <row r="38" spans="1:17" s="447" customFormat="1" x14ac:dyDescent="0.25"/>
    <row r="39" spans="1:17" s="447" customFormat="1" ht="15.75" x14ac:dyDescent="0.25">
      <c r="E39" s="443"/>
      <c r="F39" s="444"/>
      <c r="G39" s="443"/>
      <c r="H39" s="443"/>
      <c r="I39" s="445"/>
    </row>
    <row r="40" spans="1:17" s="447" customFormat="1" ht="15.75" x14ac:dyDescent="0.25">
      <c r="E40" s="443"/>
      <c r="F40" s="444"/>
      <c r="G40" s="444"/>
      <c r="H40" s="446"/>
      <c r="I40" s="445"/>
    </row>
    <row r="41" spans="1:17" s="447" customFormat="1" x14ac:dyDescent="0.25"/>
  </sheetData>
  <mergeCells count="38">
    <mergeCell ref="W14:AE14"/>
    <mergeCell ref="V19:AF19"/>
    <mergeCell ref="A1:P1"/>
    <mergeCell ref="L7:S7"/>
    <mergeCell ref="A26:A27"/>
    <mergeCell ref="B26:B27"/>
    <mergeCell ref="C26:C27"/>
    <mergeCell ref="D26:D27"/>
    <mergeCell ref="E26:E27"/>
    <mergeCell ref="F26:F27"/>
    <mergeCell ref="G26:G27"/>
    <mergeCell ref="H26:H27"/>
    <mergeCell ref="P26:Q26"/>
    <mergeCell ref="A28:A31"/>
    <mergeCell ref="B28:B31"/>
    <mergeCell ref="C28:C31"/>
    <mergeCell ref="D28:D31"/>
    <mergeCell ref="J28:J31"/>
    <mergeCell ref="K28:K31"/>
    <mergeCell ref="L28:L31"/>
    <mergeCell ref="P28:P31"/>
    <mergeCell ref="Q28:Q31"/>
    <mergeCell ref="I26:I27"/>
    <mergeCell ref="J26:J27"/>
    <mergeCell ref="K26:K27"/>
    <mergeCell ref="L26:L27"/>
    <mergeCell ref="M26:M27"/>
    <mergeCell ref="N26:O27"/>
    <mergeCell ref="A35:P35"/>
    <mergeCell ref="L32:L34"/>
    <mergeCell ref="P32:P34"/>
    <mergeCell ref="Q32:Q34"/>
    <mergeCell ref="A32:A34"/>
    <mergeCell ref="B32:B34"/>
    <mergeCell ref="C32:C34"/>
    <mergeCell ref="D32:D34"/>
    <mergeCell ref="J32:J34"/>
    <mergeCell ref="K32:K34"/>
  </mergeCells>
  <phoneticPr fontId="3" type="noConversion"/>
  <conditionalFormatting sqref="N26:N33 M26:M34">
    <cfRule type="containsText" dxfId="279" priority="86" operator="containsText" text="Excessivamente elevado">
      <formula>NOT(ISERROR(SEARCH("Excessivamente elevado",M26)))</formula>
    </cfRule>
  </conditionalFormatting>
  <conditionalFormatting sqref="M28:M34">
    <cfRule type="aboveAverage" dxfId="278" priority="90" aboveAverage="0"/>
  </conditionalFormatting>
  <conditionalFormatting sqref="M28:M34">
    <cfRule type="containsText" dxfId="277" priority="88" operator="containsText" text="Válido">
      <formula>NOT(ISERROR(SEARCH("Válido",M28)))</formula>
    </cfRule>
    <cfRule type="containsText" dxfId="276" priority="89" operator="containsText" text="Inexequível">
      <formula>NOT(ISERROR(SEARCH("Inexequível",M28)))</formula>
    </cfRule>
  </conditionalFormatting>
  <conditionalFormatting sqref="M28:N34">
    <cfRule type="cellIs" dxfId="275" priority="46" operator="lessThan">
      <formula>"K$25"</formula>
    </cfRule>
    <cfRule type="cellIs" dxfId="274" priority="47" operator="greaterThan">
      <formula>"J&amp;25"</formula>
    </cfRule>
    <cfRule type="cellIs" dxfId="273" priority="49" operator="greaterThan">
      <formula>"J$25"</formula>
    </cfRule>
    <cfRule type="containsText" priority="51" operator="containsText" text="Excessivamente elevado">
      <formula>NOT(ISERROR(SEARCH("Excessivamente elevado",M28)))</formula>
    </cfRule>
  </conditionalFormatting>
  <conditionalFormatting sqref="N28">
    <cfRule type="aboveAverage" dxfId="272" priority="81" aboveAverage="0"/>
  </conditionalFormatting>
  <conditionalFormatting sqref="N28:N34">
    <cfRule type="containsText" dxfId="271" priority="50" operator="containsText" text="Excessivamente elevado">
      <formula>NOT(ISERROR(SEARCH("Excessivamente elevado",N28)))</formula>
    </cfRule>
    <cfRule type="containsText" dxfId="270" priority="52" operator="containsText" text="Válido">
      <formula>NOT(ISERROR(SEARCH("Válido",N28)))</formula>
    </cfRule>
    <cfRule type="containsText" dxfId="269" priority="53" operator="containsText" text="Inexequível">
      <formula>NOT(ISERROR(SEARCH("Inexequível",N28)))</formula>
    </cfRule>
  </conditionalFormatting>
  <conditionalFormatting sqref="N29:N30">
    <cfRule type="aboveAverage" dxfId="268" priority="118" aboveAverage="0"/>
  </conditionalFormatting>
  <conditionalFormatting sqref="N32">
    <cfRule type="aboveAverage" dxfId="267" priority="72" aboveAverage="0"/>
  </conditionalFormatting>
  <conditionalFormatting sqref="N33">
    <cfRule type="containsText" dxfId="266" priority="139" operator="containsText" text="Válido">
      <formula>NOT(ISERROR(SEARCH("Válido",N33)))</formula>
    </cfRule>
    <cfRule type="containsText" dxfId="265" priority="140" operator="containsText" text="Inexequível">
      <formula>NOT(ISERROR(SEARCH("Inexequível",N33)))</formula>
    </cfRule>
    <cfRule type="aboveAverage" dxfId="264" priority="141" aboveAverage="0"/>
  </conditionalFormatting>
  <conditionalFormatting sqref="N34">
    <cfRule type="cellIs" dxfId="263" priority="151" operator="lessThan">
      <formula>"K$25"</formula>
    </cfRule>
    <cfRule type="cellIs" dxfId="262" priority="152" operator="greaterThan">
      <formula>"J&amp;25"</formula>
    </cfRule>
    <cfRule type="cellIs" dxfId="261" priority="154" operator="greaterThan">
      <formula>"J$25"</formula>
    </cfRule>
    <cfRule type="containsText" dxfId="260" priority="155" operator="containsText" text="Excessivamente elevado">
      <formula>NOT(ISERROR(SEARCH("Excessivamente elevado",N34)))</formula>
    </cfRule>
    <cfRule type="containsText" dxfId="259" priority="157" operator="containsText" text="Válido">
      <formula>NOT(ISERROR(SEARCH("Válido",N34)))</formula>
    </cfRule>
    <cfRule type="containsText" dxfId="258" priority="158" operator="containsText" text="Inexequível">
      <formula>NOT(ISERROR(SEARCH("Inexequível",N34)))</formula>
    </cfRule>
    <cfRule type="aboveAverage" dxfId="257" priority="159" aboveAverage="0"/>
  </conditionalFormatting>
  <conditionalFormatting sqref="P6:R6">
    <cfRule type="containsText" dxfId="256" priority="91" operator="containsText" text="Excessivamente elevado">
      <formula>NOT(ISERROR(SEARCH("Excessivamente elevado",P6)))</formula>
    </cfRule>
  </conditionalFormatting>
  <conditionalFormatting sqref="M32:M34">
    <cfRule type="aboveAverage" dxfId="255" priority="3882" aboveAverage="0"/>
  </conditionalFormatting>
  <conditionalFormatting sqref="M31:M34">
    <cfRule type="aboveAverage" dxfId="254" priority="4287" aboveAverage="0"/>
  </conditionalFormatting>
  <conditionalFormatting sqref="N31">
    <cfRule type="aboveAverage" dxfId="253" priority="4304" aboveAverage="0"/>
  </conditionalFormatting>
  <hyperlinks>
    <hyperlink ref="E34" r:id="rId1" display="https://www.unolar.com/MLB-3164032555-garrafa-termica-inox-1l-expressar-sanremo- _JM?variation=176445159111&amp;gclid=Cj0KCQiA2-2eBhClARIsAGLQ2RmssHNEKbPJGrGcRG1- FgwMHW8RUB2eB_PM5K1RXdK2lDzzMPVdtCMaAhbBEALw_wcB                                             Acesso em 02/02/2022" xr:uid="{2C58AEE0-5F07-42A8-A23E-8DAFED7A8A27}"/>
    <hyperlink ref="E31" r:id="rId2" display="https://www.unolar.com/MLB-3164032555-garrafa-termica-inox-1l-expressar-sanremo- _JM?variation=176445159111&amp;gclid=Cj0KCQiA2-2eBhClARIsAGLQ2RmssHNEKbPJGrGcRG1- FgwMHW8RUB2eB_PM5K1RXdK2lDzzMPVdtCMaAhbBEALw_wcB                                                 Acesso em 02/02/2023" xr:uid="{335B6115-320D-4876-AE3C-5FE14C0C6ECF}"/>
  </hyperlinks>
  <pageMargins left="0.511811024" right="0.511811024" top="0.78740157499999996" bottom="0.78740157499999996" header="0.31496062000000002" footer="0.3149606200000000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7544B-DAF1-4C07-8B79-A0E2AB68E378}">
  <sheetPr>
    <tabColor rgb="FF8EA9DB"/>
  </sheetPr>
  <dimension ref="A1:AG49"/>
  <sheetViews>
    <sheetView showGridLines="0" topLeftCell="A42" zoomScale="90" zoomScaleNormal="90" workbookViewId="0">
      <selection activeCell="D46" sqref="D46:D48"/>
    </sheetView>
  </sheetViews>
  <sheetFormatPr defaultRowHeight="15" x14ac:dyDescent="0.25"/>
  <cols>
    <col min="2" max="2" width="33.7109375" customWidth="1"/>
    <col min="5" max="5" width="36.28515625" customWidth="1"/>
    <col min="6" max="6" width="27.7109375" customWidth="1"/>
    <col min="7" max="7" width="41.5703125" customWidth="1"/>
    <col min="8" max="8" width="10.42578125" customWidth="1"/>
    <col min="9" max="10" width="10" bestFit="1" customWidth="1"/>
    <col min="11" max="12" width="10.85546875" customWidth="1"/>
    <col min="16" max="16" width="10" bestFit="1" customWidth="1"/>
    <col min="17" max="17" width="14.7109375" customWidth="1"/>
  </cols>
  <sheetData>
    <row r="1" spans="1:33" ht="20.25" thickBot="1" x14ac:dyDescent="0.35">
      <c r="A1" s="794" t="s">
        <v>20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V1" s="180" t="s">
        <v>0</v>
      </c>
      <c r="W1" s="181"/>
      <c r="X1" s="181"/>
      <c r="Y1" s="181"/>
      <c r="Z1" s="181"/>
      <c r="AA1" s="181"/>
      <c r="AB1" s="181" t="s">
        <v>1</v>
      </c>
      <c r="AC1" s="181" t="s">
        <v>1</v>
      </c>
      <c r="AD1" s="181" t="s">
        <v>1</v>
      </c>
      <c r="AE1" s="181" t="s">
        <v>1</v>
      </c>
      <c r="AF1" s="181" t="s">
        <v>1</v>
      </c>
      <c r="AG1" s="199" t="s">
        <v>1</v>
      </c>
    </row>
    <row r="2" spans="1:33" ht="21" thickTop="1" thickBot="1" x14ac:dyDescent="0.3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99"/>
      <c r="N2" s="86"/>
      <c r="O2" s="86"/>
      <c r="P2" s="86"/>
      <c r="V2" s="184" t="s">
        <v>1</v>
      </c>
      <c r="W2" s="175" t="s">
        <v>1</v>
      </c>
      <c r="X2" s="175" t="s">
        <v>1</v>
      </c>
      <c r="Y2" s="175" t="s">
        <v>1</v>
      </c>
      <c r="Z2" s="175" t="s">
        <v>1</v>
      </c>
      <c r="AA2" s="175" t="s">
        <v>1</v>
      </c>
      <c r="AB2" s="175" t="s">
        <v>1</v>
      </c>
      <c r="AC2" s="175" t="s">
        <v>1</v>
      </c>
      <c r="AD2" s="175" t="s">
        <v>1</v>
      </c>
      <c r="AE2" s="175" t="s">
        <v>1</v>
      </c>
      <c r="AF2" s="175" t="s">
        <v>1</v>
      </c>
      <c r="AG2" s="200" t="s">
        <v>1</v>
      </c>
    </row>
    <row r="3" spans="1:33" ht="19.5" thickBot="1" x14ac:dyDescent="0.35">
      <c r="A3" s="88" t="s">
        <v>25</v>
      </c>
      <c r="B3" s="89"/>
      <c r="C3" s="89"/>
      <c r="D3" s="90"/>
      <c r="E3" s="91"/>
      <c r="F3" s="87"/>
      <c r="G3" s="87"/>
      <c r="H3" s="87"/>
      <c r="I3" s="87"/>
      <c r="J3" s="87"/>
      <c r="K3" s="87"/>
      <c r="L3" s="87"/>
      <c r="M3" s="100"/>
      <c r="N3" s="87"/>
      <c r="O3" s="87"/>
      <c r="P3" s="87"/>
      <c r="V3" s="190" t="s">
        <v>2</v>
      </c>
      <c r="W3" s="187"/>
      <c r="X3" s="187"/>
      <c r="Y3" s="187"/>
      <c r="Z3" s="187"/>
      <c r="AA3" s="187"/>
      <c r="AB3" s="187"/>
      <c r="AC3" s="187"/>
      <c r="AD3" s="187"/>
      <c r="AE3" s="186" t="s">
        <v>1</v>
      </c>
      <c r="AF3" s="187" t="s">
        <v>3</v>
      </c>
      <c r="AG3" s="201"/>
    </row>
    <row r="4" spans="1:33" ht="19.5" thickTop="1" x14ac:dyDescent="0.3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100"/>
      <c r="N4" s="87"/>
      <c r="O4" s="87"/>
      <c r="P4" s="87"/>
      <c r="V4" s="189" t="s">
        <v>4</v>
      </c>
      <c r="W4" s="186" t="s">
        <v>5</v>
      </c>
      <c r="X4" s="186"/>
      <c r="Y4" s="186"/>
      <c r="Z4" s="186" t="s">
        <v>1</v>
      </c>
      <c r="AA4" s="186" t="s">
        <v>1</v>
      </c>
      <c r="AB4" s="186" t="s">
        <v>1</v>
      </c>
      <c r="AC4" s="186" t="s">
        <v>1</v>
      </c>
      <c r="AD4" s="186" t="s">
        <v>1</v>
      </c>
      <c r="AE4" s="186" t="s">
        <v>1</v>
      </c>
      <c r="AF4" s="177" t="s">
        <v>6</v>
      </c>
      <c r="AG4" s="188" t="s">
        <v>1</v>
      </c>
    </row>
    <row r="5" spans="1:33" ht="15.75" thickBot="1" x14ac:dyDescent="0.3">
      <c r="A5" s="85"/>
      <c r="D5" s="20"/>
      <c r="E5" s="13"/>
      <c r="F5" s="13"/>
      <c r="G5" s="13"/>
      <c r="H5" s="601"/>
      <c r="I5" s="601"/>
      <c r="J5" s="13"/>
      <c r="K5" s="13"/>
      <c r="L5" s="13"/>
      <c r="M5" s="66"/>
      <c r="N5" s="13"/>
      <c r="O5" s="13"/>
      <c r="V5" s="189" t="s">
        <v>8</v>
      </c>
      <c r="W5" s="186" t="s">
        <v>9</v>
      </c>
      <c r="X5" s="186"/>
      <c r="Y5" s="186"/>
      <c r="Z5" s="186"/>
      <c r="AA5" s="186" t="s">
        <v>1</v>
      </c>
      <c r="AB5" s="186" t="s">
        <v>1</v>
      </c>
      <c r="AC5" s="186" t="s">
        <v>1</v>
      </c>
      <c r="AD5" s="186" t="s">
        <v>1</v>
      </c>
      <c r="AE5" s="186" t="s">
        <v>1</v>
      </c>
      <c r="AF5" s="178" t="s">
        <v>6</v>
      </c>
      <c r="AG5" s="188" t="s">
        <v>1</v>
      </c>
    </row>
    <row r="6" spans="1:33" ht="15.75" thickBot="1" x14ac:dyDescent="0.3">
      <c r="A6" s="50" t="s">
        <v>508</v>
      </c>
      <c r="B6" s="51"/>
      <c r="C6" s="52"/>
      <c r="D6" s="50" t="s">
        <v>510</v>
      </c>
      <c r="E6" s="53"/>
      <c r="F6" s="50" t="s">
        <v>512</v>
      </c>
      <c r="G6" s="53"/>
      <c r="H6" s="617"/>
      <c r="I6" s="609"/>
      <c r="J6" s="68"/>
      <c r="K6" s="71" t="s">
        <v>30</v>
      </c>
      <c r="L6" s="72"/>
      <c r="M6" s="72"/>
      <c r="N6" s="73"/>
      <c r="O6" s="73"/>
      <c r="P6" s="73"/>
      <c r="Q6" s="73"/>
      <c r="R6" s="73"/>
      <c r="S6" s="73"/>
      <c r="V6" s="189" t="s">
        <v>10</v>
      </c>
      <c r="W6" s="186" t="s">
        <v>11</v>
      </c>
      <c r="X6" s="186"/>
      <c r="Y6" s="186"/>
      <c r="Z6" s="186" t="s">
        <v>1</v>
      </c>
      <c r="AA6" s="186" t="s">
        <v>1</v>
      </c>
      <c r="AB6" s="186" t="s">
        <v>1</v>
      </c>
      <c r="AC6" s="186" t="s">
        <v>1</v>
      </c>
      <c r="AD6" s="186" t="s">
        <v>1</v>
      </c>
      <c r="AE6" s="186" t="s">
        <v>1</v>
      </c>
      <c r="AF6" s="178" t="s">
        <v>6</v>
      </c>
      <c r="AG6" s="188" t="s">
        <v>1</v>
      </c>
    </row>
    <row r="7" spans="1:33" ht="15.75" thickTop="1" x14ac:dyDescent="0.25">
      <c r="A7" s="30" t="s">
        <v>46</v>
      </c>
      <c r="B7" s="30"/>
      <c r="C7" s="35">
        <f>AVERAGE(I28:I31)</f>
        <v>116.7625</v>
      </c>
      <c r="D7" s="54" t="s">
        <v>46</v>
      </c>
      <c r="E7" s="55">
        <f>AVERAGE(I37:I38)</f>
        <v>54.704999999999998</v>
      </c>
      <c r="F7" s="54" t="s">
        <v>46</v>
      </c>
      <c r="G7" s="55">
        <f>AVERAGE(I43:I45)</f>
        <v>124.50333333333333</v>
      </c>
      <c r="H7" s="611"/>
      <c r="I7" s="612"/>
      <c r="J7" s="602"/>
      <c r="K7" s="74">
        <v>0.25</v>
      </c>
      <c r="L7" s="843" t="s">
        <v>382</v>
      </c>
      <c r="M7" s="843"/>
      <c r="N7" s="843"/>
      <c r="O7" s="843"/>
      <c r="P7" s="843"/>
      <c r="Q7" s="843"/>
      <c r="R7" s="843"/>
      <c r="S7" s="843"/>
      <c r="V7" s="189" t="s">
        <v>12</v>
      </c>
      <c r="W7" s="186" t="s">
        <v>13</v>
      </c>
      <c r="X7" s="186"/>
      <c r="Y7" s="186"/>
      <c r="Z7" s="186" t="s">
        <v>1</v>
      </c>
      <c r="AA7" s="186" t="s">
        <v>1</v>
      </c>
      <c r="AB7" s="186" t="s">
        <v>1</v>
      </c>
      <c r="AC7" s="186" t="s">
        <v>1</v>
      </c>
      <c r="AD7" s="186" t="s">
        <v>1</v>
      </c>
      <c r="AE7" s="186" t="s">
        <v>1</v>
      </c>
      <c r="AF7" s="178" t="s">
        <v>6</v>
      </c>
      <c r="AG7" s="188" t="s">
        <v>1</v>
      </c>
    </row>
    <row r="8" spans="1:33" x14ac:dyDescent="0.25">
      <c r="A8" s="30" t="s">
        <v>39</v>
      </c>
      <c r="B8" s="30"/>
      <c r="C8" s="35">
        <f>_xlfn.STDEV.S(I28:I31)</f>
        <v>17.454576047558419</v>
      </c>
      <c r="D8" s="54" t="s">
        <v>39</v>
      </c>
      <c r="E8" s="55">
        <f>_xlfn.STDEV.S(I37:I38)</f>
        <v>16.553369747577072</v>
      </c>
      <c r="F8" s="54" t="s">
        <v>39</v>
      </c>
      <c r="G8" s="55">
        <f>_xlfn.STDEV.S(I43:I45)</f>
        <v>35.229817390008279</v>
      </c>
      <c r="H8" s="611"/>
      <c r="I8" s="612"/>
      <c r="J8" s="602"/>
      <c r="K8" s="75">
        <v>0.75</v>
      </c>
      <c r="L8" s="76" t="s">
        <v>383</v>
      </c>
      <c r="M8" s="76"/>
      <c r="N8" s="76"/>
      <c r="O8" s="76"/>
      <c r="P8" s="76"/>
      <c r="Q8" s="76"/>
      <c r="R8" s="76"/>
      <c r="S8" s="77"/>
      <c r="V8" s="189" t="s">
        <v>15</v>
      </c>
      <c r="W8" s="186" t="s">
        <v>16</v>
      </c>
      <c r="X8" s="186"/>
      <c r="Y8" s="186"/>
      <c r="Z8" s="186"/>
      <c r="AA8" s="186"/>
      <c r="AB8" s="186" t="s">
        <v>1</v>
      </c>
      <c r="AC8" s="186" t="s">
        <v>1</v>
      </c>
      <c r="AD8" s="186" t="s">
        <v>1</v>
      </c>
      <c r="AE8" s="186" t="s">
        <v>1</v>
      </c>
      <c r="AF8" s="178" t="s">
        <v>17</v>
      </c>
      <c r="AG8" s="188" t="s">
        <v>1</v>
      </c>
    </row>
    <row r="9" spans="1:33" x14ac:dyDescent="0.25">
      <c r="A9" s="30" t="s">
        <v>41</v>
      </c>
      <c r="B9" s="30"/>
      <c r="C9" s="36">
        <f>(C8/C7)*100</f>
        <v>14.948785823837635</v>
      </c>
      <c r="D9" s="54" t="s">
        <v>41</v>
      </c>
      <c r="E9" s="56">
        <f>(E8/E7)*100</f>
        <v>30.259335979484643</v>
      </c>
      <c r="F9" s="54" t="s">
        <v>41</v>
      </c>
      <c r="G9" s="56">
        <f>(G8/G7)*100</f>
        <v>28.296284482349826</v>
      </c>
      <c r="H9" s="611"/>
      <c r="I9" s="614"/>
      <c r="J9" s="602"/>
      <c r="K9" s="78"/>
      <c r="L9" s="13"/>
      <c r="M9" s="13"/>
      <c r="S9" s="79"/>
      <c r="V9" s="189" t="s">
        <v>18</v>
      </c>
      <c r="W9" s="186" t="s">
        <v>19</v>
      </c>
      <c r="X9" s="186"/>
      <c r="Y9" s="186"/>
      <c r="Z9" s="186"/>
      <c r="AA9" s="186"/>
      <c r="AB9" s="186" t="s">
        <v>1</v>
      </c>
      <c r="AC9" s="186" t="s">
        <v>1</v>
      </c>
      <c r="AD9" s="186" t="s">
        <v>1</v>
      </c>
      <c r="AE9" s="186" t="s">
        <v>1</v>
      </c>
      <c r="AF9" s="178" t="s">
        <v>17</v>
      </c>
      <c r="AG9" s="188" t="s">
        <v>1</v>
      </c>
    </row>
    <row r="10" spans="1:33" x14ac:dyDescent="0.25">
      <c r="A10" s="30" t="s">
        <v>44</v>
      </c>
      <c r="B10" s="30"/>
      <c r="C10" s="57" t="str">
        <f>IF(C9&gt;25,"Mediana","Média")</f>
        <v>Média</v>
      </c>
      <c r="D10" s="54" t="s">
        <v>44</v>
      </c>
      <c r="E10" s="58" t="str">
        <f>IF(E9&gt;25,"Mediana","Média")</f>
        <v>Mediana</v>
      </c>
      <c r="F10" s="54" t="s">
        <v>44</v>
      </c>
      <c r="G10" s="57" t="str">
        <f>IF(G9&gt;25,"Mediana","Média")</f>
        <v>Mediana</v>
      </c>
      <c r="H10" s="611"/>
      <c r="I10" s="607"/>
      <c r="J10" s="30"/>
      <c r="K10" s="13"/>
      <c r="L10" s="13"/>
      <c r="M10" s="101" t="s">
        <v>42</v>
      </c>
      <c r="N10" s="81"/>
      <c r="O10" s="82"/>
      <c r="P10" s="83"/>
      <c r="Q10" s="83"/>
      <c r="R10" s="83"/>
      <c r="S10" s="83"/>
      <c r="V10" s="189" t="s">
        <v>21</v>
      </c>
      <c r="W10" s="186" t="s">
        <v>22</v>
      </c>
      <c r="X10" s="186"/>
      <c r="Y10" s="186"/>
      <c r="Z10" s="186"/>
      <c r="AA10" s="186"/>
      <c r="AB10" s="186"/>
      <c r="AC10" s="186" t="s">
        <v>1</v>
      </c>
      <c r="AD10" s="186" t="s">
        <v>1</v>
      </c>
      <c r="AE10" s="186" t="s">
        <v>1</v>
      </c>
      <c r="AF10" s="178" t="s">
        <v>6</v>
      </c>
      <c r="AG10" s="188"/>
    </row>
    <row r="11" spans="1:33" x14ac:dyDescent="0.25">
      <c r="A11" s="30" t="s">
        <v>48</v>
      </c>
      <c r="B11" s="30"/>
      <c r="C11" s="35">
        <f>MIN(I28:I31)</f>
        <v>100.57</v>
      </c>
      <c r="D11" s="54" t="s">
        <v>48</v>
      </c>
      <c r="E11" s="55">
        <f>MIN(I37:I38)</f>
        <v>43</v>
      </c>
      <c r="F11" s="54" t="s">
        <v>48</v>
      </c>
      <c r="G11" s="55">
        <f>MIN(I43:I45)</f>
        <v>95</v>
      </c>
      <c r="H11" s="611"/>
      <c r="I11" s="612"/>
      <c r="J11" s="602"/>
      <c r="K11" s="13"/>
      <c r="L11" s="13"/>
      <c r="M11" s="82"/>
      <c r="N11" s="82"/>
      <c r="O11" s="82"/>
      <c r="P11" s="83"/>
      <c r="Q11" s="83"/>
      <c r="R11" s="83"/>
      <c r="S11" s="83"/>
      <c r="V11" s="189" t="s">
        <v>23</v>
      </c>
      <c r="W11" s="186" t="s">
        <v>24</v>
      </c>
      <c r="X11" s="186"/>
      <c r="Y11" s="186"/>
      <c r="Z11" s="186" t="s">
        <v>1</v>
      </c>
      <c r="AA11" s="186" t="s">
        <v>1</v>
      </c>
      <c r="AB11" s="186" t="s">
        <v>1</v>
      </c>
      <c r="AC11" s="186" t="s">
        <v>1</v>
      </c>
      <c r="AD11" s="186" t="s">
        <v>1</v>
      </c>
      <c r="AE11" s="186" t="s">
        <v>1</v>
      </c>
      <c r="AF11" s="178" t="s">
        <v>6</v>
      </c>
      <c r="AG11" s="188" t="s">
        <v>1</v>
      </c>
    </row>
    <row r="12" spans="1:33" ht="15.75" thickBot="1" x14ac:dyDescent="0.3">
      <c r="B12" s="581"/>
      <c r="D12" s="61"/>
      <c r="E12" s="620"/>
      <c r="F12" s="61"/>
      <c r="G12" s="620"/>
      <c r="H12" s="580"/>
      <c r="I12" s="609"/>
      <c r="J12" s="447"/>
      <c r="K12" s="13"/>
      <c r="L12" s="13"/>
      <c r="M12" s="84">
        <v>0.25</v>
      </c>
      <c r="N12" s="82" t="s">
        <v>45</v>
      </c>
      <c r="O12" s="82" t="s">
        <v>46</v>
      </c>
      <c r="P12" s="83"/>
      <c r="Q12" s="83"/>
      <c r="R12" s="83"/>
      <c r="S12" s="83"/>
      <c r="V12" s="189" t="s">
        <v>26</v>
      </c>
      <c r="W12" s="186" t="s">
        <v>27</v>
      </c>
      <c r="X12" s="186"/>
      <c r="Y12" s="186"/>
      <c r="Z12" s="186"/>
      <c r="AA12" s="186"/>
      <c r="AB12" s="186"/>
      <c r="AC12" s="186"/>
      <c r="AD12" s="186"/>
      <c r="AE12" s="186" t="s">
        <v>1</v>
      </c>
      <c r="AF12" s="178" t="s">
        <v>17</v>
      </c>
      <c r="AG12" s="188" t="s">
        <v>1</v>
      </c>
    </row>
    <row r="13" spans="1:33" x14ac:dyDescent="0.25">
      <c r="A13" s="50" t="s">
        <v>509</v>
      </c>
      <c r="B13" s="51"/>
      <c r="C13" s="53"/>
      <c r="D13" s="60" t="s">
        <v>511</v>
      </c>
      <c r="E13" s="59"/>
      <c r="F13" s="50" t="s">
        <v>513</v>
      </c>
      <c r="G13" s="53"/>
      <c r="H13" s="617"/>
      <c r="I13" s="609"/>
      <c r="J13" s="68"/>
      <c r="K13" s="13"/>
      <c r="L13" s="13"/>
      <c r="M13" s="82"/>
      <c r="N13" s="82" t="s">
        <v>49</v>
      </c>
      <c r="O13" s="82" t="s">
        <v>50</v>
      </c>
      <c r="P13" s="83"/>
      <c r="Q13" s="83"/>
      <c r="R13" s="83"/>
      <c r="S13" s="83"/>
      <c r="V13" s="189" t="s">
        <v>28</v>
      </c>
      <c r="W13" s="186" t="s">
        <v>29</v>
      </c>
      <c r="X13" s="186"/>
      <c r="Y13" s="186"/>
      <c r="Z13" s="186"/>
      <c r="AA13" s="186"/>
      <c r="AB13" s="186"/>
      <c r="AC13" s="186"/>
      <c r="AD13" s="186"/>
      <c r="AE13" s="186" t="s">
        <v>1</v>
      </c>
      <c r="AF13" s="178" t="s">
        <v>6</v>
      </c>
      <c r="AG13" s="188" t="s">
        <v>1</v>
      </c>
    </row>
    <row r="14" spans="1:33" x14ac:dyDescent="0.25">
      <c r="A14" s="54" t="s">
        <v>46</v>
      </c>
      <c r="B14" s="30"/>
      <c r="C14" s="55">
        <f>AVERAGE(I33:I34)</f>
        <v>56.71</v>
      </c>
      <c r="D14" s="54" t="s">
        <v>46</v>
      </c>
      <c r="E14" s="55">
        <f>AVERAGE(I40:I42)</f>
        <v>25.14</v>
      </c>
      <c r="F14" s="54" t="s">
        <v>46</v>
      </c>
      <c r="G14" s="55">
        <f>AVERAGE(I46:I48)</f>
        <v>140.34</v>
      </c>
      <c r="H14" s="611"/>
      <c r="I14" s="612"/>
      <c r="J14" s="602"/>
      <c r="K14" s="13"/>
      <c r="L14" s="13"/>
      <c r="M14" s="82"/>
      <c r="N14" s="82"/>
      <c r="O14" s="82"/>
      <c r="P14" s="83"/>
      <c r="Q14" s="83"/>
      <c r="R14" s="83"/>
      <c r="S14" s="83"/>
      <c r="V14" s="195" t="s">
        <v>31</v>
      </c>
      <c r="W14" s="906" t="s">
        <v>32</v>
      </c>
      <c r="X14" s="906"/>
      <c r="Y14" s="906"/>
      <c r="Z14" s="906"/>
      <c r="AA14" s="906"/>
      <c r="AB14" s="906"/>
      <c r="AC14" s="906"/>
      <c r="AD14" s="906"/>
      <c r="AE14" s="907"/>
      <c r="AF14" s="178" t="s">
        <v>17</v>
      </c>
      <c r="AG14" s="188" t="s">
        <v>1</v>
      </c>
    </row>
    <row r="15" spans="1:33" x14ac:dyDescent="0.25">
      <c r="A15" s="54" t="s">
        <v>39</v>
      </c>
      <c r="B15" s="30"/>
      <c r="C15" s="55">
        <f>_xlfn.STDEV.S(I33:I34)</f>
        <v>10.238906191581229</v>
      </c>
      <c r="D15" s="54" t="s">
        <v>39</v>
      </c>
      <c r="E15" s="55">
        <f>_xlfn.STDEV.S(I40:I42)</f>
        <v>1.5242375143001827</v>
      </c>
      <c r="F15" s="54" t="s">
        <v>39</v>
      </c>
      <c r="G15" s="55">
        <f>_xlfn.STDEV.S(I46:I48)</f>
        <v>3.5091166979740076</v>
      </c>
      <c r="H15" s="611"/>
      <c r="I15" s="612"/>
      <c r="J15" s="602"/>
      <c r="K15" s="13"/>
      <c r="L15" s="13"/>
      <c r="M15" s="13"/>
      <c r="N15" s="92"/>
      <c r="O15" s="92"/>
      <c r="P15" s="83"/>
      <c r="Q15" s="83"/>
      <c r="R15" s="83"/>
      <c r="S15" s="83"/>
      <c r="V15" s="190" t="s">
        <v>1</v>
      </c>
      <c r="W15" s="206"/>
      <c r="X15" s="206"/>
      <c r="Y15" s="206"/>
      <c r="Z15" s="206"/>
      <c r="AA15" s="206"/>
      <c r="AB15" s="206"/>
      <c r="AC15" s="206"/>
      <c r="AD15" s="206"/>
      <c r="AE15" s="206"/>
      <c r="AF15" s="186" t="s">
        <v>1</v>
      </c>
      <c r="AG15" s="188" t="s">
        <v>1</v>
      </c>
    </row>
    <row r="16" spans="1:33" x14ac:dyDescent="0.25">
      <c r="A16" s="54" t="s">
        <v>41</v>
      </c>
      <c r="B16" s="30"/>
      <c r="C16" s="56">
        <f>(C15/C14)*100</f>
        <v>18.054851334123136</v>
      </c>
      <c r="D16" s="54" t="s">
        <v>41</v>
      </c>
      <c r="E16" s="56">
        <f>(E15/E14)*100</f>
        <v>6.0629972724748713</v>
      </c>
      <c r="F16" s="54" t="s">
        <v>41</v>
      </c>
      <c r="G16" s="56">
        <f>(G15/G14)*100</f>
        <v>2.5004394313624108</v>
      </c>
      <c r="H16" s="611"/>
      <c r="I16" s="614"/>
      <c r="J16" s="602"/>
      <c r="K16" s="13"/>
      <c r="L16" s="13"/>
      <c r="M16" s="92"/>
      <c r="N16" s="92"/>
      <c r="O16" s="92"/>
      <c r="P16" s="83"/>
      <c r="Q16" s="83"/>
      <c r="R16" s="83"/>
      <c r="S16" s="83"/>
      <c r="V16" s="190" t="s">
        <v>38</v>
      </c>
      <c r="W16" s="187"/>
      <c r="X16" s="187"/>
      <c r="Y16" s="186" t="s">
        <v>1</v>
      </c>
      <c r="Z16" s="186" t="s">
        <v>1</v>
      </c>
      <c r="AA16" s="186" t="s">
        <v>1</v>
      </c>
      <c r="AB16" s="186" t="s">
        <v>1</v>
      </c>
      <c r="AC16" s="186" t="s">
        <v>1</v>
      </c>
      <c r="AD16" s="186" t="s">
        <v>1</v>
      </c>
      <c r="AE16" s="186" t="s">
        <v>1</v>
      </c>
      <c r="AF16" s="186" t="s">
        <v>1</v>
      </c>
      <c r="AG16" s="188" t="s">
        <v>1</v>
      </c>
    </row>
    <row r="17" spans="1:33" x14ac:dyDescent="0.25">
      <c r="A17" s="54" t="s">
        <v>44</v>
      </c>
      <c r="B17" s="30"/>
      <c r="C17" s="57" t="str">
        <f>IF(C16&gt;25,"Mediana","Média")</f>
        <v>Média</v>
      </c>
      <c r="D17" s="54" t="s">
        <v>44</v>
      </c>
      <c r="E17" s="130" t="str">
        <f>IF(E16&gt;25,"Mediana","Média")</f>
        <v>Média</v>
      </c>
      <c r="F17" s="54" t="s">
        <v>44</v>
      </c>
      <c r="G17" s="57" t="str">
        <f>IF(G16&gt;25,"Mediana","Média")</f>
        <v>Média</v>
      </c>
      <c r="H17" s="611"/>
      <c r="I17" s="607"/>
      <c r="J17" s="30"/>
      <c r="K17" s="13"/>
      <c r="L17" s="13"/>
      <c r="M17" s="92"/>
      <c r="N17" s="92"/>
      <c r="O17" s="92"/>
      <c r="P17" s="83"/>
      <c r="Q17" s="83"/>
      <c r="R17" s="83"/>
      <c r="S17" s="83"/>
      <c r="V17" s="191" t="s">
        <v>40</v>
      </c>
      <c r="W17" s="186"/>
      <c r="X17" s="186"/>
      <c r="Y17" s="186"/>
      <c r="Z17" s="186"/>
      <c r="AA17" s="186"/>
      <c r="AB17" s="186"/>
      <c r="AC17" s="186"/>
      <c r="AD17" s="186"/>
      <c r="AE17" s="186" t="s">
        <v>1</v>
      </c>
      <c r="AF17" s="186" t="s">
        <v>1</v>
      </c>
      <c r="AG17" s="188" t="s">
        <v>1</v>
      </c>
    </row>
    <row r="18" spans="1:33" x14ac:dyDescent="0.25">
      <c r="A18" s="54" t="s">
        <v>48</v>
      </c>
      <c r="B18" s="636"/>
      <c r="C18" s="55">
        <f>MIN(I33:I34)</f>
        <v>49.47</v>
      </c>
      <c r="D18" s="54" t="s">
        <v>48</v>
      </c>
      <c r="E18" s="55">
        <f>MIN(I40:I42)</f>
        <v>23.75</v>
      </c>
      <c r="F18" s="54" t="s">
        <v>48</v>
      </c>
      <c r="G18" s="55">
        <f>MIN(I46:I48)</f>
        <v>136.31</v>
      </c>
      <c r="H18" s="611"/>
      <c r="I18" s="612"/>
      <c r="J18" s="602"/>
      <c r="K18" s="13"/>
      <c r="L18" s="13"/>
      <c r="M18" s="92"/>
      <c r="N18" s="92"/>
      <c r="O18" s="92"/>
      <c r="P18" s="83"/>
      <c r="Q18" s="83"/>
      <c r="R18" s="83"/>
      <c r="S18" s="83"/>
      <c r="V18" s="191" t="s">
        <v>43</v>
      </c>
      <c r="W18" s="186"/>
      <c r="X18" s="186"/>
      <c r="Y18" s="186"/>
      <c r="Z18" s="186"/>
      <c r="AA18" s="186"/>
      <c r="AB18" s="186"/>
      <c r="AC18" s="186"/>
      <c r="AD18" s="186"/>
      <c r="AE18" s="186" t="s">
        <v>1</v>
      </c>
      <c r="AF18" s="186" t="s">
        <v>1</v>
      </c>
      <c r="AG18" s="188" t="s">
        <v>1</v>
      </c>
    </row>
    <row r="19" spans="1:33" ht="15.75" thickBot="1" x14ac:dyDescent="0.3">
      <c r="A19" s="61"/>
      <c r="B19" s="62"/>
      <c r="C19" s="63"/>
      <c r="D19" s="61"/>
      <c r="E19" s="620"/>
      <c r="F19" s="61"/>
      <c r="G19" s="620"/>
      <c r="H19" s="580"/>
      <c r="I19" s="609"/>
      <c r="J19" s="447"/>
      <c r="K19" s="13"/>
      <c r="L19" s="13"/>
      <c r="M19" s="92"/>
      <c r="N19" s="92"/>
      <c r="O19" s="92"/>
      <c r="P19" s="83"/>
      <c r="Q19" s="83"/>
      <c r="R19" s="83"/>
      <c r="S19" s="83"/>
      <c r="V19" s="908" t="s">
        <v>47</v>
      </c>
      <c r="W19" s="909"/>
      <c r="X19" s="909"/>
      <c r="Y19" s="909"/>
      <c r="Z19" s="909"/>
      <c r="AA19" s="909"/>
      <c r="AB19" s="909"/>
      <c r="AC19" s="909"/>
      <c r="AD19" s="909"/>
      <c r="AE19" s="909"/>
      <c r="AF19" s="909"/>
      <c r="AG19" s="202"/>
    </row>
    <row r="20" spans="1:33" x14ac:dyDescent="0.25">
      <c r="A20" s="30"/>
      <c r="B20" s="31"/>
      <c r="C20" s="31"/>
      <c r="D20" s="32"/>
      <c r="E20" s="33"/>
      <c r="F20" s="30"/>
      <c r="G20" s="31"/>
      <c r="H20" s="31"/>
      <c r="I20" s="623"/>
      <c r="P20" s="92"/>
    </row>
    <row r="21" spans="1:33" x14ac:dyDescent="0.25">
      <c r="A21" s="30"/>
      <c r="B21" s="31"/>
      <c r="C21" s="31"/>
      <c r="D21" s="32"/>
      <c r="E21" s="35"/>
      <c r="F21" s="30"/>
      <c r="G21" s="31"/>
      <c r="H21" s="31"/>
      <c r="I21" s="32"/>
      <c r="J21" s="35"/>
    </row>
    <row r="22" spans="1:33" x14ac:dyDescent="0.25">
      <c r="A22" s="30"/>
      <c r="B22" s="31"/>
      <c r="C22" s="31"/>
      <c r="D22" s="32"/>
      <c r="E22" s="33"/>
      <c r="F22" s="30"/>
      <c r="G22" s="31"/>
      <c r="H22" s="31"/>
      <c r="I22" s="32"/>
      <c r="J22" s="33"/>
    </row>
    <row r="23" spans="1:33" x14ac:dyDescent="0.25">
      <c r="A23" s="30"/>
      <c r="B23" s="31"/>
      <c r="C23" s="31"/>
      <c r="D23" s="32"/>
      <c r="E23" s="33"/>
    </row>
    <row r="24" spans="1:33" x14ac:dyDescent="0.25">
      <c r="A24" s="30"/>
      <c r="B24" s="31"/>
      <c r="C24" s="31"/>
      <c r="D24" s="32"/>
      <c r="E24" s="33"/>
    </row>
    <row r="25" spans="1:33" ht="15.75" thickBot="1" x14ac:dyDescent="0.3">
      <c r="A25" s="20"/>
      <c r="D25" s="20"/>
      <c r="E25" s="13"/>
    </row>
    <row r="26" spans="1:33" x14ac:dyDescent="0.25">
      <c r="A26" s="809" t="s">
        <v>54</v>
      </c>
      <c r="B26" s="803" t="s">
        <v>55</v>
      </c>
      <c r="C26" s="803" t="s">
        <v>56</v>
      </c>
      <c r="D26" s="803" t="s">
        <v>57</v>
      </c>
      <c r="E26" s="803" t="s">
        <v>58</v>
      </c>
      <c r="F26" s="803" t="s">
        <v>59</v>
      </c>
      <c r="G26" s="803" t="s">
        <v>60</v>
      </c>
      <c r="H26" s="817" t="s">
        <v>61</v>
      </c>
      <c r="I26" s="805" t="s">
        <v>62</v>
      </c>
      <c r="J26" s="805" t="s">
        <v>63</v>
      </c>
      <c r="K26" s="807" t="s">
        <v>149</v>
      </c>
      <c r="L26" s="807" t="s">
        <v>150</v>
      </c>
      <c r="M26" s="807" t="s">
        <v>66</v>
      </c>
      <c r="N26" s="807" t="s">
        <v>67</v>
      </c>
      <c r="O26" s="807"/>
      <c r="P26" s="805" t="s">
        <v>68</v>
      </c>
      <c r="Q26" s="816"/>
    </row>
    <row r="27" spans="1:33" ht="15.75" thickBot="1" x14ac:dyDescent="0.3">
      <c r="A27" s="810"/>
      <c r="B27" s="804"/>
      <c r="C27" s="804"/>
      <c r="D27" s="804"/>
      <c r="E27" s="804"/>
      <c r="F27" s="804"/>
      <c r="G27" s="804"/>
      <c r="H27" s="818"/>
      <c r="I27" s="806"/>
      <c r="J27" s="806"/>
      <c r="K27" s="808"/>
      <c r="L27" s="808"/>
      <c r="M27" s="808"/>
      <c r="N27" s="808"/>
      <c r="O27" s="808"/>
      <c r="P27" s="149" t="s">
        <v>69</v>
      </c>
      <c r="Q27" s="150" t="s">
        <v>70</v>
      </c>
      <c r="R27" s="6"/>
      <c r="S27" s="6"/>
    </row>
    <row r="28" spans="1:33" ht="45" customHeight="1" x14ac:dyDescent="0.25">
      <c r="A28" s="757">
        <v>33</v>
      </c>
      <c r="B28" s="902" t="s">
        <v>308</v>
      </c>
      <c r="C28" s="764" t="s">
        <v>56</v>
      </c>
      <c r="D28" s="764">
        <v>6</v>
      </c>
      <c r="E28" s="272" t="s">
        <v>217</v>
      </c>
      <c r="F28" s="103" t="s">
        <v>73</v>
      </c>
      <c r="G28" s="440" t="s">
        <v>218</v>
      </c>
      <c r="H28" s="28" t="s">
        <v>82</v>
      </c>
      <c r="I28" s="109">
        <v>100.57</v>
      </c>
      <c r="J28" s="830">
        <f>AVERAGE(I28:I31)</f>
        <v>116.7625</v>
      </c>
      <c r="K28" s="820">
        <f>$J$28*1.25</f>
        <v>145.953125</v>
      </c>
      <c r="L28" s="846">
        <f>75%*J28</f>
        <v>87.571875000000006</v>
      </c>
      <c r="M28" s="562" t="str">
        <f t="shared" ref="M28:M31" si="0">IF(I28&gt;K$28,"EXCESSIVAMENTE ELEVADO",IF(I28&lt;L$28,"INEXEQUÍVEL","VÁLIDO"))</f>
        <v>VÁLIDO</v>
      </c>
      <c r="N28" s="152"/>
      <c r="O28" s="153"/>
      <c r="P28" s="898">
        <f>TRUNC(AVERAGE(I28:I31),2)</f>
        <v>116.76</v>
      </c>
      <c r="Q28" s="822">
        <f>D28*P28</f>
        <v>700.56000000000006</v>
      </c>
    </row>
    <row r="29" spans="1:33" ht="46.5" customHeight="1" x14ac:dyDescent="0.25">
      <c r="A29" s="757"/>
      <c r="B29" s="902"/>
      <c r="C29" s="764"/>
      <c r="D29" s="764"/>
      <c r="E29" s="276" t="s">
        <v>309</v>
      </c>
      <c r="F29" s="103" t="s">
        <v>73</v>
      </c>
      <c r="G29" s="103" t="s">
        <v>310</v>
      </c>
      <c r="H29" s="28" t="s">
        <v>78</v>
      </c>
      <c r="I29" s="48">
        <v>112</v>
      </c>
      <c r="J29" s="831"/>
      <c r="K29" s="820"/>
      <c r="L29" s="846"/>
      <c r="M29" s="562" t="str">
        <f t="shared" si="0"/>
        <v>VÁLIDO</v>
      </c>
      <c r="N29" s="571"/>
      <c r="O29" s="133"/>
      <c r="P29" s="898"/>
      <c r="Q29" s="822"/>
    </row>
    <row r="30" spans="1:33" ht="44.25" customHeight="1" x14ac:dyDescent="0.25">
      <c r="A30" s="757"/>
      <c r="B30" s="902"/>
      <c r="C30" s="764"/>
      <c r="D30" s="764"/>
      <c r="E30" s="272" t="s">
        <v>311</v>
      </c>
      <c r="F30" s="103" t="s">
        <v>73</v>
      </c>
      <c r="G30" s="448" t="s">
        <v>312</v>
      </c>
      <c r="H30" s="448" t="s">
        <v>74</v>
      </c>
      <c r="I30" s="109">
        <v>112.93</v>
      </c>
      <c r="J30" s="831"/>
      <c r="K30" s="820"/>
      <c r="L30" s="846"/>
      <c r="M30" s="562" t="str">
        <f t="shared" si="0"/>
        <v>VÁLIDO</v>
      </c>
      <c r="N30" s="245"/>
      <c r="O30" s="234"/>
      <c r="P30" s="898"/>
      <c r="Q30" s="822"/>
    </row>
    <row r="31" spans="1:33" ht="34.5" customHeight="1" thickBot="1" x14ac:dyDescent="0.3">
      <c r="A31" s="759"/>
      <c r="B31" s="905"/>
      <c r="C31" s="755"/>
      <c r="D31" s="755"/>
      <c r="E31" s="455" t="s">
        <v>217</v>
      </c>
      <c r="F31" s="104" t="s">
        <v>73</v>
      </c>
      <c r="G31" s="452" t="s">
        <v>218</v>
      </c>
      <c r="H31" s="106" t="s">
        <v>82</v>
      </c>
      <c r="I31" s="426">
        <v>141.55000000000001</v>
      </c>
      <c r="J31" s="832"/>
      <c r="K31" s="820"/>
      <c r="L31" s="846"/>
      <c r="M31" s="562" t="str">
        <f t="shared" si="0"/>
        <v>VÁLIDO</v>
      </c>
      <c r="N31" s="251"/>
      <c r="O31" s="235"/>
      <c r="P31" s="898"/>
      <c r="Q31" s="822"/>
    </row>
    <row r="32" spans="1:33" ht="44.25" customHeight="1" x14ac:dyDescent="0.25">
      <c r="A32" s="858">
        <v>34</v>
      </c>
      <c r="B32" s="901" t="s">
        <v>313</v>
      </c>
      <c r="C32" s="869" t="s">
        <v>56</v>
      </c>
      <c r="D32" s="869">
        <v>5</v>
      </c>
      <c r="E32" s="272" t="s">
        <v>314</v>
      </c>
      <c r="F32" s="103" t="s">
        <v>73</v>
      </c>
      <c r="G32" s="440" t="s">
        <v>315</v>
      </c>
      <c r="H32" s="102" t="s">
        <v>74</v>
      </c>
      <c r="I32" s="436">
        <v>44.25</v>
      </c>
      <c r="J32" s="831">
        <f>AVERAGE(I32:I35)</f>
        <v>61</v>
      </c>
      <c r="K32" s="847">
        <f>$J$32*1.25</f>
        <v>76.25</v>
      </c>
      <c r="L32" s="879">
        <f>J32*75%</f>
        <v>45.75</v>
      </c>
      <c r="M32" s="256" t="str">
        <f>IF(I32&gt;K$32,"EXCESSIVAMENTE ELEVADO",IF(I32&lt;L$32,"INEXEQUÍVEL","VÁLIDO"))</f>
        <v>INEXEQUÍVEL</v>
      </c>
      <c r="N32" s="677">
        <f>I32/J32</f>
        <v>0.72540983606557374</v>
      </c>
      <c r="O32" s="467" t="s">
        <v>527</v>
      </c>
      <c r="P32" s="811">
        <f>(AVERAGE(I33:I34))</f>
        <v>56.71</v>
      </c>
      <c r="Q32" s="814">
        <f>D32*P32</f>
        <v>283.55</v>
      </c>
    </row>
    <row r="33" spans="1:18" ht="36" customHeight="1" x14ac:dyDescent="0.25">
      <c r="A33" s="859"/>
      <c r="B33" s="902"/>
      <c r="C33" s="764"/>
      <c r="D33" s="764"/>
      <c r="E33" s="272" t="s">
        <v>316</v>
      </c>
      <c r="F33" s="103" t="s">
        <v>73</v>
      </c>
      <c r="G33" s="448" t="s">
        <v>317</v>
      </c>
      <c r="H33" s="448" t="s">
        <v>74</v>
      </c>
      <c r="I33" s="109">
        <v>49.47</v>
      </c>
      <c r="J33" s="831"/>
      <c r="K33" s="820"/>
      <c r="L33" s="850"/>
      <c r="M33" s="258" t="str">
        <f t="shared" ref="M33:M34" si="1">IF(I33&gt;K$32,"EXCESSIVAMENTE ELEVADO",IF(I33&lt;L$32,"INEXEQUÍVEL","VÁLIDO"))</f>
        <v>VÁLIDO</v>
      </c>
      <c r="N33" s="247"/>
      <c r="O33" s="143"/>
      <c r="P33" s="812"/>
      <c r="Q33" s="815"/>
    </row>
    <row r="34" spans="1:18" ht="40.5" customHeight="1" x14ac:dyDescent="0.25">
      <c r="A34" s="860"/>
      <c r="B34" s="903"/>
      <c r="C34" s="765"/>
      <c r="D34" s="765"/>
      <c r="E34" s="272" t="s">
        <v>217</v>
      </c>
      <c r="F34" s="103" t="s">
        <v>73</v>
      </c>
      <c r="G34" s="440" t="s">
        <v>218</v>
      </c>
      <c r="H34" s="28" t="s">
        <v>82</v>
      </c>
      <c r="I34" s="47">
        <v>63.95</v>
      </c>
      <c r="J34" s="831"/>
      <c r="K34" s="820"/>
      <c r="L34" s="850"/>
      <c r="M34" s="679" t="str">
        <f t="shared" si="1"/>
        <v>VÁLIDO</v>
      </c>
      <c r="N34" s="159"/>
      <c r="O34" s="267"/>
      <c r="P34" s="812"/>
      <c r="Q34" s="815"/>
    </row>
    <row r="35" spans="1:18" ht="150.75" thickBot="1" x14ac:dyDescent="0.3">
      <c r="A35" s="861"/>
      <c r="B35" s="904"/>
      <c r="C35" s="780"/>
      <c r="D35" s="780"/>
      <c r="E35" s="476" t="s">
        <v>465</v>
      </c>
      <c r="F35" s="105" t="s">
        <v>79</v>
      </c>
      <c r="G35" s="106" t="s">
        <v>466</v>
      </c>
      <c r="H35" s="358" t="s">
        <v>82</v>
      </c>
      <c r="I35" s="110">
        <v>86.33</v>
      </c>
      <c r="J35" s="831"/>
      <c r="K35" s="848"/>
      <c r="L35" s="897"/>
      <c r="M35" s="680" t="str">
        <f>IF(I33&gt;K$36,"EXCESSIVAMENTE ELEVADO",IF(I36&lt;L$36,"INEXEQUÍVEL","VÁLIDO"))</f>
        <v>INEXEQUÍVEL</v>
      </c>
      <c r="N35" s="681">
        <f>(I35-J32)/J32</f>
        <v>0.41524590163934422</v>
      </c>
      <c r="O35" s="161" t="s">
        <v>87</v>
      </c>
      <c r="P35" s="813"/>
      <c r="Q35" s="815"/>
    </row>
    <row r="36" spans="1:18" ht="43.5" customHeight="1" x14ac:dyDescent="0.25">
      <c r="A36" s="823">
        <v>35</v>
      </c>
      <c r="B36" s="890" t="s">
        <v>318</v>
      </c>
      <c r="C36" s="886" t="s">
        <v>56</v>
      </c>
      <c r="D36" s="827">
        <v>5</v>
      </c>
      <c r="E36" s="95" t="s">
        <v>320</v>
      </c>
      <c r="F36" s="215" t="s">
        <v>73</v>
      </c>
      <c r="G36" s="94" t="s">
        <v>319</v>
      </c>
      <c r="H36" s="448" t="s">
        <v>78</v>
      </c>
      <c r="I36" s="436">
        <v>39.17</v>
      </c>
      <c r="J36" s="830">
        <f>AVERAGE(I36:I39)</f>
        <v>54.597499999999997</v>
      </c>
      <c r="K36" s="835">
        <f>$J$36*1.25</f>
        <v>68.246874999999989</v>
      </c>
      <c r="L36" s="900">
        <f>75%*J36</f>
        <v>40.948124999999997</v>
      </c>
      <c r="M36" s="570" t="str">
        <f>IF(I36&gt;K$36,"EXCESSIVAMENTE ELEVADO",IF(I36&lt;L$36,"INEXEQUÍVEL","VÁLIDO"))</f>
        <v>INEXEQUÍVEL</v>
      </c>
      <c r="N36" s="146">
        <f>'LOTE 7 - PANELAS'!I36/J36</f>
        <v>0.71743211685516739</v>
      </c>
      <c r="O36" s="147" t="s">
        <v>155</v>
      </c>
      <c r="P36" s="833">
        <f>AVERAGE(I37:I38)</f>
        <v>54.704999999999998</v>
      </c>
      <c r="Q36" s="821">
        <f>D36*P36</f>
        <v>273.52499999999998</v>
      </c>
    </row>
    <row r="37" spans="1:18" ht="66.75" customHeight="1" x14ac:dyDescent="0.25">
      <c r="A37" s="824"/>
      <c r="B37" s="891"/>
      <c r="C37" s="887"/>
      <c r="D37" s="828"/>
      <c r="E37" s="276" t="s">
        <v>321</v>
      </c>
      <c r="F37" s="105" t="s">
        <v>73</v>
      </c>
      <c r="G37" s="103" t="s">
        <v>322</v>
      </c>
      <c r="H37" s="28" t="s">
        <v>74</v>
      </c>
      <c r="I37" s="449">
        <v>43</v>
      </c>
      <c r="J37" s="831"/>
      <c r="K37" s="820"/>
      <c r="L37" s="846"/>
      <c r="M37" s="228" t="str">
        <f t="shared" ref="M37:M39" si="2">IF(I37&gt;K$36,"EXCESSIVAMENTE ELEVADO",IF(I37&lt;L$36,"INEXEQUÍVEL","VÁLIDO"))</f>
        <v>VÁLIDO</v>
      </c>
      <c r="N37" s="127"/>
      <c r="O37" s="144"/>
      <c r="P37" s="834"/>
      <c r="Q37" s="822"/>
    </row>
    <row r="38" spans="1:18" ht="90" x14ac:dyDescent="0.25">
      <c r="A38" s="824"/>
      <c r="B38" s="891"/>
      <c r="C38" s="887"/>
      <c r="D38" s="828"/>
      <c r="E38" s="479" t="s">
        <v>467</v>
      </c>
      <c r="F38" s="107" t="s">
        <v>79</v>
      </c>
      <c r="G38" s="106" t="s">
        <v>468</v>
      </c>
      <c r="H38" s="358" t="s">
        <v>82</v>
      </c>
      <c r="I38" s="109">
        <v>66.41</v>
      </c>
      <c r="J38" s="831"/>
      <c r="K38" s="820"/>
      <c r="L38" s="846"/>
      <c r="M38" s="228" t="str">
        <f t="shared" si="2"/>
        <v>VÁLIDO</v>
      </c>
      <c r="N38" s="240"/>
      <c r="O38" s="243"/>
      <c r="P38" s="834"/>
      <c r="Q38" s="822"/>
    </row>
    <row r="39" spans="1:18" ht="75.75" thickBot="1" x14ac:dyDescent="0.3">
      <c r="A39" s="824"/>
      <c r="B39" s="891"/>
      <c r="C39" s="887"/>
      <c r="D39" s="828"/>
      <c r="E39" s="272" t="s">
        <v>323</v>
      </c>
      <c r="F39" s="107" t="s">
        <v>73</v>
      </c>
      <c r="G39" s="453" t="s">
        <v>324</v>
      </c>
      <c r="H39" s="539" t="s">
        <v>78</v>
      </c>
      <c r="I39" s="426">
        <v>69.81</v>
      </c>
      <c r="J39" s="831"/>
      <c r="K39" s="820"/>
      <c r="L39" s="846"/>
      <c r="M39" s="678" t="str">
        <f t="shared" si="2"/>
        <v>EXCESSIVAMENTE ELEVADO</v>
      </c>
      <c r="N39" s="673">
        <f>(I39-J36)/J36</f>
        <v>0.27862997389990396</v>
      </c>
      <c r="O39" s="161" t="s">
        <v>87</v>
      </c>
      <c r="P39" s="834"/>
      <c r="Q39" s="822"/>
    </row>
    <row r="40" spans="1:18" ht="47.25" customHeight="1" thickBot="1" x14ac:dyDescent="0.3">
      <c r="A40" s="886">
        <v>36</v>
      </c>
      <c r="B40" s="890" t="s">
        <v>325</v>
      </c>
      <c r="C40" s="827" t="s">
        <v>56</v>
      </c>
      <c r="D40" s="827">
        <v>6</v>
      </c>
      <c r="E40" s="285" t="s">
        <v>326</v>
      </c>
      <c r="F40" s="460" t="s">
        <v>73</v>
      </c>
      <c r="G40" s="503" t="s">
        <v>327</v>
      </c>
      <c r="H40" s="503" t="s">
        <v>78</v>
      </c>
      <c r="I40" s="436">
        <v>23.75</v>
      </c>
      <c r="J40" s="844">
        <f>AVERAGE(I40:I42)</f>
        <v>25.14</v>
      </c>
      <c r="K40" s="844">
        <f>$J$40*1.25</f>
        <v>31.425000000000001</v>
      </c>
      <c r="L40" s="844">
        <f>75%*J40</f>
        <v>18.855</v>
      </c>
      <c r="M40" s="229" t="str">
        <f>IF(I40&gt;K$40,"EXCESSIVAMENTE ELEVADO",IF(I40&lt;L$40,"INEXEQUÍVEL","VÁLIDO"))</f>
        <v>VÁLIDO</v>
      </c>
      <c r="N40" s="213"/>
      <c r="O40" s="268"/>
      <c r="P40" s="927">
        <f>TRUNC(AVERAGE(I40:I42),2)</f>
        <v>25.14</v>
      </c>
      <c r="Q40" s="914">
        <f>D40*P40</f>
        <v>150.84</v>
      </c>
      <c r="R40" s="67"/>
    </row>
    <row r="41" spans="1:18" ht="47.25" customHeight="1" thickBot="1" x14ac:dyDescent="0.3">
      <c r="A41" s="887"/>
      <c r="B41" s="891"/>
      <c r="C41" s="828"/>
      <c r="D41" s="828"/>
      <c r="E41" s="286" t="s">
        <v>328</v>
      </c>
      <c r="F41" s="105" t="s">
        <v>73</v>
      </c>
      <c r="G41" s="108" t="s">
        <v>329</v>
      </c>
      <c r="H41" s="107" t="s">
        <v>74</v>
      </c>
      <c r="I41" s="47">
        <v>24.9</v>
      </c>
      <c r="J41" s="831"/>
      <c r="K41" s="831"/>
      <c r="L41" s="831"/>
      <c r="M41" s="229" t="str">
        <f t="shared" ref="M41:M42" si="3">IF(I41&gt;K$40,"EXCESSIVAMENTE ELEVADO",IF(I41&lt;L$40,"INEXEQUÍVEL","VÁLIDO"))</f>
        <v>VÁLIDO</v>
      </c>
      <c r="N41" s="226"/>
      <c r="O41" s="225"/>
      <c r="P41" s="877"/>
      <c r="Q41" s="853"/>
      <c r="R41" s="67"/>
    </row>
    <row r="42" spans="1:18" ht="47.25" customHeight="1" thickBot="1" x14ac:dyDescent="0.3">
      <c r="A42" s="887"/>
      <c r="B42" s="891"/>
      <c r="C42" s="828"/>
      <c r="D42" s="828"/>
      <c r="E42" s="287" t="s">
        <v>330</v>
      </c>
      <c r="F42" s="108" t="s">
        <v>73</v>
      </c>
      <c r="G42" s="108" t="s">
        <v>331</v>
      </c>
      <c r="H42" s="104" t="s">
        <v>74</v>
      </c>
      <c r="I42" s="110">
        <v>26.77</v>
      </c>
      <c r="J42" s="831"/>
      <c r="K42" s="831"/>
      <c r="L42" s="831"/>
      <c r="M42" s="229" t="str">
        <f t="shared" si="3"/>
        <v>VÁLIDO</v>
      </c>
      <c r="N42" s="226"/>
      <c r="O42" s="161"/>
      <c r="P42" s="878"/>
      <c r="Q42" s="853"/>
      <c r="R42" s="67"/>
    </row>
    <row r="43" spans="1:18" ht="47.25" customHeight="1" x14ac:dyDescent="0.25">
      <c r="A43" s="888">
        <v>37</v>
      </c>
      <c r="B43" s="892" t="s">
        <v>332</v>
      </c>
      <c r="C43" s="427"/>
      <c r="D43" s="871">
        <v>2</v>
      </c>
      <c r="E43" s="288" t="s">
        <v>333</v>
      </c>
      <c r="F43" s="215" t="s">
        <v>73</v>
      </c>
      <c r="G43" s="215" t="s">
        <v>334</v>
      </c>
      <c r="H43" s="105" t="s">
        <v>78</v>
      </c>
      <c r="I43" s="436">
        <v>95</v>
      </c>
      <c r="J43" s="844">
        <f>AVERAGE(I43:I45)</f>
        <v>124.50333333333333</v>
      </c>
      <c r="K43" s="844">
        <f>$J$43*1.25</f>
        <v>155.62916666666666</v>
      </c>
      <c r="L43" s="844">
        <f>75%*J43</f>
        <v>93.377499999999998</v>
      </c>
      <c r="M43" s="227" t="str">
        <f>IF(I43&gt;K$43,"EXCESSIVAMENTE ELEVADO",IF(I43&lt;L$43,"INEXEQUÍVEL","VÁLIDO"))</f>
        <v>VÁLIDO</v>
      </c>
      <c r="N43" s="269"/>
      <c r="O43" s="268"/>
      <c r="P43" s="876">
        <f>TRUNC(MEDIAN(I43:I45),2)</f>
        <v>115</v>
      </c>
      <c r="Q43" s="852">
        <f>D43*P43</f>
        <v>230</v>
      </c>
    </row>
    <row r="44" spans="1:18" ht="47.25" customHeight="1" x14ac:dyDescent="0.25">
      <c r="A44" s="887"/>
      <c r="B44" s="891"/>
      <c r="C44" s="207"/>
      <c r="D44" s="828"/>
      <c r="E44" s="280" t="s">
        <v>335</v>
      </c>
      <c r="F44" s="107" t="s">
        <v>73</v>
      </c>
      <c r="G44" s="480" t="s">
        <v>336</v>
      </c>
      <c r="H44" s="107" t="s">
        <v>74</v>
      </c>
      <c r="I44" s="265">
        <v>115</v>
      </c>
      <c r="J44" s="831"/>
      <c r="K44" s="831"/>
      <c r="L44" s="831"/>
      <c r="M44" s="228" t="str">
        <f t="shared" ref="M44" si="4">IF(I44&gt;K$43,"EXCESSIVAMENTE ELEVADO",IF(I44&lt;L$43,"INEXEQUÍVEL","VÁLIDO"))</f>
        <v>VÁLIDO</v>
      </c>
      <c r="N44" s="160"/>
      <c r="O44" s="123"/>
      <c r="P44" s="877"/>
      <c r="Q44" s="853"/>
    </row>
    <row r="45" spans="1:18" ht="47.25" customHeight="1" thickBot="1" x14ac:dyDescent="0.3">
      <c r="A45" s="887"/>
      <c r="B45" s="891"/>
      <c r="C45" s="207"/>
      <c r="D45" s="828"/>
      <c r="E45" s="280" t="s">
        <v>337</v>
      </c>
      <c r="F45" s="481" t="s">
        <v>73</v>
      </c>
      <c r="G45" s="107" t="s">
        <v>338</v>
      </c>
      <c r="H45" s="482" t="s">
        <v>74</v>
      </c>
      <c r="I45" s="47">
        <v>163.51</v>
      </c>
      <c r="J45" s="831"/>
      <c r="K45" s="831"/>
      <c r="L45" s="831"/>
      <c r="M45" s="229" t="str">
        <f>IF(I46&gt;K$46,"EXCESSIVAMENTE ELEVADO",IF(I46&lt;L$46,"INEXEQUÍVEL","VÁLIDO"))</f>
        <v>VÁLIDO</v>
      </c>
      <c r="N45" s="226"/>
      <c r="O45" s="123"/>
      <c r="P45" s="878"/>
      <c r="Q45" s="854"/>
    </row>
    <row r="46" spans="1:18" ht="128.25" customHeight="1" thickBot="1" x14ac:dyDescent="0.3">
      <c r="A46" s="928">
        <v>38</v>
      </c>
      <c r="B46" s="930" t="s">
        <v>339</v>
      </c>
      <c r="C46" s="888" t="s">
        <v>56</v>
      </c>
      <c r="D46" s="871">
        <v>2</v>
      </c>
      <c r="E46" s="471" t="s">
        <v>469</v>
      </c>
      <c r="F46" s="462" t="s">
        <v>79</v>
      </c>
      <c r="G46" s="471" t="s">
        <v>472</v>
      </c>
      <c r="H46" s="358" t="s">
        <v>82</v>
      </c>
      <c r="I46" s="473">
        <v>136.31</v>
      </c>
      <c r="J46" s="844">
        <f>AVERAGE(I46:I48)</f>
        <v>140.34</v>
      </c>
      <c r="K46" s="844">
        <f>$J$46*1.25</f>
        <v>175.42500000000001</v>
      </c>
      <c r="L46" s="844">
        <f>75%*J46</f>
        <v>105.255</v>
      </c>
      <c r="M46" s="227" t="str">
        <f>IF(I46&gt;K$46,"EXCESSIVAMENTE ELEVADO",IF(I46&lt;L$46,"INEXEQUÍVEL","VÁLIDO"))</f>
        <v>VÁLIDO</v>
      </c>
      <c r="N46" s="146"/>
      <c r="O46" s="148"/>
      <c r="P46" s="896">
        <f>TRUNC(AVERAGE(I46:I48),2)</f>
        <v>140.34</v>
      </c>
      <c r="Q46" s="852">
        <f>D46*P46</f>
        <v>280.68</v>
      </c>
    </row>
    <row r="47" spans="1:18" ht="45" customHeight="1" thickBot="1" x14ac:dyDescent="0.3">
      <c r="A47" s="929"/>
      <c r="B47" s="930"/>
      <c r="C47" s="887"/>
      <c r="D47" s="828"/>
      <c r="E47" s="489" t="s">
        <v>470</v>
      </c>
      <c r="F47" s="501" t="s">
        <v>79</v>
      </c>
      <c r="G47" s="489" t="s">
        <v>473</v>
      </c>
      <c r="H47" s="358" t="s">
        <v>82</v>
      </c>
      <c r="I47" s="158">
        <v>141.99</v>
      </c>
      <c r="J47" s="831"/>
      <c r="K47" s="831"/>
      <c r="L47" s="831"/>
      <c r="M47" s="228" t="str">
        <f t="shared" ref="M47:M48" si="5">IF(I47&gt;K$46,"EXCESSIVAMENTE ELEVADO",IF(I47&lt;L$46,"INEXEQUÍVEL","VÁLIDO"))</f>
        <v>VÁLIDO</v>
      </c>
      <c r="N47" s="134"/>
      <c r="O47" s="135"/>
      <c r="P47" s="873"/>
      <c r="Q47" s="853"/>
    </row>
    <row r="48" spans="1:18" ht="135.75" thickBot="1" x14ac:dyDescent="0.3">
      <c r="A48" s="929"/>
      <c r="B48" s="930"/>
      <c r="C48" s="887"/>
      <c r="D48" s="828"/>
      <c r="E48" s="475" t="s">
        <v>471</v>
      </c>
      <c r="F48" s="496" t="s">
        <v>79</v>
      </c>
      <c r="G48" s="499" t="s">
        <v>474</v>
      </c>
      <c r="H48" s="358" t="s">
        <v>82</v>
      </c>
      <c r="I48" s="47">
        <v>142.72</v>
      </c>
      <c r="J48" s="831"/>
      <c r="K48" s="831"/>
      <c r="L48" s="831"/>
      <c r="M48" s="671" t="str">
        <f t="shared" si="5"/>
        <v>VÁLIDO</v>
      </c>
      <c r="N48" s="231"/>
      <c r="O48" s="243"/>
      <c r="P48" s="873"/>
      <c r="Q48" s="853"/>
    </row>
    <row r="49" spans="1:17" ht="15.75" thickBot="1" x14ac:dyDescent="0.3">
      <c r="A49" s="840" t="s">
        <v>178</v>
      </c>
      <c r="B49" s="841"/>
      <c r="C49" s="841"/>
      <c r="D49" s="841"/>
      <c r="E49" s="841"/>
      <c r="F49" s="841"/>
      <c r="G49" s="841"/>
      <c r="H49" s="841"/>
      <c r="I49" s="841"/>
      <c r="J49" s="841"/>
      <c r="K49" s="841"/>
      <c r="L49" s="841"/>
      <c r="M49" s="841"/>
      <c r="N49" s="841"/>
      <c r="O49" s="841"/>
      <c r="P49" s="842"/>
      <c r="Q49" s="242">
        <f>SUM(Q28:Q48)</f>
        <v>1919.1550000000002</v>
      </c>
    </row>
  </sheetData>
  <mergeCells count="73">
    <mergeCell ref="W14:AE14"/>
    <mergeCell ref="V19:AF19"/>
    <mergeCell ref="K28:K31"/>
    <mergeCell ref="L28:L31"/>
    <mergeCell ref="P28:P31"/>
    <mergeCell ref="Q28:Q31"/>
    <mergeCell ref="N26:O27"/>
    <mergeCell ref="D43:D45"/>
    <mergeCell ref="J43:J45"/>
    <mergeCell ref="K43:K45"/>
    <mergeCell ref="L43:L45"/>
    <mergeCell ref="J40:J42"/>
    <mergeCell ref="K40:K42"/>
    <mergeCell ref="L40:L42"/>
    <mergeCell ref="A1:P1"/>
    <mergeCell ref="L7:S7"/>
    <mergeCell ref="A26:A27"/>
    <mergeCell ref="B26:B27"/>
    <mergeCell ref="C26:C27"/>
    <mergeCell ref="D26:D27"/>
    <mergeCell ref="E26:E27"/>
    <mergeCell ref="F26:F27"/>
    <mergeCell ref="G26:G27"/>
    <mergeCell ref="H26:H27"/>
    <mergeCell ref="P26:Q26"/>
    <mergeCell ref="I26:I27"/>
    <mergeCell ref="J26:J27"/>
    <mergeCell ref="K26:K27"/>
    <mergeCell ref="L26:L27"/>
    <mergeCell ref="M26:M27"/>
    <mergeCell ref="A28:A31"/>
    <mergeCell ref="B28:B31"/>
    <mergeCell ref="C28:C31"/>
    <mergeCell ref="D28:D31"/>
    <mergeCell ref="J28:J31"/>
    <mergeCell ref="A32:A35"/>
    <mergeCell ref="B32:B35"/>
    <mergeCell ref="C32:C35"/>
    <mergeCell ref="D32:D35"/>
    <mergeCell ref="D40:D42"/>
    <mergeCell ref="C40:C42"/>
    <mergeCell ref="A36:A39"/>
    <mergeCell ref="B36:B39"/>
    <mergeCell ref="C36:C39"/>
    <mergeCell ref="D36:D39"/>
    <mergeCell ref="Q46:Q48"/>
    <mergeCell ref="A49:P49"/>
    <mergeCell ref="P36:P39"/>
    <mergeCell ref="Q36:Q39"/>
    <mergeCell ref="A46:A48"/>
    <mergeCell ref="B46:B48"/>
    <mergeCell ref="C46:C48"/>
    <mergeCell ref="D46:D48"/>
    <mergeCell ref="J46:J48"/>
    <mergeCell ref="K46:K48"/>
    <mergeCell ref="L46:L48"/>
    <mergeCell ref="P46:P48"/>
    <mergeCell ref="A40:A42"/>
    <mergeCell ref="B40:B42"/>
    <mergeCell ref="A43:A45"/>
    <mergeCell ref="B43:B45"/>
    <mergeCell ref="P40:P42"/>
    <mergeCell ref="Q40:Q42"/>
    <mergeCell ref="P43:P45"/>
    <mergeCell ref="Q43:Q45"/>
    <mergeCell ref="J32:J35"/>
    <mergeCell ref="J36:J39"/>
    <mergeCell ref="K32:K35"/>
    <mergeCell ref="L32:L35"/>
    <mergeCell ref="P32:P35"/>
    <mergeCell ref="Q32:Q35"/>
    <mergeCell ref="K36:K39"/>
    <mergeCell ref="L36:L39"/>
  </mergeCells>
  <phoneticPr fontId="3" type="noConversion"/>
  <conditionalFormatting sqref="N26:N33 M26:M48">
    <cfRule type="containsText" dxfId="252" priority="100" operator="containsText" text="Excessivamente elevado">
      <formula>NOT(ISERROR(SEARCH("Excessivamente elevado",M26)))</formula>
    </cfRule>
  </conditionalFormatting>
  <conditionalFormatting sqref="M28:M48">
    <cfRule type="containsText" dxfId="251" priority="102" operator="containsText" text="Válido">
      <formula>NOT(ISERROR(SEARCH("Válido",M28)))</formula>
    </cfRule>
    <cfRule type="containsText" dxfId="250" priority="103" operator="containsText" text="Inexequível">
      <formula>NOT(ISERROR(SEARCH("Inexequível",M28)))</formula>
    </cfRule>
  </conditionalFormatting>
  <conditionalFormatting sqref="N47:O47 N38:O38 M31:M48">
    <cfRule type="aboveAverage" dxfId="249" priority="183" aboveAverage="0"/>
  </conditionalFormatting>
  <conditionalFormatting sqref="N38:O38 N47:O47 M40:M48">
    <cfRule type="cellIs" dxfId="248" priority="175" operator="lessThan">
      <formula>"K$25"</formula>
    </cfRule>
    <cfRule type="cellIs" dxfId="247" priority="176" operator="greaterThan">
      <formula>"J&amp;25"</formula>
    </cfRule>
    <cfRule type="cellIs" dxfId="246" priority="178" operator="greaterThan">
      <formula>"J$25"</formula>
    </cfRule>
    <cfRule type="containsText" dxfId="245" priority="179" operator="containsText" text="Excessivamente elevado">
      <formula>NOT(ISERROR(SEARCH("Excessivamente elevado",M38)))</formula>
    </cfRule>
    <cfRule type="containsText" dxfId="244" priority="181" operator="containsText" text="Válido">
      <formula>NOT(ISERROR(SEARCH("Válido",M38)))</formula>
    </cfRule>
    <cfRule type="containsText" dxfId="243" priority="182" operator="containsText" text="Inexequível">
      <formula>NOT(ISERROR(SEARCH("Inexequível",M38)))</formula>
    </cfRule>
  </conditionalFormatting>
  <conditionalFormatting sqref="N37 M28:N36 M37:M48">
    <cfRule type="containsText" priority="65" operator="containsText" text="Excessivamente elevado">
      <formula>NOT(ISERROR(SEARCH("Excessivamente elevado",M28)))</formula>
    </cfRule>
    <cfRule type="cellIs" dxfId="242" priority="87" operator="lessThan">
      <formula>"K$25"</formula>
    </cfRule>
    <cfRule type="cellIs" dxfId="241" priority="88" operator="greaterThan">
      <formula>"J&amp;25"</formula>
    </cfRule>
    <cfRule type="cellIs" dxfId="240" priority="90" operator="greaterThan">
      <formula>"J$25"</formula>
    </cfRule>
  </conditionalFormatting>
  <conditionalFormatting sqref="M40:N46 M47:M48">
    <cfRule type="containsText" priority="29" operator="containsText" text="Excessivamente elevado">
      <formula>NOT(ISERROR(SEARCH("Excessivamente elevado",M40)))</formula>
    </cfRule>
  </conditionalFormatting>
  <conditionalFormatting sqref="N38:O38 N47:O47">
    <cfRule type="containsText" priority="180" operator="containsText" text="Excessivamente elevado">
      <formula>NOT(ISERROR(SEARCH("Excessivamente elevado",N38)))</formula>
    </cfRule>
  </conditionalFormatting>
  <conditionalFormatting sqref="N28">
    <cfRule type="aboveAverage" dxfId="239" priority="95" aboveAverage="0"/>
  </conditionalFormatting>
  <conditionalFormatting sqref="N28:N37">
    <cfRule type="containsText" dxfId="238" priority="91" operator="containsText" text="Excessivamente elevado">
      <formula>NOT(ISERROR(SEARCH("Excessivamente elevado",N28)))</formula>
    </cfRule>
    <cfRule type="containsText" dxfId="237" priority="93" operator="containsText" text="Válido">
      <formula>NOT(ISERROR(SEARCH("Válido",N28)))</formula>
    </cfRule>
    <cfRule type="containsText" dxfId="236" priority="94" operator="containsText" text="Inexequível">
      <formula>NOT(ISERROR(SEARCH("Inexequível",N28)))</formula>
    </cfRule>
  </conditionalFormatting>
  <conditionalFormatting sqref="N29:N30">
    <cfRule type="aboveAverage" dxfId="235" priority="132" aboveAverage="0"/>
  </conditionalFormatting>
  <conditionalFormatting sqref="N32">
    <cfRule type="cellIs" dxfId="234" priority="78" operator="lessThan">
      <formula>"K$25"</formula>
    </cfRule>
    <cfRule type="cellIs" dxfId="233" priority="79" operator="greaterThan">
      <formula>"J&amp;25"</formula>
    </cfRule>
    <cfRule type="cellIs" dxfId="232" priority="81" operator="greaterThan">
      <formula>"J$25"</formula>
    </cfRule>
    <cfRule type="containsText" dxfId="231" priority="82" operator="containsText" text="Excessivamente elevado">
      <formula>NOT(ISERROR(SEARCH("Excessivamente elevado",N32)))</formula>
    </cfRule>
    <cfRule type="containsText" dxfId="230" priority="84" operator="containsText" text="Válido">
      <formula>NOT(ISERROR(SEARCH("Válido",N32)))</formula>
    </cfRule>
    <cfRule type="containsText" dxfId="229" priority="85" operator="containsText" text="Inexequível">
      <formula>NOT(ISERROR(SEARCH("Inexequível",N32)))</formula>
    </cfRule>
    <cfRule type="aboveAverage" dxfId="228" priority="86" aboveAverage="0"/>
  </conditionalFormatting>
  <conditionalFormatting sqref="N33">
    <cfRule type="containsText" dxfId="227" priority="153" operator="containsText" text="Válido">
      <formula>NOT(ISERROR(SEARCH("Válido",N33)))</formula>
    </cfRule>
    <cfRule type="containsText" dxfId="226" priority="154" operator="containsText" text="Inexequível">
      <formula>NOT(ISERROR(SEARCH("Inexequível",N33)))</formula>
    </cfRule>
    <cfRule type="aboveAverage" dxfId="225" priority="155" aboveAverage="0"/>
  </conditionalFormatting>
  <conditionalFormatting sqref="N34">
    <cfRule type="cellIs" dxfId="224" priority="165" operator="lessThan">
      <formula>"K$25"</formula>
    </cfRule>
    <cfRule type="cellIs" dxfId="223" priority="166" operator="greaterThan">
      <formula>"J&amp;25"</formula>
    </cfRule>
    <cfRule type="cellIs" dxfId="222" priority="168" operator="greaterThan">
      <formula>"J$25"</formula>
    </cfRule>
    <cfRule type="containsText" dxfId="221" priority="169" operator="containsText" text="Excessivamente elevado">
      <formula>NOT(ISERROR(SEARCH("Excessivamente elevado",N34)))</formula>
    </cfRule>
    <cfRule type="containsText" dxfId="220" priority="171" operator="containsText" text="Válido">
      <formula>NOT(ISERROR(SEARCH("Válido",N34)))</formula>
    </cfRule>
    <cfRule type="containsText" dxfId="219" priority="172" operator="containsText" text="Inexequível">
      <formula>NOT(ISERROR(SEARCH("Inexequível",N34)))</formula>
    </cfRule>
    <cfRule type="aboveAverage" dxfId="218" priority="173" aboveAverage="0"/>
  </conditionalFormatting>
  <conditionalFormatting sqref="N35">
    <cfRule type="aboveAverage" dxfId="217" priority="68" aboveAverage="0"/>
  </conditionalFormatting>
  <conditionalFormatting sqref="N35:N36">
    <cfRule type="cellIs" dxfId="216" priority="60" operator="lessThan">
      <formula>"K$25"</formula>
    </cfRule>
    <cfRule type="cellIs" dxfId="215" priority="61" operator="greaterThan">
      <formula>"J&amp;25"</formula>
    </cfRule>
    <cfRule type="cellIs" dxfId="214" priority="63" operator="greaterThan">
      <formula>"J$25"</formula>
    </cfRule>
    <cfRule type="containsText" dxfId="213" priority="64" operator="containsText" text="Excessivamente elevado">
      <formula>NOT(ISERROR(SEARCH("Excessivamente elevado",N35)))</formula>
    </cfRule>
    <cfRule type="containsText" dxfId="212" priority="66" operator="containsText" text="Válido">
      <formula>NOT(ISERROR(SEARCH("Válido",N35)))</formula>
    </cfRule>
    <cfRule type="containsText" dxfId="211" priority="67" operator="containsText" text="Inexequível">
      <formula>NOT(ISERROR(SEARCH("Inexequível",N35)))</formula>
    </cfRule>
  </conditionalFormatting>
  <conditionalFormatting sqref="N36">
    <cfRule type="aboveAverage" dxfId="210" priority="77" aboveAverage="0"/>
  </conditionalFormatting>
  <conditionalFormatting sqref="N37">
    <cfRule type="aboveAverage" dxfId="209" priority="114" aboveAverage="0"/>
  </conditionalFormatting>
  <conditionalFormatting sqref="N40:N46">
    <cfRule type="cellIs" dxfId="208" priority="27" operator="greaterThan">
      <formula>"J$25"</formula>
    </cfRule>
    <cfRule type="containsText" dxfId="207" priority="28" operator="containsText" text="Excessivamente elevado">
      <formula>NOT(ISERROR(SEARCH("Excessivamente elevado",N40)))</formula>
    </cfRule>
    <cfRule type="containsText" dxfId="206" priority="30" operator="containsText" text="Válido">
      <formula>NOT(ISERROR(SEARCH("Válido",N40)))</formula>
    </cfRule>
    <cfRule type="containsText" dxfId="205" priority="31" operator="containsText" text="Inexequível">
      <formula>NOT(ISERROR(SEARCH("Inexequível",N40)))</formula>
    </cfRule>
  </conditionalFormatting>
  <conditionalFormatting sqref="N40:N48">
    <cfRule type="cellIs" dxfId="204" priority="15" operator="lessThan">
      <formula>"K$25"</formula>
    </cfRule>
    <cfRule type="cellIs" dxfId="203" priority="16" operator="greaterThan">
      <formula>"J&amp;25"</formula>
    </cfRule>
  </conditionalFormatting>
  <conditionalFormatting sqref="N46">
    <cfRule type="aboveAverage" dxfId="202" priority="32" aboveAverage="0"/>
  </conditionalFormatting>
  <conditionalFormatting sqref="N48:O48">
    <cfRule type="cellIs" dxfId="201" priority="142" operator="lessThan">
      <formula>"K$25"</formula>
    </cfRule>
    <cfRule type="cellIs" dxfId="200" priority="143" operator="greaterThan">
      <formula>"J&amp;25"</formula>
    </cfRule>
    <cfRule type="cellIs" dxfId="199" priority="145" operator="greaterThan">
      <formula>"J$25"</formula>
    </cfRule>
    <cfRule type="containsText" dxfId="198" priority="146" operator="containsText" text="Excessivamente elevado">
      <formula>NOT(ISERROR(SEARCH("Excessivamente elevado",N48)))</formula>
    </cfRule>
    <cfRule type="containsText" priority="184" operator="containsText" text="Excessivamente elevado">
      <formula>NOT(ISERROR(SEARCH("Excessivamente elevado",N48)))</formula>
    </cfRule>
    <cfRule type="containsText" dxfId="197" priority="185" operator="containsText" text="Válido">
      <formula>NOT(ISERROR(SEARCH("Válido",N48)))</formula>
    </cfRule>
    <cfRule type="containsText" dxfId="196" priority="186" operator="containsText" text="Inexequível">
      <formula>NOT(ISERROR(SEARCH("Inexequível",N48)))</formula>
    </cfRule>
    <cfRule type="aboveAverage" dxfId="195" priority="187" aboveAverage="0"/>
  </conditionalFormatting>
  <conditionalFormatting sqref="P6:R6">
    <cfRule type="containsText" dxfId="194" priority="105" operator="containsText" text="Excessivamente elevado">
      <formula>NOT(ISERROR(SEARCH("Excessivamente elevado",P6)))</formula>
    </cfRule>
  </conditionalFormatting>
  <conditionalFormatting sqref="N31">
    <cfRule type="aboveAverage" dxfId="193" priority="4129" aboveAverage="0"/>
  </conditionalFormatting>
  <conditionalFormatting sqref="N39">
    <cfRule type="containsText" priority="11" operator="containsText" text="Excessivamente elevado">
      <formula>NOT(ISERROR(SEARCH("Excessivamente elevado",N39)))</formula>
    </cfRule>
    <cfRule type="cellIs" dxfId="192" priority="11" operator="lessThan">
      <formula>"K$25"</formula>
    </cfRule>
    <cfRule type="cellIs" dxfId="191" priority="11" operator="greaterThan">
      <formula>"J&amp;25"</formula>
    </cfRule>
    <cfRule type="cellIs" dxfId="190" priority="11" operator="greaterThan">
      <formula>"J$25"</formula>
    </cfRule>
  </conditionalFormatting>
  <conditionalFormatting sqref="N39">
    <cfRule type="containsText" dxfId="189" priority="12" operator="containsText" text="Excessivamente elevado">
      <formula>NOT(ISERROR(SEARCH("Excessivamente elevado",N39)))</formula>
    </cfRule>
    <cfRule type="containsText" dxfId="188" priority="13" operator="containsText" text="Válido">
      <formula>NOT(ISERROR(SEARCH("Válido",N39)))</formula>
    </cfRule>
    <cfRule type="containsText" dxfId="187" priority="14" operator="containsText" text="Inexequível">
      <formula>NOT(ISERROR(SEARCH("Inexequível",N39)))</formula>
    </cfRule>
  </conditionalFormatting>
  <conditionalFormatting sqref="N39">
    <cfRule type="cellIs" dxfId="186" priority="2" operator="lessThan">
      <formula>"K$25"</formula>
    </cfRule>
    <cfRule type="cellIs" dxfId="185" priority="2" operator="greaterThan">
      <formula>"J&amp;25"</formula>
    </cfRule>
    <cfRule type="cellIs" dxfId="184" priority="3" operator="greaterThan">
      <formula>"J$25"</formula>
    </cfRule>
    <cfRule type="containsText" dxfId="183" priority="4" operator="containsText" text="Excessivamente elevado">
      <formula>NOT(ISERROR(SEARCH("Excessivamente elevado",N39)))</formula>
    </cfRule>
    <cfRule type="containsText" dxfId="182" priority="6" operator="containsText" text="Válido">
      <formula>NOT(ISERROR(SEARCH("Válido",N39)))</formula>
    </cfRule>
    <cfRule type="containsText" dxfId="181" priority="7" operator="containsText" text="Inexequível">
      <formula>NOT(ISERROR(SEARCH("Inexequível",N39)))</formula>
    </cfRule>
  </conditionalFormatting>
  <conditionalFormatting sqref="N39">
    <cfRule type="aboveAverage" dxfId="180" priority="8" aboveAverage="0"/>
  </conditionalFormatting>
  <conditionalFormatting sqref="M28:M48">
    <cfRule type="aboveAverage" dxfId="179" priority="4424" aboveAverage="0"/>
  </conditionalFormatting>
  <conditionalFormatting sqref="M32:M48">
    <cfRule type="aboveAverage" dxfId="178" priority="4429" aboveAverage="0"/>
  </conditionalFormatting>
  <conditionalFormatting sqref="N40:N45">
    <cfRule type="aboveAverage" dxfId="177" priority="4456" aboveAverage="0"/>
  </conditionalFormatting>
  <hyperlinks>
    <hyperlink ref="E35" r:id="rId1" display="https://www.lojadochefutilidades.com.br/caneca-hotel-22-com-cabo-baquelite-83-litros-abc-531/p?utm_source=google&amp;utm_medium=cpc&amp;utm_campaign=performance_max&amp;gclid=Cj0KCQiA2-2eBhClARIsAGLQ2RlKGkVsolgA0hQ500KVm35W0Nct_880pnMSizlXXeM0QAmjclrhwwcaAg62EALw_wcB_x000a_Acesso em 02/02/2023" xr:uid="{E84E1DF2-F39E-447C-98A3-959721422085}"/>
    <hyperlink ref="E38" r:id="rId2" xr:uid="{B60C5D50-1DF6-4BE1-8EA9-4075CB769902}"/>
    <hyperlink ref="E48" r:id="rId3" xr:uid="{5E15D64C-8503-4D51-AA66-F0A04128F728}"/>
  </hyperlinks>
  <pageMargins left="0.511811024" right="0.511811024" top="0.78740157499999996" bottom="0.78740157499999996" header="0.31496062000000002" footer="0.31496062000000002"/>
  <pageSetup paperSize="9" orientation="portrait" r:id="rId4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864B6-A52D-4EC1-B817-3188412CF93B}">
  <sheetPr>
    <tabColor rgb="FF8EA9DB"/>
  </sheetPr>
  <dimension ref="A1:AG54"/>
  <sheetViews>
    <sheetView showGridLines="0" topLeftCell="A49" workbookViewId="0">
      <selection activeCell="D50" sqref="D50:D53"/>
    </sheetView>
  </sheetViews>
  <sheetFormatPr defaultRowHeight="15" x14ac:dyDescent="0.25"/>
  <cols>
    <col min="2" max="2" width="31.140625" customWidth="1"/>
    <col min="5" max="5" width="37.5703125" customWidth="1"/>
    <col min="6" max="6" width="30.7109375" customWidth="1"/>
    <col min="7" max="7" width="35.7109375" customWidth="1"/>
    <col min="11" max="11" width="11.140625" customWidth="1"/>
    <col min="17" max="17" width="13.42578125" customWidth="1"/>
  </cols>
  <sheetData>
    <row r="1" spans="1:33" ht="20.25" thickBot="1" x14ac:dyDescent="0.35">
      <c r="A1" s="794" t="s">
        <v>20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V1" s="180" t="s">
        <v>0</v>
      </c>
      <c r="W1" s="181"/>
      <c r="X1" s="181"/>
      <c r="Y1" s="181"/>
      <c r="Z1" s="181"/>
      <c r="AA1" s="181"/>
      <c r="AB1" s="181" t="s">
        <v>1</v>
      </c>
      <c r="AC1" s="181" t="s">
        <v>1</v>
      </c>
      <c r="AD1" s="181" t="s">
        <v>1</v>
      </c>
      <c r="AE1" s="181" t="s">
        <v>1</v>
      </c>
      <c r="AF1" s="181" t="s">
        <v>1</v>
      </c>
      <c r="AG1" s="199" t="s">
        <v>1</v>
      </c>
    </row>
    <row r="2" spans="1:33" ht="21" thickTop="1" thickBot="1" x14ac:dyDescent="0.3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99"/>
      <c r="N2" s="86"/>
      <c r="O2" s="86"/>
      <c r="P2" s="86"/>
      <c r="V2" s="184" t="s">
        <v>1</v>
      </c>
      <c r="W2" s="175" t="s">
        <v>1</v>
      </c>
      <c r="X2" s="175" t="s">
        <v>1</v>
      </c>
      <c r="Y2" s="175" t="s">
        <v>1</v>
      </c>
      <c r="Z2" s="175" t="s">
        <v>1</v>
      </c>
      <c r="AA2" s="175" t="s">
        <v>1</v>
      </c>
      <c r="AB2" s="175" t="s">
        <v>1</v>
      </c>
      <c r="AC2" s="175" t="s">
        <v>1</v>
      </c>
      <c r="AD2" s="175" t="s">
        <v>1</v>
      </c>
      <c r="AE2" s="175" t="s">
        <v>1</v>
      </c>
      <c r="AF2" s="175" t="s">
        <v>1</v>
      </c>
      <c r="AG2" s="200" t="s">
        <v>1</v>
      </c>
    </row>
    <row r="3" spans="1:33" ht="19.5" thickBot="1" x14ac:dyDescent="0.35">
      <c r="A3" s="88" t="s">
        <v>25</v>
      </c>
      <c r="B3" s="89"/>
      <c r="C3" s="89"/>
      <c r="D3" s="90"/>
      <c r="E3" s="91"/>
      <c r="F3" s="87"/>
      <c r="G3" s="87"/>
      <c r="H3" s="87"/>
      <c r="I3" s="87"/>
      <c r="J3" s="87"/>
      <c r="K3" s="87"/>
      <c r="L3" s="87"/>
      <c r="M3" s="100"/>
      <c r="N3" s="87"/>
      <c r="O3" s="87"/>
      <c r="P3" s="87"/>
      <c r="V3" s="190" t="s">
        <v>2</v>
      </c>
      <c r="W3" s="187"/>
      <c r="X3" s="187"/>
      <c r="Y3" s="187"/>
      <c r="Z3" s="187"/>
      <c r="AA3" s="187"/>
      <c r="AB3" s="187"/>
      <c r="AC3" s="187"/>
      <c r="AD3" s="187"/>
      <c r="AE3" s="186" t="s">
        <v>1</v>
      </c>
      <c r="AF3" s="187" t="s">
        <v>3</v>
      </c>
      <c r="AG3" s="201"/>
    </row>
    <row r="4" spans="1:33" ht="19.5" thickTop="1" x14ac:dyDescent="0.3">
      <c r="A4" s="87"/>
      <c r="B4" s="87"/>
      <c r="C4" s="87"/>
      <c r="D4" s="87"/>
      <c r="F4" s="87"/>
      <c r="G4" s="87"/>
      <c r="H4" s="87"/>
      <c r="I4" s="87"/>
      <c r="J4" s="87"/>
      <c r="K4" s="87"/>
      <c r="L4" s="87"/>
      <c r="M4" s="100"/>
      <c r="N4" s="87"/>
      <c r="O4" s="87"/>
      <c r="P4" s="87"/>
      <c r="V4" s="189" t="s">
        <v>4</v>
      </c>
      <c r="W4" s="186" t="s">
        <v>5</v>
      </c>
      <c r="X4" s="186"/>
      <c r="Y4" s="186"/>
      <c r="Z4" s="186" t="s">
        <v>1</v>
      </c>
      <c r="AA4" s="186" t="s">
        <v>1</v>
      </c>
      <c r="AB4" s="186" t="s">
        <v>1</v>
      </c>
      <c r="AC4" s="186" t="s">
        <v>1</v>
      </c>
      <c r="AD4" s="186" t="s">
        <v>1</v>
      </c>
      <c r="AE4" s="186" t="s">
        <v>1</v>
      </c>
      <c r="AF4" s="177" t="s">
        <v>6</v>
      </c>
      <c r="AG4" s="188" t="s">
        <v>1</v>
      </c>
    </row>
    <row r="5" spans="1:33" ht="15.75" thickBot="1" x14ac:dyDescent="0.3">
      <c r="A5" s="85"/>
      <c r="D5" s="20"/>
      <c r="E5" s="13"/>
      <c r="F5" s="13"/>
      <c r="G5" s="13"/>
      <c r="H5" s="13"/>
      <c r="I5" s="13"/>
      <c r="J5" s="13"/>
      <c r="K5" s="13"/>
      <c r="L5" s="13"/>
      <c r="M5" s="66"/>
      <c r="N5" s="13"/>
      <c r="O5" s="13"/>
      <c r="V5" s="189" t="s">
        <v>8</v>
      </c>
      <c r="W5" s="186" t="s">
        <v>9</v>
      </c>
      <c r="X5" s="186"/>
      <c r="Y5" s="186"/>
      <c r="Z5" s="186"/>
      <c r="AA5" s="186" t="s">
        <v>1</v>
      </c>
      <c r="AB5" s="186" t="s">
        <v>1</v>
      </c>
      <c r="AC5" s="186" t="s">
        <v>1</v>
      </c>
      <c r="AD5" s="186" t="s">
        <v>1</v>
      </c>
      <c r="AE5" s="186" t="s">
        <v>1</v>
      </c>
      <c r="AF5" s="178" t="s">
        <v>6</v>
      </c>
      <c r="AG5" s="188" t="s">
        <v>1</v>
      </c>
    </row>
    <row r="6" spans="1:33" ht="15.75" thickBot="1" x14ac:dyDescent="0.3">
      <c r="A6" s="50" t="s">
        <v>514</v>
      </c>
      <c r="B6" s="51"/>
      <c r="C6" s="52"/>
      <c r="D6" s="50" t="s">
        <v>516</v>
      </c>
      <c r="E6" s="53"/>
      <c r="F6" s="50" t="s">
        <v>518</v>
      </c>
      <c r="G6" s="53"/>
      <c r="H6" s="50" t="s">
        <v>520</v>
      </c>
      <c r="I6" s="53"/>
      <c r="J6" s="68"/>
      <c r="K6" s="71" t="s">
        <v>30</v>
      </c>
      <c r="L6" s="72"/>
      <c r="M6" s="72"/>
      <c r="N6" s="73"/>
      <c r="O6" s="73"/>
      <c r="P6" s="73"/>
      <c r="Q6" s="73"/>
      <c r="R6" s="73"/>
      <c r="S6" s="73"/>
      <c r="V6" s="189" t="s">
        <v>10</v>
      </c>
      <c r="W6" s="186" t="s">
        <v>11</v>
      </c>
      <c r="X6" s="186"/>
      <c r="Y6" s="186"/>
      <c r="Z6" s="186" t="s">
        <v>1</v>
      </c>
      <c r="AA6" s="186" t="s">
        <v>1</v>
      </c>
      <c r="AB6" s="186" t="s">
        <v>1</v>
      </c>
      <c r="AC6" s="186" t="s">
        <v>1</v>
      </c>
      <c r="AD6" s="186" t="s">
        <v>1</v>
      </c>
      <c r="AE6" s="186" t="s">
        <v>1</v>
      </c>
      <c r="AF6" s="178" t="s">
        <v>6</v>
      </c>
      <c r="AG6" s="188" t="s">
        <v>1</v>
      </c>
    </row>
    <row r="7" spans="1:33" ht="15.75" thickTop="1" x14ac:dyDescent="0.25">
      <c r="A7" s="30" t="s">
        <v>46</v>
      </c>
      <c r="B7" s="30"/>
      <c r="C7" s="35">
        <f>AVERAGE(I29:I30)</f>
        <v>20.744999999999997</v>
      </c>
      <c r="D7" s="54" t="s">
        <v>46</v>
      </c>
      <c r="E7" s="55">
        <f>AVERAGE(I35:I38)</f>
        <v>84.9375</v>
      </c>
      <c r="F7" s="54" t="s">
        <v>46</v>
      </c>
      <c r="G7" s="55">
        <f>AVERAGE(I42:I44)</f>
        <v>3.9299999999999997</v>
      </c>
      <c r="H7" s="54" t="s">
        <v>46</v>
      </c>
      <c r="I7" s="55">
        <f>AVERAGE(I50:I52)</f>
        <v>39.81666666666667</v>
      </c>
      <c r="J7" s="30"/>
      <c r="K7" s="74">
        <v>0.25</v>
      </c>
      <c r="L7" s="843" t="s">
        <v>382</v>
      </c>
      <c r="M7" s="843"/>
      <c r="N7" s="843"/>
      <c r="O7" s="843"/>
      <c r="P7" s="843"/>
      <c r="Q7" s="843"/>
      <c r="R7" s="843"/>
      <c r="S7" s="843"/>
      <c r="V7" s="189" t="s">
        <v>12</v>
      </c>
      <c r="W7" s="186" t="s">
        <v>13</v>
      </c>
      <c r="X7" s="186"/>
      <c r="Y7" s="186"/>
      <c r="Z7" s="186" t="s">
        <v>1</v>
      </c>
      <c r="AA7" s="186" t="s">
        <v>1</v>
      </c>
      <c r="AB7" s="186" t="s">
        <v>1</v>
      </c>
      <c r="AC7" s="186" t="s">
        <v>1</v>
      </c>
      <c r="AD7" s="186" t="s">
        <v>1</v>
      </c>
      <c r="AE7" s="186" t="s">
        <v>1</v>
      </c>
      <c r="AF7" s="178" t="s">
        <v>6</v>
      </c>
      <c r="AG7" s="188" t="s">
        <v>1</v>
      </c>
    </row>
    <row r="8" spans="1:33" x14ac:dyDescent="0.25">
      <c r="A8" s="30" t="s">
        <v>39</v>
      </c>
      <c r="B8" s="30"/>
      <c r="C8" s="35">
        <f>_xlfn.STDEV.S(I29:I30)</f>
        <v>1.0677312395916878</v>
      </c>
      <c r="D8" s="54" t="s">
        <v>39</v>
      </c>
      <c r="E8" s="55">
        <f>_xlfn.STDEV.S(I35:I38)</f>
        <v>10.85720766741308</v>
      </c>
      <c r="F8" s="54" t="s">
        <v>39</v>
      </c>
      <c r="G8" s="55">
        <f>_xlfn.STDEV.S(I42:I44)</f>
        <v>0.77826730626437002</v>
      </c>
      <c r="H8" s="54" t="s">
        <v>39</v>
      </c>
      <c r="I8" s="55">
        <f>_xlfn.STDEV.S(I50:I52)</f>
        <v>1.0418413186917359</v>
      </c>
      <c r="J8" s="30"/>
      <c r="K8" s="75">
        <v>0.75</v>
      </c>
      <c r="L8" s="76" t="s">
        <v>383</v>
      </c>
      <c r="M8" s="76"/>
      <c r="N8" s="76"/>
      <c r="O8" s="76"/>
      <c r="P8" s="76"/>
      <c r="Q8" s="76"/>
      <c r="R8" s="76"/>
      <c r="S8" s="77"/>
      <c r="V8" s="189" t="s">
        <v>15</v>
      </c>
      <c r="W8" s="186" t="s">
        <v>16</v>
      </c>
      <c r="X8" s="186"/>
      <c r="Y8" s="186"/>
      <c r="Z8" s="186"/>
      <c r="AA8" s="186"/>
      <c r="AB8" s="186" t="s">
        <v>1</v>
      </c>
      <c r="AC8" s="186" t="s">
        <v>1</v>
      </c>
      <c r="AD8" s="186" t="s">
        <v>1</v>
      </c>
      <c r="AE8" s="186" t="s">
        <v>1</v>
      </c>
      <c r="AF8" s="178" t="s">
        <v>17</v>
      </c>
      <c r="AG8" s="188" t="s">
        <v>1</v>
      </c>
    </row>
    <row r="9" spans="1:33" x14ac:dyDescent="0.25">
      <c r="A9" s="30" t="s">
        <v>41</v>
      </c>
      <c r="B9" s="30"/>
      <c r="C9" s="36">
        <f>(C8/C7)*100</f>
        <v>5.146932945729997</v>
      </c>
      <c r="D9" s="54" t="s">
        <v>41</v>
      </c>
      <c r="E9" s="56">
        <f>(E8/E7)*100</f>
        <v>12.782584450228793</v>
      </c>
      <c r="F9" s="54" t="s">
        <v>41</v>
      </c>
      <c r="G9" s="56">
        <f>(G8/G7)*100</f>
        <v>19.803239345149365</v>
      </c>
      <c r="H9" s="54" t="s">
        <v>41</v>
      </c>
      <c r="I9" s="56">
        <f>(I8/I7)*100</f>
        <v>2.6165960285267538</v>
      </c>
      <c r="J9" s="30"/>
      <c r="K9" s="78"/>
      <c r="L9" s="13"/>
      <c r="M9" s="13"/>
      <c r="S9" s="79"/>
      <c r="V9" s="189" t="s">
        <v>18</v>
      </c>
      <c r="W9" s="186" t="s">
        <v>19</v>
      </c>
      <c r="X9" s="186"/>
      <c r="Y9" s="186"/>
      <c r="Z9" s="186"/>
      <c r="AA9" s="186"/>
      <c r="AB9" s="186" t="s">
        <v>1</v>
      </c>
      <c r="AC9" s="186" t="s">
        <v>1</v>
      </c>
      <c r="AD9" s="186" t="s">
        <v>1</v>
      </c>
      <c r="AE9" s="186" t="s">
        <v>1</v>
      </c>
      <c r="AF9" s="178" t="s">
        <v>17</v>
      </c>
      <c r="AG9" s="188" t="s">
        <v>1</v>
      </c>
    </row>
    <row r="10" spans="1:33" x14ac:dyDescent="0.25">
      <c r="A10" s="30" t="s">
        <v>44</v>
      </c>
      <c r="B10" s="30"/>
      <c r="C10" s="57" t="str">
        <f>IF(C9&gt;25,"Mediana","Média")</f>
        <v>Média</v>
      </c>
      <c r="D10" s="54" t="s">
        <v>44</v>
      </c>
      <c r="E10" s="58" t="str">
        <f>IF(E9&gt;25,"Mediana","Média")</f>
        <v>Média</v>
      </c>
      <c r="F10" s="54" t="s">
        <v>44</v>
      </c>
      <c r="G10" s="57" t="str">
        <f>IF(G9&gt;25,"Mediana","Média")</f>
        <v>Média</v>
      </c>
      <c r="H10" s="54" t="s">
        <v>44</v>
      </c>
      <c r="I10" s="57" t="str">
        <f>IF(I9&gt;25,"Mediana","Média")</f>
        <v>Média</v>
      </c>
      <c r="J10" s="30"/>
      <c r="K10" s="13"/>
      <c r="L10" s="13"/>
      <c r="M10" s="101" t="s">
        <v>42</v>
      </c>
      <c r="N10" s="81"/>
      <c r="O10" s="82"/>
      <c r="P10" s="83"/>
      <c r="Q10" s="83"/>
      <c r="R10" s="83"/>
      <c r="S10" s="83"/>
      <c r="V10" s="189" t="s">
        <v>21</v>
      </c>
      <c r="W10" s="186" t="s">
        <v>22</v>
      </c>
      <c r="X10" s="186"/>
      <c r="Y10" s="186"/>
      <c r="Z10" s="186"/>
      <c r="AA10" s="186"/>
      <c r="AB10" s="186"/>
      <c r="AC10" s="186" t="s">
        <v>1</v>
      </c>
      <c r="AD10" s="186" t="s">
        <v>1</v>
      </c>
      <c r="AE10" s="186" t="s">
        <v>1</v>
      </c>
      <c r="AF10" s="178" t="s">
        <v>6</v>
      </c>
      <c r="AG10" s="188"/>
    </row>
    <row r="11" spans="1:33" x14ac:dyDescent="0.25">
      <c r="A11" s="30" t="s">
        <v>48</v>
      </c>
      <c r="B11" s="30"/>
      <c r="C11" s="35">
        <f>MIN(I29:I30)</f>
        <v>19.989999999999998</v>
      </c>
      <c r="D11" s="54" t="s">
        <v>48</v>
      </c>
      <c r="E11" s="55">
        <f>MIN(I35:I38)</f>
        <v>73.3</v>
      </c>
      <c r="F11" s="54" t="s">
        <v>48</v>
      </c>
      <c r="G11" s="55">
        <f>MIN(I42:I44)</f>
        <v>3.3</v>
      </c>
      <c r="H11" s="54" t="s">
        <v>48</v>
      </c>
      <c r="I11" s="55">
        <f>MIN(I50:I52)</f>
        <v>39</v>
      </c>
      <c r="J11" s="30"/>
      <c r="K11" s="13"/>
      <c r="L11" s="13"/>
      <c r="M11" s="82"/>
      <c r="N11" s="82"/>
      <c r="O11" s="82"/>
      <c r="P11" s="83"/>
      <c r="Q11" s="83"/>
      <c r="R11" s="83"/>
      <c r="S11" s="83"/>
      <c r="V11" s="189" t="s">
        <v>23</v>
      </c>
      <c r="W11" s="186" t="s">
        <v>24</v>
      </c>
      <c r="X11" s="186"/>
      <c r="Y11" s="186"/>
      <c r="Z11" s="186" t="s">
        <v>1</v>
      </c>
      <c r="AA11" s="186" t="s">
        <v>1</v>
      </c>
      <c r="AB11" s="186" t="s">
        <v>1</v>
      </c>
      <c r="AC11" s="186" t="s">
        <v>1</v>
      </c>
      <c r="AD11" s="186" t="s">
        <v>1</v>
      </c>
      <c r="AE11" s="186" t="s">
        <v>1</v>
      </c>
      <c r="AF11" s="178" t="s">
        <v>6</v>
      </c>
      <c r="AG11" s="188" t="s">
        <v>1</v>
      </c>
    </row>
    <row r="12" spans="1:33" ht="15.75" thickBot="1" x14ac:dyDescent="0.3">
      <c r="B12" s="581"/>
      <c r="D12" s="61"/>
      <c r="E12" s="620"/>
      <c r="F12" s="61"/>
      <c r="G12" s="620"/>
      <c r="H12" s="61"/>
      <c r="I12" s="620"/>
      <c r="K12" s="13"/>
      <c r="L12" s="13"/>
      <c r="M12" s="84">
        <v>0.25</v>
      </c>
      <c r="N12" s="82" t="s">
        <v>45</v>
      </c>
      <c r="O12" s="82" t="s">
        <v>46</v>
      </c>
      <c r="P12" s="83"/>
      <c r="Q12" s="83"/>
      <c r="R12" s="83"/>
      <c r="S12" s="83"/>
      <c r="V12" s="189" t="s">
        <v>26</v>
      </c>
      <c r="W12" s="186" t="s">
        <v>27</v>
      </c>
      <c r="X12" s="186"/>
      <c r="Y12" s="186"/>
      <c r="Z12" s="186"/>
      <c r="AA12" s="186"/>
      <c r="AB12" s="186"/>
      <c r="AC12" s="186"/>
      <c r="AD12" s="186"/>
      <c r="AE12" s="186" t="s">
        <v>1</v>
      </c>
      <c r="AF12" s="178" t="s">
        <v>17</v>
      </c>
      <c r="AG12" s="188" t="s">
        <v>1</v>
      </c>
    </row>
    <row r="13" spans="1:33" x14ac:dyDescent="0.25">
      <c r="A13" s="660" t="s">
        <v>515</v>
      </c>
      <c r="B13" s="634"/>
      <c r="C13" s="622"/>
      <c r="D13" s="60" t="s">
        <v>517</v>
      </c>
      <c r="E13" s="59"/>
      <c r="F13" s="50" t="s">
        <v>519</v>
      </c>
      <c r="G13" s="53"/>
      <c r="H13" s="621"/>
      <c r="I13" s="625"/>
      <c r="J13" s="68"/>
      <c r="K13" s="13"/>
      <c r="L13" s="13"/>
      <c r="M13" s="82"/>
      <c r="N13" s="82" t="s">
        <v>49</v>
      </c>
      <c r="O13" s="82" t="s">
        <v>50</v>
      </c>
      <c r="P13" s="83"/>
      <c r="Q13" s="83"/>
      <c r="R13" s="83"/>
      <c r="S13" s="83"/>
      <c r="V13" s="189" t="s">
        <v>28</v>
      </c>
      <c r="W13" s="186" t="s">
        <v>29</v>
      </c>
      <c r="X13" s="186"/>
      <c r="Y13" s="186"/>
      <c r="Z13" s="186"/>
      <c r="AA13" s="186"/>
      <c r="AB13" s="186"/>
      <c r="AC13" s="186"/>
      <c r="AD13" s="186"/>
      <c r="AE13" s="186" t="s">
        <v>1</v>
      </c>
      <c r="AF13" s="178" t="s">
        <v>6</v>
      </c>
      <c r="AG13" s="188" t="s">
        <v>1</v>
      </c>
    </row>
    <row r="14" spans="1:33" x14ac:dyDescent="0.25">
      <c r="A14" s="611" t="s">
        <v>46</v>
      </c>
      <c r="B14" s="636"/>
      <c r="C14" s="615">
        <f>AVERAGE(I32:I33)</f>
        <v>13.495000000000001</v>
      </c>
      <c r="D14" s="54" t="s">
        <v>46</v>
      </c>
      <c r="E14" s="55">
        <f>AVERAGE(I39:I41)</f>
        <v>52.516666666666673</v>
      </c>
      <c r="F14" s="54" t="s">
        <v>46</v>
      </c>
      <c r="G14" s="55">
        <f>AVERAGE(I45:I48)</f>
        <v>58.480000000000004</v>
      </c>
      <c r="H14" s="611"/>
      <c r="I14" s="612"/>
      <c r="J14" s="602"/>
      <c r="K14" s="13"/>
      <c r="L14" s="13"/>
      <c r="M14" s="82"/>
      <c r="N14" s="82"/>
      <c r="O14" s="82"/>
      <c r="P14" s="83"/>
      <c r="Q14" s="83"/>
      <c r="R14" s="83"/>
      <c r="S14" s="83"/>
      <c r="V14" s="195" t="s">
        <v>31</v>
      </c>
      <c r="W14" s="906" t="s">
        <v>32</v>
      </c>
      <c r="X14" s="906"/>
      <c r="Y14" s="906"/>
      <c r="Z14" s="906"/>
      <c r="AA14" s="906"/>
      <c r="AB14" s="906"/>
      <c r="AC14" s="906"/>
      <c r="AD14" s="906"/>
      <c r="AE14" s="907"/>
      <c r="AF14" s="178" t="s">
        <v>17</v>
      </c>
      <c r="AG14" s="188" t="s">
        <v>1</v>
      </c>
    </row>
    <row r="15" spans="1:33" x14ac:dyDescent="0.25">
      <c r="A15" s="611" t="s">
        <v>39</v>
      </c>
      <c r="B15" s="636"/>
      <c r="C15" s="615">
        <f>_xlfn.STDEV.S(I32:I33)</f>
        <v>0.71417784899841286</v>
      </c>
      <c r="D15" s="54" t="s">
        <v>39</v>
      </c>
      <c r="E15" s="55">
        <f>_xlfn.STDEV.S(I39:I41)</f>
        <v>9.9501976529782521</v>
      </c>
      <c r="F15" s="54" t="s">
        <v>39</v>
      </c>
      <c r="G15" s="55">
        <f>_xlfn.STDEV.S(I45:I48)</f>
        <v>4.5526915116225481</v>
      </c>
      <c r="H15" s="611"/>
      <c r="I15" s="612"/>
      <c r="J15" s="602"/>
      <c r="K15" s="13"/>
      <c r="L15" s="13"/>
      <c r="M15" s="13"/>
      <c r="N15" s="92"/>
      <c r="O15" s="92"/>
      <c r="P15" s="83"/>
      <c r="Q15" s="83"/>
      <c r="R15" s="83"/>
      <c r="S15" s="83"/>
      <c r="V15" s="190" t="s">
        <v>1</v>
      </c>
      <c r="W15" s="206"/>
      <c r="X15" s="206"/>
      <c r="Y15" s="206"/>
      <c r="Z15" s="206"/>
      <c r="AA15" s="206"/>
      <c r="AB15" s="206"/>
      <c r="AC15" s="206"/>
      <c r="AD15" s="206"/>
      <c r="AE15" s="206"/>
      <c r="AF15" s="186" t="s">
        <v>1</v>
      </c>
      <c r="AG15" s="188" t="s">
        <v>1</v>
      </c>
    </row>
    <row r="16" spans="1:33" x14ac:dyDescent="0.25">
      <c r="A16" s="611" t="s">
        <v>41</v>
      </c>
      <c r="B16" s="636"/>
      <c r="C16" s="618">
        <f>(C15/C14)*100</f>
        <v>5.292166350488424</v>
      </c>
      <c r="D16" s="54" t="s">
        <v>41</v>
      </c>
      <c r="E16" s="56">
        <f>(E15/E14)*100</f>
        <v>18.946742595325137</v>
      </c>
      <c r="F16" s="54" t="s">
        <v>41</v>
      </c>
      <c r="G16" s="56">
        <f>(G15/G14)*100</f>
        <v>7.7850402045529208</v>
      </c>
      <c r="H16" s="611"/>
      <c r="I16" s="614"/>
      <c r="J16" s="602"/>
      <c r="K16" s="13"/>
      <c r="L16" s="13"/>
      <c r="M16" s="92"/>
      <c r="N16" s="92"/>
      <c r="O16" s="92"/>
      <c r="P16" s="83"/>
      <c r="Q16" s="83"/>
      <c r="R16" s="83"/>
      <c r="S16" s="83"/>
      <c r="V16" s="190" t="s">
        <v>38</v>
      </c>
      <c r="W16" s="187"/>
      <c r="X16" s="187"/>
      <c r="Y16" s="186" t="s">
        <v>1</v>
      </c>
      <c r="Z16" s="186" t="s">
        <v>1</v>
      </c>
      <c r="AA16" s="186" t="s">
        <v>1</v>
      </c>
      <c r="AB16" s="186" t="s">
        <v>1</v>
      </c>
      <c r="AC16" s="186" t="s">
        <v>1</v>
      </c>
      <c r="AD16" s="186" t="s">
        <v>1</v>
      </c>
      <c r="AE16" s="186" t="s">
        <v>1</v>
      </c>
      <c r="AF16" s="186" t="s">
        <v>1</v>
      </c>
      <c r="AG16" s="188" t="s">
        <v>1</v>
      </c>
    </row>
    <row r="17" spans="1:33" x14ac:dyDescent="0.25">
      <c r="A17" s="611" t="s">
        <v>44</v>
      </c>
      <c r="B17" s="636"/>
      <c r="C17" s="57" t="str">
        <f>IF(C16&gt;25,"Mediana","Média")</f>
        <v>Média</v>
      </c>
      <c r="D17" s="54" t="s">
        <v>44</v>
      </c>
      <c r="E17" s="130" t="str">
        <f>IF(E16&gt;25,"Mediana","Média")</f>
        <v>Média</v>
      </c>
      <c r="F17" s="54" t="s">
        <v>44</v>
      </c>
      <c r="G17" s="57" t="str">
        <f>IF(G16&gt;25,"Mediana","Média")</f>
        <v>Média</v>
      </c>
      <c r="H17" s="611"/>
      <c r="I17" s="607"/>
      <c r="J17" s="30"/>
      <c r="K17" s="13"/>
      <c r="L17" s="13"/>
      <c r="M17" s="92"/>
      <c r="N17" s="92"/>
      <c r="O17" s="92"/>
      <c r="P17" s="83"/>
      <c r="Q17" s="83"/>
      <c r="R17" s="83"/>
      <c r="S17" s="83"/>
      <c r="V17" s="191" t="s">
        <v>40</v>
      </c>
      <c r="W17" s="186"/>
      <c r="X17" s="186"/>
      <c r="Y17" s="186"/>
      <c r="Z17" s="186"/>
      <c r="AA17" s="186"/>
      <c r="AB17" s="186"/>
      <c r="AC17" s="186"/>
      <c r="AD17" s="186"/>
      <c r="AE17" s="186" t="s">
        <v>1</v>
      </c>
      <c r="AF17" s="186" t="s">
        <v>1</v>
      </c>
      <c r="AG17" s="188" t="s">
        <v>1</v>
      </c>
    </row>
    <row r="18" spans="1:33" x14ac:dyDescent="0.25">
      <c r="A18" s="611" t="s">
        <v>48</v>
      </c>
      <c r="B18" s="636"/>
      <c r="C18" s="615">
        <f>MIN(I32:I33)</f>
        <v>12.99</v>
      </c>
      <c r="D18" s="54" t="s">
        <v>48</v>
      </c>
      <c r="E18" s="55">
        <f>MIN(I39:I41)</f>
        <v>41.56</v>
      </c>
      <c r="F18" s="54" t="s">
        <v>48</v>
      </c>
      <c r="G18" s="55">
        <f>MIN(I45:I48)</f>
        <v>53.5</v>
      </c>
      <c r="H18" s="54"/>
      <c r="I18" s="605"/>
      <c r="J18" s="602"/>
      <c r="K18" s="13"/>
      <c r="L18" s="13"/>
      <c r="M18" s="92"/>
      <c r="N18" s="92"/>
      <c r="O18" s="92"/>
      <c r="P18" s="83"/>
      <c r="Q18" s="83"/>
      <c r="R18" s="83"/>
      <c r="S18" s="83"/>
      <c r="V18" s="191" t="s">
        <v>43</v>
      </c>
      <c r="W18" s="186"/>
      <c r="X18" s="186"/>
      <c r="Y18" s="186"/>
      <c r="Z18" s="186"/>
      <c r="AA18" s="186"/>
      <c r="AB18" s="186"/>
      <c r="AC18" s="186"/>
      <c r="AD18" s="186"/>
      <c r="AE18" s="186" t="s">
        <v>1</v>
      </c>
      <c r="AF18" s="186" t="s">
        <v>1</v>
      </c>
      <c r="AG18" s="188" t="s">
        <v>1</v>
      </c>
    </row>
    <row r="19" spans="1:33" ht="15.75" thickBot="1" x14ac:dyDescent="0.3">
      <c r="A19" s="619"/>
      <c r="B19" s="624"/>
      <c r="C19" s="620"/>
      <c r="D19" s="61"/>
      <c r="E19" s="620"/>
      <c r="F19" s="61"/>
      <c r="G19" s="63"/>
      <c r="H19" s="67"/>
      <c r="I19" s="447"/>
      <c r="J19" s="447"/>
      <c r="K19" s="13"/>
      <c r="L19" s="13"/>
      <c r="M19" s="92"/>
      <c r="N19" s="92"/>
      <c r="O19" s="92"/>
      <c r="P19" s="83"/>
      <c r="Q19" s="83"/>
      <c r="R19" s="83"/>
      <c r="S19" s="83"/>
      <c r="V19" s="908" t="s">
        <v>47</v>
      </c>
      <c r="W19" s="909"/>
      <c r="X19" s="909"/>
      <c r="Y19" s="909"/>
      <c r="Z19" s="909"/>
      <c r="AA19" s="909"/>
      <c r="AB19" s="909"/>
      <c r="AC19" s="909"/>
      <c r="AD19" s="909"/>
      <c r="AE19" s="909"/>
      <c r="AF19" s="909"/>
      <c r="AG19" s="202"/>
    </row>
    <row r="20" spans="1:33" x14ac:dyDescent="0.25">
      <c r="A20" s="30"/>
      <c r="B20" s="31"/>
      <c r="C20" s="31"/>
      <c r="D20" s="32"/>
      <c r="E20" s="33"/>
      <c r="F20" s="30"/>
      <c r="G20" s="31"/>
      <c r="H20" s="31"/>
      <c r="I20" s="623"/>
      <c r="P20" s="92"/>
    </row>
    <row r="21" spans="1:33" x14ac:dyDescent="0.25">
      <c r="A21" s="30"/>
      <c r="B21" s="31"/>
      <c r="C21" s="31"/>
      <c r="D21" s="32"/>
      <c r="E21" s="35"/>
      <c r="F21" s="30"/>
      <c r="G21" s="31"/>
      <c r="H21" s="31"/>
      <c r="I21" s="32"/>
      <c r="J21" s="35"/>
    </row>
    <row r="22" spans="1:33" x14ac:dyDescent="0.25">
      <c r="A22" s="30"/>
      <c r="B22" s="31"/>
      <c r="C22" s="31"/>
      <c r="D22" s="32"/>
      <c r="E22" s="33"/>
      <c r="F22" s="30"/>
      <c r="G22" s="31"/>
      <c r="H22" s="31"/>
      <c r="I22" s="32"/>
      <c r="J22" s="33"/>
    </row>
    <row r="23" spans="1:33" x14ac:dyDescent="0.25">
      <c r="A23" s="30"/>
      <c r="B23" s="31"/>
      <c r="C23" s="31"/>
      <c r="D23" s="32"/>
      <c r="E23" s="33"/>
    </row>
    <row r="24" spans="1:33" x14ac:dyDescent="0.25">
      <c r="A24" s="30"/>
      <c r="B24" s="31"/>
      <c r="C24" s="31"/>
      <c r="D24" s="32"/>
      <c r="E24" s="33"/>
    </row>
    <row r="25" spans="1:33" ht="15.75" thickBot="1" x14ac:dyDescent="0.3">
      <c r="A25" s="20"/>
      <c r="D25" s="20"/>
      <c r="E25" s="13"/>
    </row>
    <row r="26" spans="1:33" x14ac:dyDescent="0.25">
      <c r="A26" s="809" t="s">
        <v>54</v>
      </c>
      <c r="B26" s="803" t="s">
        <v>55</v>
      </c>
      <c r="C26" s="803" t="s">
        <v>56</v>
      </c>
      <c r="D26" s="803" t="s">
        <v>57</v>
      </c>
      <c r="E26" s="803" t="s">
        <v>58</v>
      </c>
      <c r="F26" s="803" t="s">
        <v>59</v>
      </c>
      <c r="G26" s="803" t="s">
        <v>60</v>
      </c>
      <c r="H26" s="817" t="s">
        <v>61</v>
      </c>
      <c r="I26" s="805" t="s">
        <v>62</v>
      </c>
      <c r="J26" s="805" t="s">
        <v>63</v>
      </c>
      <c r="K26" s="807" t="s">
        <v>149</v>
      </c>
      <c r="L26" s="807" t="s">
        <v>150</v>
      </c>
      <c r="M26" s="807" t="s">
        <v>66</v>
      </c>
      <c r="N26" s="807" t="s">
        <v>67</v>
      </c>
      <c r="O26" s="807"/>
      <c r="P26" s="805" t="s">
        <v>68</v>
      </c>
      <c r="Q26" s="816"/>
    </row>
    <row r="27" spans="1:33" ht="26.25" thickBot="1" x14ac:dyDescent="0.3">
      <c r="A27" s="810"/>
      <c r="B27" s="804"/>
      <c r="C27" s="804"/>
      <c r="D27" s="804"/>
      <c r="E27" s="804"/>
      <c r="F27" s="804"/>
      <c r="G27" s="804"/>
      <c r="H27" s="818"/>
      <c r="I27" s="806"/>
      <c r="J27" s="806"/>
      <c r="K27" s="808"/>
      <c r="L27" s="808"/>
      <c r="M27" s="808"/>
      <c r="N27" s="808"/>
      <c r="O27" s="808"/>
      <c r="P27" s="149" t="s">
        <v>69</v>
      </c>
      <c r="Q27" s="150" t="s">
        <v>70</v>
      </c>
      <c r="R27" s="6"/>
      <c r="S27" s="6"/>
    </row>
    <row r="28" spans="1:33" ht="42.75" customHeight="1" x14ac:dyDescent="0.25">
      <c r="A28" s="756">
        <v>39</v>
      </c>
      <c r="B28" s="902" t="s">
        <v>340</v>
      </c>
      <c r="C28" s="764" t="s">
        <v>56</v>
      </c>
      <c r="D28" s="764">
        <v>5</v>
      </c>
      <c r="E28" s="271" t="s">
        <v>341</v>
      </c>
      <c r="F28" s="107" t="s">
        <v>73</v>
      </c>
      <c r="G28" s="440" t="s">
        <v>342</v>
      </c>
      <c r="H28" s="440" t="s">
        <v>78</v>
      </c>
      <c r="I28" s="109">
        <v>16.88</v>
      </c>
      <c r="J28" s="830">
        <f>AVERAGE(I28:I31)</f>
        <v>25.517499999999998</v>
      </c>
      <c r="K28" s="820">
        <f>$J$28*1.25</f>
        <v>31.896874999999998</v>
      </c>
      <c r="L28" s="846">
        <f>75%*J28</f>
        <v>19.138124999999999</v>
      </c>
      <c r="M28" s="151" t="str">
        <f>IF(I28&gt;K$28,"EXCESSIVAMENTE ELEVADO",IF(I28&lt;L$28,"INEXEQUÍVEL","VÁLIDO"))</f>
        <v>INEXEQUÍVEL</v>
      </c>
      <c r="N28" s="152"/>
      <c r="O28" s="154"/>
      <c r="P28" s="811">
        <f>AVERAGE(I29:I30)</f>
        <v>20.744999999999997</v>
      </c>
      <c r="Q28" s="822">
        <f>D28*P28</f>
        <v>103.72499999999999</v>
      </c>
    </row>
    <row r="29" spans="1:33" ht="43.5" customHeight="1" x14ac:dyDescent="0.25">
      <c r="A29" s="757"/>
      <c r="B29" s="902"/>
      <c r="C29" s="764"/>
      <c r="D29" s="764"/>
      <c r="E29" s="95" t="s">
        <v>343</v>
      </c>
      <c r="F29" s="93" t="s">
        <v>73</v>
      </c>
      <c r="G29" s="440" t="s">
        <v>344</v>
      </c>
      <c r="H29" s="440" t="s">
        <v>74</v>
      </c>
      <c r="I29" s="109">
        <v>19.989999999999998</v>
      </c>
      <c r="J29" s="831"/>
      <c r="K29" s="820"/>
      <c r="L29" s="846"/>
      <c r="M29" s="562" t="str">
        <f t="shared" ref="M29:M31" si="0">IF(I29&gt;K$28,"EXCESSIVAMENTE ELEVADO",IF(I29&lt;L$28,"INEXEQUÍVEL","VÁLIDO"))</f>
        <v>VÁLIDO</v>
      </c>
      <c r="N29" s="571"/>
      <c r="O29" s="563"/>
      <c r="P29" s="812"/>
      <c r="Q29" s="822"/>
    </row>
    <row r="30" spans="1:33" ht="47.25" x14ac:dyDescent="0.25">
      <c r="A30" s="757"/>
      <c r="B30" s="902"/>
      <c r="C30" s="764"/>
      <c r="D30" s="764"/>
      <c r="E30" s="271" t="s">
        <v>345</v>
      </c>
      <c r="F30" s="107" t="s">
        <v>73</v>
      </c>
      <c r="G30" s="448" t="s">
        <v>346</v>
      </c>
      <c r="H30" s="448" t="s">
        <v>78</v>
      </c>
      <c r="I30" s="109">
        <v>21.5</v>
      </c>
      <c r="J30" s="831"/>
      <c r="K30" s="820"/>
      <c r="L30" s="846"/>
      <c r="M30" s="228" t="str">
        <f t="shared" si="0"/>
        <v>VÁLIDO</v>
      </c>
      <c r="N30" s="233"/>
      <c r="O30" s="657"/>
      <c r="P30" s="812"/>
      <c r="Q30" s="822"/>
    </row>
    <row r="31" spans="1:33" ht="75.75" thickBot="1" x14ac:dyDescent="0.3">
      <c r="A31" s="932"/>
      <c r="B31" s="905"/>
      <c r="C31" s="755"/>
      <c r="D31" s="765"/>
      <c r="E31" s="466" t="s">
        <v>347</v>
      </c>
      <c r="F31" s="104" t="s">
        <v>73</v>
      </c>
      <c r="G31" s="456" t="s">
        <v>342</v>
      </c>
      <c r="H31" s="106" t="s">
        <v>78</v>
      </c>
      <c r="I31" s="470">
        <v>43.7</v>
      </c>
      <c r="J31" s="832"/>
      <c r="K31" s="820"/>
      <c r="L31" s="846"/>
      <c r="M31" s="151" t="str">
        <f t="shared" si="0"/>
        <v>EXCESSIVAMENTE ELEVADO</v>
      </c>
      <c r="N31" s="673">
        <f>(I31-J28)/J28</f>
        <v>0.71255021063975721</v>
      </c>
      <c r="O31" s="263" t="s">
        <v>87</v>
      </c>
      <c r="P31" s="813"/>
      <c r="Q31" s="822"/>
    </row>
    <row r="32" spans="1:33" ht="45.75" customHeight="1" x14ac:dyDescent="0.25">
      <c r="A32" s="859">
        <v>40</v>
      </c>
      <c r="B32" s="901" t="s">
        <v>348</v>
      </c>
      <c r="C32" s="869" t="s">
        <v>56</v>
      </c>
      <c r="D32" s="763">
        <v>5</v>
      </c>
      <c r="E32" s="277" t="s">
        <v>349</v>
      </c>
      <c r="F32" s="93" t="s">
        <v>73</v>
      </c>
      <c r="G32" s="102" t="s">
        <v>350</v>
      </c>
      <c r="H32" s="102" t="s">
        <v>74</v>
      </c>
      <c r="I32" s="436">
        <v>12.99</v>
      </c>
      <c r="J32" s="831">
        <f>AVERAGE(I32:I34)</f>
        <v>15.596666666666669</v>
      </c>
      <c r="K32" s="847">
        <f>$J$32*1.25</f>
        <v>19.495833333333337</v>
      </c>
      <c r="L32" s="879">
        <f>J32*75%</f>
        <v>11.697500000000002</v>
      </c>
      <c r="M32" s="688" t="str">
        <f>IF(I32&gt;K$32,"EXCESSIVAMENTE ELEVADO",IF(I32&lt;L$32,"INEXEQUÍVEL","VÁLIDO"))</f>
        <v>VÁLIDO</v>
      </c>
      <c r="N32" s="563"/>
      <c r="O32" s="689"/>
      <c r="P32" s="811">
        <f>AVERAGE(I32:I33)</f>
        <v>13.495000000000001</v>
      </c>
      <c r="Q32" s="814">
        <f>D32*P32</f>
        <v>67.475000000000009</v>
      </c>
    </row>
    <row r="33" spans="1:18" ht="47.25" x14ac:dyDescent="0.25">
      <c r="A33" s="859"/>
      <c r="B33" s="902"/>
      <c r="C33" s="764"/>
      <c r="D33" s="764"/>
      <c r="E33" s="291" t="s">
        <v>351</v>
      </c>
      <c r="F33" s="103" t="s">
        <v>73</v>
      </c>
      <c r="G33" s="448" t="s">
        <v>352</v>
      </c>
      <c r="H33" s="448" t="s">
        <v>74</v>
      </c>
      <c r="I33" s="109">
        <v>14</v>
      </c>
      <c r="J33" s="831"/>
      <c r="K33" s="820"/>
      <c r="L33" s="850"/>
      <c r="M33" s="659" t="str">
        <f t="shared" ref="M33:M34" si="1">IF(I33&gt;K$32,"EXCESSIVAMENTE ELEVADO",IF(I33&lt;L$32,"INEXEQUÍVEL","VÁLIDO"))</f>
        <v>VÁLIDO</v>
      </c>
      <c r="N33" s="658"/>
      <c r="O33" s="657"/>
      <c r="P33" s="812"/>
      <c r="Q33" s="815"/>
    </row>
    <row r="34" spans="1:18" ht="77.25" thickBot="1" x14ac:dyDescent="0.3">
      <c r="A34" s="860"/>
      <c r="B34" s="903"/>
      <c r="C34" s="765"/>
      <c r="D34" s="765"/>
      <c r="E34" s="469" t="s">
        <v>461</v>
      </c>
      <c r="F34" s="103" t="s">
        <v>79</v>
      </c>
      <c r="G34" s="448" t="s">
        <v>462</v>
      </c>
      <c r="H34" s="469" t="s">
        <v>82</v>
      </c>
      <c r="I34" s="47">
        <v>19.8</v>
      </c>
      <c r="J34" s="831"/>
      <c r="K34" s="820"/>
      <c r="L34" s="850"/>
      <c r="M34" s="151" t="str">
        <f t="shared" si="1"/>
        <v>EXCESSIVAMENTE ELEVADO</v>
      </c>
      <c r="N34" s="682">
        <f>(I34-J32)/J32</f>
        <v>0.26950203034836484</v>
      </c>
      <c r="O34" s="264" t="s">
        <v>87</v>
      </c>
      <c r="P34" s="813"/>
      <c r="Q34" s="815"/>
    </row>
    <row r="35" spans="1:18" ht="48.75" customHeight="1" x14ac:dyDescent="0.25">
      <c r="A35" s="823">
        <v>41</v>
      </c>
      <c r="B35" s="890" t="s">
        <v>353</v>
      </c>
      <c r="C35" s="886" t="s">
        <v>56</v>
      </c>
      <c r="D35" s="827">
        <v>2</v>
      </c>
      <c r="E35" s="468" t="s">
        <v>354</v>
      </c>
      <c r="F35" s="107" t="s">
        <v>73</v>
      </c>
      <c r="G35" s="215" t="s">
        <v>342</v>
      </c>
      <c r="H35" s="435" t="s">
        <v>78</v>
      </c>
      <c r="I35" s="436">
        <v>73.3</v>
      </c>
      <c r="J35" s="830">
        <f>AVERAGE(I35:I38)</f>
        <v>84.9375</v>
      </c>
      <c r="K35" s="835">
        <f>$J$35*1.25</f>
        <v>106.171875</v>
      </c>
      <c r="L35" s="900">
        <f>75%*J35</f>
        <v>63.703125</v>
      </c>
      <c r="M35" s="254" t="str">
        <f>IF(I35&gt;K$35,"EXCESSIVAMENTE ELEVADO",IF(I35&lt;L$35,"INEXEQUÍVEL","VÁLIDO"))</f>
        <v>VÁLIDO</v>
      </c>
      <c r="N35" s="504"/>
      <c r="O35" s="217"/>
      <c r="P35" s="833">
        <f>TRUNC(AVERAGE(I35:I38),2)</f>
        <v>84.93</v>
      </c>
      <c r="Q35" s="821">
        <f>D35*P35</f>
        <v>169.86</v>
      </c>
    </row>
    <row r="36" spans="1:18" ht="34.5" customHeight="1" x14ac:dyDescent="0.25">
      <c r="A36" s="824"/>
      <c r="B36" s="891"/>
      <c r="C36" s="887"/>
      <c r="D36" s="828"/>
      <c r="E36" s="276" t="s">
        <v>355</v>
      </c>
      <c r="F36" s="103" t="s">
        <v>73</v>
      </c>
      <c r="G36" s="448" t="s">
        <v>356</v>
      </c>
      <c r="H36" s="442" t="s">
        <v>74</v>
      </c>
      <c r="I36" s="109">
        <v>79.400000000000006</v>
      </c>
      <c r="J36" s="831"/>
      <c r="K36" s="820"/>
      <c r="L36" s="846"/>
      <c r="M36" s="227" t="str">
        <f t="shared" ref="M36:M38" si="2">IF(I36&gt;K$35,"EXCESSIVAMENTE ELEVADO",IF(I36&lt;L$35,"INEXEQUÍVEL","VÁLIDO"))</f>
        <v>VÁLIDO</v>
      </c>
      <c r="N36" s="598"/>
      <c r="O36" s="144"/>
      <c r="P36" s="834"/>
      <c r="Q36" s="822"/>
    </row>
    <row r="37" spans="1:18" ht="42" customHeight="1" x14ac:dyDescent="0.25">
      <c r="A37" s="824"/>
      <c r="B37" s="891"/>
      <c r="C37" s="887"/>
      <c r="D37" s="828"/>
      <c r="E37" s="272" t="s">
        <v>357</v>
      </c>
      <c r="F37" s="107" t="s">
        <v>73</v>
      </c>
      <c r="G37" s="440" t="s">
        <v>358</v>
      </c>
      <c r="H37" s="440" t="s">
        <v>78</v>
      </c>
      <c r="I37" s="109">
        <v>89.05</v>
      </c>
      <c r="J37" s="831"/>
      <c r="K37" s="820"/>
      <c r="L37" s="846"/>
      <c r="M37" s="227" t="str">
        <f t="shared" si="2"/>
        <v>VÁLIDO</v>
      </c>
      <c r="N37" s="134"/>
      <c r="O37" s="243"/>
      <c r="P37" s="834"/>
      <c r="Q37" s="822"/>
    </row>
    <row r="38" spans="1:18" ht="77.25" thickBot="1" x14ac:dyDescent="0.3">
      <c r="A38" s="824"/>
      <c r="B38" s="891"/>
      <c r="C38" s="887"/>
      <c r="D38" s="828"/>
      <c r="E38" s="456" t="s">
        <v>463</v>
      </c>
      <c r="F38" s="498" t="s">
        <v>79</v>
      </c>
      <c r="G38" s="469" t="s">
        <v>464</v>
      </c>
      <c r="H38" s="452" t="s">
        <v>82</v>
      </c>
      <c r="I38" s="426">
        <v>98</v>
      </c>
      <c r="J38" s="831"/>
      <c r="K38" s="820"/>
      <c r="L38" s="846"/>
      <c r="M38" s="227" t="str">
        <f t="shared" si="2"/>
        <v>VÁLIDO</v>
      </c>
      <c r="N38" s="231"/>
      <c r="O38" s="243"/>
      <c r="P38" s="834"/>
      <c r="Q38" s="822"/>
    </row>
    <row r="39" spans="1:18" ht="42.75" customHeight="1" x14ac:dyDescent="0.25">
      <c r="A39" s="886">
        <v>42</v>
      </c>
      <c r="B39" s="890" t="s">
        <v>359</v>
      </c>
      <c r="C39" s="427"/>
      <c r="D39" s="827">
        <v>25</v>
      </c>
      <c r="E39" s="287" t="s">
        <v>360</v>
      </c>
      <c r="F39" s="500" t="s">
        <v>73</v>
      </c>
      <c r="G39" s="503" t="s">
        <v>361</v>
      </c>
      <c r="H39" s="500" t="s">
        <v>74</v>
      </c>
      <c r="I39" s="436">
        <v>41.56</v>
      </c>
      <c r="J39" s="830">
        <f>AVERAGE(I39:I41)</f>
        <v>52.516666666666673</v>
      </c>
      <c r="K39" s="835">
        <f>$J$39*1.25</f>
        <v>65.645833333333343</v>
      </c>
      <c r="L39" s="931">
        <f>70%*J39</f>
        <v>36.76166666666667</v>
      </c>
      <c r="M39" s="597" t="str">
        <f>IF(I39&gt;K$39,"EXCESSIVAMENTE ELEVADO",IF(I39&lt;L$39,"INEXEQUÍVEL","VÁLIDO"))</f>
        <v>VÁLIDO</v>
      </c>
      <c r="N39" s="231"/>
      <c r="O39" s="661"/>
      <c r="P39" s="876">
        <f>TRUNC(AVERAGE(I39:I41),2)</f>
        <v>52.51</v>
      </c>
      <c r="Q39" s="914">
        <f>D39*P39</f>
        <v>1312.75</v>
      </c>
    </row>
    <row r="40" spans="1:18" ht="42" customHeight="1" thickBot="1" x14ac:dyDescent="0.3">
      <c r="A40" s="887"/>
      <c r="B40" s="891"/>
      <c r="C40" s="203"/>
      <c r="D40" s="828"/>
      <c r="E40" s="287" t="s">
        <v>362</v>
      </c>
      <c r="F40" s="495" t="s">
        <v>73</v>
      </c>
      <c r="G40" s="495" t="s">
        <v>363</v>
      </c>
      <c r="H40" s="500" t="s">
        <v>78</v>
      </c>
      <c r="I40" s="47">
        <v>55</v>
      </c>
      <c r="J40" s="831"/>
      <c r="K40" s="820"/>
      <c r="L40" s="850"/>
      <c r="M40" s="597" t="str">
        <f t="shared" ref="M40:M41" si="3">IF(I40&gt;K$39,"EXCESSIVAMENTE ELEVADO",IF(I40&lt;L$39,"INEXEQUÍVEL","VÁLIDO"))</f>
        <v>VÁLIDO</v>
      </c>
      <c r="N40" s="231"/>
      <c r="O40" s="661"/>
      <c r="P40" s="877"/>
      <c r="Q40" s="853"/>
    </row>
    <row r="41" spans="1:18" ht="120.75" thickBot="1" x14ac:dyDescent="0.3">
      <c r="A41" s="887"/>
      <c r="B41" s="891"/>
      <c r="C41" s="203"/>
      <c r="D41" s="828"/>
      <c r="E41" s="565" t="s">
        <v>525</v>
      </c>
      <c r="F41" s="495" t="s">
        <v>79</v>
      </c>
      <c r="G41" s="471" t="s">
        <v>524</v>
      </c>
      <c r="H41" s="105" t="s">
        <v>82</v>
      </c>
      <c r="I41" s="47">
        <v>60.99</v>
      </c>
      <c r="J41" s="831"/>
      <c r="K41" s="820"/>
      <c r="L41" s="850"/>
      <c r="M41" s="231" t="str">
        <f t="shared" si="3"/>
        <v>VÁLIDO</v>
      </c>
      <c r="N41" s="231"/>
      <c r="O41" s="662"/>
      <c r="P41" s="878"/>
      <c r="Q41" s="854"/>
      <c r="R41" s="67"/>
    </row>
    <row r="42" spans="1:18" s="581" customFormat="1" ht="42" customHeight="1" x14ac:dyDescent="0.25">
      <c r="A42" s="888">
        <v>43</v>
      </c>
      <c r="B42" s="892" t="s">
        <v>364</v>
      </c>
      <c r="C42" s="502"/>
      <c r="D42" s="871">
        <v>40</v>
      </c>
      <c r="E42" s="288" t="s">
        <v>365</v>
      </c>
      <c r="F42" s="503" t="s">
        <v>125</v>
      </c>
      <c r="G42" s="503" t="s">
        <v>366</v>
      </c>
      <c r="H42" s="503" t="s">
        <v>74</v>
      </c>
      <c r="I42" s="436">
        <v>3.3</v>
      </c>
      <c r="J42" s="830">
        <f>AVERAGE(I42:I44)</f>
        <v>3.9299999999999997</v>
      </c>
      <c r="K42" s="835">
        <f>$J$42*1.25</f>
        <v>4.9124999999999996</v>
      </c>
      <c r="L42" s="931">
        <f>70%*J42</f>
        <v>2.7509999999999994</v>
      </c>
      <c r="M42" s="684" t="str">
        <f>IF(I42&gt;K$42,"EXCESSIVAMENTE ELEVADO",IF(I42&lt;L$42,"INEXEQUÍVEL","VÁLIDO"))</f>
        <v>VÁLIDO</v>
      </c>
      <c r="N42" s="578"/>
      <c r="O42" s="579"/>
      <c r="P42" s="876">
        <f>TRUNC(AVERAGE(I42:I44),2)</f>
        <v>3.93</v>
      </c>
      <c r="Q42" s="876">
        <f>D42*P42</f>
        <v>157.20000000000002</v>
      </c>
      <c r="R42" s="580"/>
    </row>
    <row r="43" spans="1:18" s="581" customFormat="1" ht="35.25" customHeight="1" x14ac:dyDescent="0.25">
      <c r="A43" s="887"/>
      <c r="B43" s="891"/>
      <c r="C43" s="430"/>
      <c r="D43" s="828"/>
      <c r="E43" s="280" t="s">
        <v>367</v>
      </c>
      <c r="F43" s="498" t="s">
        <v>125</v>
      </c>
      <c r="G43" s="498" t="s">
        <v>368</v>
      </c>
      <c r="H43" s="498" t="s">
        <v>78</v>
      </c>
      <c r="I43" s="47">
        <v>3.69</v>
      </c>
      <c r="J43" s="831"/>
      <c r="K43" s="820"/>
      <c r="L43" s="850"/>
      <c r="M43" s="577" t="str">
        <f t="shared" ref="M43:M44" si="4">IF(I43&gt;K$42,"EXCESSIVAMENTE ELEVADO",IF(I43&lt;L$42,"INEXEQUÍVEL","VÁLIDO"))</f>
        <v>VÁLIDO</v>
      </c>
      <c r="N43" s="582"/>
      <c r="O43" s="583"/>
      <c r="P43" s="877"/>
      <c r="Q43" s="877"/>
      <c r="R43" s="580"/>
    </row>
    <row r="44" spans="1:18" s="581" customFormat="1" ht="43.5" customHeight="1" thickBot="1" x14ac:dyDescent="0.3">
      <c r="A44" s="887"/>
      <c r="B44" s="891"/>
      <c r="C44" s="430"/>
      <c r="D44" s="828"/>
      <c r="E44" s="280" t="s">
        <v>369</v>
      </c>
      <c r="F44" s="501" t="s">
        <v>125</v>
      </c>
      <c r="G44" s="500" t="s">
        <v>370</v>
      </c>
      <c r="H44" s="496" t="s">
        <v>74</v>
      </c>
      <c r="I44" s="109">
        <v>4.8</v>
      </c>
      <c r="J44" s="831"/>
      <c r="K44" s="820"/>
      <c r="L44" s="850"/>
      <c r="M44" s="584" t="str">
        <f t="shared" si="4"/>
        <v>VÁLIDO</v>
      </c>
      <c r="N44" s="582"/>
      <c r="O44" s="583"/>
      <c r="P44" s="878"/>
      <c r="Q44" s="878"/>
      <c r="R44" s="580"/>
    </row>
    <row r="45" spans="1:18" ht="44.25" customHeight="1" x14ac:dyDescent="0.25">
      <c r="A45" s="888">
        <v>44</v>
      </c>
      <c r="B45" s="892" t="s">
        <v>371</v>
      </c>
      <c r="C45" s="204"/>
      <c r="D45" s="871">
        <v>15</v>
      </c>
      <c r="E45" s="288" t="s">
        <v>372</v>
      </c>
      <c r="F45" s="503" t="s">
        <v>73</v>
      </c>
      <c r="G45" s="215" t="s">
        <v>373</v>
      </c>
      <c r="H45" s="103" t="s">
        <v>74</v>
      </c>
      <c r="I45" s="436">
        <v>53.5</v>
      </c>
      <c r="J45" s="844">
        <f>AVERAGE(I45:I49)</f>
        <v>62.772000000000006</v>
      </c>
      <c r="K45" s="847">
        <f>$J$45*1.25</f>
        <v>78.465000000000003</v>
      </c>
      <c r="L45" s="879">
        <f>75%*J45</f>
        <v>47.079000000000008</v>
      </c>
      <c r="M45" s="684" t="str">
        <f>IF(I45&gt;K$45,"EXCESSIVAMENTE ELEVADO",IF(I45&lt;L$45,"INEXEQUÍVEL","VÁLIDO"))</f>
        <v>VÁLIDO</v>
      </c>
      <c r="N45" s="504"/>
      <c r="O45" s="268"/>
      <c r="P45" s="876">
        <f>TRUNC(AVERAGE(I45:I48),2)</f>
        <v>58.48</v>
      </c>
      <c r="Q45" s="852">
        <f>D45*P45</f>
        <v>877.19999999999993</v>
      </c>
    </row>
    <row r="46" spans="1:18" ht="47.25" customHeight="1" x14ac:dyDescent="0.25">
      <c r="A46" s="887"/>
      <c r="B46" s="891"/>
      <c r="C46" s="203"/>
      <c r="D46" s="828"/>
      <c r="E46" s="280" t="s">
        <v>374</v>
      </c>
      <c r="F46" s="107" t="s">
        <v>73</v>
      </c>
      <c r="G46" s="107" t="s">
        <v>375</v>
      </c>
      <c r="H46" s="103" t="s">
        <v>74</v>
      </c>
      <c r="I46" s="47">
        <v>57.01</v>
      </c>
      <c r="J46" s="831"/>
      <c r="K46" s="820"/>
      <c r="L46" s="850"/>
      <c r="M46" s="685" t="str">
        <f t="shared" ref="M46:M49" si="5">IF(I46&gt;K$45,"EXCESSIVAMENTE ELEVADO",IF(I46&lt;L$45,"INEXEQUÍVEL","VÁLIDO"))</f>
        <v>VÁLIDO</v>
      </c>
      <c r="N46" s="226"/>
      <c r="O46" s="123"/>
      <c r="P46" s="877"/>
      <c r="Q46" s="853"/>
    </row>
    <row r="47" spans="1:18" ht="135" x14ac:dyDescent="0.25">
      <c r="A47" s="887"/>
      <c r="B47" s="891"/>
      <c r="C47" s="203"/>
      <c r="D47" s="828"/>
      <c r="E47" s="474" t="s">
        <v>452</v>
      </c>
      <c r="F47" s="103" t="s">
        <v>79</v>
      </c>
      <c r="G47" s="107" t="s">
        <v>453</v>
      </c>
      <c r="H47" s="103" t="s">
        <v>82</v>
      </c>
      <c r="I47" s="47">
        <v>59.02</v>
      </c>
      <c r="J47" s="831"/>
      <c r="K47" s="820"/>
      <c r="L47" s="850"/>
      <c r="M47" s="686" t="str">
        <f t="shared" si="5"/>
        <v>VÁLIDO</v>
      </c>
      <c r="N47" s="226"/>
      <c r="O47" s="123"/>
      <c r="P47" s="877"/>
      <c r="Q47" s="853"/>
      <c r="R47" s="67"/>
    </row>
    <row r="48" spans="1:18" ht="31.5" customHeight="1" x14ac:dyDescent="0.25">
      <c r="A48" s="887"/>
      <c r="B48" s="891"/>
      <c r="C48" s="203"/>
      <c r="D48" s="828"/>
      <c r="E48" s="287" t="s">
        <v>376</v>
      </c>
      <c r="F48" s="107" t="s">
        <v>73</v>
      </c>
      <c r="G48" s="107" t="s">
        <v>377</v>
      </c>
      <c r="H48" s="107" t="s">
        <v>78</v>
      </c>
      <c r="I48" s="47">
        <v>64.39</v>
      </c>
      <c r="J48" s="831"/>
      <c r="K48" s="820"/>
      <c r="L48" s="850"/>
      <c r="M48" s="686" t="str">
        <f t="shared" si="5"/>
        <v>VÁLIDO</v>
      </c>
      <c r="N48" s="226"/>
      <c r="O48" s="123"/>
      <c r="P48" s="877"/>
      <c r="Q48" s="853"/>
    </row>
    <row r="49" spans="1:17" ht="75.75" thickBot="1" x14ac:dyDescent="0.3">
      <c r="A49" s="889"/>
      <c r="B49" s="893"/>
      <c r="C49" s="203"/>
      <c r="D49" s="828"/>
      <c r="E49" s="290" t="s">
        <v>378</v>
      </c>
      <c r="F49" s="108" t="s">
        <v>73</v>
      </c>
      <c r="G49" s="104" t="s">
        <v>379</v>
      </c>
      <c r="H49" s="108" t="s">
        <v>78</v>
      </c>
      <c r="I49" s="111">
        <v>79.94</v>
      </c>
      <c r="J49" s="832"/>
      <c r="K49" s="836"/>
      <c r="L49" s="880"/>
      <c r="M49" s="584" t="str">
        <f t="shared" si="5"/>
        <v>EXCESSIVAMENTE ELEVADO</v>
      </c>
      <c r="N49" s="673">
        <f>(I49-J45)/J45</f>
        <v>0.27349773784489884</v>
      </c>
      <c r="O49" s="252" t="s">
        <v>87</v>
      </c>
      <c r="P49" s="878"/>
      <c r="Q49" s="854"/>
    </row>
    <row r="50" spans="1:17" ht="90" x14ac:dyDescent="0.25">
      <c r="A50" s="888">
        <v>45</v>
      </c>
      <c r="B50" s="891" t="s">
        <v>380</v>
      </c>
      <c r="C50" s="204"/>
      <c r="D50" s="871">
        <v>25</v>
      </c>
      <c r="E50" s="477" t="s">
        <v>454</v>
      </c>
      <c r="F50" s="472" t="s">
        <v>79</v>
      </c>
      <c r="G50" s="105" t="s">
        <v>455</v>
      </c>
      <c r="H50" s="473" t="s">
        <v>82</v>
      </c>
      <c r="I50" s="426">
        <v>39</v>
      </c>
      <c r="J50" s="844">
        <f>AVERAGE(I50:I53)</f>
        <v>43.5625</v>
      </c>
      <c r="K50" s="847">
        <f>$J$50*1.25</f>
        <v>54.453125</v>
      </c>
      <c r="L50" s="879">
        <f>75%*J50</f>
        <v>32.671875</v>
      </c>
      <c r="M50" s="684" t="str">
        <f t="shared" ref="M50:M53" si="6">IF(I50&gt;K$50,"EXCESSIVAMENTE ELEVADO",IF(I50&lt;L$50,"INEXEQUÍVEL","VÁLIDO"))</f>
        <v>VÁLIDO</v>
      </c>
      <c r="N50" s="160"/>
      <c r="O50" s="268"/>
      <c r="P50" s="876">
        <f>TRUNC(AVERAGE(I50:I52),2)</f>
        <v>39.81</v>
      </c>
      <c r="Q50" s="852">
        <f>D50*P50</f>
        <v>995.25</v>
      </c>
    </row>
    <row r="51" spans="1:17" ht="47.25" customHeight="1" x14ac:dyDescent="0.25">
      <c r="A51" s="887"/>
      <c r="B51" s="891"/>
      <c r="C51" s="203"/>
      <c r="D51" s="828"/>
      <c r="E51" s="691" t="s">
        <v>456</v>
      </c>
      <c r="F51" s="107" t="s">
        <v>73</v>
      </c>
      <c r="G51" s="107" t="s">
        <v>342</v>
      </c>
      <c r="H51" s="105" t="s">
        <v>78</v>
      </c>
      <c r="I51" s="47">
        <v>39.46</v>
      </c>
      <c r="J51" s="831"/>
      <c r="K51" s="820"/>
      <c r="L51" s="850"/>
      <c r="M51" s="685" t="str">
        <f t="shared" si="6"/>
        <v>VÁLIDO</v>
      </c>
      <c r="N51" s="226"/>
      <c r="O51" s="263"/>
      <c r="P51" s="877"/>
      <c r="Q51" s="853"/>
    </row>
    <row r="52" spans="1:17" ht="60" x14ac:dyDescent="0.25">
      <c r="A52" s="887"/>
      <c r="B52" s="891"/>
      <c r="C52" s="203"/>
      <c r="D52" s="828"/>
      <c r="E52" s="475" t="s">
        <v>457</v>
      </c>
      <c r="F52" s="107" t="s">
        <v>79</v>
      </c>
      <c r="G52" s="106" t="s">
        <v>458</v>
      </c>
      <c r="H52" s="107" t="s">
        <v>82</v>
      </c>
      <c r="I52" s="265">
        <v>40.99</v>
      </c>
      <c r="J52" s="831"/>
      <c r="K52" s="820"/>
      <c r="L52" s="850"/>
      <c r="M52" s="687" t="str">
        <f t="shared" si="6"/>
        <v>VÁLIDO</v>
      </c>
      <c r="N52" s="226"/>
      <c r="O52" s="263"/>
      <c r="P52" s="877"/>
      <c r="Q52" s="853"/>
    </row>
    <row r="53" spans="1:17" ht="165.75" thickBot="1" x14ac:dyDescent="0.3">
      <c r="A53" s="889"/>
      <c r="B53" s="893"/>
      <c r="C53" s="203"/>
      <c r="D53" s="829"/>
      <c r="E53" s="476" t="s">
        <v>459</v>
      </c>
      <c r="F53" s="212" t="s">
        <v>79</v>
      </c>
      <c r="G53" s="469" t="s">
        <v>460</v>
      </c>
      <c r="H53" s="104" t="s">
        <v>82</v>
      </c>
      <c r="I53" s="266">
        <v>54.8</v>
      </c>
      <c r="J53" s="832"/>
      <c r="K53" s="836"/>
      <c r="L53" s="880"/>
      <c r="M53" s="683" t="str">
        <f t="shared" si="6"/>
        <v>EXCESSIVAMENTE ELEVADO</v>
      </c>
      <c r="N53" s="673">
        <f>(I53-J50)/J50</f>
        <v>0.25796269727403148</v>
      </c>
      <c r="O53" s="252" t="s">
        <v>87</v>
      </c>
      <c r="P53" s="878"/>
      <c r="Q53" s="854"/>
    </row>
    <row r="54" spans="1:17" ht="15.75" thickBot="1" x14ac:dyDescent="0.3">
      <c r="A54" s="885" t="s">
        <v>178</v>
      </c>
      <c r="B54" s="885"/>
      <c r="C54" s="885"/>
      <c r="D54" s="885"/>
      <c r="E54" s="885"/>
      <c r="F54" s="885"/>
      <c r="G54" s="885"/>
      <c r="H54" s="885"/>
      <c r="I54" s="885"/>
      <c r="J54" s="885"/>
      <c r="K54" s="885"/>
      <c r="L54" s="885"/>
      <c r="M54" s="885"/>
      <c r="N54" s="885"/>
      <c r="O54" s="885"/>
      <c r="P54" s="885"/>
      <c r="Q54" s="163">
        <f>SUM(Q28:Q53)</f>
        <v>3683.46</v>
      </c>
    </row>
  </sheetData>
  <mergeCells count="79">
    <mergeCell ref="W14:AE14"/>
    <mergeCell ref="V19:AF19"/>
    <mergeCell ref="A54:P54"/>
    <mergeCell ref="A50:A53"/>
    <mergeCell ref="B50:B53"/>
    <mergeCell ref="D50:D53"/>
    <mergeCell ref="A42:A44"/>
    <mergeCell ref="B42:B44"/>
    <mergeCell ref="D42:D44"/>
    <mergeCell ref="A45:A49"/>
    <mergeCell ref="B45:B49"/>
    <mergeCell ref="D45:D49"/>
    <mergeCell ref="P35:P38"/>
    <mergeCell ref="Q35:Q38"/>
    <mergeCell ref="A39:A41"/>
    <mergeCell ref="B39:B41"/>
    <mergeCell ref="D39:D41"/>
    <mergeCell ref="L32:L34"/>
    <mergeCell ref="P32:P34"/>
    <mergeCell ref="Q32:Q34"/>
    <mergeCell ref="A35:A38"/>
    <mergeCell ref="B35:B38"/>
    <mergeCell ref="C35:C38"/>
    <mergeCell ref="D35:D38"/>
    <mergeCell ref="J35:J38"/>
    <mergeCell ref="K35:K38"/>
    <mergeCell ref="L35:L38"/>
    <mergeCell ref="A32:A34"/>
    <mergeCell ref="B32:B34"/>
    <mergeCell ref="C32:C34"/>
    <mergeCell ref="D32:D34"/>
    <mergeCell ref="J32:J34"/>
    <mergeCell ref="K32:K34"/>
    <mergeCell ref="P26:Q26"/>
    <mergeCell ref="A28:A31"/>
    <mergeCell ref="B28:B31"/>
    <mergeCell ref="C28:C31"/>
    <mergeCell ref="D28:D31"/>
    <mergeCell ref="J28:J31"/>
    <mergeCell ref="K28:K31"/>
    <mergeCell ref="L28:L31"/>
    <mergeCell ref="P28:P31"/>
    <mergeCell ref="Q28:Q31"/>
    <mergeCell ref="I26:I27"/>
    <mergeCell ref="J26:J27"/>
    <mergeCell ref="K26:K27"/>
    <mergeCell ref="L26:L27"/>
    <mergeCell ref="M26:M27"/>
    <mergeCell ref="N26:O27"/>
    <mergeCell ref="A1:P1"/>
    <mergeCell ref="L7:S7"/>
    <mergeCell ref="A26:A27"/>
    <mergeCell ref="B26:B27"/>
    <mergeCell ref="C26:C27"/>
    <mergeCell ref="D26:D27"/>
    <mergeCell ref="E26:E27"/>
    <mergeCell ref="F26:F27"/>
    <mergeCell ref="G26:G27"/>
    <mergeCell ref="H26:H27"/>
    <mergeCell ref="J39:J41"/>
    <mergeCell ref="K39:K41"/>
    <mergeCell ref="L39:L41"/>
    <mergeCell ref="J42:J44"/>
    <mergeCell ref="K42:K44"/>
    <mergeCell ref="L42:L44"/>
    <mergeCell ref="J45:J49"/>
    <mergeCell ref="K45:K49"/>
    <mergeCell ref="L45:L49"/>
    <mergeCell ref="J50:J53"/>
    <mergeCell ref="K50:K53"/>
    <mergeCell ref="L50:L53"/>
    <mergeCell ref="P50:P53"/>
    <mergeCell ref="Q50:Q53"/>
    <mergeCell ref="P42:P44"/>
    <mergeCell ref="Q42:Q44"/>
    <mergeCell ref="P39:P41"/>
    <mergeCell ref="Q39:Q41"/>
    <mergeCell ref="P45:P49"/>
    <mergeCell ref="Q45:Q49"/>
  </mergeCells>
  <phoneticPr fontId="3" type="noConversion"/>
  <conditionalFormatting sqref="M26:N31 M32:M33 M35:M53">
    <cfRule type="containsText" dxfId="176" priority="216" operator="containsText" text="Excessivamente elevado">
      <formula>NOT(ISERROR(SEARCH("Excessivamente elevado",M26)))</formula>
    </cfRule>
  </conditionalFormatting>
  <conditionalFormatting sqref="M28:M33 M35:M53">
    <cfRule type="containsText" dxfId="175" priority="218" operator="containsText" text="Válido">
      <formula>NOT(ISERROR(SEARCH("Válido",M28)))</formula>
    </cfRule>
    <cfRule type="containsText" dxfId="174" priority="219" operator="containsText" text="Inexequível">
      <formula>NOT(ISERROR(SEARCH("Inexequível",M28)))</formula>
    </cfRule>
  </conditionalFormatting>
  <conditionalFormatting sqref="N37:O38 M39:M53">
    <cfRule type="cellIs" dxfId="173" priority="291" operator="lessThan">
      <formula>"K$25"</formula>
    </cfRule>
    <cfRule type="cellIs" dxfId="172" priority="292" operator="greaterThan">
      <formula>"J&amp;25"</formula>
    </cfRule>
    <cfRule type="cellIs" dxfId="171" priority="294" operator="greaterThan">
      <formula>"J$25"</formula>
    </cfRule>
    <cfRule type="containsText" dxfId="170" priority="295" operator="containsText" text="Excessivamente elevado">
      <formula>NOT(ISERROR(SEARCH("Excessivamente elevado",M37)))</formula>
    </cfRule>
    <cfRule type="containsText" priority="3794" operator="containsText" text="Excessivamente elevado">
      <formula>NOT(ISERROR(SEARCH("Excessivamente elevado",M37)))</formula>
    </cfRule>
    <cfRule type="containsText" dxfId="169" priority="3795" operator="containsText" text="Válido">
      <formula>NOT(ISERROR(SEARCH("Válido",M37)))</formula>
    </cfRule>
    <cfRule type="containsText" dxfId="168" priority="3796" operator="containsText" text="Inexequível">
      <formula>NOT(ISERROR(SEARCH("Inexequível",M37)))</formula>
    </cfRule>
  </conditionalFormatting>
  <conditionalFormatting sqref="M28:N31 M35:N35 N35:N36 M32:M33 M35:M53">
    <cfRule type="containsText" priority="181" operator="containsText" text="Excessivamente elevado">
      <formula>NOT(ISERROR(SEARCH("Excessivamente elevado",M28)))</formula>
    </cfRule>
    <cfRule type="cellIs" dxfId="167" priority="203" operator="lessThan">
      <formula>"K$25"</formula>
    </cfRule>
    <cfRule type="cellIs" dxfId="166" priority="204" operator="greaterThan">
      <formula>"J&amp;25"</formula>
    </cfRule>
    <cfRule type="cellIs" dxfId="165" priority="206" operator="greaterThan">
      <formula>"J$25"</formula>
    </cfRule>
  </conditionalFormatting>
  <conditionalFormatting sqref="N28">
    <cfRule type="aboveAverage" dxfId="164" priority="211" aboveAverage="0"/>
  </conditionalFormatting>
  <conditionalFormatting sqref="N28:N31 N35:N36">
    <cfRule type="containsText" dxfId="163" priority="207" operator="containsText" text="Excessivamente elevado">
      <formula>NOT(ISERROR(SEARCH("Excessivamente elevado",N28)))</formula>
    </cfRule>
    <cfRule type="containsText" dxfId="162" priority="209" operator="containsText" text="Válido">
      <formula>NOT(ISERROR(SEARCH("Válido",N28)))</formula>
    </cfRule>
    <cfRule type="containsText" dxfId="161" priority="210" operator="containsText" text="Inexequível">
      <formula>NOT(ISERROR(SEARCH("Inexequível",N28)))</formula>
    </cfRule>
  </conditionalFormatting>
  <conditionalFormatting sqref="N29:N30">
    <cfRule type="aboveAverage" dxfId="160" priority="248" aboveAverage="0"/>
  </conditionalFormatting>
  <conditionalFormatting sqref="N35:N36">
    <cfRule type="cellIs" dxfId="159" priority="176" operator="lessThan">
      <formula>"K$25"</formula>
    </cfRule>
    <cfRule type="cellIs" dxfId="158" priority="177" operator="greaterThan">
      <formula>"J&amp;25"</formula>
    </cfRule>
    <cfRule type="cellIs" dxfId="157" priority="179" operator="greaterThan">
      <formula>"J$25"</formula>
    </cfRule>
    <cfRule type="containsText" dxfId="156" priority="180" operator="containsText" text="Excessivamente elevado">
      <formula>NOT(ISERROR(SEARCH("Excessivamente elevado",N35)))</formula>
    </cfRule>
    <cfRule type="containsText" dxfId="155" priority="182" operator="containsText" text="Válido">
      <formula>NOT(ISERROR(SEARCH("Válido",N35)))</formula>
    </cfRule>
    <cfRule type="containsText" dxfId="154" priority="183" operator="containsText" text="Inexequível">
      <formula>NOT(ISERROR(SEARCH("Inexequível",N35)))</formula>
    </cfRule>
  </conditionalFormatting>
  <conditionalFormatting sqref="N35:N36">
    <cfRule type="aboveAverage" dxfId="153" priority="193" aboveAverage="0"/>
  </conditionalFormatting>
  <conditionalFormatting sqref="N36">
    <cfRule type="aboveAverage" dxfId="152" priority="230" aboveAverage="0"/>
  </conditionalFormatting>
  <conditionalFormatting sqref="P6:R6">
    <cfRule type="containsText" dxfId="151" priority="221" operator="containsText" text="Excessivamente elevado">
      <formula>NOT(ISERROR(SEARCH("Excessivamente elevado",P6)))</formula>
    </cfRule>
  </conditionalFormatting>
  <conditionalFormatting sqref="N31">
    <cfRule type="aboveAverage" dxfId="150" priority="4171" aboveAverage="0"/>
  </conditionalFormatting>
  <conditionalFormatting sqref="N35">
    <cfRule type="containsText" dxfId="149" priority="130" operator="containsText" text="Excessivamente elevado">
      <formula>NOT(ISERROR(SEARCH("Excessivamente elevado",N35)))</formula>
    </cfRule>
  </conditionalFormatting>
  <conditionalFormatting sqref="N35">
    <cfRule type="cellIs" dxfId="148" priority="123" operator="lessThan">
      <formula>"K$25"</formula>
    </cfRule>
    <cfRule type="cellIs" dxfId="147" priority="124" operator="greaterThan">
      <formula>"J&amp;25"</formula>
    </cfRule>
    <cfRule type="cellIs" dxfId="146" priority="125" operator="greaterThan">
      <formula>"J$25"</formula>
    </cfRule>
    <cfRule type="containsText" dxfId="145" priority="126" operator="containsText" text="Excessivamente elevado">
      <formula>NOT(ISERROR(SEARCH("Excessivamente elevado",N35)))</formula>
    </cfRule>
    <cfRule type="containsText" dxfId="144" priority="127" operator="containsText" text="Válido">
      <formula>NOT(ISERROR(SEARCH("Válido",N35)))</formula>
    </cfRule>
    <cfRule type="containsText" dxfId="143" priority="128" operator="containsText" text="Inexequível">
      <formula>NOT(ISERROR(SEARCH("Inexequível",N35)))</formula>
    </cfRule>
    <cfRule type="aboveAverage" dxfId="142" priority="129" aboveAverage="0"/>
  </conditionalFormatting>
  <conditionalFormatting sqref="N35">
    <cfRule type="containsText" dxfId="141" priority="121" operator="containsText" text="Excessivamente elevado">
      <formula>NOT(ISERROR(SEARCH("Excessivamente elevado",N35)))</formula>
    </cfRule>
  </conditionalFormatting>
  <conditionalFormatting sqref="N35">
    <cfRule type="aboveAverage" dxfId="140" priority="122" aboveAverage="0"/>
  </conditionalFormatting>
  <conditionalFormatting sqref="N37:O38 M31:M33 M35:M53">
    <cfRule type="aboveAverage" dxfId="139" priority="4620" aboveAverage="0"/>
  </conditionalFormatting>
  <conditionalFormatting sqref="N42:N53">
    <cfRule type="cellIs" dxfId="138" priority="4623" operator="lessThan">
      <formula>"K$25"</formula>
    </cfRule>
    <cfRule type="cellIs" dxfId="137" priority="4624" operator="greaterThan">
      <formula>"J&amp;25"</formula>
    </cfRule>
    <cfRule type="cellIs" dxfId="136" priority="4625" operator="greaterThan">
      <formula>"J$25"</formula>
    </cfRule>
    <cfRule type="containsText" dxfId="135" priority="4626" operator="containsText" text="Excessivamente elevado">
      <formula>NOT(ISERROR(SEARCH("Excessivamente elevado",N42)))</formula>
    </cfRule>
    <cfRule type="containsText" priority="4627" operator="containsText" text="Excessivamente elevado">
      <formula>NOT(ISERROR(SEARCH("Excessivamente elevado",N42)))</formula>
    </cfRule>
    <cfRule type="containsText" dxfId="134" priority="4628" operator="containsText" text="Válido">
      <formula>NOT(ISERROR(SEARCH("Válido",N42)))</formula>
    </cfRule>
    <cfRule type="containsText" dxfId="133" priority="4629" operator="containsText" text="Inexequível">
      <formula>NOT(ISERROR(SEARCH("Inexequível",N42)))</formula>
    </cfRule>
    <cfRule type="aboveAverage" dxfId="132" priority="4630" aboveAverage="0"/>
  </conditionalFormatting>
  <conditionalFormatting sqref="M28:M33 M35:M53">
    <cfRule type="aboveAverage" dxfId="131" priority="4704" aboveAverage="0"/>
  </conditionalFormatting>
  <conditionalFormatting sqref="M32:M33 M35:M53">
    <cfRule type="aboveAverage" dxfId="130" priority="4706" aboveAverage="0"/>
  </conditionalFormatting>
  <conditionalFormatting sqref="M34">
    <cfRule type="containsText" dxfId="129" priority="116" operator="containsText" text="Excessivamente elevado">
      <formula>NOT(ISERROR(SEARCH("Excessivamente elevado",M34)))</formula>
    </cfRule>
  </conditionalFormatting>
  <conditionalFormatting sqref="M34">
    <cfRule type="containsText" dxfId="128" priority="117" operator="containsText" text="Válido">
      <formula>NOT(ISERROR(SEARCH("Válido",M34)))</formula>
    </cfRule>
    <cfRule type="containsText" dxfId="127" priority="118" operator="containsText" text="Inexequível">
      <formula>NOT(ISERROR(SEARCH("Inexequível",M34)))</formula>
    </cfRule>
  </conditionalFormatting>
  <conditionalFormatting sqref="M34">
    <cfRule type="containsText" priority="112" operator="containsText" text="Excessivamente elevado">
      <formula>NOT(ISERROR(SEARCH("Excessivamente elevado",M34)))</formula>
    </cfRule>
    <cfRule type="cellIs" dxfId="126" priority="113" operator="lessThan">
      <formula>"K$25"</formula>
    </cfRule>
    <cfRule type="cellIs" dxfId="125" priority="114" operator="greaterThan">
      <formula>"J&amp;25"</formula>
    </cfRule>
    <cfRule type="cellIs" dxfId="124" priority="115" operator="greaterThan">
      <formula>"J$25"</formula>
    </cfRule>
  </conditionalFormatting>
  <conditionalFormatting sqref="M34">
    <cfRule type="aboveAverage" dxfId="123" priority="119" aboveAverage="0"/>
  </conditionalFormatting>
  <conditionalFormatting sqref="M34">
    <cfRule type="aboveAverage" dxfId="122" priority="120" aboveAverage="0"/>
  </conditionalFormatting>
  <conditionalFormatting sqref="N39">
    <cfRule type="containsText" dxfId="121" priority="99" operator="containsText" text="Excessivamente elevado">
      <formula>NOT(ISERROR(SEARCH("Excessivamente elevado",N39)))</formula>
    </cfRule>
  </conditionalFormatting>
  <conditionalFormatting sqref="N39">
    <cfRule type="containsText" dxfId="120" priority="100" operator="containsText" text="Válido">
      <formula>NOT(ISERROR(SEARCH("Válido",N39)))</formula>
    </cfRule>
    <cfRule type="containsText" dxfId="119" priority="101" operator="containsText" text="Inexequível">
      <formula>NOT(ISERROR(SEARCH("Inexequível",N39)))</formula>
    </cfRule>
  </conditionalFormatting>
  <conditionalFormatting sqref="N39">
    <cfRule type="cellIs" dxfId="118" priority="102" operator="lessThan">
      <formula>"K$25"</formula>
    </cfRule>
    <cfRule type="cellIs" dxfId="117" priority="103" operator="greaterThan">
      <formula>"J&amp;25"</formula>
    </cfRule>
    <cfRule type="cellIs" dxfId="116" priority="104" operator="greaterThan">
      <formula>"J$25"</formula>
    </cfRule>
    <cfRule type="containsText" dxfId="115" priority="105" operator="containsText" text="Excessivamente elevado">
      <formula>NOT(ISERROR(SEARCH("Excessivamente elevado",N39)))</formula>
    </cfRule>
    <cfRule type="containsText" priority="106" operator="containsText" text="Excessivamente elevado">
      <formula>NOT(ISERROR(SEARCH("Excessivamente elevado",N39)))</formula>
    </cfRule>
    <cfRule type="containsText" dxfId="114" priority="107" operator="containsText" text="Válido">
      <formula>NOT(ISERROR(SEARCH("Válido",N39)))</formula>
    </cfRule>
    <cfRule type="containsText" dxfId="113" priority="108" operator="containsText" text="Inexequível">
      <formula>NOT(ISERROR(SEARCH("Inexequível",N39)))</formula>
    </cfRule>
  </conditionalFormatting>
  <conditionalFormatting sqref="N39">
    <cfRule type="containsText" priority="95" operator="containsText" text="Excessivamente elevado">
      <formula>NOT(ISERROR(SEARCH("Excessivamente elevado",N39)))</formula>
    </cfRule>
    <cfRule type="cellIs" dxfId="112" priority="96" operator="lessThan">
      <formula>"K$25"</formula>
    </cfRule>
    <cfRule type="cellIs" dxfId="111" priority="97" operator="greaterThan">
      <formula>"J&amp;25"</formula>
    </cfRule>
    <cfRule type="cellIs" dxfId="110" priority="98" operator="greaterThan">
      <formula>"J$25"</formula>
    </cfRule>
  </conditionalFormatting>
  <conditionalFormatting sqref="N39">
    <cfRule type="aboveAverage" dxfId="109" priority="109" aboveAverage="0"/>
  </conditionalFormatting>
  <conditionalFormatting sqref="N39">
    <cfRule type="aboveAverage" dxfId="108" priority="110" aboveAverage="0"/>
  </conditionalFormatting>
  <conditionalFormatting sqref="N39">
    <cfRule type="aboveAverage" dxfId="107" priority="111" aboveAverage="0"/>
  </conditionalFormatting>
  <conditionalFormatting sqref="O39">
    <cfRule type="containsText" dxfId="106" priority="82" operator="containsText" text="Excessivamente elevado">
      <formula>NOT(ISERROR(SEARCH("Excessivamente elevado",O39)))</formula>
    </cfRule>
  </conditionalFormatting>
  <conditionalFormatting sqref="O39">
    <cfRule type="containsText" dxfId="105" priority="83" operator="containsText" text="Válido">
      <formula>NOT(ISERROR(SEARCH("Válido",O39)))</formula>
    </cfRule>
    <cfRule type="containsText" dxfId="104" priority="84" operator="containsText" text="Inexequível">
      <formula>NOT(ISERROR(SEARCH("Inexequível",O39)))</formula>
    </cfRule>
  </conditionalFormatting>
  <conditionalFormatting sqref="O39">
    <cfRule type="cellIs" dxfId="103" priority="85" operator="lessThan">
      <formula>"K$25"</formula>
    </cfRule>
    <cfRule type="cellIs" dxfId="102" priority="86" operator="greaterThan">
      <formula>"J&amp;25"</formula>
    </cfRule>
    <cfRule type="cellIs" dxfId="101" priority="87" operator="greaterThan">
      <formula>"J$25"</formula>
    </cfRule>
    <cfRule type="containsText" dxfId="100" priority="88" operator="containsText" text="Excessivamente elevado">
      <formula>NOT(ISERROR(SEARCH("Excessivamente elevado",O39)))</formula>
    </cfRule>
    <cfRule type="containsText" priority="89" operator="containsText" text="Excessivamente elevado">
      <formula>NOT(ISERROR(SEARCH("Excessivamente elevado",O39)))</formula>
    </cfRule>
    <cfRule type="containsText" dxfId="99" priority="90" operator="containsText" text="Válido">
      <formula>NOT(ISERROR(SEARCH("Válido",O39)))</formula>
    </cfRule>
    <cfRule type="containsText" dxfId="98" priority="91" operator="containsText" text="Inexequível">
      <formula>NOT(ISERROR(SEARCH("Inexequível",O39)))</formula>
    </cfRule>
  </conditionalFormatting>
  <conditionalFormatting sqref="O39">
    <cfRule type="containsText" priority="78" operator="containsText" text="Excessivamente elevado">
      <formula>NOT(ISERROR(SEARCH("Excessivamente elevado",O39)))</formula>
    </cfRule>
    <cfRule type="cellIs" dxfId="97" priority="79" operator="lessThan">
      <formula>"K$25"</formula>
    </cfRule>
    <cfRule type="cellIs" dxfId="96" priority="80" operator="greaterThan">
      <formula>"J&amp;25"</formula>
    </cfRule>
    <cfRule type="cellIs" dxfId="95" priority="81" operator="greaterThan">
      <formula>"J$25"</formula>
    </cfRule>
  </conditionalFormatting>
  <conditionalFormatting sqref="O39">
    <cfRule type="aboveAverage" dxfId="94" priority="92" aboveAverage="0"/>
  </conditionalFormatting>
  <conditionalFormatting sqref="O39">
    <cfRule type="aboveAverage" dxfId="93" priority="93" aboveAverage="0"/>
  </conditionalFormatting>
  <conditionalFormatting sqref="O39">
    <cfRule type="aboveAverage" dxfId="92" priority="94" aboveAverage="0"/>
  </conditionalFormatting>
  <conditionalFormatting sqref="N40">
    <cfRule type="containsText" dxfId="91" priority="65" operator="containsText" text="Excessivamente elevado">
      <formula>NOT(ISERROR(SEARCH("Excessivamente elevado",N40)))</formula>
    </cfRule>
  </conditionalFormatting>
  <conditionalFormatting sqref="N40">
    <cfRule type="containsText" dxfId="90" priority="66" operator="containsText" text="Válido">
      <formula>NOT(ISERROR(SEARCH("Válido",N40)))</formula>
    </cfRule>
    <cfRule type="containsText" dxfId="89" priority="67" operator="containsText" text="Inexequível">
      <formula>NOT(ISERROR(SEARCH("Inexequível",N40)))</formula>
    </cfRule>
  </conditionalFormatting>
  <conditionalFormatting sqref="N40">
    <cfRule type="cellIs" dxfId="88" priority="68" operator="lessThan">
      <formula>"K$25"</formula>
    </cfRule>
    <cfRule type="cellIs" dxfId="87" priority="69" operator="greaterThan">
      <formula>"J&amp;25"</formula>
    </cfRule>
    <cfRule type="cellIs" dxfId="86" priority="70" operator="greaterThan">
      <formula>"J$25"</formula>
    </cfRule>
    <cfRule type="containsText" dxfId="85" priority="71" operator="containsText" text="Excessivamente elevado">
      <formula>NOT(ISERROR(SEARCH("Excessivamente elevado",N40)))</formula>
    </cfRule>
    <cfRule type="containsText" priority="72" operator="containsText" text="Excessivamente elevado">
      <formula>NOT(ISERROR(SEARCH("Excessivamente elevado",N40)))</formula>
    </cfRule>
    <cfRule type="containsText" dxfId="84" priority="73" operator="containsText" text="Válido">
      <formula>NOT(ISERROR(SEARCH("Válido",N40)))</formula>
    </cfRule>
    <cfRule type="containsText" dxfId="83" priority="74" operator="containsText" text="Inexequível">
      <formula>NOT(ISERROR(SEARCH("Inexequível",N40)))</formula>
    </cfRule>
  </conditionalFormatting>
  <conditionalFormatting sqref="N40">
    <cfRule type="containsText" priority="61" operator="containsText" text="Excessivamente elevado">
      <formula>NOT(ISERROR(SEARCH("Excessivamente elevado",N40)))</formula>
    </cfRule>
    <cfRule type="cellIs" dxfId="82" priority="62" operator="lessThan">
      <formula>"K$25"</formula>
    </cfRule>
    <cfRule type="cellIs" dxfId="81" priority="63" operator="greaterThan">
      <formula>"J&amp;25"</formula>
    </cfRule>
    <cfRule type="cellIs" dxfId="80" priority="64" operator="greaterThan">
      <formula>"J$25"</formula>
    </cfRule>
  </conditionalFormatting>
  <conditionalFormatting sqref="N40">
    <cfRule type="aboveAverage" dxfId="79" priority="75" aboveAverage="0"/>
  </conditionalFormatting>
  <conditionalFormatting sqref="N40">
    <cfRule type="aboveAverage" dxfId="78" priority="76" aboveAverage="0"/>
  </conditionalFormatting>
  <conditionalFormatting sqref="N40">
    <cfRule type="aboveAverage" dxfId="77" priority="77" aboveAverage="0"/>
  </conditionalFormatting>
  <conditionalFormatting sqref="O40">
    <cfRule type="containsText" dxfId="76" priority="48" operator="containsText" text="Excessivamente elevado">
      <formula>NOT(ISERROR(SEARCH("Excessivamente elevado",O40)))</formula>
    </cfRule>
  </conditionalFormatting>
  <conditionalFormatting sqref="O40">
    <cfRule type="containsText" dxfId="75" priority="49" operator="containsText" text="Válido">
      <formula>NOT(ISERROR(SEARCH("Válido",O40)))</formula>
    </cfRule>
    <cfRule type="containsText" dxfId="74" priority="50" operator="containsText" text="Inexequível">
      <formula>NOT(ISERROR(SEARCH("Inexequível",O40)))</formula>
    </cfRule>
  </conditionalFormatting>
  <conditionalFormatting sqref="O40">
    <cfRule type="cellIs" dxfId="73" priority="51" operator="lessThan">
      <formula>"K$25"</formula>
    </cfRule>
    <cfRule type="cellIs" dxfId="72" priority="52" operator="greaterThan">
      <formula>"J&amp;25"</formula>
    </cfRule>
    <cfRule type="cellIs" dxfId="71" priority="53" operator="greaterThan">
      <formula>"J$25"</formula>
    </cfRule>
    <cfRule type="containsText" dxfId="70" priority="54" operator="containsText" text="Excessivamente elevado">
      <formula>NOT(ISERROR(SEARCH("Excessivamente elevado",O40)))</formula>
    </cfRule>
    <cfRule type="containsText" priority="55" operator="containsText" text="Excessivamente elevado">
      <formula>NOT(ISERROR(SEARCH("Excessivamente elevado",O40)))</formula>
    </cfRule>
    <cfRule type="containsText" dxfId="69" priority="56" operator="containsText" text="Válido">
      <formula>NOT(ISERROR(SEARCH("Válido",O40)))</formula>
    </cfRule>
    <cfRule type="containsText" dxfId="68" priority="57" operator="containsText" text="Inexequível">
      <formula>NOT(ISERROR(SEARCH("Inexequível",O40)))</formula>
    </cfRule>
  </conditionalFormatting>
  <conditionalFormatting sqref="O40">
    <cfRule type="containsText" priority="44" operator="containsText" text="Excessivamente elevado">
      <formula>NOT(ISERROR(SEARCH("Excessivamente elevado",O40)))</formula>
    </cfRule>
    <cfRule type="cellIs" dxfId="67" priority="45" operator="lessThan">
      <formula>"K$25"</formula>
    </cfRule>
    <cfRule type="cellIs" dxfId="66" priority="46" operator="greaterThan">
      <formula>"J&amp;25"</formula>
    </cfRule>
    <cfRule type="cellIs" dxfId="65" priority="47" operator="greaterThan">
      <formula>"J$25"</formula>
    </cfRule>
  </conditionalFormatting>
  <conditionalFormatting sqref="O40">
    <cfRule type="aboveAverage" dxfId="64" priority="58" aboveAverage="0"/>
  </conditionalFormatting>
  <conditionalFormatting sqref="O40">
    <cfRule type="aboveAverage" dxfId="63" priority="59" aboveAverage="0"/>
  </conditionalFormatting>
  <conditionalFormatting sqref="O40">
    <cfRule type="aboveAverage" dxfId="62" priority="60" aboveAverage="0"/>
  </conditionalFormatting>
  <conditionalFormatting sqref="N41">
    <cfRule type="containsText" dxfId="61" priority="31" operator="containsText" text="Excessivamente elevado">
      <formula>NOT(ISERROR(SEARCH("Excessivamente elevado",N41)))</formula>
    </cfRule>
  </conditionalFormatting>
  <conditionalFormatting sqref="N41">
    <cfRule type="containsText" dxfId="60" priority="32" operator="containsText" text="Válido">
      <formula>NOT(ISERROR(SEARCH("Válido",N41)))</formula>
    </cfRule>
    <cfRule type="containsText" dxfId="59" priority="33" operator="containsText" text="Inexequível">
      <formula>NOT(ISERROR(SEARCH("Inexequível",N41)))</formula>
    </cfRule>
  </conditionalFormatting>
  <conditionalFormatting sqref="N41">
    <cfRule type="cellIs" dxfId="58" priority="34" operator="lessThan">
      <formula>"K$25"</formula>
    </cfRule>
    <cfRule type="cellIs" dxfId="57" priority="35" operator="greaterThan">
      <formula>"J&amp;25"</formula>
    </cfRule>
    <cfRule type="cellIs" dxfId="56" priority="36" operator="greaterThan">
      <formula>"J$25"</formula>
    </cfRule>
    <cfRule type="containsText" dxfId="55" priority="37" operator="containsText" text="Excessivamente elevado">
      <formula>NOT(ISERROR(SEARCH("Excessivamente elevado",N41)))</formula>
    </cfRule>
    <cfRule type="containsText" priority="38" operator="containsText" text="Excessivamente elevado">
      <formula>NOT(ISERROR(SEARCH("Excessivamente elevado",N41)))</formula>
    </cfRule>
    <cfRule type="containsText" dxfId="54" priority="39" operator="containsText" text="Válido">
      <formula>NOT(ISERROR(SEARCH("Válido",N41)))</formula>
    </cfRule>
    <cfRule type="containsText" dxfId="53" priority="40" operator="containsText" text="Inexequível">
      <formula>NOT(ISERROR(SEARCH("Inexequível",N41)))</formula>
    </cfRule>
  </conditionalFormatting>
  <conditionalFormatting sqref="N41">
    <cfRule type="containsText" priority="27" operator="containsText" text="Excessivamente elevado">
      <formula>NOT(ISERROR(SEARCH("Excessivamente elevado",N41)))</formula>
    </cfRule>
    <cfRule type="cellIs" dxfId="52" priority="28" operator="lessThan">
      <formula>"K$25"</formula>
    </cfRule>
    <cfRule type="cellIs" dxfId="51" priority="29" operator="greaterThan">
      <formula>"J&amp;25"</formula>
    </cfRule>
    <cfRule type="cellIs" dxfId="50" priority="30" operator="greaterThan">
      <formula>"J$25"</formula>
    </cfRule>
  </conditionalFormatting>
  <conditionalFormatting sqref="N41">
    <cfRule type="aboveAverage" dxfId="49" priority="41" aboveAverage="0"/>
  </conditionalFormatting>
  <conditionalFormatting sqref="N41">
    <cfRule type="aboveAverage" dxfId="48" priority="42" aboveAverage="0"/>
  </conditionalFormatting>
  <conditionalFormatting sqref="N41">
    <cfRule type="aboveAverage" dxfId="47" priority="43" aboveAverage="0"/>
  </conditionalFormatting>
  <conditionalFormatting sqref="O41">
    <cfRule type="containsText" dxfId="46" priority="14" operator="containsText" text="Excessivamente elevado">
      <formula>NOT(ISERROR(SEARCH("Excessivamente elevado",O41)))</formula>
    </cfRule>
  </conditionalFormatting>
  <conditionalFormatting sqref="O41">
    <cfRule type="containsText" dxfId="45" priority="15" operator="containsText" text="Válido">
      <formula>NOT(ISERROR(SEARCH("Válido",O41)))</formula>
    </cfRule>
    <cfRule type="containsText" dxfId="44" priority="16" operator="containsText" text="Inexequível">
      <formula>NOT(ISERROR(SEARCH("Inexequível",O41)))</formula>
    </cfRule>
  </conditionalFormatting>
  <conditionalFormatting sqref="O41">
    <cfRule type="cellIs" dxfId="43" priority="17" operator="lessThan">
      <formula>"K$25"</formula>
    </cfRule>
    <cfRule type="cellIs" dxfId="42" priority="18" operator="greaterThan">
      <formula>"J&amp;25"</formula>
    </cfRule>
    <cfRule type="cellIs" dxfId="41" priority="19" operator="greaterThan">
      <formula>"J$25"</formula>
    </cfRule>
    <cfRule type="containsText" dxfId="40" priority="20" operator="containsText" text="Excessivamente elevado">
      <formula>NOT(ISERROR(SEARCH("Excessivamente elevado",O41)))</formula>
    </cfRule>
    <cfRule type="containsText" priority="21" operator="containsText" text="Excessivamente elevado">
      <formula>NOT(ISERROR(SEARCH("Excessivamente elevado",O41)))</formula>
    </cfRule>
    <cfRule type="containsText" dxfId="39" priority="22" operator="containsText" text="Válido">
      <formula>NOT(ISERROR(SEARCH("Válido",O41)))</formula>
    </cfRule>
    <cfRule type="containsText" dxfId="38" priority="23" operator="containsText" text="Inexequível">
      <formula>NOT(ISERROR(SEARCH("Inexequível",O41)))</formula>
    </cfRule>
  </conditionalFormatting>
  <conditionalFormatting sqref="O41">
    <cfRule type="containsText" priority="10" operator="containsText" text="Excessivamente elevado">
      <formula>NOT(ISERROR(SEARCH("Excessivamente elevado",O41)))</formula>
    </cfRule>
    <cfRule type="cellIs" dxfId="37" priority="11" operator="lessThan">
      <formula>"K$25"</formula>
    </cfRule>
    <cfRule type="cellIs" dxfId="36" priority="12" operator="greaterThan">
      <formula>"J&amp;25"</formula>
    </cfRule>
    <cfRule type="cellIs" dxfId="35" priority="13" operator="greaterThan">
      <formula>"J$25"</formula>
    </cfRule>
  </conditionalFormatting>
  <conditionalFormatting sqref="O41">
    <cfRule type="aboveAverage" dxfId="34" priority="24" aboveAverage="0"/>
  </conditionalFormatting>
  <conditionalFormatting sqref="O41">
    <cfRule type="aboveAverage" dxfId="33" priority="25" aboveAverage="0"/>
  </conditionalFormatting>
  <conditionalFormatting sqref="O41">
    <cfRule type="aboveAverage" dxfId="32" priority="26" aboveAverage="0"/>
  </conditionalFormatting>
  <conditionalFormatting sqref="N34">
    <cfRule type="containsText" dxfId="31" priority="8" operator="containsText" text="Excessivamente elevado">
      <formula>NOT(ISERROR(SEARCH("Excessivamente elevado",N34)))</formula>
    </cfRule>
  </conditionalFormatting>
  <conditionalFormatting sqref="N34">
    <cfRule type="containsText" priority="1" operator="containsText" text="Excessivamente elevado">
      <formula>NOT(ISERROR(SEARCH("Excessivamente elevado",N34)))</formula>
    </cfRule>
    <cfRule type="cellIs" dxfId="30" priority="2" operator="lessThan">
      <formula>"K$25"</formula>
    </cfRule>
    <cfRule type="cellIs" dxfId="29" priority="3" operator="greaterThan">
      <formula>"J&amp;25"</formula>
    </cfRule>
    <cfRule type="cellIs" dxfId="28" priority="4" operator="greaterThan">
      <formula>"J$25"</formula>
    </cfRule>
  </conditionalFormatting>
  <conditionalFormatting sqref="N34">
    <cfRule type="containsText" dxfId="27" priority="5" operator="containsText" text="Excessivamente elevado">
      <formula>NOT(ISERROR(SEARCH("Excessivamente elevado",N34)))</formula>
    </cfRule>
    <cfRule type="containsText" dxfId="26" priority="6" operator="containsText" text="Válido">
      <formula>NOT(ISERROR(SEARCH("Válido",N34)))</formula>
    </cfRule>
    <cfRule type="containsText" dxfId="25" priority="7" operator="containsText" text="Inexequível">
      <formula>NOT(ISERROR(SEARCH("Inexequível",N34)))</formula>
    </cfRule>
  </conditionalFormatting>
  <conditionalFormatting sqref="N34">
    <cfRule type="aboveAverage" dxfId="24" priority="9" aboveAverage="0"/>
  </conditionalFormatting>
  <hyperlinks>
    <hyperlink ref="E47" r:id="rId1" xr:uid="{09E93C89-E35A-43AE-BA4B-4ECF3BCD971B}"/>
    <hyperlink ref="E50" r:id="rId2" xr:uid="{4D0229DF-0B11-40D3-B671-884F5722431B}"/>
    <hyperlink ref="E52" r:id="rId3" xr:uid="{9D485CD7-6021-4EC1-A4D3-81BA8AA65B29}"/>
    <hyperlink ref="E53" display="https://www.amazon.com.br/Dispenser-Detergente-Bucha-Sab%C3%A3o-Arthi/dp/B076X8CMS1/ref=asc_df_B076X8CMS1/?tag=googleshopp06-20&amp;linkCode=df0&amp;hvadid=379740029746&amp;hvpos=&amp;hvnetw=g&amp;hvrand=16232754301252547310&amp;hvpone=&amp;hvptwo=&amp;hvqmt=&amp;hvdev=m&amp;hvdvcmdl=&amp;hvlocint=" xr:uid="{3215E46E-797D-45C1-B925-2E3D11CEDB2E}"/>
    <hyperlink ref="E41" r:id="rId4" xr:uid="{B0C70741-9766-4319-81A9-92EF13F32467}"/>
  </hyperlinks>
  <pageMargins left="0.511811024" right="0.511811024" top="0.78740157499999996" bottom="0.78740157499999996" header="0.31496062000000002" footer="0.31496062000000002"/>
  <pageSetup paperSize="9" orientation="portrait" r:id="rId5"/>
  <drawing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82EA0-F522-4416-9760-6DA7050BF2F2}">
  <sheetPr>
    <tabColor rgb="FF8EA9DB"/>
  </sheetPr>
  <dimension ref="A1:AF30"/>
  <sheetViews>
    <sheetView showGridLines="0" topLeftCell="C13" zoomScale="106" zoomScaleNormal="106" workbookViewId="0">
      <selection activeCell="Q18" sqref="Q18:Q22"/>
    </sheetView>
  </sheetViews>
  <sheetFormatPr defaultColWidth="9.140625" defaultRowHeight="15" x14ac:dyDescent="0.25"/>
  <cols>
    <col min="1" max="1" width="6.140625" style="20" customWidth="1"/>
    <col min="2" max="2" width="29.28515625" customWidth="1"/>
    <col min="3" max="3" width="11.42578125" customWidth="1"/>
    <col min="4" max="4" width="7.5703125" style="20" customWidth="1"/>
    <col min="5" max="5" width="29.28515625" style="13" customWidth="1"/>
    <col min="6" max="6" width="21.7109375" style="13" customWidth="1"/>
    <col min="7" max="7" width="27.7109375" style="13" customWidth="1"/>
    <col min="8" max="8" width="8.28515625" style="13" customWidth="1"/>
    <col min="9" max="9" width="11.85546875" style="13" customWidth="1"/>
    <col min="10" max="10" width="11.28515625" style="13" customWidth="1"/>
    <col min="11" max="11" width="12.140625" style="13" customWidth="1"/>
    <col min="12" max="12" width="11.85546875" style="13" customWidth="1"/>
    <col min="13" max="13" width="13.5703125" style="13" customWidth="1"/>
    <col min="14" max="14" width="11.28515625" style="13" customWidth="1"/>
    <col min="15" max="15" width="22" style="13" customWidth="1"/>
    <col min="16" max="16" width="15.7109375" customWidth="1"/>
    <col min="17" max="17" width="15.28515625" bestFit="1" customWidth="1"/>
    <col min="19" max="19" width="13.42578125" customWidth="1"/>
    <col min="22" max="22" width="12.5703125" bestFit="1" customWidth="1"/>
    <col min="25" max="25" width="10.5703125" bestFit="1" customWidth="1"/>
    <col min="28" max="28" width="58.5703125" customWidth="1"/>
    <col min="29" max="29" width="28.140625" customWidth="1"/>
  </cols>
  <sheetData>
    <row r="1" spans="1:32" ht="20.25" thickBot="1" x14ac:dyDescent="0.35">
      <c r="A1" s="794" t="s">
        <v>20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U1" s="180" t="s">
        <v>0</v>
      </c>
      <c r="V1" s="181"/>
      <c r="W1" s="181"/>
      <c r="X1" s="181"/>
      <c r="Y1" s="181"/>
      <c r="Z1" s="181"/>
      <c r="AA1" s="181" t="s">
        <v>1</v>
      </c>
      <c r="AB1" s="181" t="s">
        <v>1</v>
      </c>
      <c r="AC1" s="181" t="s">
        <v>1</v>
      </c>
      <c r="AD1" s="181" t="s">
        <v>1</v>
      </c>
      <c r="AE1" s="181" t="s">
        <v>1</v>
      </c>
      <c r="AF1" s="199" t="s">
        <v>1</v>
      </c>
    </row>
    <row r="2" spans="1:32" ht="21" thickTop="1" thickBot="1" x14ac:dyDescent="0.3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99"/>
      <c r="N2" s="86"/>
      <c r="O2" s="86"/>
      <c r="P2" s="86"/>
      <c r="U2" s="184" t="s">
        <v>1</v>
      </c>
      <c r="V2" s="175" t="s">
        <v>1</v>
      </c>
      <c r="W2" s="175" t="s">
        <v>1</v>
      </c>
      <c r="X2" s="175" t="s">
        <v>1</v>
      </c>
      <c r="Y2" s="175" t="s">
        <v>1</v>
      </c>
      <c r="Z2" s="175" t="s">
        <v>1</v>
      </c>
      <c r="AA2" s="175" t="s">
        <v>1</v>
      </c>
      <c r="AB2" s="175" t="s">
        <v>1</v>
      </c>
      <c r="AC2" s="175" t="s">
        <v>1</v>
      </c>
      <c r="AD2" s="175" t="s">
        <v>1</v>
      </c>
      <c r="AE2" s="175" t="s">
        <v>1</v>
      </c>
      <c r="AF2" s="200" t="s">
        <v>1</v>
      </c>
    </row>
    <row r="3" spans="1:32" ht="19.5" thickBot="1" x14ac:dyDescent="0.35">
      <c r="A3" s="88" t="s">
        <v>25</v>
      </c>
      <c r="B3" s="89"/>
      <c r="C3" s="89"/>
      <c r="D3" s="90"/>
      <c r="E3" s="91"/>
      <c r="F3" s="87"/>
      <c r="G3" s="87"/>
      <c r="H3" s="87"/>
      <c r="I3" s="87"/>
      <c r="J3" s="87"/>
      <c r="K3" s="87"/>
      <c r="L3" s="87"/>
      <c r="M3" s="100"/>
      <c r="N3" s="87"/>
      <c r="O3" s="87"/>
      <c r="P3" s="87"/>
      <c r="U3" s="190" t="s">
        <v>2</v>
      </c>
      <c r="V3" s="187"/>
      <c r="W3" s="187"/>
      <c r="X3" s="187"/>
      <c r="Y3" s="187"/>
      <c r="Z3" s="187"/>
      <c r="AA3" s="187"/>
      <c r="AB3" s="187"/>
      <c r="AC3" s="187"/>
      <c r="AD3" s="186" t="s">
        <v>1</v>
      </c>
      <c r="AE3" s="187" t="s">
        <v>3</v>
      </c>
      <c r="AF3" s="201"/>
    </row>
    <row r="4" spans="1:32" ht="19.5" thickTop="1" x14ac:dyDescent="0.3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100"/>
      <c r="N4" s="87"/>
      <c r="O4" s="87"/>
      <c r="P4" s="87"/>
      <c r="U4" s="189" t="s">
        <v>4</v>
      </c>
      <c r="V4" s="186" t="s">
        <v>5</v>
      </c>
      <c r="W4" s="186"/>
      <c r="X4" s="186"/>
      <c r="Y4" s="186" t="s">
        <v>1</v>
      </c>
      <c r="Z4" s="186" t="s">
        <v>1</v>
      </c>
      <c r="AA4" s="186" t="s">
        <v>1</v>
      </c>
      <c r="AB4" s="186" t="s">
        <v>1</v>
      </c>
      <c r="AC4" s="186" t="s">
        <v>1</v>
      </c>
      <c r="AD4" s="186" t="s">
        <v>1</v>
      </c>
      <c r="AE4" s="177" t="s">
        <v>6</v>
      </c>
      <c r="AF4" s="188" t="s">
        <v>1</v>
      </c>
    </row>
    <row r="5" spans="1:32" ht="15.75" thickBot="1" x14ac:dyDescent="0.3">
      <c r="A5" s="85"/>
      <c r="F5" s="71" t="s">
        <v>30</v>
      </c>
      <c r="G5" s="72"/>
      <c r="H5" s="72"/>
      <c r="I5" s="73"/>
      <c r="J5" s="73"/>
      <c r="K5" s="73"/>
      <c r="L5" s="73"/>
      <c r="M5" s="73"/>
      <c r="N5" s="73"/>
      <c r="U5" s="189" t="s">
        <v>8</v>
      </c>
      <c r="V5" s="186" t="s">
        <v>9</v>
      </c>
      <c r="W5" s="186"/>
      <c r="X5" s="186"/>
      <c r="Y5" s="186"/>
      <c r="Z5" s="186" t="s">
        <v>1</v>
      </c>
      <c r="AA5" s="186" t="s">
        <v>1</v>
      </c>
      <c r="AB5" s="186" t="s">
        <v>1</v>
      </c>
      <c r="AC5" s="186" t="s">
        <v>1</v>
      </c>
      <c r="AD5" s="186" t="s">
        <v>1</v>
      </c>
      <c r="AE5" s="178" t="s">
        <v>6</v>
      </c>
      <c r="AF5" s="188" t="s">
        <v>1</v>
      </c>
    </row>
    <row r="6" spans="1:32" ht="28.5" customHeight="1" thickTop="1" x14ac:dyDescent="0.25">
      <c r="A6" s="170" t="s">
        <v>381</v>
      </c>
      <c r="B6" s="51"/>
      <c r="C6" s="52"/>
      <c r="D6" s="165"/>
      <c r="E6" s="166"/>
      <c r="F6" s="74">
        <v>0.25</v>
      </c>
      <c r="G6" s="843" t="s">
        <v>382</v>
      </c>
      <c r="H6" s="843"/>
      <c r="I6" s="843"/>
      <c r="J6" s="843"/>
      <c r="K6" s="843"/>
      <c r="L6" s="843"/>
      <c r="M6" s="843"/>
      <c r="N6" s="843"/>
      <c r="U6" s="189" t="s">
        <v>10</v>
      </c>
      <c r="V6" s="186" t="s">
        <v>11</v>
      </c>
      <c r="W6" s="186"/>
      <c r="X6" s="186"/>
      <c r="Y6" s="186" t="s">
        <v>1</v>
      </c>
      <c r="Z6" s="186" t="s">
        <v>1</v>
      </c>
      <c r="AA6" s="186" t="s">
        <v>1</v>
      </c>
      <c r="AB6" s="186" t="s">
        <v>1</v>
      </c>
      <c r="AC6" s="186" t="s">
        <v>1</v>
      </c>
      <c r="AD6" s="186" t="s">
        <v>1</v>
      </c>
      <c r="AE6" s="178" t="s">
        <v>6</v>
      </c>
      <c r="AF6" s="188" t="s">
        <v>1</v>
      </c>
    </row>
    <row r="7" spans="1:32" ht="15" customHeight="1" x14ac:dyDescent="0.25">
      <c r="A7" s="30" t="s">
        <v>46</v>
      </c>
      <c r="B7" s="30"/>
      <c r="C7" s="35">
        <f>AVERAGE(I18:I22)</f>
        <v>1017.7760000000001</v>
      </c>
      <c r="D7" s="167"/>
      <c r="E7" s="168"/>
      <c r="F7" s="75">
        <v>0.75</v>
      </c>
      <c r="G7" s="76" t="s">
        <v>383</v>
      </c>
      <c r="H7" s="76"/>
      <c r="I7" s="76"/>
      <c r="J7" s="76"/>
      <c r="K7" s="76"/>
      <c r="L7" s="76"/>
      <c r="M7" s="76"/>
      <c r="N7" s="77"/>
      <c r="U7" s="189" t="s">
        <v>12</v>
      </c>
      <c r="V7" s="186" t="s">
        <v>13</v>
      </c>
      <c r="W7" s="186"/>
      <c r="X7" s="186"/>
      <c r="Y7" s="186" t="s">
        <v>1</v>
      </c>
      <c r="Z7" s="186" t="s">
        <v>1</v>
      </c>
      <c r="AA7" s="186" t="s">
        <v>1</v>
      </c>
      <c r="AB7" s="186" t="s">
        <v>1</v>
      </c>
      <c r="AC7" s="186" t="s">
        <v>1</v>
      </c>
      <c r="AD7" s="186" t="s">
        <v>1</v>
      </c>
      <c r="AE7" s="178" t="s">
        <v>6</v>
      </c>
      <c r="AF7" s="188" t="s">
        <v>1</v>
      </c>
    </row>
    <row r="8" spans="1:32" x14ac:dyDescent="0.25">
      <c r="A8" s="30" t="s">
        <v>39</v>
      </c>
      <c r="B8" s="30"/>
      <c r="C8" s="35">
        <f>_xlfn.STDEV.S(I18:I22)</f>
        <v>147.43821699274434</v>
      </c>
      <c r="D8" s="167"/>
      <c r="E8" s="168"/>
      <c r="F8" s="167"/>
      <c r="G8" s="168"/>
      <c r="H8" s="167"/>
      <c r="I8" s="168"/>
      <c r="J8" s="30"/>
      <c r="U8" s="189" t="s">
        <v>15</v>
      </c>
      <c r="V8" s="186" t="s">
        <v>16</v>
      </c>
      <c r="W8" s="186"/>
      <c r="X8" s="186"/>
      <c r="Y8" s="186"/>
      <c r="Z8" s="186"/>
      <c r="AA8" s="186" t="s">
        <v>1</v>
      </c>
      <c r="AB8" s="186" t="s">
        <v>1</v>
      </c>
      <c r="AC8" s="186" t="s">
        <v>1</v>
      </c>
      <c r="AD8" s="186" t="s">
        <v>1</v>
      </c>
      <c r="AE8" s="178" t="s">
        <v>17</v>
      </c>
      <c r="AF8" s="188" t="s">
        <v>1</v>
      </c>
    </row>
    <row r="9" spans="1:32" x14ac:dyDescent="0.25">
      <c r="A9" s="30" t="s">
        <v>41</v>
      </c>
      <c r="B9" s="30"/>
      <c r="C9" s="36">
        <f>(C8/C7)*100</f>
        <v>14.48631299939715</v>
      </c>
      <c r="D9" s="167"/>
      <c r="E9" s="169"/>
      <c r="F9" s="101" t="s">
        <v>42</v>
      </c>
      <c r="G9" s="81"/>
      <c r="H9" s="92"/>
      <c r="I9" s="169"/>
      <c r="J9" s="30"/>
      <c r="K9" s="78"/>
      <c r="N9"/>
      <c r="O9"/>
      <c r="U9" s="189" t="s">
        <v>18</v>
      </c>
      <c r="V9" s="186" t="s">
        <v>19</v>
      </c>
      <c r="W9" s="186"/>
      <c r="X9" s="186"/>
      <c r="Y9" s="186"/>
      <c r="Z9" s="186"/>
      <c r="AA9" s="186" t="s">
        <v>1</v>
      </c>
      <c r="AB9" s="186" t="s">
        <v>1</v>
      </c>
      <c r="AC9" s="186" t="s">
        <v>1</v>
      </c>
      <c r="AD9" s="186" t="s">
        <v>1</v>
      </c>
      <c r="AE9" s="178" t="s">
        <v>17</v>
      </c>
      <c r="AF9" s="188" t="s">
        <v>1</v>
      </c>
    </row>
    <row r="10" spans="1:32" x14ac:dyDescent="0.25">
      <c r="A10" s="30" t="s">
        <v>44</v>
      </c>
      <c r="B10" s="30"/>
      <c r="C10" s="57" t="str">
        <f>IF(C9&gt;25,"Mediana","Média")</f>
        <v>Média</v>
      </c>
      <c r="D10" s="167"/>
      <c r="E10" s="164"/>
      <c r="F10" s="82"/>
      <c r="G10" s="82"/>
      <c r="H10" s="92"/>
      <c r="I10" s="164"/>
      <c r="J10" s="30"/>
      <c r="P10" s="83"/>
      <c r="Q10" s="83"/>
      <c r="R10" s="83"/>
      <c r="U10" s="189" t="s">
        <v>21</v>
      </c>
      <c r="V10" s="186" t="s">
        <v>22</v>
      </c>
      <c r="W10" s="186"/>
      <c r="X10" s="186"/>
      <c r="Y10" s="186"/>
      <c r="Z10" s="186"/>
      <c r="AA10" s="186"/>
      <c r="AB10" s="186" t="s">
        <v>1</v>
      </c>
      <c r="AC10" s="186" t="s">
        <v>1</v>
      </c>
      <c r="AD10" s="186" t="s">
        <v>1</v>
      </c>
      <c r="AE10" s="178" t="s">
        <v>6</v>
      </c>
      <c r="AF10" s="188"/>
    </row>
    <row r="11" spans="1:32" x14ac:dyDescent="0.25">
      <c r="A11" s="30" t="s">
        <v>48</v>
      </c>
      <c r="B11" s="30"/>
      <c r="C11" s="35">
        <f>MIN(I18:I22)</f>
        <v>867.5</v>
      </c>
      <c r="D11" s="167"/>
      <c r="E11" s="168"/>
      <c r="F11" s="84">
        <v>0.25</v>
      </c>
      <c r="G11" s="81" t="s">
        <v>384</v>
      </c>
      <c r="H11" s="92"/>
      <c r="I11" s="168"/>
      <c r="J11" s="30"/>
      <c r="P11" s="83"/>
      <c r="Q11" s="83"/>
      <c r="R11" s="83"/>
      <c r="U11" s="189" t="s">
        <v>23</v>
      </c>
      <c r="V11" s="186" t="s">
        <v>24</v>
      </c>
      <c r="W11" s="186"/>
      <c r="X11" s="186"/>
      <c r="Y11" s="186" t="s">
        <v>1</v>
      </c>
      <c r="Z11" s="186" t="s">
        <v>1</v>
      </c>
      <c r="AA11" s="186" t="s">
        <v>1</v>
      </c>
      <c r="AB11" s="186" t="s">
        <v>1</v>
      </c>
      <c r="AC11" s="186" t="s">
        <v>1</v>
      </c>
      <c r="AD11" s="186" t="s">
        <v>1</v>
      </c>
      <c r="AE11" s="178" t="s">
        <v>6</v>
      </c>
      <c r="AF11" s="188" t="s">
        <v>1</v>
      </c>
    </row>
    <row r="12" spans="1:32" x14ac:dyDescent="0.25">
      <c r="A12"/>
      <c r="D12" s="166"/>
      <c r="E12" s="166"/>
      <c r="F12" s="82"/>
      <c r="G12" s="81" t="s">
        <v>385</v>
      </c>
      <c r="H12" s="92"/>
      <c r="I12" s="166"/>
      <c r="J12"/>
      <c r="P12" s="83"/>
      <c r="Q12" s="83"/>
      <c r="R12" s="83"/>
      <c r="U12" s="189" t="s">
        <v>26</v>
      </c>
      <c r="V12" s="186" t="s">
        <v>27</v>
      </c>
      <c r="W12" s="186"/>
      <c r="X12" s="186"/>
      <c r="Y12" s="186"/>
      <c r="Z12" s="186"/>
      <c r="AA12" s="186"/>
      <c r="AB12" s="186"/>
      <c r="AC12" s="186"/>
      <c r="AD12" s="186" t="s">
        <v>1</v>
      </c>
      <c r="AE12" s="178" t="s">
        <v>17</v>
      </c>
      <c r="AF12" s="188" t="s">
        <v>1</v>
      </c>
    </row>
    <row r="13" spans="1:32" x14ac:dyDescent="0.25">
      <c r="A13" s="68"/>
      <c r="B13" s="69"/>
      <c r="D13" s="68"/>
      <c r="E13" s="166"/>
      <c r="F13" s="82"/>
      <c r="G13" s="82"/>
      <c r="H13" s="92"/>
      <c r="I13" s="166"/>
      <c r="J13" s="68"/>
      <c r="P13" s="83"/>
      <c r="Q13" s="83"/>
      <c r="R13" s="83"/>
      <c r="U13" s="189" t="s">
        <v>28</v>
      </c>
      <c r="V13" s="186" t="s">
        <v>29</v>
      </c>
      <c r="W13" s="186"/>
      <c r="X13" s="186"/>
      <c r="Y13" s="186"/>
      <c r="Z13" s="186"/>
      <c r="AA13" s="186"/>
      <c r="AB13" s="186"/>
      <c r="AC13" s="186"/>
      <c r="AD13" s="186" t="s">
        <v>1</v>
      </c>
      <c r="AE13" s="178" t="s">
        <v>6</v>
      </c>
      <c r="AF13" s="188" t="s">
        <v>1</v>
      </c>
    </row>
    <row r="14" spans="1:32" ht="38.25" customHeight="1" x14ac:dyDescent="0.25">
      <c r="A14" s="30"/>
      <c r="B14" s="30"/>
      <c r="C14" s="35"/>
      <c r="D14" s="30"/>
      <c r="E14" s="168"/>
      <c r="F14" s="167"/>
      <c r="G14" s="168"/>
      <c r="H14" s="167"/>
      <c r="I14" s="168"/>
      <c r="J14" s="30"/>
      <c r="P14" s="83"/>
      <c r="Q14" s="83"/>
      <c r="R14" s="83"/>
      <c r="U14" s="195" t="s">
        <v>31</v>
      </c>
      <c r="V14" s="208" t="s">
        <v>32</v>
      </c>
      <c r="W14" s="208"/>
      <c r="X14" s="208"/>
      <c r="Y14" s="208"/>
      <c r="Z14" s="208"/>
      <c r="AA14" s="208"/>
      <c r="AB14" s="208"/>
      <c r="AC14" s="208"/>
      <c r="AD14" s="209"/>
      <c r="AE14" s="178" t="s">
        <v>17</v>
      </c>
      <c r="AF14" s="188" t="s">
        <v>1</v>
      </c>
    </row>
    <row r="15" spans="1:32" ht="36" customHeight="1" thickBot="1" x14ac:dyDescent="0.3">
      <c r="F15"/>
      <c r="G15"/>
      <c r="H15"/>
      <c r="I15"/>
      <c r="J15"/>
      <c r="K15"/>
      <c r="L15"/>
      <c r="M15"/>
      <c r="N15"/>
      <c r="O15"/>
      <c r="U15" s="190" t="s">
        <v>1</v>
      </c>
      <c r="V15" s="206"/>
      <c r="W15" s="206"/>
      <c r="X15" s="206"/>
      <c r="Y15" s="206"/>
      <c r="Z15" s="206"/>
      <c r="AA15" s="206"/>
      <c r="AB15" s="206"/>
      <c r="AC15" s="206"/>
      <c r="AD15" s="206"/>
      <c r="AE15" s="186" t="s">
        <v>1</v>
      </c>
      <c r="AF15" s="188" t="s">
        <v>1</v>
      </c>
    </row>
    <row r="16" spans="1:32" ht="15" customHeight="1" thickBot="1" x14ac:dyDescent="0.3">
      <c r="A16" s="809" t="s">
        <v>54</v>
      </c>
      <c r="B16" s="803" t="s">
        <v>55</v>
      </c>
      <c r="C16" s="803" t="s">
        <v>56</v>
      </c>
      <c r="D16" s="803" t="s">
        <v>57</v>
      </c>
      <c r="E16" s="803" t="s">
        <v>58</v>
      </c>
      <c r="F16" s="803" t="s">
        <v>59</v>
      </c>
      <c r="G16" s="803" t="s">
        <v>60</v>
      </c>
      <c r="H16" s="817" t="s">
        <v>61</v>
      </c>
      <c r="I16" s="805" t="s">
        <v>62</v>
      </c>
      <c r="J16" s="805" t="s">
        <v>63</v>
      </c>
      <c r="K16" s="807" t="s">
        <v>149</v>
      </c>
      <c r="L16" s="807" t="s">
        <v>150</v>
      </c>
      <c r="M16" s="807" t="s">
        <v>66</v>
      </c>
      <c r="N16" s="807" t="s">
        <v>67</v>
      </c>
      <c r="O16" s="807"/>
      <c r="P16" s="805" t="s">
        <v>68</v>
      </c>
      <c r="Q16" s="816"/>
      <c r="U16" s="190" t="s">
        <v>38</v>
      </c>
      <c r="V16" s="187"/>
      <c r="W16" s="187"/>
      <c r="X16" s="186" t="s">
        <v>1</v>
      </c>
      <c r="Y16" s="186" t="s">
        <v>1</v>
      </c>
      <c r="Z16" s="186" t="s">
        <v>1</v>
      </c>
      <c r="AA16" s="186" t="s">
        <v>1</v>
      </c>
      <c r="AB16" s="186" t="s">
        <v>1</v>
      </c>
      <c r="AC16" s="186" t="s">
        <v>1</v>
      </c>
      <c r="AD16" s="186" t="s">
        <v>1</v>
      </c>
      <c r="AE16" s="186" t="s">
        <v>1</v>
      </c>
      <c r="AF16" s="188" t="s">
        <v>1</v>
      </c>
    </row>
    <row r="17" spans="1:32" s="6" customFormat="1" ht="18.75" customHeight="1" thickBot="1" x14ac:dyDescent="0.3">
      <c r="A17" s="810"/>
      <c r="B17" s="804"/>
      <c r="C17" s="804"/>
      <c r="D17" s="804"/>
      <c r="E17" s="804"/>
      <c r="F17" s="804"/>
      <c r="G17" s="804"/>
      <c r="H17" s="818"/>
      <c r="I17" s="806"/>
      <c r="J17" s="806"/>
      <c r="K17" s="808"/>
      <c r="L17" s="808"/>
      <c r="M17" s="819"/>
      <c r="N17" s="819"/>
      <c r="O17" s="819"/>
      <c r="P17" s="149" t="s">
        <v>69</v>
      </c>
      <c r="Q17" s="150" t="s">
        <v>70</v>
      </c>
      <c r="U17" s="191" t="s">
        <v>40</v>
      </c>
      <c r="V17" s="186"/>
      <c r="W17" s="186"/>
      <c r="X17" s="186"/>
      <c r="Y17" s="186"/>
      <c r="Z17" s="186"/>
      <c r="AA17" s="186"/>
      <c r="AB17" s="186"/>
      <c r="AC17" s="186"/>
      <c r="AD17" s="186" t="s">
        <v>1</v>
      </c>
      <c r="AE17" s="186" t="s">
        <v>1</v>
      </c>
      <c r="AF17" s="188" t="s">
        <v>1</v>
      </c>
    </row>
    <row r="18" spans="1:32" ht="58.5" customHeight="1" x14ac:dyDescent="0.25">
      <c r="A18" s="757">
        <v>46</v>
      </c>
      <c r="B18" s="902" t="s">
        <v>386</v>
      </c>
      <c r="C18" s="764" t="s">
        <v>56</v>
      </c>
      <c r="D18" s="764">
        <v>5</v>
      </c>
      <c r="E18" s="272" t="s">
        <v>217</v>
      </c>
      <c r="F18" s="103" t="s">
        <v>73</v>
      </c>
      <c r="G18" s="440" t="s">
        <v>218</v>
      </c>
      <c r="H18" s="28" t="s">
        <v>82</v>
      </c>
      <c r="I18" s="47">
        <v>867.5</v>
      </c>
      <c r="J18" s="831">
        <f>AVERAGE(I18:I22)</f>
        <v>1017.7760000000001</v>
      </c>
      <c r="K18" s="820">
        <f>$J$18*1.25</f>
        <v>1272.22</v>
      </c>
      <c r="L18" s="846">
        <f>75%*J18</f>
        <v>763.33200000000011</v>
      </c>
      <c r="M18" s="145" t="str">
        <f>IF(I18&gt;K$18,"EXCESSIVAMENTE ELEVADO",IF(I18&lt;L$18,"INEXEQUÍVEL","VÁLIDO"))</f>
        <v>VÁLIDO</v>
      </c>
      <c r="N18" s="146"/>
      <c r="O18" s="589"/>
      <c r="P18" s="898">
        <f>(AVERAGE(H18:I22))</f>
        <v>1017.7760000000001</v>
      </c>
      <c r="Q18" s="822">
        <f>D18*J18</f>
        <v>5088.88</v>
      </c>
      <c r="U18" s="191" t="s">
        <v>43</v>
      </c>
      <c r="V18" s="186"/>
      <c r="W18" s="186"/>
      <c r="X18" s="186"/>
      <c r="Y18" s="186"/>
      <c r="Z18" s="186"/>
      <c r="AA18" s="186"/>
      <c r="AB18" s="186"/>
      <c r="AC18" s="186"/>
      <c r="AD18" s="186" t="s">
        <v>1</v>
      </c>
      <c r="AE18" s="186" t="s">
        <v>1</v>
      </c>
      <c r="AF18" s="188" t="s">
        <v>1</v>
      </c>
    </row>
    <row r="19" spans="1:32" ht="58.5" customHeight="1" x14ac:dyDescent="0.25">
      <c r="A19" s="757"/>
      <c r="B19" s="902"/>
      <c r="C19" s="764"/>
      <c r="D19" s="764"/>
      <c r="E19" s="292" t="s">
        <v>387</v>
      </c>
      <c r="F19" s="107" t="s">
        <v>73</v>
      </c>
      <c r="G19" s="107" t="s">
        <v>388</v>
      </c>
      <c r="H19" s="107" t="s">
        <v>78</v>
      </c>
      <c r="I19" s="47">
        <v>956</v>
      </c>
      <c r="J19" s="831"/>
      <c r="K19" s="820"/>
      <c r="L19" s="846"/>
      <c r="M19" s="561" t="str">
        <f t="shared" ref="M19:M22" si="0">IF(I19&gt;K$18,"EXCESSIVAMENTE ELEVADO",IF(I19&lt;L$18,"INEXEQUÍVEL","VÁLIDO"))</f>
        <v>VÁLIDO</v>
      </c>
      <c r="N19" s="585"/>
      <c r="O19" s="246"/>
      <c r="P19" s="898"/>
      <c r="Q19" s="822"/>
      <c r="U19" s="210" t="s">
        <v>47</v>
      </c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02"/>
    </row>
    <row r="20" spans="1:32" ht="58.5" customHeight="1" x14ac:dyDescent="0.25">
      <c r="A20" s="757"/>
      <c r="B20" s="902"/>
      <c r="C20" s="764"/>
      <c r="D20" s="764"/>
      <c r="E20" s="282" t="s">
        <v>389</v>
      </c>
      <c r="F20" s="107" t="s">
        <v>73</v>
      </c>
      <c r="G20" s="107" t="s">
        <v>390</v>
      </c>
      <c r="H20" s="107" t="s">
        <v>74</v>
      </c>
      <c r="I20" s="47">
        <v>914.29</v>
      </c>
      <c r="J20" s="831"/>
      <c r="K20" s="820"/>
      <c r="L20" s="846"/>
      <c r="M20" s="561" t="str">
        <f t="shared" si="0"/>
        <v>VÁLIDO</v>
      </c>
      <c r="N20" s="587"/>
      <c r="O20" s="133"/>
      <c r="P20" s="898"/>
      <c r="Q20" s="822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</row>
    <row r="21" spans="1:32" ht="63.75" customHeight="1" x14ac:dyDescent="0.25">
      <c r="A21" s="758"/>
      <c r="B21" s="903"/>
      <c r="C21" s="765"/>
      <c r="D21" s="765"/>
      <c r="E21" s="273" t="s">
        <v>391</v>
      </c>
      <c r="F21" s="107" t="s">
        <v>73</v>
      </c>
      <c r="G21" s="103" t="s">
        <v>392</v>
      </c>
      <c r="H21" s="107" t="s">
        <v>74</v>
      </c>
      <c r="I21" s="47">
        <v>1170</v>
      </c>
      <c r="J21" s="831"/>
      <c r="K21" s="820"/>
      <c r="L21" s="846"/>
      <c r="M21" s="561" t="str">
        <f t="shared" si="0"/>
        <v>VÁLIDO</v>
      </c>
      <c r="N21" s="257"/>
      <c r="O21" s="244"/>
      <c r="P21" s="898"/>
      <c r="Q21" s="822"/>
      <c r="S21" s="197" t="s">
        <v>1</v>
      </c>
      <c r="T21" s="198" t="s">
        <v>1</v>
      </c>
      <c r="U21" s="198" t="s">
        <v>1</v>
      </c>
      <c r="V21" s="198" t="s">
        <v>1</v>
      </c>
      <c r="W21" s="198" t="s">
        <v>1</v>
      </c>
      <c r="X21" s="198" t="s">
        <v>1</v>
      </c>
      <c r="Y21" s="198" t="s">
        <v>1</v>
      </c>
      <c r="Z21" s="198" t="s">
        <v>1</v>
      </c>
      <c r="AA21" s="198" t="s">
        <v>1</v>
      </c>
      <c r="AB21" s="198" t="s">
        <v>1</v>
      </c>
      <c r="AC21" s="198" t="s">
        <v>1</v>
      </c>
      <c r="AD21" s="198" t="s">
        <v>1</v>
      </c>
    </row>
    <row r="22" spans="1:32" s="433" customFormat="1" ht="120.75" thickBot="1" x14ac:dyDescent="0.3">
      <c r="A22" s="759"/>
      <c r="B22" s="905"/>
      <c r="C22" s="755"/>
      <c r="D22" s="755"/>
      <c r="E22" s="431" t="s">
        <v>428</v>
      </c>
      <c r="F22" s="437" t="s">
        <v>79</v>
      </c>
      <c r="G22" s="438" t="s">
        <v>424</v>
      </c>
      <c r="H22" s="432" t="s">
        <v>82</v>
      </c>
      <c r="I22" s="47">
        <v>1181.0899999999999</v>
      </c>
      <c r="J22" s="831"/>
      <c r="K22" s="820"/>
      <c r="L22" s="846"/>
      <c r="M22" s="586" t="str">
        <f t="shared" si="0"/>
        <v>VÁLIDO</v>
      </c>
      <c r="N22" s="588"/>
      <c r="O22" s="439"/>
      <c r="P22" s="898"/>
      <c r="Q22" s="822"/>
    </row>
    <row r="23" spans="1:32" ht="22.9" customHeight="1" thickBot="1" x14ac:dyDescent="0.3">
      <c r="A23" s="933" t="s">
        <v>178</v>
      </c>
      <c r="B23" s="934"/>
      <c r="C23" s="934"/>
      <c r="D23" s="934"/>
      <c r="E23" s="934"/>
      <c r="F23" s="934"/>
      <c r="G23" s="934"/>
      <c r="H23" s="934"/>
      <c r="I23" s="934"/>
      <c r="J23" s="934"/>
      <c r="K23" s="934"/>
      <c r="L23" s="934"/>
      <c r="M23" s="934"/>
      <c r="N23" s="934"/>
      <c r="O23" s="934"/>
      <c r="P23" s="935"/>
      <c r="Q23" s="205">
        <f>TRUNC(D18*P18)</f>
        <v>5088</v>
      </c>
    </row>
    <row r="27" spans="1:32" s="13" customFormat="1" x14ac:dyDescent="0.25">
      <c r="A27" s="32"/>
      <c r="B27" s="37"/>
      <c r="C27" s="32"/>
      <c r="D27" s="32"/>
      <c r="E27" s="39"/>
      <c r="F27" s="39"/>
      <c r="G27" s="38"/>
      <c r="H27" s="38"/>
      <c r="I27" s="32"/>
      <c r="J27" s="32"/>
      <c r="P27"/>
      <c r="Q27"/>
      <c r="R27"/>
      <c r="S27"/>
      <c r="T27"/>
      <c r="U27"/>
      <c r="V27"/>
      <c r="W27"/>
      <c r="X27"/>
      <c r="Y27"/>
    </row>
    <row r="28" spans="1:32" s="13" customFormat="1" x14ac:dyDescent="0.25">
      <c r="A28" s="32"/>
      <c r="B28" s="37"/>
      <c r="C28" s="32"/>
      <c r="D28" s="32"/>
      <c r="E28" s="39"/>
      <c r="F28" s="39"/>
      <c r="G28" s="38"/>
      <c r="H28" s="38"/>
      <c r="I28" s="32"/>
      <c r="J28" s="32"/>
      <c r="P28"/>
      <c r="Q28"/>
      <c r="R28"/>
      <c r="S28"/>
      <c r="T28"/>
      <c r="U28"/>
      <c r="V28"/>
      <c r="W28"/>
      <c r="X28"/>
      <c r="Y28"/>
    </row>
    <row r="29" spans="1:32" s="13" customFormat="1" x14ac:dyDescent="0.25">
      <c r="A29" s="32"/>
      <c r="B29" s="37"/>
      <c r="C29" s="32"/>
      <c r="D29" s="32"/>
      <c r="E29" s="39"/>
      <c r="F29" s="39"/>
      <c r="G29" s="38"/>
      <c r="H29" s="38"/>
      <c r="I29" s="32"/>
      <c r="J29" s="32"/>
      <c r="P29"/>
      <c r="Q29"/>
      <c r="R29"/>
      <c r="S29"/>
      <c r="T29"/>
      <c r="U29"/>
      <c r="V29"/>
      <c r="W29"/>
      <c r="X29"/>
      <c r="Y29"/>
    </row>
    <row r="30" spans="1:32" s="13" customFormat="1" x14ac:dyDescent="0.25">
      <c r="A30" s="32"/>
      <c r="B30" s="37"/>
      <c r="C30" s="32"/>
      <c r="D30" s="32"/>
      <c r="E30" s="39"/>
      <c r="F30" s="39"/>
      <c r="G30" s="38"/>
      <c r="H30" s="38"/>
      <c r="I30" s="32"/>
      <c r="J30" s="32"/>
      <c r="P30"/>
      <c r="Q30"/>
      <c r="R30"/>
      <c r="S30"/>
      <c r="T30"/>
      <c r="U30"/>
      <c r="V30"/>
      <c r="W30"/>
      <c r="X30"/>
      <c r="Y30"/>
    </row>
  </sheetData>
  <mergeCells count="27">
    <mergeCell ref="A23:P23"/>
    <mergeCell ref="G6:N6"/>
    <mergeCell ref="P16:Q16"/>
    <mergeCell ref="A18:A22"/>
    <mergeCell ref="B18:B22"/>
    <mergeCell ref="C18:C22"/>
    <mergeCell ref="D18:D22"/>
    <mergeCell ref="J18:J22"/>
    <mergeCell ref="K18:K22"/>
    <mergeCell ref="L18:L22"/>
    <mergeCell ref="P18:P22"/>
    <mergeCell ref="Q18:Q22"/>
    <mergeCell ref="I16:I17"/>
    <mergeCell ref="J16:J17"/>
    <mergeCell ref="K16:K17"/>
    <mergeCell ref="L16:L17"/>
    <mergeCell ref="M16:M17"/>
    <mergeCell ref="N16:O17"/>
    <mergeCell ref="A1:P1"/>
    <mergeCell ref="A16:A17"/>
    <mergeCell ref="B16:B17"/>
    <mergeCell ref="C16:C17"/>
    <mergeCell ref="D16:D17"/>
    <mergeCell ref="E16:E17"/>
    <mergeCell ref="F16:F17"/>
    <mergeCell ref="G16:G17"/>
    <mergeCell ref="H16:H17"/>
  </mergeCells>
  <conditionalFormatting sqref="K5:M5">
    <cfRule type="containsText" dxfId="23" priority="190" operator="containsText" text="Excessivamente elevado">
      <formula>NOT(ISERROR(SEARCH("Excessivamente elevado",K5)))</formula>
    </cfRule>
  </conditionalFormatting>
  <conditionalFormatting sqref="M16:N22">
    <cfRule type="containsText" dxfId="22" priority="176" operator="containsText" text="Excessivamente elevado">
      <formula>NOT(ISERROR(SEARCH("Excessivamente elevado",M16)))</formula>
    </cfRule>
  </conditionalFormatting>
  <conditionalFormatting sqref="M18:N22">
    <cfRule type="cellIs" dxfId="21" priority="172" operator="lessThan">
      <formula>"K$25"</formula>
    </cfRule>
    <cfRule type="cellIs" dxfId="20" priority="173" operator="greaterThan">
      <formula>"J&amp;25"</formula>
    </cfRule>
    <cfRule type="cellIs" dxfId="19" priority="175" operator="greaterThan">
      <formula>"J$25"</formula>
    </cfRule>
    <cfRule type="containsText" priority="177" operator="containsText" text="Excessivamente elevado">
      <formula>NOT(ISERROR(SEARCH("Excessivamente elevado",M18)))</formula>
    </cfRule>
    <cfRule type="containsText" dxfId="18" priority="178" operator="containsText" text="Válido">
      <formula>NOT(ISERROR(SEARCH("Válido",M18)))</formula>
    </cfRule>
    <cfRule type="containsText" dxfId="17" priority="179" operator="containsText" text="Inexequível">
      <formula>NOT(ISERROR(SEARCH("Inexequível",M18)))</formula>
    </cfRule>
  </conditionalFormatting>
  <conditionalFormatting sqref="N18">
    <cfRule type="aboveAverage" dxfId="16" priority="180" aboveAverage="0"/>
  </conditionalFormatting>
  <conditionalFormatting sqref="N19:N20">
    <cfRule type="aboveAverage" dxfId="15" priority="240" aboveAverage="0"/>
  </conditionalFormatting>
  <conditionalFormatting sqref="N21:N22">
    <cfRule type="aboveAverage" dxfId="14" priority="217" aboveAverage="0"/>
  </conditionalFormatting>
  <conditionalFormatting sqref="M18:M22">
    <cfRule type="aboveAverage" dxfId="13" priority="3878" aboveAverage="0"/>
  </conditionalFormatting>
  <conditionalFormatting sqref="M21:M22">
    <cfRule type="aboveAverage" dxfId="12" priority="3879" aboveAverage="0"/>
  </conditionalFormatting>
  <hyperlinks>
    <hyperlink ref="E22" r:id="rId1" xr:uid="{06EA8B9A-C3CB-4E4B-8901-B58A6A4B1A0A}"/>
  </hyperlinks>
  <pageMargins left="0.23622047244094491" right="0.23622047244094491" top="0.74803149606299213" bottom="0.74803149606299213" header="0.31496062992125984" footer="0.31496062992125984"/>
  <pageSetup paperSize="9" scale="65" fitToHeight="0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6B65A122B1EA4396ED60EA1B858177" ma:contentTypeVersion="13" ma:contentTypeDescription="Crie um novo documento." ma:contentTypeScope="" ma:versionID="fa6a8242256222432d52a3f996d5d922">
  <xsd:schema xmlns:xsd="http://www.w3.org/2001/XMLSchema" xmlns:xs="http://www.w3.org/2001/XMLSchema" xmlns:p="http://schemas.microsoft.com/office/2006/metadata/properties" xmlns:ns2="d24f8861-b641-4a7d-8939-db33b24aee54" xmlns:ns3="7674b5d5-5d7b-4936-a314-ab804280fe7e" targetNamespace="http://schemas.microsoft.com/office/2006/metadata/properties" ma:root="true" ma:fieldsID="05b5541fdf3a66954176f49ba734a941" ns2:_="" ns3:_="">
    <xsd:import namespace="d24f8861-b641-4a7d-8939-db33b24aee54"/>
    <xsd:import namespace="7674b5d5-5d7b-4936-a314-ab804280fe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f8861-b641-4a7d-8939-db33b24aee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Marcações de imagem" ma:readOnly="false" ma:fieldId="{5cf76f15-5ced-4ddc-b409-7134ff3c332f}" ma:taxonomyMulti="true" ma:sspId="dd4dd65b-f0b8-446f-8cb2-deb2546489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74b5d5-5d7b-4936-a314-ab804280fe7e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5079c072-4018-48ce-a4c6-b76fd88df61c}" ma:internalName="TaxCatchAll" ma:showField="CatchAllData" ma:web="7674b5d5-5d7b-4936-a314-ab804280fe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674b5d5-5d7b-4936-a314-ab804280fe7e" xsi:nil="true"/>
    <lcf76f155ced4ddcb4097134ff3c332f xmlns="d24f8861-b641-4a7d-8939-db33b24aee5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264410E-408F-4D15-B886-B6358C8603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C9EF72-B1BC-42D6-831A-A4D8122C50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4f8861-b641-4a7d-8939-db33b24aee54"/>
    <ds:schemaRef ds:uri="7674b5d5-5d7b-4936-a314-ab804280fe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5DFE1F-081A-413B-A4B7-33A52117BAAB}">
  <ds:schemaRefs>
    <ds:schemaRef ds:uri="http://schemas.microsoft.com/office/2006/metadata/properties"/>
    <ds:schemaRef ds:uri="http://schemas.microsoft.com/office/infopath/2007/PartnerControls"/>
    <ds:schemaRef ds:uri="7674b5d5-5d7b-4936-a314-ab804280fe7e"/>
    <ds:schemaRef ds:uri="d24f8861-b641-4a7d-8939-db33b24aee5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LOTE 1 - LOUÇAS</vt:lpstr>
      <vt:lpstr>LOTE 2 - COPAS E TAÇAS</vt:lpstr>
      <vt:lpstr>LOTE 3 - TALHERES</vt:lpstr>
      <vt:lpstr>LOTE 4 - VIDROS</vt:lpstr>
      <vt:lpstr>LOTE 5 - INOX</vt:lpstr>
      <vt:lpstr>LOTE 6 - GARRAFAS TERMICAS</vt:lpstr>
      <vt:lpstr>LOTE 7 - PANELAS</vt:lpstr>
      <vt:lpstr>LOTE 8 - DIVERSOS</vt:lpstr>
      <vt:lpstr>ITEM 46 - CAFETEIRA</vt:lpstr>
      <vt:lpstr>GRUPO - 19</vt:lpstr>
      <vt:lpstr>TOTAL</vt:lpstr>
      <vt:lpstr>ITEM 47 - ESPREMEDOR DE LARANJA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Dhyonatas Lopes de Macedo</dc:creator>
  <cp:keywords/>
  <dc:description/>
  <cp:lastModifiedBy>Armindo Dias Filho</cp:lastModifiedBy>
  <cp:revision/>
  <dcterms:created xsi:type="dcterms:W3CDTF">2020-01-27T17:52:42Z</dcterms:created>
  <dcterms:modified xsi:type="dcterms:W3CDTF">2023-03-31T14:01:16Z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0x010100B46B65A122B1EA4396ED60EA1B858177</vt:lpwstr>
  </property>
  <property fmtid="{D5CDD505-2E9C-101B-9397-08002B2CF9AE}" pid="3" name="MediaServiceImageTags">
    <vt:lpwstr/>
  </property>
</Properties>
</file>