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UCOP\SECCON\2021\PROVISORIO SECCON\TERMOS\TERMO ADITIVO\III TA - CTR 002-2020 ALGAR TI SEI n. 0001453-54.2019.4.90.8000\"/>
    </mc:Choice>
  </mc:AlternateContent>
  <xr:revisionPtr revIDLastSave="0" documentId="8_{59F5C3F9-653D-4308-A354-730DF04C96B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Quadro-Resumo" sheetId="2" r:id="rId1"/>
    <sheet name="Planilha1" sheetId="19" state="hidden" r:id="rId2"/>
    <sheet name="1" sheetId="6" r:id="rId3"/>
    <sheet name="2" sheetId="7" r:id="rId4"/>
    <sheet name="3" sheetId="8" r:id="rId5"/>
    <sheet name="4" sheetId="10" r:id="rId6"/>
    <sheet name="5" sheetId="11" r:id="rId7"/>
    <sheet name="6" sheetId="12" r:id="rId8"/>
    <sheet name="7" sheetId="13" r:id="rId9"/>
    <sheet name="8" sheetId="14" r:id="rId10"/>
    <sheet name="9" sheetId="16" r:id="rId11"/>
    <sheet name="10" sheetId="15" r:id="rId12"/>
    <sheet name="Dados" sheetId="17" state="hidden" r:id="rId13"/>
    <sheet name="Adicional Noturno E Feriados" sheetId="18" r:id="rId14"/>
    <sheet name="Cálculo da garantia" sheetId="20" state="hidden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4" i="6" l="1"/>
  <c r="AC44" i="6" l="1"/>
  <c r="AC44" i="15" l="1"/>
  <c r="AC44" i="16"/>
  <c r="AC44" i="14"/>
  <c r="AC44" i="13"/>
  <c r="AC44" i="12"/>
  <c r="AC44" i="11"/>
  <c r="AC44" i="10"/>
  <c r="AC44" i="8"/>
  <c r="AC44" i="7"/>
  <c r="S43" i="10" l="1"/>
  <c r="S44" i="15" l="1"/>
  <c r="M32" i="15"/>
  <c r="AB100" i="15"/>
  <c r="W100" i="15"/>
  <c r="R100" i="15"/>
  <c r="M100" i="15"/>
  <c r="H100" i="15"/>
  <c r="C100" i="15"/>
  <c r="I95" i="15"/>
  <c r="I115" i="15" s="1"/>
  <c r="R32" i="16"/>
  <c r="M32" i="16"/>
  <c r="M38" i="16" s="1"/>
  <c r="M32" i="14"/>
  <c r="M32" i="13"/>
  <c r="M38" i="13" s="1"/>
  <c r="M32" i="12"/>
  <c r="M32" i="11"/>
  <c r="M100" i="10"/>
  <c r="AB100" i="10"/>
  <c r="W100" i="10"/>
  <c r="R100" i="10"/>
  <c r="H100" i="10"/>
  <c r="C100" i="10"/>
  <c r="I95" i="10"/>
  <c r="I115" i="10" s="1"/>
  <c r="M32" i="10"/>
  <c r="M38" i="10" s="1"/>
  <c r="M32" i="8"/>
  <c r="AB100" i="7"/>
  <c r="W100" i="7"/>
  <c r="R100" i="7"/>
  <c r="M100" i="7"/>
  <c r="H100" i="7"/>
  <c r="C100" i="7"/>
  <c r="I95" i="7"/>
  <c r="I115" i="7" s="1"/>
  <c r="M32" i="7"/>
  <c r="M32" i="6"/>
  <c r="M102" i="15"/>
  <c r="M101" i="15"/>
  <c r="N95" i="15"/>
  <c r="N115" i="15" s="1"/>
  <c r="N86" i="15"/>
  <c r="M81" i="15"/>
  <c r="N80" i="15"/>
  <c r="N81" i="15" s="1"/>
  <c r="M76" i="15"/>
  <c r="M63" i="15"/>
  <c r="N44" i="15"/>
  <c r="N43" i="15"/>
  <c r="M38" i="15"/>
  <c r="M26" i="15"/>
  <c r="M102" i="16"/>
  <c r="M100" i="16"/>
  <c r="N95" i="16"/>
  <c r="N115" i="16" s="1"/>
  <c r="M81" i="16"/>
  <c r="N86" i="16" s="1"/>
  <c r="M76" i="16"/>
  <c r="M63" i="16"/>
  <c r="N44" i="16"/>
  <c r="N43" i="16"/>
  <c r="M26" i="16"/>
  <c r="M102" i="14"/>
  <c r="M101" i="14"/>
  <c r="M100" i="14"/>
  <c r="N95" i="14"/>
  <c r="N115" i="14" s="1"/>
  <c r="N86" i="14"/>
  <c r="M81" i="14"/>
  <c r="M76" i="14"/>
  <c r="M63" i="14"/>
  <c r="N44" i="14"/>
  <c r="N43" i="14"/>
  <c r="M38" i="14"/>
  <c r="M26" i="14"/>
  <c r="M102" i="13"/>
  <c r="M101" i="13"/>
  <c r="M100" i="13"/>
  <c r="N95" i="13"/>
  <c r="N115" i="13" s="1"/>
  <c r="M81" i="13"/>
  <c r="N86" i="13" s="1"/>
  <c r="M76" i="13"/>
  <c r="M63" i="13"/>
  <c r="N44" i="13"/>
  <c r="N43" i="13"/>
  <c r="M26" i="13"/>
  <c r="M102" i="12"/>
  <c r="M101" i="12"/>
  <c r="M100" i="12"/>
  <c r="N95" i="12"/>
  <c r="N115" i="12" s="1"/>
  <c r="M81" i="12"/>
  <c r="N86" i="12" s="1"/>
  <c r="M76" i="12"/>
  <c r="M63" i="12"/>
  <c r="N44" i="12"/>
  <c r="N43" i="12"/>
  <c r="M38" i="12"/>
  <c r="M26" i="12"/>
  <c r="M102" i="11"/>
  <c r="M101" i="11"/>
  <c r="M100" i="11"/>
  <c r="N95" i="11"/>
  <c r="N115" i="11" s="1"/>
  <c r="N86" i="11"/>
  <c r="M81" i="11"/>
  <c r="M76" i="11"/>
  <c r="M63" i="11"/>
  <c r="N44" i="11"/>
  <c r="N43" i="11"/>
  <c r="M38" i="11"/>
  <c r="M26" i="11"/>
  <c r="M102" i="10"/>
  <c r="M101" i="10"/>
  <c r="N95" i="10"/>
  <c r="N115" i="10" s="1"/>
  <c r="M81" i="10"/>
  <c r="N86" i="10" s="1"/>
  <c r="M76" i="10"/>
  <c r="M63" i="10"/>
  <c r="N44" i="10"/>
  <c r="N43" i="10"/>
  <c r="M26" i="10"/>
  <c r="M102" i="8"/>
  <c r="M101" i="8"/>
  <c r="M100" i="8"/>
  <c r="N95" i="8"/>
  <c r="N115" i="8" s="1"/>
  <c r="N86" i="8"/>
  <c r="M81" i="8"/>
  <c r="M76" i="8"/>
  <c r="M63" i="8"/>
  <c r="N44" i="8"/>
  <c r="N43" i="8"/>
  <c r="M38" i="8"/>
  <c r="M26" i="8"/>
  <c r="M102" i="7"/>
  <c r="M101" i="7"/>
  <c r="N95" i="7"/>
  <c r="N115" i="7" s="1"/>
  <c r="M81" i="7"/>
  <c r="N86" i="7" s="1"/>
  <c r="M76" i="7"/>
  <c r="M63" i="7"/>
  <c r="N44" i="7"/>
  <c r="N43" i="7"/>
  <c r="M38" i="7"/>
  <c r="M26" i="7"/>
  <c r="M102" i="6"/>
  <c r="M101" i="6"/>
  <c r="M100" i="6"/>
  <c r="N95" i="6"/>
  <c r="N117" i="6" s="1"/>
  <c r="N86" i="6"/>
  <c r="M81" i="6"/>
  <c r="M76" i="6"/>
  <c r="M59" i="6"/>
  <c r="M63" i="6" s="1"/>
  <c r="N44" i="6"/>
  <c r="N43" i="6"/>
  <c r="M38" i="6"/>
  <c r="M26" i="6"/>
  <c r="R26" i="6"/>
  <c r="R32" i="6"/>
  <c r="R38" i="6" s="1"/>
  <c r="S43" i="6"/>
  <c r="S44" i="6"/>
  <c r="R59" i="6"/>
  <c r="R63" i="6"/>
  <c r="R76" i="6"/>
  <c r="R81" i="6"/>
  <c r="S86" i="6" s="1"/>
  <c r="S95" i="6"/>
  <c r="S117" i="6" s="1"/>
  <c r="R100" i="6"/>
  <c r="R107" i="6" s="1"/>
  <c r="R101" i="6"/>
  <c r="R102" i="6"/>
  <c r="M107" i="10" l="1"/>
  <c r="M107" i="7"/>
  <c r="M107" i="6"/>
  <c r="M107" i="11"/>
  <c r="M107" i="14"/>
  <c r="M107" i="12"/>
  <c r="M107" i="16"/>
  <c r="M107" i="15"/>
  <c r="M107" i="13"/>
  <c r="M107" i="8"/>
  <c r="AC43" i="15"/>
  <c r="AB32" i="15"/>
  <c r="AC43" i="16"/>
  <c r="AB32" i="16"/>
  <c r="F59" i="18"/>
  <c r="G59" i="18" s="1"/>
  <c r="E59" i="18"/>
  <c r="C62" i="18" s="1"/>
  <c r="E53" i="18"/>
  <c r="F53" i="18" s="1"/>
  <c r="G50" i="18"/>
  <c r="C53" i="18" s="1"/>
  <c r="E50" i="18"/>
  <c r="G53" i="18" l="1"/>
  <c r="AC16" i="16" s="1"/>
  <c r="D62" i="18"/>
  <c r="AC18" i="16" s="1"/>
  <c r="AC43" i="14" l="1"/>
  <c r="AB32" i="14"/>
  <c r="AC43" i="13"/>
  <c r="AB32" i="13"/>
  <c r="AC43" i="12"/>
  <c r="AB32" i="12"/>
  <c r="AC43" i="11"/>
  <c r="AB32" i="11"/>
  <c r="AC43" i="10"/>
  <c r="AB32" i="10"/>
  <c r="AB32" i="8"/>
  <c r="AC43" i="8" l="1"/>
  <c r="AC43" i="7"/>
  <c r="AB32" i="7"/>
  <c r="AB32" i="6"/>
  <c r="AC43" i="6"/>
  <c r="X43" i="15"/>
  <c r="W32" i="15"/>
  <c r="S43" i="15"/>
  <c r="R32" i="15"/>
  <c r="X43" i="16"/>
  <c r="W32" i="16"/>
  <c r="S43" i="16"/>
  <c r="F38" i="18"/>
  <c r="G38" i="18" s="1"/>
  <c r="E38" i="18"/>
  <c r="C41" i="18" s="1"/>
  <c r="E32" i="18"/>
  <c r="F32" i="18" s="1"/>
  <c r="G29" i="18"/>
  <c r="C32" i="18" s="1"/>
  <c r="E29" i="18"/>
  <c r="D41" i="18" l="1"/>
  <c r="G32" i="18"/>
  <c r="S16" i="16" l="1"/>
  <c r="X16" i="16"/>
  <c r="X18" i="16"/>
  <c r="S18" i="16"/>
  <c r="X43" i="14"/>
  <c r="W32" i="14"/>
  <c r="S43" i="14" l="1"/>
  <c r="R32" i="14"/>
  <c r="X43" i="13"/>
  <c r="W32" i="13"/>
  <c r="S43" i="13"/>
  <c r="R32" i="13"/>
  <c r="X43" i="12" l="1"/>
  <c r="W32" i="12"/>
  <c r="S43" i="12" l="1"/>
  <c r="R32" i="12"/>
  <c r="X43" i="11"/>
  <c r="W32" i="11"/>
  <c r="S43" i="11"/>
  <c r="R32" i="11"/>
  <c r="X43" i="10" l="1"/>
  <c r="W32" i="10"/>
  <c r="R32" i="10"/>
  <c r="W32" i="8"/>
  <c r="R32" i="8"/>
  <c r="X43" i="8"/>
  <c r="S43" i="8"/>
  <c r="X43" i="7"/>
  <c r="W32" i="7"/>
  <c r="S43" i="7"/>
  <c r="R32" i="7"/>
  <c r="X43" i="6" l="1"/>
  <c r="W32" i="6"/>
  <c r="AB102" i="15" l="1"/>
  <c r="AB101" i="15"/>
  <c r="AC95" i="15"/>
  <c r="AC115" i="15" s="1"/>
  <c r="AB81" i="15"/>
  <c r="AC86" i="15" s="1"/>
  <c r="AC80" i="15"/>
  <c r="AC81" i="15" s="1"/>
  <c r="AB76" i="15"/>
  <c r="AB63" i="15"/>
  <c r="AB38" i="15"/>
  <c r="AB26" i="15"/>
  <c r="W102" i="15"/>
  <c r="W101" i="15"/>
  <c r="X95" i="15"/>
  <c r="X115" i="15" s="1"/>
  <c r="W81" i="15"/>
  <c r="X86" i="15" s="1"/>
  <c r="X80" i="15"/>
  <c r="X81" i="15" s="1"/>
  <c r="W76" i="15"/>
  <c r="W63" i="15"/>
  <c r="X44" i="15"/>
  <c r="W38" i="15"/>
  <c r="W26" i="15"/>
  <c r="R102" i="15"/>
  <c r="R101" i="15"/>
  <c r="S95" i="15"/>
  <c r="S115" i="15" s="1"/>
  <c r="R81" i="15"/>
  <c r="S86" i="15" s="1"/>
  <c r="S80" i="15"/>
  <c r="S81" i="15" s="1"/>
  <c r="R76" i="15"/>
  <c r="R63" i="15"/>
  <c r="R38" i="15"/>
  <c r="R26" i="15"/>
  <c r="AB102" i="16"/>
  <c r="AB100" i="16"/>
  <c r="AB107" i="16" s="1"/>
  <c r="AC95" i="16"/>
  <c r="AC115" i="16" s="1"/>
  <c r="AB81" i="16"/>
  <c r="AC86" i="16" s="1"/>
  <c r="AB76" i="16"/>
  <c r="AB63" i="16"/>
  <c r="AB38" i="16"/>
  <c r="AB26" i="16"/>
  <c r="W102" i="16"/>
  <c r="W100" i="16"/>
  <c r="X95" i="16"/>
  <c r="X115" i="16" s="1"/>
  <c r="W81" i="16"/>
  <c r="X86" i="16" s="1"/>
  <c r="W76" i="16"/>
  <c r="W63" i="16"/>
  <c r="X44" i="16"/>
  <c r="W38" i="16"/>
  <c r="W26" i="16"/>
  <c r="R102" i="16"/>
  <c r="R100" i="16"/>
  <c r="R107" i="16" s="1"/>
  <c r="S95" i="16"/>
  <c r="S115" i="16" s="1"/>
  <c r="R81" i="16"/>
  <c r="S86" i="16" s="1"/>
  <c r="R76" i="16"/>
  <c r="R63" i="16"/>
  <c r="S44" i="16"/>
  <c r="R38" i="16"/>
  <c r="R26" i="16"/>
  <c r="AB102" i="14"/>
  <c r="AB101" i="14"/>
  <c r="AB100" i="14"/>
  <c r="AC95" i="14"/>
  <c r="AC115" i="14" s="1"/>
  <c r="AB81" i="14"/>
  <c r="AC86" i="14" s="1"/>
  <c r="AB76" i="14"/>
  <c r="AB63" i="14"/>
  <c r="AB38" i="14"/>
  <c r="AB26" i="14"/>
  <c r="W102" i="14"/>
  <c r="W101" i="14"/>
  <c r="W100" i="14"/>
  <c r="X95" i="14"/>
  <c r="X115" i="14" s="1"/>
  <c r="W81" i="14"/>
  <c r="X86" i="14" s="1"/>
  <c r="W76" i="14"/>
  <c r="W63" i="14"/>
  <c r="X44" i="14"/>
  <c r="W38" i="14"/>
  <c r="W26" i="14"/>
  <c r="R102" i="14"/>
  <c r="R101" i="14"/>
  <c r="R100" i="14"/>
  <c r="S95" i="14"/>
  <c r="S115" i="14" s="1"/>
  <c r="R81" i="14"/>
  <c r="S86" i="14" s="1"/>
  <c r="R76" i="14"/>
  <c r="R63" i="14"/>
  <c r="S44" i="14"/>
  <c r="R38" i="14"/>
  <c r="R26" i="14"/>
  <c r="AB102" i="13"/>
  <c r="AB101" i="13"/>
  <c r="AB100" i="13"/>
  <c r="AC95" i="13"/>
  <c r="AC115" i="13" s="1"/>
  <c r="AB81" i="13"/>
  <c r="AC86" i="13" s="1"/>
  <c r="AB76" i="13"/>
  <c r="AB63" i="13"/>
  <c r="AB38" i="13"/>
  <c r="AB26" i="13"/>
  <c r="W102" i="13"/>
  <c r="W101" i="13"/>
  <c r="W100" i="13"/>
  <c r="X95" i="13"/>
  <c r="X115" i="13" s="1"/>
  <c r="W81" i="13"/>
  <c r="X86" i="13" s="1"/>
  <c r="W76" i="13"/>
  <c r="W63" i="13"/>
  <c r="X44" i="13"/>
  <c r="W38" i="13"/>
  <c r="W26" i="13"/>
  <c r="R102" i="13"/>
  <c r="R101" i="13"/>
  <c r="R100" i="13"/>
  <c r="S95" i="13"/>
  <c r="S115" i="13" s="1"/>
  <c r="R81" i="13"/>
  <c r="S86" i="13" s="1"/>
  <c r="R76" i="13"/>
  <c r="R63" i="13"/>
  <c r="S44" i="13"/>
  <c r="R38" i="13"/>
  <c r="R26" i="13"/>
  <c r="AB102" i="12"/>
  <c r="AB101" i="12"/>
  <c r="AB100" i="12"/>
  <c r="AB107" i="12" s="1"/>
  <c r="AC95" i="12"/>
  <c r="AC115" i="12" s="1"/>
  <c r="AB81" i="12"/>
  <c r="AC86" i="12" s="1"/>
  <c r="AB76" i="12"/>
  <c r="AB63" i="12"/>
  <c r="AB38" i="12"/>
  <c r="AB26" i="12"/>
  <c r="W102" i="12"/>
  <c r="W101" i="12"/>
  <c r="W100" i="12"/>
  <c r="X95" i="12"/>
  <c r="X115" i="12" s="1"/>
  <c r="W81" i="12"/>
  <c r="X86" i="12" s="1"/>
  <c r="W76" i="12"/>
  <c r="W63" i="12"/>
  <c r="X44" i="12"/>
  <c r="W38" i="12"/>
  <c r="W26" i="12"/>
  <c r="R102" i="12"/>
  <c r="R101" i="12"/>
  <c r="R100" i="12"/>
  <c r="S95" i="12"/>
  <c r="S115" i="12" s="1"/>
  <c r="R81" i="12"/>
  <c r="S86" i="12" s="1"/>
  <c r="R76" i="12"/>
  <c r="R63" i="12"/>
  <c r="S44" i="12"/>
  <c r="R38" i="12"/>
  <c r="R26" i="12"/>
  <c r="AB102" i="11"/>
  <c r="AB101" i="11"/>
  <c r="AB100" i="11"/>
  <c r="AC95" i="11"/>
  <c r="AC115" i="11" s="1"/>
  <c r="AB81" i="11"/>
  <c r="AC86" i="11" s="1"/>
  <c r="AB76" i="11"/>
  <c r="AB63" i="11"/>
  <c r="AB38" i="11"/>
  <c r="AB26" i="11"/>
  <c r="W102" i="11"/>
  <c r="W101" i="11"/>
  <c r="W100" i="11"/>
  <c r="X95" i="11"/>
  <c r="X115" i="11" s="1"/>
  <c r="W81" i="11"/>
  <c r="X86" i="11" s="1"/>
  <c r="W76" i="11"/>
  <c r="W63" i="11"/>
  <c r="X44" i="11"/>
  <c r="W38" i="11"/>
  <c r="W26" i="11"/>
  <c r="R102" i="11"/>
  <c r="R101" i="11"/>
  <c r="R100" i="11"/>
  <c r="S95" i="11"/>
  <c r="S115" i="11" s="1"/>
  <c r="R81" i="11"/>
  <c r="S86" i="11" s="1"/>
  <c r="R76" i="11"/>
  <c r="R63" i="11"/>
  <c r="S44" i="11"/>
  <c r="R38" i="11"/>
  <c r="R26" i="11"/>
  <c r="AB102" i="10"/>
  <c r="AB101" i="10"/>
  <c r="AC95" i="10"/>
  <c r="AC115" i="10" s="1"/>
  <c r="AB81" i="10"/>
  <c r="AC86" i="10" s="1"/>
  <c r="AB76" i="10"/>
  <c r="AB63" i="10"/>
  <c r="AB38" i="10"/>
  <c r="AB26" i="10"/>
  <c r="AB102" i="8"/>
  <c r="AB101" i="8"/>
  <c r="AB100" i="8"/>
  <c r="AC95" i="8"/>
  <c r="AC115" i="8" s="1"/>
  <c r="AB81" i="8"/>
  <c r="AC86" i="8" s="1"/>
  <c r="AB76" i="8"/>
  <c r="AB63" i="8"/>
  <c r="AB38" i="8"/>
  <c r="AB26" i="8"/>
  <c r="AB102" i="7"/>
  <c r="AB101" i="7"/>
  <c r="AC95" i="7"/>
  <c r="AC115" i="7" s="1"/>
  <c r="AB81" i="7"/>
  <c r="AC86" i="7" s="1"/>
  <c r="AB76" i="7"/>
  <c r="AB63" i="7"/>
  <c r="AB38" i="7"/>
  <c r="AB26" i="7"/>
  <c r="AB102" i="6"/>
  <c r="AB101" i="6"/>
  <c r="AB100" i="6"/>
  <c r="AC95" i="6"/>
  <c r="AC117" i="6" s="1"/>
  <c r="AB81" i="6"/>
  <c r="AC86" i="6" s="1"/>
  <c r="AB76" i="6"/>
  <c r="AB59" i="6"/>
  <c r="AB63" i="6" s="1"/>
  <c r="AB38" i="6"/>
  <c r="AB26" i="6"/>
  <c r="W102" i="10"/>
  <c r="W101" i="10"/>
  <c r="X95" i="10"/>
  <c r="X115" i="10" s="1"/>
  <c r="W81" i="10"/>
  <c r="X86" i="10" s="1"/>
  <c r="W76" i="10"/>
  <c r="W63" i="10"/>
  <c r="X44" i="10"/>
  <c r="W38" i="10"/>
  <c r="W26" i="10"/>
  <c r="R102" i="10"/>
  <c r="R101" i="10"/>
  <c r="R107" i="10" s="1"/>
  <c r="S95" i="10"/>
  <c r="S115" i="10" s="1"/>
  <c r="S86" i="10"/>
  <c r="R81" i="10"/>
  <c r="R76" i="10"/>
  <c r="R63" i="10"/>
  <c r="S44" i="10"/>
  <c r="R38" i="10"/>
  <c r="R26" i="10"/>
  <c r="W102" i="8"/>
  <c r="W101" i="8"/>
  <c r="W100" i="8"/>
  <c r="X95" i="8"/>
  <c r="X115" i="8" s="1"/>
  <c r="W81" i="8"/>
  <c r="X86" i="8" s="1"/>
  <c r="W76" i="8"/>
  <c r="W63" i="8"/>
  <c r="X44" i="8"/>
  <c r="W38" i="8"/>
  <c r="W26" i="8"/>
  <c r="R102" i="8"/>
  <c r="R101" i="8"/>
  <c r="R100" i="8"/>
  <c r="S95" i="8"/>
  <c r="S115" i="8" s="1"/>
  <c r="R81" i="8"/>
  <c r="S86" i="8" s="1"/>
  <c r="R76" i="8"/>
  <c r="R63" i="8"/>
  <c r="S44" i="8"/>
  <c r="R38" i="8"/>
  <c r="R26" i="8"/>
  <c r="W102" i="7"/>
  <c r="W101" i="7"/>
  <c r="X95" i="7"/>
  <c r="X115" i="7" s="1"/>
  <c r="W81" i="7"/>
  <c r="X86" i="7" s="1"/>
  <c r="W76" i="7"/>
  <c r="W63" i="7"/>
  <c r="X44" i="7"/>
  <c r="W38" i="7"/>
  <c r="W26" i="7"/>
  <c r="R102" i="7"/>
  <c r="R101" i="7"/>
  <c r="S95" i="7"/>
  <c r="S115" i="7" s="1"/>
  <c r="R81" i="7"/>
  <c r="S86" i="7" s="1"/>
  <c r="R76" i="7"/>
  <c r="R63" i="7"/>
  <c r="S44" i="7"/>
  <c r="R38" i="7"/>
  <c r="R26" i="7"/>
  <c r="W102" i="6"/>
  <c r="W101" i="6"/>
  <c r="W100" i="6"/>
  <c r="X95" i="6"/>
  <c r="X117" i="6" s="1"/>
  <c r="W81" i="6"/>
  <c r="X86" i="6" s="1"/>
  <c r="W76" i="6"/>
  <c r="W59" i="6"/>
  <c r="W63" i="6" s="1"/>
  <c r="W38" i="6"/>
  <c r="W26" i="6"/>
  <c r="AB107" i="15" l="1"/>
  <c r="AB107" i="14"/>
  <c r="R107" i="13"/>
  <c r="R107" i="11"/>
  <c r="R107" i="7"/>
  <c r="AB107" i="6"/>
  <c r="W107" i="7"/>
  <c r="R107" i="8"/>
  <c r="W107" i="10"/>
  <c r="W107" i="8"/>
  <c r="AB107" i="10"/>
  <c r="R107" i="14"/>
  <c r="W107" i="14"/>
  <c r="AB107" i="7"/>
  <c r="W107" i="13"/>
  <c r="W107" i="11"/>
  <c r="AB107" i="8"/>
  <c r="W107" i="12"/>
  <c r="W107" i="16"/>
  <c r="R107" i="15"/>
  <c r="AB107" i="13"/>
  <c r="W107" i="15"/>
  <c r="R107" i="12"/>
  <c r="AB107" i="11"/>
  <c r="W107" i="6"/>
  <c r="H63" i="15"/>
  <c r="H63" i="16"/>
  <c r="H63" i="14"/>
  <c r="H63" i="13"/>
  <c r="H63" i="12"/>
  <c r="H63" i="11"/>
  <c r="H63" i="10"/>
  <c r="H63" i="8"/>
  <c r="H63" i="7"/>
  <c r="H59" i="6"/>
  <c r="H63" i="6" s="1"/>
  <c r="A38" i="2" l="1"/>
  <c r="A70" i="2" s="1"/>
  <c r="A102" i="2" s="1"/>
  <c r="C38" i="2"/>
  <c r="C70" i="2" s="1"/>
  <c r="C102" i="2" s="1"/>
  <c r="D38" i="2"/>
  <c r="D70" i="2" s="1"/>
  <c r="D102" i="2" s="1"/>
  <c r="E38" i="2"/>
  <c r="E70" i="2" s="1"/>
  <c r="E102" i="2" s="1"/>
  <c r="F38" i="2"/>
  <c r="F70" i="2" s="1"/>
  <c r="F102" i="2" s="1"/>
  <c r="G38" i="2"/>
  <c r="G70" i="2" s="1"/>
  <c r="G102" i="2" s="1"/>
  <c r="A39" i="2"/>
  <c r="A71" i="2" s="1"/>
  <c r="A103" i="2" s="1"/>
  <c r="E39" i="2"/>
  <c r="E71" i="2" s="1"/>
  <c r="E103" i="2" s="1"/>
  <c r="F39" i="2"/>
  <c r="F71" i="2" s="1"/>
  <c r="F103" i="2" s="1"/>
  <c r="G39" i="2"/>
  <c r="G71" i="2" s="1"/>
  <c r="G103" i="2" s="1"/>
  <c r="A40" i="2"/>
  <c r="A72" i="2" s="1"/>
  <c r="A104" i="2" s="1"/>
  <c r="C40" i="2"/>
  <c r="C72" i="2" s="1"/>
  <c r="C104" i="2" s="1"/>
  <c r="D40" i="2"/>
  <c r="F40" i="2"/>
  <c r="F72" i="2" s="1"/>
  <c r="A41" i="2"/>
  <c r="A73" i="2" s="1"/>
  <c r="A105" i="2" s="1"/>
  <c r="C41" i="2"/>
  <c r="C73" i="2" s="1"/>
  <c r="C105" i="2" s="1"/>
  <c r="D41" i="2"/>
  <c r="A42" i="2"/>
  <c r="A74" i="2" s="1"/>
  <c r="A106" i="2" s="1"/>
  <c r="C42" i="2"/>
  <c r="C74" i="2" s="1"/>
  <c r="C106" i="2" s="1"/>
  <c r="D42" i="2"/>
  <c r="F42" i="2"/>
  <c r="F74" i="2" s="1"/>
  <c r="F106" i="2" s="1"/>
  <c r="A43" i="2"/>
  <c r="A75" i="2" s="1"/>
  <c r="A107" i="2" s="1"/>
  <c r="C43" i="2"/>
  <c r="C75" i="2" s="1"/>
  <c r="C107" i="2" s="1"/>
  <c r="D43" i="2"/>
  <c r="A44" i="2"/>
  <c r="A76" i="2" s="1"/>
  <c r="A108" i="2" s="1"/>
  <c r="C44" i="2"/>
  <c r="C76" i="2" s="1"/>
  <c r="C108" i="2" s="1"/>
  <c r="D44" i="2"/>
  <c r="F44" i="2"/>
  <c r="F76" i="2" s="1"/>
  <c r="A45" i="2"/>
  <c r="A77" i="2" s="1"/>
  <c r="A109" i="2" s="1"/>
  <c r="C45" i="2"/>
  <c r="C77" i="2" s="1"/>
  <c r="C109" i="2" s="1"/>
  <c r="D45" i="2"/>
  <c r="F45" i="2"/>
  <c r="F77" i="2" s="1"/>
  <c r="A46" i="2"/>
  <c r="A78" i="2" s="1"/>
  <c r="A110" i="2" s="1"/>
  <c r="C46" i="2"/>
  <c r="C78" i="2" s="1"/>
  <c r="C110" i="2" s="1"/>
  <c r="D46" i="2"/>
  <c r="F46" i="2"/>
  <c r="F78" i="2" s="1"/>
  <c r="A47" i="2"/>
  <c r="A79" i="2" s="1"/>
  <c r="A111" i="2" s="1"/>
  <c r="C47" i="2"/>
  <c r="C79" i="2" s="1"/>
  <c r="C111" i="2" s="1"/>
  <c r="D47" i="2"/>
  <c r="A48" i="2"/>
  <c r="A80" i="2" s="1"/>
  <c r="A112" i="2" s="1"/>
  <c r="C48" i="2"/>
  <c r="C80" i="2" s="1"/>
  <c r="C112" i="2" s="1"/>
  <c r="D48" i="2"/>
  <c r="F48" i="2"/>
  <c r="F80" i="2" s="1"/>
  <c r="F112" i="2" s="1"/>
  <c r="A49" i="2"/>
  <c r="A81" i="2" s="1"/>
  <c r="A113" i="2" s="1"/>
  <c r="C49" i="2"/>
  <c r="C81" i="2" s="1"/>
  <c r="C113" i="2" s="1"/>
  <c r="D49" i="2"/>
  <c r="F49" i="2"/>
  <c r="F81" i="2" s="1"/>
  <c r="A50" i="2"/>
  <c r="A82" i="2" s="1"/>
  <c r="A114" i="2" s="1"/>
  <c r="F108" i="2" l="1"/>
  <c r="F110" i="2"/>
  <c r="F109" i="2"/>
  <c r="F113" i="2"/>
  <c r="F104" i="2"/>
  <c r="H102" i="15"/>
  <c r="H101" i="15"/>
  <c r="H81" i="15"/>
  <c r="I86" i="15" s="1"/>
  <c r="I80" i="15"/>
  <c r="I81" i="15" s="1"/>
  <c r="H76" i="15"/>
  <c r="I44" i="15"/>
  <c r="I43" i="15"/>
  <c r="H38" i="15"/>
  <c r="H26" i="15"/>
  <c r="H102" i="16"/>
  <c r="H100" i="16"/>
  <c r="I95" i="16"/>
  <c r="I115" i="16" s="1"/>
  <c r="H81" i="16"/>
  <c r="I86" i="16" s="1"/>
  <c r="H76" i="16"/>
  <c r="I44" i="16"/>
  <c r="I43" i="16"/>
  <c r="H38" i="16"/>
  <c r="H26" i="16"/>
  <c r="H102" i="14"/>
  <c r="H101" i="14"/>
  <c r="H100" i="14"/>
  <c r="I95" i="14"/>
  <c r="I115" i="14" s="1"/>
  <c r="H81" i="14"/>
  <c r="I86" i="14" s="1"/>
  <c r="H76" i="14"/>
  <c r="I44" i="14"/>
  <c r="I43" i="14"/>
  <c r="H38" i="14"/>
  <c r="H26" i="14"/>
  <c r="H107" i="16" l="1"/>
  <c r="H107" i="15"/>
  <c r="H107" i="14"/>
  <c r="H102" i="13"/>
  <c r="H101" i="13"/>
  <c r="H100" i="13"/>
  <c r="I95" i="13"/>
  <c r="I115" i="13" s="1"/>
  <c r="H81" i="13"/>
  <c r="I86" i="13" s="1"/>
  <c r="H76" i="13"/>
  <c r="I44" i="13"/>
  <c r="I43" i="13"/>
  <c r="H38" i="13"/>
  <c r="H26" i="13"/>
  <c r="H102" i="12"/>
  <c r="H101" i="12"/>
  <c r="H100" i="12"/>
  <c r="I95" i="12"/>
  <c r="I115" i="12" s="1"/>
  <c r="H81" i="12"/>
  <c r="I86" i="12" s="1"/>
  <c r="H76" i="12"/>
  <c r="I44" i="12"/>
  <c r="I43" i="12"/>
  <c r="H38" i="12"/>
  <c r="H26" i="12"/>
  <c r="H102" i="11"/>
  <c r="H101" i="11"/>
  <c r="H100" i="11"/>
  <c r="I95" i="11"/>
  <c r="I115" i="11" s="1"/>
  <c r="H81" i="11"/>
  <c r="I86" i="11" s="1"/>
  <c r="H76" i="11"/>
  <c r="I44" i="11"/>
  <c r="I43" i="11"/>
  <c r="H38" i="11"/>
  <c r="H26" i="11"/>
  <c r="H102" i="10"/>
  <c r="H101" i="10"/>
  <c r="H81" i="10"/>
  <c r="I86" i="10" s="1"/>
  <c r="H76" i="10"/>
  <c r="I44" i="10"/>
  <c r="I43" i="10"/>
  <c r="H38" i="10"/>
  <c r="H26" i="10"/>
  <c r="H107" i="11" l="1"/>
  <c r="H107" i="13"/>
  <c r="H107" i="12"/>
  <c r="H107" i="10"/>
  <c r="H102" i="8"/>
  <c r="H101" i="8"/>
  <c r="H100" i="8"/>
  <c r="I95" i="8"/>
  <c r="I115" i="8" s="1"/>
  <c r="H81" i="8"/>
  <c r="I86" i="8" s="1"/>
  <c r="H76" i="8"/>
  <c r="I44" i="8"/>
  <c r="I43" i="8"/>
  <c r="H38" i="8"/>
  <c r="H26" i="8"/>
  <c r="H102" i="7"/>
  <c r="H101" i="7"/>
  <c r="H81" i="7"/>
  <c r="I86" i="7" s="1"/>
  <c r="H76" i="7"/>
  <c r="I44" i="7"/>
  <c r="I43" i="7"/>
  <c r="H38" i="7"/>
  <c r="H26" i="7"/>
  <c r="H102" i="6"/>
  <c r="H101" i="6"/>
  <c r="H100" i="6"/>
  <c r="I95" i="6"/>
  <c r="I117" i="6" s="1"/>
  <c r="H81" i="6"/>
  <c r="I86" i="6" s="1"/>
  <c r="H76" i="6"/>
  <c r="I44" i="6"/>
  <c r="I43" i="6"/>
  <c r="H38" i="6"/>
  <c r="H26" i="6"/>
  <c r="H107" i="6" l="1"/>
  <c r="H107" i="7"/>
  <c r="H107" i="8"/>
  <c r="A22" i="2"/>
  <c r="A54" i="2" s="1"/>
  <c r="A86" i="2" s="1"/>
  <c r="C22" i="2"/>
  <c r="C54" i="2" s="1"/>
  <c r="C86" i="2" s="1"/>
  <c r="D22" i="2"/>
  <c r="D54" i="2" s="1"/>
  <c r="D86" i="2" s="1"/>
  <c r="E22" i="2"/>
  <c r="E54" i="2" s="1"/>
  <c r="E86" i="2" s="1"/>
  <c r="F22" i="2"/>
  <c r="F54" i="2" s="1"/>
  <c r="F86" i="2" s="1"/>
  <c r="G22" i="2"/>
  <c r="G54" i="2" s="1"/>
  <c r="G86" i="2" s="1"/>
  <c r="A23" i="2"/>
  <c r="A55" i="2" s="1"/>
  <c r="A87" i="2" s="1"/>
  <c r="E23" i="2"/>
  <c r="E55" i="2" s="1"/>
  <c r="E87" i="2" s="1"/>
  <c r="F23" i="2"/>
  <c r="F55" i="2" s="1"/>
  <c r="F87" i="2" s="1"/>
  <c r="G23" i="2"/>
  <c r="G55" i="2" s="1"/>
  <c r="G87" i="2" s="1"/>
  <c r="A24" i="2"/>
  <c r="A56" i="2" s="1"/>
  <c r="A88" i="2" s="1"/>
  <c r="C24" i="2"/>
  <c r="D24" i="2"/>
  <c r="F24" i="2"/>
  <c r="F56" i="2" s="1"/>
  <c r="A25" i="2"/>
  <c r="A57" i="2" s="1"/>
  <c r="A89" i="2" s="1"/>
  <c r="C25" i="2"/>
  <c r="D25" i="2"/>
  <c r="A26" i="2"/>
  <c r="A58" i="2" s="1"/>
  <c r="A90" i="2" s="1"/>
  <c r="C26" i="2"/>
  <c r="D26" i="2"/>
  <c r="F26" i="2"/>
  <c r="F58" i="2" s="1"/>
  <c r="A27" i="2"/>
  <c r="A59" i="2" s="1"/>
  <c r="A91" i="2" s="1"/>
  <c r="C27" i="2"/>
  <c r="D27" i="2"/>
  <c r="A28" i="2"/>
  <c r="A60" i="2" s="1"/>
  <c r="A92" i="2" s="1"/>
  <c r="C28" i="2"/>
  <c r="D28" i="2"/>
  <c r="F28" i="2"/>
  <c r="F60" i="2" s="1"/>
  <c r="A29" i="2"/>
  <c r="A61" i="2" s="1"/>
  <c r="A93" i="2" s="1"/>
  <c r="C29" i="2"/>
  <c r="D29" i="2"/>
  <c r="F29" i="2"/>
  <c r="F61" i="2" s="1"/>
  <c r="A30" i="2"/>
  <c r="A62" i="2" s="1"/>
  <c r="A94" i="2" s="1"/>
  <c r="C30" i="2"/>
  <c r="D30" i="2"/>
  <c r="F30" i="2"/>
  <c r="F62" i="2" s="1"/>
  <c r="A31" i="2"/>
  <c r="A63" i="2" s="1"/>
  <c r="A95" i="2" s="1"/>
  <c r="C31" i="2"/>
  <c r="D31" i="2"/>
  <c r="A32" i="2"/>
  <c r="A64" i="2" s="1"/>
  <c r="A96" i="2" s="1"/>
  <c r="C32" i="2"/>
  <c r="D32" i="2"/>
  <c r="F32" i="2"/>
  <c r="F64" i="2" s="1"/>
  <c r="A33" i="2"/>
  <c r="A65" i="2" s="1"/>
  <c r="A97" i="2" s="1"/>
  <c r="C33" i="2"/>
  <c r="D33" i="2"/>
  <c r="F33" i="2"/>
  <c r="F65" i="2" s="1"/>
  <c r="A34" i="2"/>
  <c r="A66" i="2" s="1"/>
  <c r="A98" i="2" s="1"/>
  <c r="I13" i="16" l="1"/>
  <c r="D64" i="2"/>
  <c r="N13" i="16"/>
  <c r="AC13" i="16"/>
  <c r="X13" i="16"/>
  <c r="S13" i="16"/>
  <c r="H5" i="11"/>
  <c r="C60" i="2"/>
  <c r="C92" i="2" s="1"/>
  <c r="M5" i="11"/>
  <c r="R5" i="11"/>
  <c r="W5" i="11"/>
  <c r="AB5" i="14"/>
  <c r="AB5" i="11"/>
  <c r="W5" i="14"/>
  <c r="R5" i="14"/>
  <c r="H5" i="14"/>
  <c r="C63" i="2"/>
  <c r="C95" i="2" s="1"/>
  <c r="M5" i="14"/>
  <c r="I13" i="11"/>
  <c r="D60" i="2"/>
  <c r="N13" i="11"/>
  <c r="X13" i="11"/>
  <c r="AC13" i="11"/>
  <c r="S13" i="11"/>
  <c r="H5" i="10"/>
  <c r="C59" i="2"/>
  <c r="C91" i="2" s="1"/>
  <c r="M5" i="10"/>
  <c r="F96" i="2"/>
  <c r="H5" i="16"/>
  <c r="C64" i="2"/>
  <c r="C96" i="2" s="1"/>
  <c r="M5" i="16"/>
  <c r="AB5" i="16"/>
  <c r="W5" i="16"/>
  <c r="R5" i="16"/>
  <c r="I13" i="14"/>
  <c r="D63" i="2"/>
  <c r="N13" i="14"/>
  <c r="AC13" i="14"/>
  <c r="S13" i="14"/>
  <c r="X13" i="14"/>
  <c r="F94" i="2"/>
  <c r="H5" i="8"/>
  <c r="C58" i="2"/>
  <c r="C90" i="2" s="1"/>
  <c r="M5" i="8"/>
  <c r="I13" i="7"/>
  <c r="D57" i="2"/>
  <c r="N13" i="7"/>
  <c r="AC13" i="7"/>
  <c r="S13" i="7"/>
  <c r="X13" i="7"/>
  <c r="F93" i="2"/>
  <c r="H5" i="12"/>
  <c r="C61" i="2"/>
  <c r="C93" i="2" s="1"/>
  <c r="M5" i="12"/>
  <c r="AB5" i="12"/>
  <c r="R5" i="12"/>
  <c r="W5" i="12"/>
  <c r="F88" i="2"/>
  <c r="I13" i="8"/>
  <c r="I19" i="8" s="1"/>
  <c r="I111" i="8" s="1"/>
  <c r="D58" i="2"/>
  <c r="N13" i="8"/>
  <c r="AC13" i="8"/>
  <c r="X13" i="8"/>
  <c r="S13" i="8"/>
  <c r="H5" i="13"/>
  <c r="C62" i="2"/>
  <c r="C94" i="2" s="1"/>
  <c r="M5" i="13"/>
  <c r="AB5" i="13"/>
  <c r="R5" i="13"/>
  <c r="W5" i="13"/>
  <c r="H5" i="7"/>
  <c r="C57" i="2"/>
  <c r="C89" i="2" s="1"/>
  <c r="M5" i="7"/>
  <c r="AB5" i="7"/>
  <c r="R5" i="7"/>
  <c r="W5" i="7"/>
  <c r="C65" i="2"/>
  <c r="C97" i="2" s="1"/>
  <c r="M5" i="15"/>
  <c r="H5" i="15"/>
  <c r="R5" i="15"/>
  <c r="AB5" i="15"/>
  <c r="W5" i="15"/>
  <c r="I13" i="6"/>
  <c r="I19" i="6" s="1"/>
  <c r="I113" i="6" s="1"/>
  <c r="D56" i="2"/>
  <c r="N13" i="6"/>
  <c r="S13" i="6"/>
  <c r="AC13" i="6"/>
  <c r="X13" i="6"/>
  <c r="I13" i="10"/>
  <c r="D59" i="2"/>
  <c r="N13" i="10"/>
  <c r="AC13" i="10"/>
  <c r="X13" i="10"/>
  <c r="S13" i="10"/>
  <c r="F90" i="2"/>
  <c r="I13" i="13"/>
  <c r="I42" i="13" s="1"/>
  <c r="I46" i="13" s="1"/>
  <c r="I52" i="13" s="1"/>
  <c r="D62" i="2"/>
  <c r="N13" i="13"/>
  <c r="AC13" i="13"/>
  <c r="X13" i="13"/>
  <c r="S13" i="13"/>
  <c r="F97" i="2"/>
  <c r="I13" i="12"/>
  <c r="I19" i="12" s="1"/>
  <c r="D61" i="2"/>
  <c r="N13" i="12"/>
  <c r="AC13" i="12"/>
  <c r="X13" i="12"/>
  <c r="S13" i="12"/>
  <c r="I13" i="15"/>
  <c r="D65" i="2"/>
  <c r="N13" i="15"/>
  <c r="AC13" i="15"/>
  <c r="S13" i="15"/>
  <c r="X13" i="15"/>
  <c r="F92" i="2"/>
  <c r="H5" i="6"/>
  <c r="C56" i="2"/>
  <c r="C88" i="2" s="1"/>
  <c r="W5" i="6"/>
  <c r="R5" i="6"/>
  <c r="AB5" i="6"/>
  <c r="M5" i="6"/>
  <c r="W5" i="8"/>
  <c r="R5" i="8"/>
  <c r="R5" i="10"/>
  <c r="AB5" i="8"/>
  <c r="W5" i="10"/>
  <c r="AB5" i="10"/>
  <c r="I42" i="16"/>
  <c r="I46" i="16" s="1"/>
  <c r="I52" i="16" s="1"/>
  <c r="I42" i="11"/>
  <c r="I46" i="11" s="1"/>
  <c r="I52" i="11" s="1"/>
  <c r="I19" i="11"/>
  <c r="I19" i="14"/>
  <c r="I42" i="14"/>
  <c r="I46" i="14" s="1"/>
  <c r="I52" i="14" s="1"/>
  <c r="I24" i="6"/>
  <c r="I25" i="6"/>
  <c r="I42" i="6"/>
  <c r="I46" i="6" s="1"/>
  <c r="I52" i="6" s="1"/>
  <c r="H16" i="19"/>
  <c r="H12" i="19"/>
  <c r="I12" i="19" s="1"/>
  <c r="I4" i="19"/>
  <c r="O37" i="19"/>
  <c r="I19" i="13" l="1"/>
  <c r="D109" i="2"/>
  <c r="AC42" i="12"/>
  <c r="AC46" i="12" s="1"/>
  <c r="AC52" i="12" s="1"/>
  <c r="AC19" i="12"/>
  <c r="I42" i="10"/>
  <c r="I46" i="10" s="1"/>
  <c r="I52" i="10" s="1"/>
  <c r="I19" i="10"/>
  <c r="D104" i="2"/>
  <c r="AC19" i="6"/>
  <c r="AC42" i="6"/>
  <c r="AC46" i="6" s="1"/>
  <c r="AC52" i="6" s="1"/>
  <c r="D88" i="2"/>
  <c r="X19" i="6"/>
  <c r="X42" i="6"/>
  <c r="X46" i="6" s="1"/>
  <c r="X52" i="6" s="1"/>
  <c r="D78" i="2"/>
  <c r="S42" i="13"/>
  <c r="S46" i="13" s="1"/>
  <c r="S52" i="13" s="1"/>
  <c r="S19" i="13"/>
  <c r="S19" i="6"/>
  <c r="D72" i="2"/>
  <c r="S42" i="6"/>
  <c r="S46" i="6" s="1"/>
  <c r="S52" i="6" s="1"/>
  <c r="D94" i="2"/>
  <c r="X42" i="13"/>
  <c r="X46" i="13" s="1"/>
  <c r="X52" i="13" s="1"/>
  <c r="X19" i="13"/>
  <c r="D95" i="2"/>
  <c r="X19" i="14"/>
  <c r="X42" i="14"/>
  <c r="X46" i="14" s="1"/>
  <c r="X52" i="14" s="1"/>
  <c r="D107" i="2"/>
  <c r="AC42" i="10"/>
  <c r="AC46" i="10" s="1"/>
  <c r="AC52" i="10" s="1"/>
  <c r="AC19" i="10"/>
  <c r="N19" i="10"/>
  <c r="N42" i="10"/>
  <c r="N46" i="10" s="1"/>
  <c r="N52" i="10" s="1"/>
  <c r="D97" i="2"/>
  <c r="X19" i="15"/>
  <c r="X42" i="15"/>
  <c r="X46" i="15" s="1"/>
  <c r="X52" i="15" s="1"/>
  <c r="D110" i="2"/>
  <c r="AC42" i="13"/>
  <c r="AC46" i="13" s="1"/>
  <c r="AC52" i="13" s="1"/>
  <c r="AC19" i="13"/>
  <c r="D79" i="2"/>
  <c r="S19" i="14"/>
  <c r="S42" i="14"/>
  <c r="S46" i="14" s="1"/>
  <c r="S52" i="14" s="1"/>
  <c r="D76" i="2"/>
  <c r="S42" i="11"/>
  <c r="S46" i="11" s="1"/>
  <c r="S52" i="11" s="1"/>
  <c r="S19" i="11"/>
  <c r="D81" i="2"/>
  <c r="S19" i="15"/>
  <c r="S42" i="15"/>
  <c r="S46" i="15" s="1"/>
  <c r="S52" i="15" s="1"/>
  <c r="N42" i="13"/>
  <c r="N46" i="13" s="1"/>
  <c r="N52" i="13" s="1"/>
  <c r="N19" i="13"/>
  <c r="D111" i="2"/>
  <c r="AC42" i="14"/>
  <c r="AC46" i="14" s="1"/>
  <c r="AC52" i="14" s="1"/>
  <c r="AC19" i="14"/>
  <c r="D108" i="2"/>
  <c r="AC42" i="11"/>
  <c r="AC46" i="11" s="1"/>
  <c r="AC52" i="11" s="1"/>
  <c r="AC19" i="11"/>
  <c r="D113" i="2"/>
  <c r="AC42" i="15"/>
  <c r="AC46" i="15" s="1"/>
  <c r="AC52" i="15" s="1"/>
  <c r="AC19" i="15"/>
  <c r="N19" i="14"/>
  <c r="N42" i="14"/>
  <c r="N46" i="14" s="1"/>
  <c r="N52" i="14" s="1"/>
  <c r="D92" i="2"/>
  <c r="X42" i="11"/>
  <c r="X46" i="11" s="1"/>
  <c r="X52" i="11" s="1"/>
  <c r="X19" i="11"/>
  <c r="D80" i="2"/>
  <c r="S42" i="16"/>
  <c r="S46" i="16" s="1"/>
  <c r="S52" i="16" s="1"/>
  <c r="N42" i="11"/>
  <c r="N46" i="11" s="1"/>
  <c r="N52" i="11" s="1"/>
  <c r="N19" i="11"/>
  <c r="D96" i="2"/>
  <c r="X42" i="16"/>
  <c r="X46" i="16" s="1"/>
  <c r="X52" i="16" s="1"/>
  <c r="X19" i="16"/>
  <c r="D74" i="2"/>
  <c r="S42" i="8"/>
  <c r="S46" i="8" s="1"/>
  <c r="S52" i="8" s="1"/>
  <c r="S19" i="8"/>
  <c r="D89" i="2"/>
  <c r="X42" i="7"/>
  <c r="X46" i="7" s="1"/>
  <c r="X52" i="7" s="1"/>
  <c r="X19" i="7"/>
  <c r="D112" i="2"/>
  <c r="AC42" i="16"/>
  <c r="AC46" i="16" s="1"/>
  <c r="AC52" i="16" s="1"/>
  <c r="AC19" i="16"/>
  <c r="I42" i="12"/>
  <c r="I46" i="12" s="1"/>
  <c r="I52" i="12" s="1"/>
  <c r="I19" i="15"/>
  <c r="I42" i="15"/>
  <c r="I46" i="15" s="1"/>
  <c r="I52" i="15" s="1"/>
  <c r="D90" i="2"/>
  <c r="X19" i="8"/>
  <c r="X42" i="8"/>
  <c r="X46" i="8" s="1"/>
  <c r="X52" i="8" s="1"/>
  <c r="D73" i="2"/>
  <c r="S19" i="7"/>
  <c r="S42" i="7"/>
  <c r="S46" i="7" s="1"/>
  <c r="S52" i="7" s="1"/>
  <c r="N42" i="16"/>
  <c r="N46" i="16" s="1"/>
  <c r="N52" i="16" s="1"/>
  <c r="N42" i="12"/>
  <c r="N46" i="12" s="1"/>
  <c r="N52" i="12" s="1"/>
  <c r="N19" i="12"/>
  <c r="N19" i="6"/>
  <c r="N42" i="6"/>
  <c r="N46" i="6" s="1"/>
  <c r="N52" i="6" s="1"/>
  <c r="N19" i="15"/>
  <c r="N42" i="15"/>
  <c r="N46" i="15" s="1"/>
  <c r="N52" i="15" s="1"/>
  <c r="D77" i="2"/>
  <c r="S19" i="12"/>
  <c r="S42" i="12"/>
  <c r="S46" i="12" s="1"/>
  <c r="S52" i="12" s="1"/>
  <c r="D75" i="2"/>
  <c r="S42" i="10"/>
  <c r="S46" i="10" s="1"/>
  <c r="S52" i="10" s="1"/>
  <c r="S19" i="10"/>
  <c r="D106" i="2"/>
  <c r="AC19" i="8"/>
  <c r="AC42" i="8"/>
  <c r="AC46" i="8" s="1"/>
  <c r="AC52" i="8" s="1"/>
  <c r="D105" i="2"/>
  <c r="AC19" i="7"/>
  <c r="AC42" i="7"/>
  <c r="AC46" i="7" s="1"/>
  <c r="AC52" i="7" s="1"/>
  <c r="I42" i="7"/>
  <c r="I46" i="7" s="1"/>
  <c r="I52" i="7" s="1"/>
  <c r="I19" i="7"/>
  <c r="I42" i="8"/>
  <c r="I46" i="8" s="1"/>
  <c r="I52" i="8" s="1"/>
  <c r="D93" i="2"/>
  <c r="X42" i="12"/>
  <c r="X46" i="12" s="1"/>
  <c r="X52" i="12" s="1"/>
  <c r="X19" i="12"/>
  <c r="D91" i="2"/>
  <c r="X42" i="10"/>
  <c r="X46" i="10" s="1"/>
  <c r="X52" i="10" s="1"/>
  <c r="X19" i="10"/>
  <c r="N42" i="8"/>
  <c r="N46" i="8" s="1"/>
  <c r="N52" i="8" s="1"/>
  <c r="N19" i="8"/>
  <c r="N42" i="7"/>
  <c r="N46" i="7" s="1"/>
  <c r="N52" i="7" s="1"/>
  <c r="N19" i="7"/>
  <c r="I111" i="11"/>
  <c r="I25" i="11"/>
  <c r="I24" i="11"/>
  <c r="I111" i="13"/>
  <c r="I24" i="13"/>
  <c r="I25" i="13"/>
  <c r="I111" i="12"/>
  <c r="I25" i="12"/>
  <c r="I24" i="12"/>
  <c r="I25" i="14"/>
  <c r="I24" i="14"/>
  <c r="I111" i="14"/>
  <c r="C102" i="15"/>
  <c r="C102" i="16"/>
  <c r="C102" i="14"/>
  <c r="C102" i="13"/>
  <c r="C102" i="12"/>
  <c r="C102" i="11"/>
  <c r="C102" i="10"/>
  <c r="C102" i="8"/>
  <c r="C102" i="7"/>
  <c r="C102" i="6"/>
  <c r="X24" i="16" l="1"/>
  <c r="X111" i="16"/>
  <c r="X25" i="16"/>
  <c r="S111" i="15"/>
  <c r="S25" i="15"/>
  <c r="S24" i="15"/>
  <c r="N111" i="10"/>
  <c r="N25" i="10"/>
  <c r="N24" i="10"/>
  <c r="X25" i="8"/>
  <c r="X24" i="8"/>
  <c r="X111" i="8"/>
  <c r="AC111" i="10"/>
  <c r="AC24" i="10"/>
  <c r="AC25" i="10"/>
  <c r="X113" i="6"/>
  <c r="S25" i="12"/>
  <c r="S111" i="12"/>
  <c r="S24" i="12"/>
  <c r="N111" i="11"/>
  <c r="N24" i="11"/>
  <c r="N25" i="11"/>
  <c r="S111" i="11"/>
  <c r="S25" i="11"/>
  <c r="S24" i="11"/>
  <c r="S26" i="11" s="1"/>
  <c r="S71" i="11" s="1"/>
  <c r="S62" i="11"/>
  <c r="S36" i="11"/>
  <c r="S61" i="11"/>
  <c r="N111" i="7"/>
  <c r="N24" i="7"/>
  <c r="N26" i="7" s="1"/>
  <c r="N50" i="7" s="1"/>
  <c r="N71" i="7"/>
  <c r="N25" i="7"/>
  <c r="I25" i="15"/>
  <c r="I111" i="15"/>
  <c r="I24" i="15"/>
  <c r="X111" i="14"/>
  <c r="X24" i="14"/>
  <c r="X25" i="14"/>
  <c r="AC113" i="6"/>
  <c r="AC24" i="6"/>
  <c r="AC25" i="6"/>
  <c r="N111" i="8"/>
  <c r="N25" i="8"/>
  <c r="N24" i="8"/>
  <c r="N111" i="15"/>
  <c r="N25" i="15"/>
  <c r="N24" i="15"/>
  <c r="AC111" i="16"/>
  <c r="AC25" i="16"/>
  <c r="AC24" i="16"/>
  <c r="X111" i="11"/>
  <c r="X25" i="11"/>
  <c r="X24" i="11"/>
  <c r="X26" i="11" s="1"/>
  <c r="X58" i="11" s="1"/>
  <c r="X35" i="11"/>
  <c r="X73" i="11"/>
  <c r="X74" i="11"/>
  <c r="X62" i="11"/>
  <c r="AC25" i="11"/>
  <c r="AC24" i="11"/>
  <c r="AC26" i="11" s="1"/>
  <c r="AC111" i="11"/>
  <c r="S111" i="14"/>
  <c r="S25" i="14"/>
  <c r="S24" i="14"/>
  <c r="S26" i="14" s="1"/>
  <c r="X111" i="13"/>
  <c r="X25" i="13"/>
  <c r="X24" i="13"/>
  <c r="I111" i="7"/>
  <c r="X24" i="10"/>
  <c r="X111" i="10"/>
  <c r="X25" i="10"/>
  <c r="N113" i="6"/>
  <c r="N24" i="6"/>
  <c r="N25" i="6"/>
  <c r="I25" i="10"/>
  <c r="I24" i="10"/>
  <c r="I111" i="10"/>
  <c r="N111" i="12"/>
  <c r="N25" i="12"/>
  <c r="N24" i="12"/>
  <c r="X25" i="7"/>
  <c r="X111" i="7"/>
  <c r="X24" i="7"/>
  <c r="AC111" i="13"/>
  <c r="AC25" i="13"/>
  <c r="AC24" i="13"/>
  <c r="AC26" i="13" s="1"/>
  <c r="AC24" i="7"/>
  <c r="AC111" i="7"/>
  <c r="AC25" i="7"/>
  <c r="AC111" i="14"/>
  <c r="AC25" i="14"/>
  <c r="AC24" i="14"/>
  <c r="AC26" i="14" s="1"/>
  <c r="AC34" i="14" s="1"/>
  <c r="X111" i="12"/>
  <c r="X25" i="12"/>
  <c r="X24" i="12"/>
  <c r="N111" i="14"/>
  <c r="N25" i="14"/>
  <c r="N24" i="14"/>
  <c r="N26" i="14" s="1"/>
  <c r="N50" i="14" s="1"/>
  <c r="N74" i="14"/>
  <c r="N72" i="14"/>
  <c r="N70" i="14"/>
  <c r="AC111" i="12"/>
  <c r="AC24" i="12"/>
  <c r="AC25" i="12"/>
  <c r="S111" i="7"/>
  <c r="S24" i="7"/>
  <c r="S25" i="7"/>
  <c r="S111" i="10"/>
  <c r="S25" i="10"/>
  <c r="S24" i="10"/>
  <c r="S26" i="10" s="1"/>
  <c r="S111" i="8"/>
  <c r="S25" i="8"/>
  <c r="S24" i="8"/>
  <c r="S25" i="6"/>
  <c r="S24" i="6"/>
  <c r="S26" i="6" s="1"/>
  <c r="S50" i="6" s="1"/>
  <c r="S113" i="6"/>
  <c r="X24" i="6"/>
  <c r="X25" i="6"/>
  <c r="AC111" i="8"/>
  <c r="AC25" i="8"/>
  <c r="AC24" i="8"/>
  <c r="AC111" i="15"/>
  <c r="AC24" i="15"/>
  <c r="AC25" i="15"/>
  <c r="N111" i="13"/>
  <c r="N25" i="13"/>
  <c r="N24" i="13"/>
  <c r="N26" i="13" s="1"/>
  <c r="N50" i="13" s="1"/>
  <c r="X25" i="15"/>
  <c r="X111" i="15"/>
  <c r="X24" i="15"/>
  <c r="S111" i="13"/>
  <c r="S25" i="13"/>
  <c r="S24" i="13"/>
  <c r="S26" i="15"/>
  <c r="AC26" i="12"/>
  <c r="I26" i="11"/>
  <c r="I26" i="13"/>
  <c r="I26" i="12"/>
  <c r="I26" i="14"/>
  <c r="C5" i="15"/>
  <c r="C5" i="16"/>
  <c r="C5" i="14"/>
  <c r="C5" i="13"/>
  <c r="C5" i="12"/>
  <c r="C5" i="11"/>
  <c r="C5" i="10"/>
  <c r="C5" i="8"/>
  <c r="C5" i="7"/>
  <c r="C5" i="6"/>
  <c r="D43" i="15"/>
  <c r="D43" i="14"/>
  <c r="D43" i="16"/>
  <c r="D43" i="13"/>
  <c r="C101" i="15"/>
  <c r="C101" i="14"/>
  <c r="C101" i="13"/>
  <c r="C101" i="12"/>
  <c r="C101" i="11"/>
  <c r="C101" i="10"/>
  <c r="C101" i="8"/>
  <c r="C101" i="7"/>
  <c r="C101" i="6"/>
  <c r="F17" i="18"/>
  <c r="E17" i="18"/>
  <c r="N72" i="13" l="1"/>
  <c r="S58" i="11"/>
  <c r="X26" i="14"/>
  <c r="AC73" i="14"/>
  <c r="AC50" i="14"/>
  <c r="AC71" i="14"/>
  <c r="N26" i="6"/>
  <c r="N36" i="6" s="1"/>
  <c r="X33" i="11"/>
  <c r="S72" i="11"/>
  <c r="X26" i="6"/>
  <c r="X50" i="6" s="1"/>
  <c r="X57" i="11"/>
  <c r="S59" i="11"/>
  <c r="N61" i="13"/>
  <c r="X31" i="11"/>
  <c r="S60" i="11"/>
  <c r="S35" i="11"/>
  <c r="N75" i="13"/>
  <c r="S70" i="11"/>
  <c r="S57" i="11"/>
  <c r="S32" i="11"/>
  <c r="X73" i="14"/>
  <c r="X36" i="14"/>
  <c r="S75" i="11"/>
  <c r="X35" i="14"/>
  <c r="X33" i="14"/>
  <c r="S74" i="11"/>
  <c r="X72" i="14"/>
  <c r="X50" i="14"/>
  <c r="N62" i="7"/>
  <c r="S33" i="11"/>
  <c r="N73" i="7"/>
  <c r="S31" i="11"/>
  <c r="N33" i="7"/>
  <c r="N26" i="11"/>
  <c r="S26" i="12"/>
  <c r="N26" i="10"/>
  <c r="S72" i="6"/>
  <c r="AC32" i="14"/>
  <c r="X26" i="15"/>
  <c r="N73" i="13"/>
  <c r="S57" i="6"/>
  <c r="N73" i="14"/>
  <c r="N62" i="6"/>
  <c r="X61" i="6"/>
  <c r="S73" i="6"/>
  <c r="X26" i="10"/>
  <c r="X60" i="6"/>
  <c r="AC35" i="14"/>
  <c r="S70" i="6"/>
  <c r="X60" i="11"/>
  <c r="X50" i="11"/>
  <c r="AC37" i="14"/>
  <c r="N57" i="13"/>
  <c r="AC26" i="15"/>
  <c r="S34" i="6"/>
  <c r="N32" i="6"/>
  <c r="X72" i="11"/>
  <c r="N32" i="7"/>
  <c r="N74" i="7"/>
  <c r="X34" i="6"/>
  <c r="AC31" i="14"/>
  <c r="AC57" i="14"/>
  <c r="N58" i="13"/>
  <c r="S71" i="6"/>
  <c r="N57" i="14"/>
  <c r="X37" i="11"/>
  <c r="N35" i="7"/>
  <c r="N31" i="7"/>
  <c r="X71" i="6"/>
  <c r="S75" i="6"/>
  <c r="N61" i="14"/>
  <c r="N34" i="6"/>
  <c r="X36" i="11"/>
  <c r="N36" i="7"/>
  <c r="N75" i="7"/>
  <c r="X32" i="6"/>
  <c r="N30" i="10"/>
  <c r="AC36" i="14"/>
  <c r="AC33" i="14"/>
  <c r="S59" i="6"/>
  <c r="N71" i="14"/>
  <c r="N75" i="6"/>
  <c r="X61" i="11"/>
  <c r="AC26" i="6"/>
  <c r="N57" i="7"/>
  <c r="N70" i="7"/>
  <c r="S50" i="12"/>
  <c r="X31" i="6"/>
  <c r="N36" i="10"/>
  <c r="AC60" i="14"/>
  <c r="N59" i="13"/>
  <c r="S61" i="6"/>
  <c r="N59" i="14"/>
  <c r="I26" i="10"/>
  <c r="X26" i="13"/>
  <c r="X70" i="11"/>
  <c r="N72" i="7"/>
  <c r="AC62" i="14"/>
  <c r="N60" i="13"/>
  <c r="S32" i="6"/>
  <c r="N58" i="14"/>
  <c r="N37" i="6"/>
  <c r="X71" i="11"/>
  <c r="N26" i="8"/>
  <c r="N34" i="7"/>
  <c r="N58" i="10"/>
  <c r="X30" i="6"/>
  <c r="S37" i="6"/>
  <c r="N60" i="14"/>
  <c r="N26" i="15"/>
  <c r="N37" i="7"/>
  <c r="X59" i="6"/>
  <c r="X70" i="6"/>
  <c r="AC70" i="14"/>
  <c r="AC59" i="14"/>
  <c r="N74" i="13"/>
  <c r="S36" i="6"/>
  <c r="S74" i="6"/>
  <c r="N60" i="6"/>
  <c r="N58" i="6"/>
  <c r="X34" i="11"/>
  <c r="N58" i="7"/>
  <c r="N37" i="13"/>
  <c r="N32" i="13"/>
  <c r="N31" i="13"/>
  <c r="N36" i="13"/>
  <c r="N34" i="13"/>
  <c r="N35" i="13"/>
  <c r="N33" i="13"/>
  <c r="AC30" i="14"/>
  <c r="AC61" i="14"/>
  <c r="N62" i="13"/>
  <c r="S31" i="6"/>
  <c r="S35" i="6"/>
  <c r="N71" i="6"/>
  <c r="N61" i="6"/>
  <c r="X59" i="11"/>
  <c r="N60" i="7"/>
  <c r="S34" i="11"/>
  <c r="S50" i="11"/>
  <c r="N57" i="11"/>
  <c r="S71" i="12"/>
  <c r="X33" i="6"/>
  <c r="N31" i="10"/>
  <c r="S58" i="6"/>
  <c r="N34" i="14"/>
  <c r="N35" i="14"/>
  <c r="N33" i="14"/>
  <c r="N32" i="14"/>
  <c r="N31" i="14"/>
  <c r="N30" i="14"/>
  <c r="N37" i="14"/>
  <c r="N36" i="14"/>
  <c r="AC58" i="14"/>
  <c r="AC75" i="14"/>
  <c r="N70" i="13"/>
  <c r="S60" i="6"/>
  <c r="S33" i="6"/>
  <c r="N75" i="14"/>
  <c r="X26" i="12"/>
  <c r="N31" i="6"/>
  <c r="N35" i="6"/>
  <c r="X75" i="11"/>
  <c r="N59" i="7"/>
  <c r="S37" i="11"/>
  <c r="N74" i="11"/>
  <c r="X62" i="6"/>
  <c r="N33" i="10"/>
  <c r="AC72" i="14"/>
  <c r="I72" i="11"/>
  <c r="N30" i="11"/>
  <c r="AC74" i="14"/>
  <c r="S26" i="13"/>
  <c r="N71" i="13"/>
  <c r="S62" i="6"/>
  <c r="N62" i="14"/>
  <c r="N26" i="12"/>
  <c r="N72" i="6"/>
  <c r="N57" i="6"/>
  <c r="X32" i="11"/>
  <c r="I26" i="15"/>
  <c r="N61" i="7"/>
  <c r="S73" i="11"/>
  <c r="N34" i="11"/>
  <c r="S33" i="12"/>
  <c r="X74" i="6"/>
  <c r="AC26" i="10"/>
  <c r="N37" i="10"/>
  <c r="S50" i="15"/>
  <c r="S32" i="15"/>
  <c r="S61" i="15"/>
  <c r="S59" i="15"/>
  <c r="S62" i="15"/>
  <c r="S37" i="15"/>
  <c r="S73" i="15"/>
  <c r="S30" i="15"/>
  <c r="S58" i="15"/>
  <c r="S74" i="15"/>
  <c r="S31" i="15"/>
  <c r="S72" i="15"/>
  <c r="S35" i="15"/>
  <c r="S75" i="15"/>
  <c r="S57" i="15"/>
  <c r="S34" i="15"/>
  <c r="S60" i="15"/>
  <c r="S33" i="15"/>
  <c r="S70" i="15"/>
  <c r="S36" i="15"/>
  <c r="S71" i="15"/>
  <c r="S73" i="14"/>
  <c r="S58" i="14"/>
  <c r="S36" i="14"/>
  <c r="S74" i="14"/>
  <c r="S61" i="14"/>
  <c r="S35" i="14"/>
  <c r="S59" i="14"/>
  <c r="S60" i="14"/>
  <c r="S70" i="14"/>
  <c r="S32" i="14"/>
  <c r="S34" i="14"/>
  <c r="S72" i="14"/>
  <c r="S75" i="14"/>
  <c r="S33" i="14"/>
  <c r="S57" i="14"/>
  <c r="S62" i="14"/>
  <c r="S30" i="14"/>
  <c r="S71" i="14"/>
  <c r="S31" i="14"/>
  <c r="S37" i="14"/>
  <c r="AC50" i="13"/>
  <c r="AC61" i="13"/>
  <c r="AC35" i="13"/>
  <c r="AC70" i="13"/>
  <c r="AC36" i="13"/>
  <c r="AC74" i="13"/>
  <c r="AC30" i="13"/>
  <c r="AC59" i="13"/>
  <c r="AC57" i="13"/>
  <c r="AC33" i="13"/>
  <c r="AC34" i="13"/>
  <c r="AC62" i="13"/>
  <c r="AC32" i="13"/>
  <c r="AC73" i="13"/>
  <c r="AC58" i="13"/>
  <c r="AC37" i="13"/>
  <c r="AC31" i="13"/>
  <c r="AC72" i="13"/>
  <c r="AC75" i="13"/>
  <c r="AC71" i="13"/>
  <c r="AC60" i="13"/>
  <c r="AC50" i="12"/>
  <c r="AC35" i="12"/>
  <c r="AC57" i="12"/>
  <c r="AC72" i="12"/>
  <c r="AC74" i="12"/>
  <c r="AC32" i="12"/>
  <c r="AC61" i="12"/>
  <c r="AC59" i="12"/>
  <c r="AC62" i="12"/>
  <c r="AC36" i="12"/>
  <c r="AC34" i="12"/>
  <c r="AC71" i="12"/>
  <c r="AC73" i="12"/>
  <c r="AC31" i="12"/>
  <c r="AC60" i="12"/>
  <c r="AC37" i="12"/>
  <c r="AC58" i="12"/>
  <c r="AC70" i="12"/>
  <c r="AC75" i="12"/>
  <c r="AC33" i="12"/>
  <c r="AC30" i="12"/>
  <c r="I70" i="11"/>
  <c r="I35" i="11"/>
  <c r="I74" i="11"/>
  <c r="I71" i="11"/>
  <c r="I30" i="11"/>
  <c r="I73" i="11"/>
  <c r="AC50" i="11"/>
  <c r="AC72" i="11"/>
  <c r="AC37" i="11"/>
  <c r="AC57" i="11"/>
  <c r="AC74" i="11"/>
  <c r="AC32" i="11"/>
  <c r="AC61" i="11"/>
  <c r="AC30" i="11"/>
  <c r="AC59" i="11"/>
  <c r="AC71" i="11"/>
  <c r="AC36" i="11"/>
  <c r="AC60" i="11"/>
  <c r="AC34" i="11"/>
  <c r="AC31" i="11"/>
  <c r="AC73" i="11"/>
  <c r="AC70" i="11"/>
  <c r="AC75" i="11"/>
  <c r="AC58" i="11"/>
  <c r="AC33" i="11"/>
  <c r="AC62" i="11"/>
  <c r="AC35" i="11"/>
  <c r="X30" i="11"/>
  <c r="S30" i="11"/>
  <c r="I58" i="11"/>
  <c r="I62" i="11"/>
  <c r="I37" i="11"/>
  <c r="I31" i="11"/>
  <c r="I33" i="11"/>
  <c r="I50" i="11"/>
  <c r="I59" i="11"/>
  <c r="I60" i="11"/>
  <c r="S50" i="10"/>
  <c r="S34" i="10"/>
  <c r="S58" i="10"/>
  <c r="S74" i="10"/>
  <c r="S70" i="10"/>
  <c r="S57" i="10"/>
  <c r="S37" i="10"/>
  <c r="S71" i="10"/>
  <c r="S62" i="10"/>
  <c r="S59" i="10"/>
  <c r="S72" i="10"/>
  <c r="S36" i="10"/>
  <c r="S33" i="10"/>
  <c r="S35" i="10"/>
  <c r="S61" i="10"/>
  <c r="S31" i="10"/>
  <c r="S32" i="10"/>
  <c r="S75" i="10"/>
  <c r="S60" i="10"/>
  <c r="S73" i="10"/>
  <c r="G17" i="18"/>
  <c r="C20" i="18"/>
  <c r="D20" i="18" s="1"/>
  <c r="I62" i="14"/>
  <c r="I34" i="11"/>
  <c r="I71" i="13"/>
  <c r="X75" i="13"/>
  <c r="I57" i="11"/>
  <c r="I32" i="11"/>
  <c r="I61" i="11"/>
  <c r="S50" i="14"/>
  <c r="I36" i="11"/>
  <c r="I75" i="11"/>
  <c r="I75" i="12"/>
  <c r="I50" i="13"/>
  <c r="I33" i="13"/>
  <c r="I75" i="13"/>
  <c r="I36" i="13"/>
  <c r="I57" i="13"/>
  <c r="I37" i="13"/>
  <c r="I31" i="13"/>
  <c r="I61" i="13"/>
  <c r="I72" i="13"/>
  <c r="I59" i="13"/>
  <c r="I35" i="13"/>
  <c r="I58" i="13"/>
  <c r="I73" i="13"/>
  <c r="I34" i="13"/>
  <c r="I62" i="13"/>
  <c r="I70" i="13"/>
  <c r="I60" i="13"/>
  <c r="I32" i="13"/>
  <c r="I74" i="13"/>
  <c r="I58" i="12"/>
  <c r="I74" i="12"/>
  <c r="I35" i="12"/>
  <c r="I73" i="12"/>
  <c r="I59" i="12"/>
  <c r="I37" i="12"/>
  <c r="I34" i="12"/>
  <c r="I31" i="12"/>
  <c r="I50" i="12"/>
  <c r="I62" i="12"/>
  <c r="I72" i="12"/>
  <c r="I70" i="12"/>
  <c r="I36" i="12"/>
  <c r="I33" i="12"/>
  <c r="I61" i="12"/>
  <c r="I32" i="12"/>
  <c r="I71" i="12"/>
  <c r="I60" i="12"/>
  <c r="I57" i="12"/>
  <c r="I50" i="14"/>
  <c r="I31" i="14"/>
  <c r="I73" i="14"/>
  <c r="I37" i="14"/>
  <c r="I72" i="14"/>
  <c r="I30" i="14"/>
  <c r="I33" i="14"/>
  <c r="I59" i="14"/>
  <c r="I35" i="14"/>
  <c r="I58" i="14"/>
  <c r="I34" i="14"/>
  <c r="I61" i="14"/>
  <c r="I71" i="14"/>
  <c r="I57" i="14"/>
  <c r="I32" i="14"/>
  <c r="I70" i="14"/>
  <c r="I74" i="14"/>
  <c r="I60" i="14"/>
  <c r="I75" i="14"/>
  <c r="I36" i="14"/>
  <c r="E11" i="18"/>
  <c r="F11" i="18" s="1"/>
  <c r="G8" i="18"/>
  <c r="C11" i="18" s="1"/>
  <c r="E8" i="18"/>
  <c r="X73" i="6" l="1"/>
  <c r="X57" i="6"/>
  <c r="N73" i="6"/>
  <c r="X38" i="11"/>
  <c r="X51" i="11" s="1"/>
  <c r="X53" i="11" s="1"/>
  <c r="X112" i="11" s="1"/>
  <c r="X61" i="14"/>
  <c r="X58" i="14"/>
  <c r="X59" i="14"/>
  <c r="X60" i="14"/>
  <c r="X75" i="14"/>
  <c r="X57" i="14"/>
  <c r="X32" i="14"/>
  <c r="X70" i="14"/>
  <c r="X74" i="14"/>
  <c r="X31" i="14"/>
  <c r="X62" i="14"/>
  <c r="X37" i="14"/>
  <c r="X38" i="14" s="1"/>
  <c r="X51" i="14" s="1"/>
  <c r="X53" i="14" s="1"/>
  <c r="X112" i="14" s="1"/>
  <c r="X30" i="14"/>
  <c r="X34" i="14"/>
  <c r="X35" i="6"/>
  <c r="X58" i="6"/>
  <c r="X71" i="14"/>
  <c r="N50" i="10"/>
  <c r="N60" i="10"/>
  <c r="N73" i="10"/>
  <c r="N70" i="10"/>
  <c r="N32" i="10"/>
  <c r="N59" i="10"/>
  <c r="N72" i="10"/>
  <c r="N35" i="10"/>
  <c r="N34" i="10"/>
  <c r="N74" i="10"/>
  <c r="N61" i="10"/>
  <c r="N57" i="10"/>
  <c r="N71" i="10"/>
  <c r="S31" i="12"/>
  <c r="S37" i="12"/>
  <c r="S62" i="12"/>
  <c r="S61" i="12"/>
  <c r="S72" i="12"/>
  <c r="S57" i="12"/>
  <c r="S59" i="12"/>
  <c r="S70" i="12"/>
  <c r="S74" i="12"/>
  <c r="S75" i="12"/>
  <c r="S32" i="12"/>
  <c r="S58" i="12"/>
  <c r="N38" i="10"/>
  <c r="N51" i="10" s="1"/>
  <c r="N53" i="10" s="1"/>
  <c r="N112" i="10" s="1"/>
  <c r="N50" i="11"/>
  <c r="N58" i="11"/>
  <c r="N75" i="11"/>
  <c r="N73" i="11"/>
  <c r="N33" i="11"/>
  <c r="N62" i="11"/>
  <c r="N60" i="11"/>
  <c r="N59" i="11"/>
  <c r="N61" i="11"/>
  <c r="N63" i="11" s="1"/>
  <c r="N113" i="11" s="1"/>
  <c r="N32" i="11"/>
  <c r="N35" i="11"/>
  <c r="N76" i="13"/>
  <c r="N85" i="13" s="1"/>
  <c r="N87" i="13" s="1"/>
  <c r="N114" i="13" s="1"/>
  <c r="N37" i="11"/>
  <c r="N62" i="10"/>
  <c r="S60" i="12"/>
  <c r="S76" i="11"/>
  <c r="N71" i="11"/>
  <c r="S34" i="12"/>
  <c r="S36" i="12"/>
  <c r="N76" i="7"/>
  <c r="N85" i="7" s="1"/>
  <c r="N87" i="7" s="1"/>
  <c r="N114" i="7" s="1"/>
  <c r="S35" i="12"/>
  <c r="N36" i="11"/>
  <c r="N31" i="11"/>
  <c r="N70" i="11"/>
  <c r="X37" i="6"/>
  <c r="X36" i="6"/>
  <c r="X72" i="6"/>
  <c r="S73" i="12"/>
  <c r="S76" i="12" s="1"/>
  <c r="S85" i="12" s="1"/>
  <c r="S87" i="12" s="1"/>
  <c r="S114" i="12" s="1"/>
  <c r="N72" i="11"/>
  <c r="N76" i="14"/>
  <c r="N85" i="14" s="1"/>
  <c r="N87" i="14" s="1"/>
  <c r="N114" i="14" s="1"/>
  <c r="N50" i="6"/>
  <c r="N70" i="6"/>
  <c r="N74" i="6"/>
  <c r="N33" i="6"/>
  <c r="N59" i="6"/>
  <c r="N63" i="6" s="1"/>
  <c r="N115" i="6" s="1"/>
  <c r="N50" i="15"/>
  <c r="N59" i="15"/>
  <c r="N72" i="15"/>
  <c r="N57" i="15"/>
  <c r="N62" i="15"/>
  <c r="N36" i="15"/>
  <c r="N61" i="15"/>
  <c r="N73" i="15"/>
  <c r="N58" i="15"/>
  <c r="N74" i="15"/>
  <c r="N37" i="15"/>
  <c r="N71" i="15"/>
  <c r="N32" i="15"/>
  <c r="N35" i="15"/>
  <c r="N70" i="15"/>
  <c r="N60" i="15"/>
  <c r="N30" i="15"/>
  <c r="N34" i="15"/>
  <c r="N33" i="15"/>
  <c r="N31" i="15"/>
  <c r="N75" i="15"/>
  <c r="AC36" i="15"/>
  <c r="AC50" i="15"/>
  <c r="AC30" i="15"/>
  <c r="AC58" i="15"/>
  <c r="AC71" i="15"/>
  <c r="AC32" i="15"/>
  <c r="AC60" i="15"/>
  <c r="AC35" i="15"/>
  <c r="AC38" i="15" s="1"/>
  <c r="AC51" i="15" s="1"/>
  <c r="AC53" i="15" s="1"/>
  <c r="AC112" i="15" s="1"/>
  <c r="AC75" i="15"/>
  <c r="AC70" i="15"/>
  <c r="AC73" i="15"/>
  <c r="AC74" i="15"/>
  <c r="AC31" i="15"/>
  <c r="AC33" i="15"/>
  <c r="AC62" i="15"/>
  <c r="AC59" i="15"/>
  <c r="AC72" i="15"/>
  <c r="AC37" i="15"/>
  <c r="AC34" i="15"/>
  <c r="AC61" i="15"/>
  <c r="AC57" i="15"/>
  <c r="I38" i="11"/>
  <c r="I51" i="11" s="1"/>
  <c r="I53" i="11" s="1"/>
  <c r="I112" i="11" s="1"/>
  <c r="N63" i="13"/>
  <c r="N113" i="13" s="1"/>
  <c r="I50" i="15"/>
  <c r="I61" i="15"/>
  <c r="I72" i="15"/>
  <c r="I60" i="15"/>
  <c r="I33" i="15"/>
  <c r="I57" i="15"/>
  <c r="I30" i="15"/>
  <c r="I32" i="15"/>
  <c r="I37" i="15"/>
  <c r="I58" i="15"/>
  <c r="I75" i="15"/>
  <c r="I36" i="15"/>
  <c r="I62" i="15"/>
  <c r="X75" i="15"/>
  <c r="I70" i="15"/>
  <c r="I34" i="15"/>
  <c r="I71" i="15"/>
  <c r="I31" i="15"/>
  <c r="I73" i="15"/>
  <c r="I35" i="15"/>
  <c r="I59" i="15"/>
  <c r="I74" i="15"/>
  <c r="N63" i="14"/>
  <c r="N113" i="14" s="1"/>
  <c r="N38" i="14"/>
  <c r="N51" i="14" s="1"/>
  <c r="N53" i="14" s="1"/>
  <c r="N112" i="14" s="1"/>
  <c r="I50" i="10"/>
  <c r="I60" i="10"/>
  <c r="I58" i="10"/>
  <c r="I72" i="10"/>
  <c r="I73" i="10"/>
  <c r="I70" i="10"/>
  <c r="I34" i="10"/>
  <c r="I71" i="10"/>
  <c r="I35" i="10"/>
  <c r="I30" i="10"/>
  <c r="S30" i="10"/>
  <c r="I62" i="10"/>
  <c r="I61" i="10"/>
  <c r="I59" i="10"/>
  <c r="I57" i="10"/>
  <c r="I32" i="10"/>
  <c r="I36" i="10"/>
  <c r="I74" i="10"/>
  <c r="X30" i="10"/>
  <c r="I31" i="10"/>
  <c r="I37" i="10"/>
  <c r="I33" i="10"/>
  <c r="N50" i="12"/>
  <c r="N37" i="12"/>
  <c r="N36" i="12"/>
  <c r="N58" i="12"/>
  <c r="N35" i="12"/>
  <c r="N57" i="12"/>
  <c r="N73" i="12"/>
  <c r="N75" i="12"/>
  <c r="N59" i="12"/>
  <c r="N34" i="12"/>
  <c r="N61" i="12"/>
  <c r="N74" i="12"/>
  <c r="N33" i="12"/>
  <c r="N32" i="12"/>
  <c r="N60" i="12"/>
  <c r="N70" i="12"/>
  <c r="N72" i="12"/>
  <c r="N31" i="12"/>
  <c r="N62" i="12"/>
  <c r="N71" i="12"/>
  <c r="S63" i="6"/>
  <c r="S115" i="6" s="1"/>
  <c r="N63" i="7"/>
  <c r="N113" i="7" s="1"/>
  <c r="S76" i="6"/>
  <c r="S85" i="6" s="1"/>
  <c r="S87" i="6" s="1"/>
  <c r="S116" i="6" s="1"/>
  <c r="X32" i="15"/>
  <c r="X57" i="15"/>
  <c r="X34" i="15"/>
  <c r="X72" i="15"/>
  <c r="X60" i="15"/>
  <c r="X74" i="15"/>
  <c r="X50" i="15"/>
  <c r="X31" i="15"/>
  <c r="X59" i="15"/>
  <c r="X36" i="15"/>
  <c r="X62" i="15"/>
  <c r="X33" i="15"/>
  <c r="X30" i="15"/>
  <c r="X71" i="15"/>
  <c r="X73" i="15"/>
  <c r="X70" i="15"/>
  <c r="X35" i="15"/>
  <c r="X61" i="15"/>
  <c r="X58" i="15"/>
  <c r="X37" i="15"/>
  <c r="AC57" i="10"/>
  <c r="AC60" i="10"/>
  <c r="AC50" i="10"/>
  <c r="AC72" i="10"/>
  <c r="AC36" i="10"/>
  <c r="AC34" i="10"/>
  <c r="AC62" i="10"/>
  <c r="AC59" i="10"/>
  <c r="AC32" i="10"/>
  <c r="AC71" i="10"/>
  <c r="AC74" i="10"/>
  <c r="AC70" i="10"/>
  <c r="AC31" i="10"/>
  <c r="AC33" i="10"/>
  <c r="AC30" i="10"/>
  <c r="AC73" i="10"/>
  <c r="AC35" i="10"/>
  <c r="AC61" i="10"/>
  <c r="AC58" i="10"/>
  <c r="AC37" i="10"/>
  <c r="AC75" i="10"/>
  <c r="X61" i="12"/>
  <c r="X58" i="12"/>
  <c r="X59" i="12"/>
  <c r="X30" i="12"/>
  <c r="X37" i="12"/>
  <c r="X75" i="12"/>
  <c r="X32" i="12"/>
  <c r="X72" i="12"/>
  <c r="X60" i="12"/>
  <c r="X71" i="12"/>
  <c r="X35" i="12"/>
  <c r="X73" i="12"/>
  <c r="X36" i="12"/>
  <c r="X34" i="12"/>
  <c r="X31" i="12"/>
  <c r="X70" i="12"/>
  <c r="X57" i="12"/>
  <c r="X62" i="12"/>
  <c r="X74" i="12"/>
  <c r="X50" i="12"/>
  <c r="X33" i="12"/>
  <c r="X76" i="11"/>
  <c r="X85" i="11" s="1"/>
  <c r="X87" i="11" s="1"/>
  <c r="X114" i="11" s="1"/>
  <c r="AC58" i="6"/>
  <c r="AC36" i="6"/>
  <c r="AC70" i="6"/>
  <c r="AC60" i="6"/>
  <c r="AC72" i="6"/>
  <c r="AC32" i="6"/>
  <c r="AC73" i="6"/>
  <c r="AC62" i="6"/>
  <c r="AC37" i="6"/>
  <c r="AC34" i="6"/>
  <c r="AC57" i="6"/>
  <c r="AC71" i="6"/>
  <c r="AC74" i="6"/>
  <c r="AC33" i="6"/>
  <c r="AC50" i="6"/>
  <c r="AC31" i="6"/>
  <c r="AC35" i="6"/>
  <c r="AC59" i="6"/>
  <c r="AC75" i="6"/>
  <c r="AC61" i="6"/>
  <c r="AC30" i="6"/>
  <c r="S36" i="13"/>
  <c r="S57" i="13"/>
  <c r="S72" i="13"/>
  <c r="S35" i="13"/>
  <c r="S75" i="13"/>
  <c r="S37" i="13"/>
  <c r="S61" i="13"/>
  <c r="S60" i="13"/>
  <c r="S62" i="13"/>
  <c r="S34" i="13"/>
  <c r="S32" i="13"/>
  <c r="S58" i="13"/>
  <c r="S50" i="13"/>
  <c r="S70" i="13"/>
  <c r="S33" i="13"/>
  <c r="S30" i="13"/>
  <c r="S59" i="13"/>
  <c r="S74" i="13"/>
  <c r="S71" i="13"/>
  <c r="S31" i="13"/>
  <c r="S73" i="13"/>
  <c r="X74" i="13"/>
  <c r="X72" i="13"/>
  <c r="X57" i="13"/>
  <c r="X63" i="13" s="1"/>
  <c r="X113" i="13" s="1"/>
  <c r="X71" i="13"/>
  <c r="X58" i="13"/>
  <c r="X33" i="13"/>
  <c r="X31" i="13"/>
  <c r="X50" i="13"/>
  <c r="X30" i="13"/>
  <c r="X73" i="13"/>
  <c r="X60" i="13"/>
  <c r="X70" i="13"/>
  <c r="X34" i="13"/>
  <c r="X37" i="13"/>
  <c r="X59" i="13"/>
  <c r="X35" i="13"/>
  <c r="X62" i="13"/>
  <c r="X36" i="13"/>
  <c r="X61" i="13"/>
  <c r="X32" i="13"/>
  <c r="S38" i="11"/>
  <c r="N50" i="8"/>
  <c r="N73" i="8"/>
  <c r="N31" i="8"/>
  <c r="N72" i="8"/>
  <c r="N71" i="8"/>
  <c r="N70" i="8"/>
  <c r="N62" i="8"/>
  <c r="N60" i="8"/>
  <c r="N57" i="8"/>
  <c r="N37" i="8"/>
  <c r="N32" i="8"/>
  <c r="N34" i="8"/>
  <c r="N36" i="8"/>
  <c r="N74" i="8"/>
  <c r="N61" i="8"/>
  <c r="N75" i="8"/>
  <c r="N59" i="8"/>
  <c r="N33" i="8"/>
  <c r="N58" i="8"/>
  <c r="N35" i="8"/>
  <c r="X75" i="10"/>
  <c r="X36" i="10"/>
  <c r="X35" i="10"/>
  <c r="X33" i="10"/>
  <c r="X57" i="10"/>
  <c r="X37" i="10"/>
  <c r="X62" i="10"/>
  <c r="X70" i="10"/>
  <c r="X31" i="10"/>
  <c r="X72" i="10"/>
  <c r="X50" i="10"/>
  <c r="X60" i="10"/>
  <c r="X34" i="10"/>
  <c r="X32" i="10"/>
  <c r="X61" i="10"/>
  <c r="X73" i="10"/>
  <c r="X74" i="10"/>
  <c r="X58" i="10"/>
  <c r="X71" i="10"/>
  <c r="X59" i="10"/>
  <c r="AC76" i="12"/>
  <c r="AC85" i="12" s="1"/>
  <c r="AC87" i="12" s="1"/>
  <c r="AC114" i="12" s="1"/>
  <c r="AC38" i="11"/>
  <c r="AC51" i="11" s="1"/>
  <c r="AC53" i="11" s="1"/>
  <c r="AC112" i="11" s="1"/>
  <c r="I63" i="11"/>
  <c r="I113" i="11" s="1"/>
  <c r="I76" i="11"/>
  <c r="I85" i="11" s="1"/>
  <c r="I87" i="11" s="1"/>
  <c r="I114" i="11" s="1"/>
  <c r="AC63" i="14"/>
  <c r="AC113" i="14" s="1"/>
  <c r="X76" i="14"/>
  <c r="X85" i="14" s="1"/>
  <c r="X87" i="14" s="1"/>
  <c r="X114" i="14" s="1"/>
  <c r="AC76" i="14"/>
  <c r="AC85" i="14" s="1"/>
  <c r="AC87" i="14" s="1"/>
  <c r="AC114" i="14" s="1"/>
  <c r="AC76" i="11"/>
  <c r="AC85" i="11" s="1"/>
  <c r="AC87" i="11" s="1"/>
  <c r="AC114" i="11" s="1"/>
  <c r="S76" i="15"/>
  <c r="S85" i="15" s="1"/>
  <c r="S87" i="15" s="1"/>
  <c r="S114" i="15" s="1"/>
  <c r="AC63" i="12"/>
  <c r="AC113" i="12" s="1"/>
  <c r="S63" i="10"/>
  <c r="S113" i="10" s="1"/>
  <c r="S63" i="15"/>
  <c r="S113" i="15" s="1"/>
  <c r="S38" i="15"/>
  <c r="S51" i="15" s="1"/>
  <c r="S51" i="11"/>
  <c r="S53" i="11" s="1"/>
  <c r="S112" i="11" s="1"/>
  <c r="S63" i="14"/>
  <c r="S113" i="14" s="1"/>
  <c r="AC63" i="11"/>
  <c r="AC113" i="11" s="1"/>
  <c r="S63" i="11"/>
  <c r="S113" i="11" s="1"/>
  <c r="AC63" i="13"/>
  <c r="AC113" i="13" s="1"/>
  <c r="AC76" i="13"/>
  <c r="AC85" i="13" s="1"/>
  <c r="AC87" i="13" s="1"/>
  <c r="AC114" i="13" s="1"/>
  <c r="X63" i="11"/>
  <c r="X113" i="11" s="1"/>
  <c r="S76" i="14"/>
  <c r="S85" i="14" s="1"/>
  <c r="S87" i="14" s="1"/>
  <c r="S114" i="14" s="1"/>
  <c r="S85" i="11"/>
  <c r="S87" i="11" s="1"/>
  <c r="S114" i="11" s="1"/>
  <c r="AC38" i="14"/>
  <c r="AC51" i="14" s="1"/>
  <c r="AC53" i="14" s="1"/>
  <c r="AC112" i="14" s="1"/>
  <c r="S38" i="14"/>
  <c r="S51" i="14" s="1"/>
  <c r="S53" i="14" s="1"/>
  <c r="S112" i="14" s="1"/>
  <c r="S38" i="10"/>
  <c r="S51" i="10" s="1"/>
  <c r="S53" i="10" s="1"/>
  <c r="S112" i="10" s="1"/>
  <c r="I63" i="14"/>
  <c r="I113" i="14" s="1"/>
  <c r="I76" i="13"/>
  <c r="I85" i="13" s="1"/>
  <c r="I87" i="13" s="1"/>
  <c r="I114" i="13" s="1"/>
  <c r="I76" i="12"/>
  <c r="I85" i="12" s="1"/>
  <c r="I87" i="12" s="1"/>
  <c r="I114" i="12" s="1"/>
  <c r="I38" i="14"/>
  <c r="I51" i="14" s="1"/>
  <c r="I53" i="14" s="1"/>
  <c r="I112" i="14" s="1"/>
  <c r="I63" i="13"/>
  <c r="I113" i="13" s="1"/>
  <c r="I63" i="12"/>
  <c r="I113" i="12" s="1"/>
  <c r="I76" i="14"/>
  <c r="I85" i="14" s="1"/>
  <c r="I87" i="14" s="1"/>
  <c r="I114" i="14" s="1"/>
  <c r="G11" i="18"/>
  <c r="D44" i="15"/>
  <c r="D44" i="16"/>
  <c r="D44" i="14"/>
  <c r="D44" i="13"/>
  <c r="D44" i="12"/>
  <c r="D44" i="11"/>
  <c r="D44" i="10"/>
  <c r="D44" i="8"/>
  <c r="D44" i="7"/>
  <c r="D44" i="6"/>
  <c r="D42" i="7"/>
  <c r="D13" i="6"/>
  <c r="D42" i="6" s="1"/>
  <c r="X76" i="13" l="1"/>
  <c r="X85" i="13" s="1"/>
  <c r="X87" i="13" s="1"/>
  <c r="X114" i="13" s="1"/>
  <c r="X63" i="12"/>
  <c r="X113" i="12" s="1"/>
  <c r="I116" i="11"/>
  <c r="AC63" i="15"/>
  <c r="AC113" i="15" s="1"/>
  <c r="X63" i="10"/>
  <c r="X113" i="10" s="1"/>
  <c r="X63" i="14"/>
  <c r="X113" i="14" s="1"/>
  <c r="S63" i="12"/>
  <c r="S113" i="12" s="1"/>
  <c r="N38" i="11"/>
  <c r="N51" i="11" s="1"/>
  <c r="N53" i="11" s="1"/>
  <c r="N112" i="11" s="1"/>
  <c r="AC76" i="15"/>
  <c r="AC85" i="15" s="1"/>
  <c r="AC87" i="15" s="1"/>
  <c r="AC114" i="15" s="1"/>
  <c r="AC116" i="15" s="1"/>
  <c r="X38" i="10"/>
  <c r="X51" i="10" s="1"/>
  <c r="X53" i="10" s="1"/>
  <c r="X112" i="10" s="1"/>
  <c r="X63" i="15"/>
  <c r="X113" i="15" s="1"/>
  <c r="AC38" i="10"/>
  <c r="AC51" i="10" s="1"/>
  <c r="AC53" i="10" s="1"/>
  <c r="AC112" i="10" s="1"/>
  <c r="X38" i="15"/>
  <c r="X51" i="15" s="1"/>
  <c r="X53" i="15" s="1"/>
  <c r="X112" i="15" s="1"/>
  <c r="X76" i="12"/>
  <c r="X85" i="12" s="1"/>
  <c r="X87" i="12" s="1"/>
  <c r="X114" i="12" s="1"/>
  <c r="N76" i="6"/>
  <c r="N85" i="6" s="1"/>
  <c r="N87" i="6" s="1"/>
  <c r="N116" i="6" s="1"/>
  <c r="N63" i="10"/>
  <c r="N113" i="10" s="1"/>
  <c r="N63" i="8"/>
  <c r="N113" i="8" s="1"/>
  <c r="S63" i="13"/>
  <c r="S113" i="13" s="1"/>
  <c r="AC63" i="10"/>
  <c r="AC113" i="10" s="1"/>
  <c r="N116" i="14"/>
  <c r="N101" i="14" s="1"/>
  <c r="N76" i="11"/>
  <c r="N85" i="11" s="1"/>
  <c r="N87" i="11" s="1"/>
  <c r="N114" i="11" s="1"/>
  <c r="X76" i="15"/>
  <c r="X85" i="15" s="1"/>
  <c r="X87" i="15" s="1"/>
  <c r="X114" i="15" s="1"/>
  <c r="N76" i="12"/>
  <c r="N85" i="12" s="1"/>
  <c r="N87" i="12" s="1"/>
  <c r="N114" i="12" s="1"/>
  <c r="I76" i="15"/>
  <c r="I85" i="15" s="1"/>
  <c r="I87" i="15" s="1"/>
  <c r="I114" i="15" s="1"/>
  <c r="N76" i="8"/>
  <c r="N85" i="8" s="1"/>
  <c r="N87" i="8" s="1"/>
  <c r="N114" i="8" s="1"/>
  <c r="S19" i="16"/>
  <c r="S24" i="16" s="1"/>
  <c r="N16" i="16"/>
  <c r="N19" i="16" s="1"/>
  <c r="S76" i="13"/>
  <c r="S85" i="13" s="1"/>
  <c r="S87" i="13" s="1"/>
  <c r="S114" i="13" s="1"/>
  <c r="I63" i="10"/>
  <c r="I113" i="10" s="1"/>
  <c r="N63" i="15"/>
  <c r="N113" i="15" s="1"/>
  <c r="N63" i="12"/>
  <c r="N113" i="12" s="1"/>
  <c r="N38" i="15"/>
  <c r="N51" i="15" s="1"/>
  <c r="N53" i="15" s="1"/>
  <c r="N112" i="15" s="1"/>
  <c r="I63" i="15"/>
  <c r="I113" i="15" s="1"/>
  <c r="I38" i="10"/>
  <c r="I51" i="10" s="1"/>
  <c r="I53" i="10" s="1"/>
  <c r="I112" i="10" s="1"/>
  <c r="N76" i="15"/>
  <c r="N85" i="15" s="1"/>
  <c r="N87" i="15" s="1"/>
  <c r="N114" i="15" s="1"/>
  <c r="I38" i="15"/>
  <c r="I51" i="15" s="1"/>
  <c r="I53" i="15" s="1"/>
  <c r="I112" i="15" s="1"/>
  <c r="S53" i="15"/>
  <c r="S112" i="15" s="1"/>
  <c r="S116" i="15" s="1"/>
  <c r="AC116" i="14"/>
  <c r="AC101" i="14" s="1"/>
  <c r="AC116" i="11"/>
  <c r="AC101" i="11" s="1"/>
  <c r="X116" i="14"/>
  <c r="X101" i="14" s="1"/>
  <c r="S116" i="14"/>
  <c r="S100" i="14" s="1"/>
  <c r="X116" i="11"/>
  <c r="X100" i="11" s="1"/>
  <c r="D16" i="16"/>
  <c r="I16" i="16"/>
  <c r="I19" i="16" s="1"/>
  <c r="S116" i="11"/>
  <c r="I116" i="14"/>
  <c r="I101" i="14" s="1"/>
  <c r="I101" i="11"/>
  <c r="I100" i="11"/>
  <c r="D80" i="15"/>
  <c r="D81" i="15" s="1"/>
  <c r="S25" i="16" l="1"/>
  <c r="S111" i="16"/>
  <c r="N116" i="11"/>
  <c r="X116" i="15"/>
  <c r="X100" i="15" s="1"/>
  <c r="N100" i="11"/>
  <c r="N101" i="11"/>
  <c r="N100" i="14"/>
  <c r="N104" i="14" s="1"/>
  <c r="I116" i="15"/>
  <c r="I100" i="15"/>
  <c r="I101" i="15"/>
  <c r="N111" i="16"/>
  <c r="N24" i="16"/>
  <c r="N25" i="16"/>
  <c r="N103" i="14"/>
  <c r="N106" i="14"/>
  <c r="N105" i="14"/>
  <c r="N116" i="15"/>
  <c r="AC100" i="11"/>
  <c r="AC105" i="11" s="1"/>
  <c r="S101" i="15"/>
  <c r="S100" i="15"/>
  <c r="I100" i="14"/>
  <c r="I104" i="14" s="1"/>
  <c r="AC100" i="14"/>
  <c r="AC106" i="14" s="1"/>
  <c r="AC105" i="14"/>
  <c r="AC102" i="14"/>
  <c r="S101" i="11"/>
  <c r="S100" i="11"/>
  <c r="X101" i="15"/>
  <c r="X104" i="15" s="1"/>
  <c r="X100" i="14"/>
  <c r="S101" i="14"/>
  <c r="S103" i="14" s="1"/>
  <c r="X101" i="11"/>
  <c r="X103" i="11" s="1"/>
  <c r="AC26" i="16"/>
  <c r="I111" i="16"/>
  <c r="I24" i="16"/>
  <c r="I25" i="16"/>
  <c r="AC100" i="15"/>
  <c r="AC101" i="15"/>
  <c r="I105" i="14"/>
  <c r="I106" i="14"/>
  <c r="I105" i="11"/>
  <c r="I102" i="11"/>
  <c r="I103" i="11"/>
  <c r="I104" i="11"/>
  <c r="I106" i="11"/>
  <c r="C76" i="15"/>
  <c r="C76" i="16"/>
  <c r="C76" i="14"/>
  <c r="C76" i="13"/>
  <c r="C76" i="12"/>
  <c r="C76" i="11"/>
  <c r="C76" i="10"/>
  <c r="C76" i="8"/>
  <c r="C76" i="7"/>
  <c r="I102" i="14" l="1"/>
  <c r="I103" i="14"/>
  <c r="N102" i="14"/>
  <c r="N107" i="14" s="1"/>
  <c r="N117" i="14" s="1"/>
  <c r="N118" i="14" s="1"/>
  <c r="E63" i="2" s="1"/>
  <c r="G63" i="2" s="1"/>
  <c r="AC102" i="11"/>
  <c r="AC103" i="11"/>
  <c r="AC106" i="11"/>
  <c r="N103" i="11"/>
  <c r="N104" i="11"/>
  <c r="N102" i="11"/>
  <c r="N105" i="11"/>
  <c r="N106" i="11"/>
  <c r="N26" i="16"/>
  <c r="N101" i="15"/>
  <c r="N100" i="15"/>
  <c r="I106" i="15"/>
  <c r="I104" i="15"/>
  <c r="I103" i="15"/>
  <c r="I105" i="15"/>
  <c r="I102" i="15"/>
  <c r="AC104" i="11"/>
  <c r="X106" i="15"/>
  <c r="X105" i="15"/>
  <c r="X102" i="15"/>
  <c r="X103" i="15"/>
  <c r="S102" i="15"/>
  <c r="S106" i="15"/>
  <c r="S105" i="15"/>
  <c r="S104" i="15"/>
  <c r="S103" i="15"/>
  <c r="AC105" i="15"/>
  <c r="AC102" i="15"/>
  <c r="AC106" i="15"/>
  <c r="AC104" i="15"/>
  <c r="AC103" i="15"/>
  <c r="AC50" i="16"/>
  <c r="AC62" i="16"/>
  <c r="AC34" i="16"/>
  <c r="AC71" i="16"/>
  <c r="AC37" i="16"/>
  <c r="AC73" i="16"/>
  <c r="AC30" i="16"/>
  <c r="AC58" i="16"/>
  <c r="AC75" i="16"/>
  <c r="AC61" i="16"/>
  <c r="AC33" i="16"/>
  <c r="AC32" i="16"/>
  <c r="AC35" i="16"/>
  <c r="AC36" i="16"/>
  <c r="AC72" i="16"/>
  <c r="AC74" i="16"/>
  <c r="AC31" i="16"/>
  <c r="AC60" i="16"/>
  <c r="AC57" i="16"/>
  <c r="AC70" i="16"/>
  <c r="AC59" i="16"/>
  <c r="AC103" i="14"/>
  <c r="AC107" i="14"/>
  <c r="AC117" i="14" s="1"/>
  <c r="AC118" i="14" s="1"/>
  <c r="E111" i="2" s="1"/>
  <c r="G111" i="2" s="1"/>
  <c r="AC104" i="14"/>
  <c r="S102" i="14"/>
  <c r="S106" i="14"/>
  <c r="X104" i="14"/>
  <c r="X102" i="14"/>
  <c r="X106" i="14"/>
  <c r="X105" i="14"/>
  <c r="X103" i="14"/>
  <c r="S104" i="14"/>
  <c r="S105" i="14"/>
  <c r="S106" i="11"/>
  <c r="S105" i="11"/>
  <c r="S104" i="11"/>
  <c r="S103" i="11"/>
  <c r="S102" i="11"/>
  <c r="I26" i="16"/>
  <c r="S26" i="16"/>
  <c r="X26" i="16"/>
  <c r="X105" i="11"/>
  <c r="X106" i="11"/>
  <c r="X104" i="11"/>
  <c r="X102" i="11"/>
  <c r="I107" i="14"/>
  <c r="I117" i="14" s="1"/>
  <c r="I118" i="14" s="1"/>
  <c r="E31" i="2" s="1"/>
  <c r="E47" i="2" s="1"/>
  <c r="G47" i="2" s="1"/>
  <c r="I107" i="11"/>
  <c r="I117" i="11" s="1"/>
  <c r="I118" i="11" s="1"/>
  <c r="E28" i="2" s="1"/>
  <c r="E44" i="2" s="1"/>
  <c r="G44" i="2" s="1"/>
  <c r="C100" i="16"/>
  <c r="C100" i="14"/>
  <c r="C100" i="13"/>
  <c r="C100" i="12"/>
  <c r="C100" i="11"/>
  <c r="C100" i="8"/>
  <c r="C107" i="7"/>
  <c r="C100" i="6"/>
  <c r="I107" i="15" l="1"/>
  <c r="I117" i="15" s="1"/>
  <c r="I118" i="15" s="1"/>
  <c r="E33" i="2" s="1"/>
  <c r="E49" i="2" s="1"/>
  <c r="G49" i="2" s="1"/>
  <c r="N107" i="11"/>
  <c r="N117" i="11" s="1"/>
  <c r="N118" i="11" s="1"/>
  <c r="E60" i="2" s="1"/>
  <c r="G60" i="2" s="1"/>
  <c r="AC107" i="11"/>
  <c r="AC117" i="11" s="1"/>
  <c r="AC118" i="11" s="1"/>
  <c r="E108" i="2" s="1"/>
  <c r="G108" i="2" s="1"/>
  <c r="N106" i="15"/>
  <c r="N105" i="15"/>
  <c r="N104" i="15"/>
  <c r="N103" i="15"/>
  <c r="N102" i="15"/>
  <c r="N107" i="15"/>
  <c r="N117" i="15" s="1"/>
  <c r="N118" i="15" s="1"/>
  <c r="E65" i="2" s="1"/>
  <c r="G65" i="2" s="1"/>
  <c r="I33" i="16"/>
  <c r="N30" i="16"/>
  <c r="N34" i="16"/>
  <c r="N31" i="16"/>
  <c r="N37" i="16"/>
  <c r="N32" i="16"/>
  <c r="N35" i="16"/>
  <c r="N33" i="16"/>
  <c r="N36" i="16"/>
  <c r="N50" i="16"/>
  <c r="N58" i="16"/>
  <c r="N60" i="16"/>
  <c r="N74" i="16"/>
  <c r="N72" i="16"/>
  <c r="N57" i="16"/>
  <c r="N61" i="16"/>
  <c r="N75" i="16"/>
  <c r="N73" i="16"/>
  <c r="N71" i="16"/>
  <c r="N70" i="16"/>
  <c r="N59" i="16"/>
  <c r="N62" i="16"/>
  <c r="AC107" i="15"/>
  <c r="AC117" i="15" s="1"/>
  <c r="AC118" i="15" s="1"/>
  <c r="E113" i="2" s="1"/>
  <c r="G113" i="2" s="1"/>
  <c r="X107" i="15"/>
  <c r="X117" i="15" s="1"/>
  <c r="X118" i="15" s="1"/>
  <c r="E97" i="2" s="1"/>
  <c r="G97" i="2" s="1"/>
  <c r="S107" i="15"/>
  <c r="S117" i="15" s="1"/>
  <c r="S118" i="15" s="1"/>
  <c r="E81" i="2" s="1"/>
  <c r="G81" i="2" s="1"/>
  <c r="S50" i="16"/>
  <c r="S71" i="16"/>
  <c r="S36" i="16"/>
  <c r="S72" i="16"/>
  <c r="S30" i="16"/>
  <c r="S35" i="16"/>
  <c r="S70" i="16"/>
  <c r="S75" i="16"/>
  <c r="S60" i="16"/>
  <c r="S34" i="16"/>
  <c r="S57" i="16"/>
  <c r="S73" i="16"/>
  <c r="S59" i="16"/>
  <c r="S37" i="16"/>
  <c r="S74" i="16"/>
  <c r="S33" i="16"/>
  <c r="S31" i="16"/>
  <c r="S32" i="16"/>
  <c r="S61" i="16"/>
  <c r="S62" i="16"/>
  <c r="S58" i="16"/>
  <c r="I62" i="16"/>
  <c r="I36" i="16"/>
  <c r="I37" i="16"/>
  <c r="I75" i="16"/>
  <c r="I30" i="16"/>
  <c r="I61" i="16"/>
  <c r="I35" i="16"/>
  <c r="I72" i="16"/>
  <c r="I58" i="16"/>
  <c r="I31" i="16"/>
  <c r="I74" i="16"/>
  <c r="I60" i="16"/>
  <c r="I34" i="16"/>
  <c r="I71" i="16"/>
  <c r="I57" i="16"/>
  <c r="I70" i="16"/>
  <c r="I73" i="16"/>
  <c r="X50" i="16"/>
  <c r="X74" i="16"/>
  <c r="X30" i="16"/>
  <c r="X60" i="16"/>
  <c r="X72" i="16"/>
  <c r="X73" i="16"/>
  <c r="X35" i="16"/>
  <c r="X57" i="16"/>
  <c r="X70" i="16"/>
  <c r="X59" i="16"/>
  <c r="X58" i="16"/>
  <c r="X31" i="16"/>
  <c r="X34" i="16"/>
  <c r="X61" i="16"/>
  <c r="X62" i="16"/>
  <c r="X33" i="16"/>
  <c r="X75" i="16"/>
  <c r="X37" i="16"/>
  <c r="X32" i="16"/>
  <c r="X71" i="16"/>
  <c r="X36" i="16"/>
  <c r="I59" i="16"/>
  <c r="I50" i="16"/>
  <c r="I32" i="16"/>
  <c r="S107" i="14"/>
  <c r="S117" i="14" s="1"/>
  <c r="S118" i="14" s="1"/>
  <c r="E79" i="2" s="1"/>
  <c r="G79" i="2" s="1"/>
  <c r="X107" i="14"/>
  <c r="X117" i="14" s="1"/>
  <c r="X118" i="14" s="1"/>
  <c r="E95" i="2" s="1"/>
  <c r="G95" i="2" s="1"/>
  <c r="S107" i="11"/>
  <c r="S117" i="11" s="1"/>
  <c r="S118" i="11" s="1"/>
  <c r="E76" i="2" s="1"/>
  <c r="G76" i="2" s="1"/>
  <c r="X107" i="11"/>
  <c r="X117" i="11" s="1"/>
  <c r="X118" i="11" s="1"/>
  <c r="E92" i="2" s="1"/>
  <c r="G92" i="2" s="1"/>
  <c r="AC76" i="16"/>
  <c r="AC85" i="16" s="1"/>
  <c r="AC87" i="16" s="1"/>
  <c r="AC114" i="16" s="1"/>
  <c r="AC38" i="16"/>
  <c r="AC51" i="16" s="1"/>
  <c r="AC53" i="16" s="1"/>
  <c r="AC112" i="16" s="1"/>
  <c r="AC63" i="16"/>
  <c r="AC113" i="16" s="1"/>
  <c r="C107" i="13"/>
  <c r="C107" i="10"/>
  <c r="N76" i="16" l="1"/>
  <c r="N85" i="16" s="1"/>
  <c r="N87" i="16" s="1"/>
  <c r="N114" i="16" s="1"/>
  <c r="N38" i="16"/>
  <c r="N51" i="16" s="1"/>
  <c r="N53" i="16" s="1"/>
  <c r="N112" i="16" s="1"/>
  <c r="N63" i="16"/>
  <c r="N113" i="16" s="1"/>
  <c r="I63" i="16"/>
  <c r="I113" i="16" s="1"/>
  <c r="X76" i="16"/>
  <c r="X85" i="16" s="1"/>
  <c r="X87" i="16" s="1"/>
  <c r="X114" i="16" s="1"/>
  <c r="S63" i="16"/>
  <c r="S113" i="16" s="1"/>
  <c r="I38" i="16"/>
  <c r="I51" i="16" s="1"/>
  <c r="I53" i="16" s="1"/>
  <c r="I112" i="16" s="1"/>
  <c r="S76" i="16"/>
  <c r="S85" i="16" s="1"/>
  <c r="S87" i="16" s="1"/>
  <c r="S114" i="16" s="1"/>
  <c r="I76" i="16"/>
  <c r="I85" i="16" s="1"/>
  <c r="I87" i="16" s="1"/>
  <c r="I114" i="16" s="1"/>
  <c r="I116" i="16" s="1"/>
  <c r="S38" i="16"/>
  <c r="S51" i="16" s="1"/>
  <c r="S53" i="16" s="1"/>
  <c r="S112" i="16" s="1"/>
  <c r="X63" i="16"/>
  <c r="X113" i="16" s="1"/>
  <c r="X38" i="16"/>
  <c r="X51" i="16" s="1"/>
  <c r="X53" i="16" s="1"/>
  <c r="X112" i="16" s="1"/>
  <c r="AC116" i="16"/>
  <c r="AC101" i="16" s="1"/>
  <c r="C107" i="11"/>
  <c r="C107" i="12"/>
  <c r="C107" i="14"/>
  <c r="C107" i="6"/>
  <c r="C107" i="16"/>
  <c r="C107" i="15"/>
  <c r="C107" i="8"/>
  <c r="N116" i="16" l="1"/>
  <c r="N101" i="16"/>
  <c r="N100" i="16"/>
  <c r="X116" i="16"/>
  <c r="X101" i="16" s="1"/>
  <c r="S116" i="16"/>
  <c r="S101" i="16" s="1"/>
  <c r="I101" i="16"/>
  <c r="I100" i="16"/>
  <c r="AC100" i="16"/>
  <c r="X100" i="16"/>
  <c r="I103" i="16"/>
  <c r="I104" i="16"/>
  <c r="D13" i="16"/>
  <c r="D42" i="16" s="1"/>
  <c r="D13" i="15"/>
  <c r="D42" i="15" s="1"/>
  <c r="D13" i="14"/>
  <c r="D42" i="14" s="1"/>
  <c r="D13" i="13"/>
  <c r="D42" i="13" s="1"/>
  <c r="D13" i="12"/>
  <c r="D42" i="12" s="1"/>
  <c r="D13" i="11"/>
  <c r="D42" i="11" s="1"/>
  <c r="D13" i="10"/>
  <c r="D42" i="10" s="1"/>
  <c r="D13" i="8"/>
  <c r="D42" i="8" s="1"/>
  <c r="N103" i="16" l="1"/>
  <c r="N106" i="16"/>
  <c r="N104" i="16"/>
  <c r="N102" i="16"/>
  <c r="N107" i="16" s="1"/>
  <c r="N117" i="16" s="1"/>
  <c r="N118" i="16" s="1"/>
  <c r="E64" i="2" s="1"/>
  <c r="G64" i="2" s="1"/>
  <c r="I102" i="16"/>
  <c r="I106" i="16"/>
  <c r="S100" i="16"/>
  <c r="S105" i="16" s="1"/>
  <c r="AC106" i="16"/>
  <c r="AC104" i="16"/>
  <c r="AC103" i="16"/>
  <c r="AC102" i="16"/>
  <c r="X105" i="16"/>
  <c r="X104" i="16"/>
  <c r="X103" i="16"/>
  <c r="X102" i="16"/>
  <c r="X106" i="16"/>
  <c r="D19" i="6"/>
  <c r="D19" i="8"/>
  <c r="D19" i="10"/>
  <c r="D19" i="11"/>
  <c r="D19" i="12"/>
  <c r="D19" i="15"/>
  <c r="D46" i="15"/>
  <c r="D52" i="15" s="1"/>
  <c r="D19" i="16"/>
  <c r="D19" i="14"/>
  <c r="D19" i="13"/>
  <c r="B16" i="2"/>
  <c r="B48" i="2" s="1"/>
  <c r="B80" i="2" s="1"/>
  <c r="B112" i="2" s="1"/>
  <c r="B17" i="2"/>
  <c r="B49" i="2" s="1"/>
  <c r="B81" i="2" s="1"/>
  <c r="B113" i="2" s="1"/>
  <c r="B15" i="2"/>
  <c r="B47" i="2" s="1"/>
  <c r="B79" i="2" s="1"/>
  <c r="B111" i="2" s="1"/>
  <c r="B14" i="2"/>
  <c r="B46" i="2" s="1"/>
  <c r="B78" i="2" s="1"/>
  <c r="B110" i="2" s="1"/>
  <c r="B13" i="2"/>
  <c r="B45" i="2" s="1"/>
  <c r="B77" i="2" s="1"/>
  <c r="B109" i="2" s="1"/>
  <c r="B12" i="2"/>
  <c r="B44" i="2" s="1"/>
  <c r="B76" i="2" s="1"/>
  <c r="B108" i="2" s="1"/>
  <c r="D95" i="16"/>
  <c r="D115" i="16" s="1"/>
  <c r="C81" i="16"/>
  <c r="D86" i="16" s="1"/>
  <c r="C38" i="16"/>
  <c r="C63" i="16" s="1"/>
  <c r="C26" i="16"/>
  <c r="D95" i="15"/>
  <c r="D115" i="15" s="1"/>
  <c r="C81" i="15"/>
  <c r="D86" i="15" s="1"/>
  <c r="C38" i="15"/>
  <c r="C63" i="15" s="1"/>
  <c r="C26" i="15"/>
  <c r="D95" i="14"/>
  <c r="D115" i="14" s="1"/>
  <c r="C81" i="14"/>
  <c r="D86" i="14" s="1"/>
  <c r="D46" i="14"/>
  <c r="D52" i="14" s="1"/>
  <c r="C38" i="14"/>
  <c r="C63" i="14" s="1"/>
  <c r="C26" i="14"/>
  <c r="D95" i="13"/>
  <c r="D115" i="13" s="1"/>
  <c r="C81" i="13"/>
  <c r="D86" i="13" s="1"/>
  <c r="D46" i="13"/>
  <c r="D52" i="13" s="1"/>
  <c r="C38" i="13"/>
  <c r="C63" i="13" s="1"/>
  <c r="C26" i="13"/>
  <c r="D95" i="12"/>
  <c r="D115" i="12" s="1"/>
  <c r="C81" i="12"/>
  <c r="D86" i="12" s="1"/>
  <c r="D43" i="12"/>
  <c r="D46" i="12" s="1"/>
  <c r="D52" i="12" s="1"/>
  <c r="C38" i="12"/>
  <c r="C63" i="12" s="1"/>
  <c r="C26" i="12"/>
  <c r="D95" i="11"/>
  <c r="D115" i="11" s="1"/>
  <c r="C81" i="11"/>
  <c r="D86" i="11" s="1"/>
  <c r="D43" i="11"/>
  <c r="D46" i="11" s="1"/>
  <c r="D52" i="11" s="1"/>
  <c r="C38" i="11"/>
  <c r="C63" i="11" s="1"/>
  <c r="C26" i="11"/>
  <c r="B11" i="2"/>
  <c r="B43" i="2" s="1"/>
  <c r="B75" i="2" s="1"/>
  <c r="B107" i="2" s="1"/>
  <c r="D95" i="10"/>
  <c r="D115" i="10" s="1"/>
  <c r="C81" i="10"/>
  <c r="D86" i="10" s="1"/>
  <c r="D43" i="10"/>
  <c r="D46" i="10" s="1"/>
  <c r="D52" i="10" s="1"/>
  <c r="C38" i="10"/>
  <c r="C63" i="10" s="1"/>
  <c r="C26" i="10"/>
  <c r="D95" i="8"/>
  <c r="D115" i="8" s="1"/>
  <c r="C81" i="8"/>
  <c r="D86" i="8" s="1"/>
  <c r="D43" i="8"/>
  <c r="D46" i="8" s="1"/>
  <c r="D52" i="8" s="1"/>
  <c r="C38" i="8"/>
  <c r="C63" i="8" s="1"/>
  <c r="C26" i="8"/>
  <c r="D95" i="7"/>
  <c r="D115" i="7" s="1"/>
  <c r="C81" i="7"/>
  <c r="D86" i="7" s="1"/>
  <c r="D43" i="7"/>
  <c r="D46" i="7" s="1"/>
  <c r="D52" i="7" s="1"/>
  <c r="C38" i="7"/>
  <c r="C63" i="7" s="1"/>
  <c r="C26" i="7"/>
  <c r="D19" i="7"/>
  <c r="D43" i="6"/>
  <c r="D46" i="6" s="1"/>
  <c r="D52" i="6" s="1"/>
  <c r="B10" i="2"/>
  <c r="B42" i="2" s="1"/>
  <c r="B74" i="2" s="1"/>
  <c r="B106" i="2" s="1"/>
  <c r="B9" i="2"/>
  <c r="B41" i="2" s="1"/>
  <c r="B73" i="2" s="1"/>
  <c r="B105" i="2" s="1"/>
  <c r="B8" i="2"/>
  <c r="B40" i="2" s="1"/>
  <c r="B72" i="2" s="1"/>
  <c r="B104" i="2" s="1"/>
  <c r="D95" i="6"/>
  <c r="D117" i="6" s="1"/>
  <c r="C81" i="6"/>
  <c r="D86" i="6" s="1"/>
  <c r="C76" i="6"/>
  <c r="C38" i="6"/>
  <c r="C26" i="6"/>
  <c r="I107" i="16" l="1"/>
  <c r="I117" i="16" s="1"/>
  <c r="I118" i="16" s="1"/>
  <c r="E32" i="2" s="1"/>
  <c r="E48" i="2" s="1"/>
  <c r="G48" i="2" s="1"/>
  <c r="S103" i="16"/>
  <c r="S104" i="16"/>
  <c r="S102" i="16"/>
  <c r="S106" i="16"/>
  <c r="AC107" i="16"/>
  <c r="AC117" i="16" s="1"/>
  <c r="AC118" i="16" s="1"/>
  <c r="E112" i="2" s="1"/>
  <c r="G112" i="2" s="1"/>
  <c r="X107" i="16"/>
  <c r="X117" i="16" s="1"/>
  <c r="X118" i="16" s="1"/>
  <c r="E96" i="2" s="1"/>
  <c r="G96" i="2" s="1"/>
  <c r="AC26" i="7"/>
  <c r="S26" i="7"/>
  <c r="X26" i="7"/>
  <c r="AC26" i="8"/>
  <c r="X26" i="8"/>
  <c r="S26" i="8"/>
  <c r="B28" i="2"/>
  <c r="B60" i="2" s="1"/>
  <c r="B92" i="2" s="1"/>
  <c r="B30" i="2"/>
  <c r="B62" i="2" s="1"/>
  <c r="B94" i="2" s="1"/>
  <c r="B31" i="2"/>
  <c r="B63" i="2" s="1"/>
  <c r="B95" i="2" s="1"/>
  <c r="I24" i="7"/>
  <c r="I26" i="7" s="1"/>
  <c r="I25" i="7"/>
  <c r="B24" i="2"/>
  <c r="B56" i="2" s="1"/>
  <c r="B88" i="2" s="1"/>
  <c r="B33" i="2"/>
  <c r="B65" i="2" s="1"/>
  <c r="B97" i="2" s="1"/>
  <c r="B32" i="2"/>
  <c r="B64" i="2" s="1"/>
  <c r="B96" i="2" s="1"/>
  <c r="B27" i="2"/>
  <c r="B59" i="2" s="1"/>
  <c r="B91" i="2" s="1"/>
  <c r="B26" i="2"/>
  <c r="B58" i="2" s="1"/>
  <c r="B90" i="2" s="1"/>
  <c r="I24" i="8"/>
  <c r="I25" i="8"/>
  <c r="B29" i="2"/>
  <c r="B61" i="2" s="1"/>
  <c r="B93" i="2" s="1"/>
  <c r="B25" i="2"/>
  <c r="B57" i="2" s="1"/>
  <c r="B89" i="2" s="1"/>
  <c r="D113" i="6"/>
  <c r="D46" i="16"/>
  <c r="D52" i="16" s="1"/>
  <c r="D111" i="7"/>
  <c r="C63" i="6"/>
  <c r="D111" i="16"/>
  <c r="D24" i="15"/>
  <c r="D25" i="11"/>
  <c r="D111" i="10"/>
  <c r="D25" i="14"/>
  <c r="D111" i="8"/>
  <c r="D24" i="13"/>
  <c r="D111" i="12"/>
  <c r="D24" i="11"/>
  <c r="D111" i="14"/>
  <c r="D24" i="14"/>
  <c r="D24" i="10"/>
  <c r="D25" i="13"/>
  <c r="D111" i="13"/>
  <c r="D25" i="10"/>
  <c r="D25" i="15"/>
  <c r="D111" i="11"/>
  <c r="D25" i="12"/>
  <c r="D24" i="12"/>
  <c r="D25" i="16"/>
  <c r="D24" i="16"/>
  <c r="D111" i="15"/>
  <c r="D25" i="8"/>
  <c r="D24" i="8"/>
  <c r="D25" i="7"/>
  <c r="D24" i="7"/>
  <c r="D25" i="6"/>
  <c r="D24" i="6"/>
  <c r="I50" i="7" l="1"/>
  <c r="I61" i="7"/>
  <c r="I32" i="7"/>
  <c r="I73" i="7"/>
  <c r="I33" i="7"/>
  <c r="I59" i="7"/>
  <c r="I34" i="7"/>
  <c r="I70" i="7"/>
  <c r="I62" i="7"/>
  <c r="I36" i="7"/>
  <c r="I58" i="7"/>
  <c r="I75" i="7"/>
  <c r="I31" i="7"/>
  <c r="I74" i="7"/>
  <c r="I60" i="7"/>
  <c r="I37" i="7"/>
  <c r="I35" i="7"/>
  <c r="I72" i="7"/>
  <c r="I71" i="7"/>
  <c r="X75" i="7"/>
  <c r="I57" i="7"/>
  <c r="S107" i="16"/>
  <c r="S117" i="16" s="1"/>
  <c r="S118" i="16" s="1"/>
  <c r="E80" i="2" s="1"/>
  <c r="G80" i="2" s="1"/>
  <c r="AC50" i="8"/>
  <c r="AC59" i="8"/>
  <c r="AC36" i="8"/>
  <c r="AC71" i="8"/>
  <c r="AC73" i="8"/>
  <c r="AC70" i="8"/>
  <c r="AC58" i="8"/>
  <c r="AC35" i="8"/>
  <c r="AC62" i="8"/>
  <c r="AC72" i="8"/>
  <c r="AC34" i="8"/>
  <c r="AC61" i="8"/>
  <c r="AC57" i="8"/>
  <c r="AC33" i="8"/>
  <c r="AC60" i="8"/>
  <c r="AC30" i="8"/>
  <c r="AC32" i="8"/>
  <c r="AC75" i="8"/>
  <c r="AC37" i="8"/>
  <c r="AC31" i="8"/>
  <c r="AC74" i="8"/>
  <c r="S50" i="8"/>
  <c r="S61" i="8"/>
  <c r="S73" i="8"/>
  <c r="S70" i="8"/>
  <c r="S34" i="8"/>
  <c r="S75" i="8"/>
  <c r="S58" i="8"/>
  <c r="S37" i="8"/>
  <c r="S71" i="8"/>
  <c r="S60" i="8"/>
  <c r="S31" i="8"/>
  <c r="S62" i="8"/>
  <c r="S36" i="8"/>
  <c r="S74" i="8"/>
  <c r="S72" i="8"/>
  <c r="S32" i="8"/>
  <c r="S35" i="8"/>
  <c r="S59" i="8"/>
  <c r="S57" i="8"/>
  <c r="S33" i="8"/>
  <c r="X50" i="8"/>
  <c r="X75" i="8"/>
  <c r="X73" i="8"/>
  <c r="X37" i="8"/>
  <c r="X60" i="8"/>
  <c r="X58" i="8"/>
  <c r="X34" i="8"/>
  <c r="X32" i="8"/>
  <c r="X62" i="8"/>
  <c r="X31" i="8"/>
  <c r="X57" i="8"/>
  <c r="X36" i="8"/>
  <c r="X74" i="8"/>
  <c r="X71" i="8"/>
  <c r="X59" i="8"/>
  <c r="X30" i="8"/>
  <c r="X61" i="8"/>
  <c r="X33" i="8"/>
  <c r="X35" i="8"/>
  <c r="X72" i="8"/>
  <c r="X70" i="8"/>
  <c r="X50" i="7"/>
  <c r="X60" i="7"/>
  <c r="X72" i="7"/>
  <c r="X74" i="7"/>
  <c r="X32" i="7"/>
  <c r="X58" i="7"/>
  <c r="X70" i="7"/>
  <c r="X35" i="7"/>
  <c r="X57" i="7"/>
  <c r="X62" i="7"/>
  <c r="X59" i="7"/>
  <c r="X71" i="7"/>
  <c r="X73" i="7"/>
  <c r="X37" i="7"/>
  <c r="X34" i="7"/>
  <c r="X31" i="7"/>
  <c r="X61" i="7"/>
  <c r="X36" i="7"/>
  <c r="X33" i="7"/>
  <c r="S50" i="7"/>
  <c r="S74" i="7"/>
  <c r="S71" i="7"/>
  <c r="S32" i="7"/>
  <c r="S62" i="7"/>
  <c r="S73" i="7"/>
  <c r="S59" i="7"/>
  <c r="S36" i="7"/>
  <c r="S70" i="7"/>
  <c r="S72" i="7"/>
  <c r="S37" i="7"/>
  <c r="S75" i="7"/>
  <c r="S34" i="7"/>
  <c r="S57" i="7"/>
  <c r="S61" i="7"/>
  <c r="S31" i="7"/>
  <c r="S60" i="7"/>
  <c r="S35" i="7"/>
  <c r="S33" i="7"/>
  <c r="S58" i="7"/>
  <c r="AC50" i="7"/>
  <c r="AC61" i="7"/>
  <c r="AC59" i="7"/>
  <c r="AC71" i="7"/>
  <c r="AC73" i="7"/>
  <c r="AC37" i="7"/>
  <c r="AC35" i="7"/>
  <c r="AC32" i="7"/>
  <c r="AC70" i="7"/>
  <c r="AC75" i="7"/>
  <c r="AC58" i="7"/>
  <c r="AC31" i="7"/>
  <c r="AC57" i="7"/>
  <c r="AC60" i="7"/>
  <c r="AC34" i="7"/>
  <c r="AC62" i="7"/>
  <c r="AC36" i="7"/>
  <c r="AC72" i="7"/>
  <c r="AC30" i="7"/>
  <c r="AC74" i="7"/>
  <c r="AC33" i="7"/>
  <c r="I26" i="8"/>
  <c r="I26" i="6"/>
  <c r="D26" i="14"/>
  <c r="D36" i="14" s="1"/>
  <c r="D26" i="13"/>
  <c r="N30" i="13" s="1"/>
  <c r="N38" i="13" s="1"/>
  <c r="N51" i="13" s="1"/>
  <c r="N53" i="13" s="1"/>
  <c r="N112" i="13" s="1"/>
  <c r="N116" i="13" s="1"/>
  <c r="D26" i="15"/>
  <c r="D59" i="15" s="1"/>
  <c r="D26" i="11"/>
  <c r="D26" i="12"/>
  <c r="N30" i="12" s="1"/>
  <c r="N38" i="12" s="1"/>
  <c r="N51" i="12" s="1"/>
  <c r="N53" i="12" s="1"/>
  <c r="N112" i="12" s="1"/>
  <c r="N116" i="12" s="1"/>
  <c r="D26" i="10"/>
  <c r="N75" i="10" s="1"/>
  <c r="N76" i="10" s="1"/>
  <c r="N85" i="10" s="1"/>
  <c r="N87" i="10" s="1"/>
  <c r="N114" i="10" s="1"/>
  <c r="N116" i="10" s="1"/>
  <c r="D26" i="8"/>
  <c r="N30" i="8" s="1"/>
  <c r="N38" i="8" s="1"/>
  <c r="N51" i="8" s="1"/>
  <c r="N53" i="8" s="1"/>
  <c r="N112" i="8" s="1"/>
  <c r="N116" i="8" s="1"/>
  <c r="D26" i="7"/>
  <c r="N30" i="7" s="1"/>
  <c r="N38" i="7" s="1"/>
  <c r="N51" i="7" s="1"/>
  <c r="N53" i="7" s="1"/>
  <c r="N112" i="7" s="1"/>
  <c r="N116" i="7" s="1"/>
  <c r="D26" i="6"/>
  <c r="D26" i="16"/>
  <c r="S30" i="6" l="1"/>
  <c r="S38" i="6" s="1"/>
  <c r="S51" i="6" s="1"/>
  <c r="S53" i="6" s="1"/>
  <c r="S114" i="6" s="1"/>
  <c r="S118" i="6" s="1"/>
  <c r="N30" i="6"/>
  <c r="N38" i="6" s="1"/>
  <c r="N51" i="6" s="1"/>
  <c r="N53" i="6" s="1"/>
  <c r="N114" i="6" s="1"/>
  <c r="N118" i="6" s="1"/>
  <c r="I76" i="7"/>
  <c r="I85" i="7" s="1"/>
  <c r="I87" i="7" s="1"/>
  <c r="I114" i="7" s="1"/>
  <c r="N101" i="12"/>
  <c r="N100" i="12"/>
  <c r="N100" i="7"/>
  <c r="N101" i="7"/>
  <c r="I63" i="7"/>
  <c r="I113" i="7" s="1"/>
  <c r="N101" i="8"/>
  <c r="N100" i="8"/>
  <c r="N101" i="13"/>
  <c r="N100" i="13"/>
  <c r="N100" i="10"/>
  <c r="N101" i="10"/>
  <c r="D74" i="14"/>
  <c r="D50" i="14"/>
  <c r="D37" i="14"/>
  <c r="D72" i="14"/>
  <c r="D59" i="14"/>
  <c r="D73" i="14"/>
  <c r="S101" i="6"/>
  <c r="S100" i="6"/>
  <c r="S30" i="7"/>
  <c r="X30" i="7"/>
  <c r="AC76" i="6"/>
  <c r="AC85" i="6" s="1"/>
  <c r="AC87" i="6" s="1"/>
  <c r="AC116" i="6" s="1"/>
  <c r="X75" i="6"/>
  <c r="I62" i="8"/>
  <c r="AC63" i="8"/>
  <c r="AC113" i="8" s="1"/>
  <c r="S30" i="8"/>
  <c r="S38" i="8" s="1"/>
  <c r="S51" i="8" s="1"/>
  <c r="S53" i="8" s="1"/>
  <c r="S112" i="8" s="1"/>
  <c r="AC38" i="13"/>
  <c r="AC51" i="13" s="1"/>
  <c r="AC53" i="13" s="1"/>
  <c r="AC112" i="13" s="1"/>
  <c r="AC116" i="13" s="1"/>
  <c r="X38" i="13"/>
  <c r="X51" i="13" s="1"/>
  <c r="X53" i="13" s="1"/>
  <c r="X112" i="13" s="1"/>
  <c r="X116" i="13" s="1"/>
  <c r="S38" i="13"/>
  <c r="S51" i="13" s="1"/>
  <c r="S53" i="13" s="1"/>
  <c r="S112" i="13" s="1"/>
  <c r="S116" i="13" s="1"/>
  <c r="I75" i="10"/>
  <c r="I76" i="10" s="1"/>
  <c r="I85" i="10" s="1"/>
  <c r="I87" i="10" s="1"/>
  <c r="I114" i="10" s="1"/>
  <c r="I116" i="10" s="1"/>
  <c r="X76" i="10"/>
  <c r="X85" i="10" s="1"/>
  <c r="X87" i="10" s="1"/>
  <c r="X114" i="10" s="1"/>
  <c r="X116" i="10" s="1"/>
  <c r="S76" i="10"/>
  <c r="S85" i="10" s="1"/>
  <c r="S87" i="10" s="1"/>
  <c r="S114" i="10" s="1"/>
  <c r="S116" i="10" s="1"/>
  <c r="AC76" i="10"/>
  <c r="AC85" i="10" s="1"/>
  <c r="AC87" i="10" s="1"/>
  <c r="AC114" i="10" s="1"/>
  <c r="AC116" i="10" s="1"/>
  <c r="I30" i="12"/>
  <c r="I38" i="12" s="1"/>
  <c r="I51" i="12" s="1"/>
  <c r="I53" i="12" s="1"/>
  <c r="I112" i="12" s="1"/>
  <c r="I116" i="12" s="1"/>
  <c r="I100" i="12" s="1"/>
  <c r="S30" i="12"/>
  <c r="AC38" i="12"/>
  <c r="AC51" i="12" s="1"/>
  <c r="AC53" i="12" s="1"/>
  <c r="AC112" i="12" s="1"/>
  <c r="AC116" i="12" s="1"/>
  <c r="X38" i="12"/>
  <c r="X51" i="12" s="1"/>
  <c r="X53" i="12" s="1"/>
  <c r="X112" i="12" s="1"/>
  <c r="X116" i="12" s="1"/>
  <c r="D62" i="6"/>
  <c r="AC38" i="6"/>
  <c r="AC51" i="6" s="1"/>
  <c r="AC53" i="6" s="1"/>
  <c r="AC114" i="6" s="1"/>
  <c r="X38" i="6"/>
  <c r="X51" i="6" s="1"/>
  <c r="X53" i="6" s="1"/>
  <c r="X114" i="6" s="1"/>
  <c r="D71" i="14"/>
  <c r="D57" i="14"/>
  <c r="D58" i="14"/>
  <c r="D62" i="14"/>
  <c r="D31" i="14"/>
  <c r="I59" i="6"/>
  <c r="I62" i="6"/>
  <c r="D74" i="13"/>
  <c r="I30" i="13"/>
  <c r="I38" i="13" s="1"/>
  <c r="I51" i="13" s="1"/>
  <c r="I53" i="13" s="1"/>
  <c r="I112" i="13" s="1"/>
  <c r="I116" i="13" s="1"/>
  <c r="D60" i="14"/>
  <c r="D61" i="14"/>
  <c r="D32" i="14"/>
  <c r="D70" i="14"/>
  <c r="D30" i="14"/>
  <c r="D33" i="14"/>
  <c r="I50" i="8"/>
  <c r="I35" i="8"/>
  <c r="I72" i="8"/>
  <c r="I34" i="8"/>
  <c r="I37" i="8"/>
  <c r="I31" i="8"/>
  <c r="I59" i="8"/>
  <c r="I57" i="8"/>
  <c r="I33" i="8"/>
  <c r="I75" i="8"/>
  <c r="I58" i="8"/>
  <c r="I61" i="8"/>
  <c r="I32" i="8"/>
  <c r="I36" i="8"/>
  <c r="I70" i="8"/>
  <c r="I74" i="8"/>
  <c r="I60" i="8"/>
  <c r="I73" i="8"/>
  <c r="I71" i="8"/>
  <c r="I50" i="6"/>
  <c r="I33" i="6"/>
  <c r="I60" i="6"/>
  <c r="I75" i="6"/>
  <c r="I34" i="6"/>
  <c r="I61" i="6"/>
  <c r="I58" i="6"/>
  <c r="I32" i="6"/>
  <c r="I35" i="6"/>
  <c r="I37" i="6"/>
  <c r="I57" i="6"/>
  <c r="I73" i="6"/>
  <c r="I36" i="6"/>
  <c r="I70" i="6"/>
  <c r="I71" i="6"/>
  <c r="I72" i="6"/>
  <c r="I31" i="6"/>
  <c r="I74" i="6"/>
  <c r="D34" i="6"/>
  <c r="I30" i="6"/>
  <c r="I30" i="7"/>
  <c r="I38" i="7" s="1"/>
  <c r="I51" i="7" s="1"/>
  <c r="I53" i="7" s="1"/>
  <c r="I112" i="7" s="1"/>
  <c r="I116" i="7" s="1"/>
  <c r="D62" i="8"/>
  <c r="I30" i="8"/>
  <c r="D34" i="7"/>
  <c r="D35" i="14"/>
  <c r="D34" i="14"/>
  <c r="D75" i="14"/>
  <c r="D60" i="13"/>
  <c r="D30" i="7"/>
  <c r="D70" i="7"/>
  <c r="D75" i="7"/>
  <c r="D72" i="7"/>
  <c r="D74" i="7"/>
  <c r="D73" i="7"/>
  <c r="D71" i="7"/>
  <c r="D34" i="13"/>
  <c r="D37" i="13"/>
  <c r="D33" i="13"/>
  <c r="D31" i="15"/>
  <c r="D36" i="15"/>
  <c r="D58" i="15"/>
  <c r="D60" i="15"/>
  <c r="D58" i="13"/>
  <c r="D62" i="13"/>
  <c r="D71" i="13"/>
  <c r="D32" i="15"/>
  <c r="D34" i="15"/>
  <c r="D35" i="13"/>
  <c r="D50" i="13"/>
  <c r="D73" i="13"/>
  <c r="D50" i="15"/>
  <c r="D33" i="15"/>
  <c r="D59" i="13"/>
  <c r="D37" i="15"/>
  <c r="D30" i="13"/>
  <c r="D70" i="13"/>
  <c r="D35" i="15"/>
  <c r="D32" i="13"/>
  <c r="D72" i="13"/>
  <c r="D57" i="15"/>
  <c r="D30" i="15"/>
  <c r="D61" i="13"/>
  <c r="D61" i="15"/>
  <c r="D36" i="13"/>
  <c r="D62" i="15"/>
  <c r="D31" i="13"/>
  <c r="D57" i="13"/>
  <c r="D75" i="13"/>
  <c r="D75" i="16"/>
  <c r="D70" i="16"/>
  <c r="D74" i="16"/>
  <c r="D73" i="16"/>
  <c r="D72" i="16"/>
  <c r="D71" i="16"/>
  <c r="D50" i="10"/>
  <c r="D71" i="10"/>
  <c r="D70" i="10"/>
  <c r="D74" i="10"/>
  <c r="D73" i="10"/>
  <c r="D75" i="10"/>
  <c r="D72" i="10"/>
  <c r="D33" i="8"/>
  <c r="D74" i="8"/>
  <c r="D73" i="8"/>
  <c r="D75" i="8"/>
  <c r="D72" i="8"/>
  <c r="D71" i="8"/>
  <c r="D70" i="8"/>
  <c r="D72" i="11"/>
  <c r="D61" i="11"/>
  <c r="D62" i="11"/>
  <c r="D71" i="11"/>
  <c r="D57" i="11"/>
  <c r="D30" i="11"/>
  <c r="D35" i="11"/>
  <c r="D70" i="11"/>
  <c r="D50" i="11"/>
  <c r="D60" i="11"/>
  <c r="D37" i="11"/>
  <c r="D32" i="11"/>
  <c r="D33" i="11"/>
  <c r="D74" i="11"/>
  <c r="D34" i="11"/>
  <c r="D58" i="11"/>
  <c r="D31" i="11"/>
  <c r="D75" i="11"/>
  <c r="D59" i="11"/>
  <c r="D36" i="11"/>
  <c r="D73" i="11"/>
  <c r="D75" i="15"/>
  <c r="D74" i="15"/>
  <c r="D73" i="15"/>
  <c r="D72" i="15"/>
  <c r="D71" i="15"/>
  <c r="D70" i="15"/>
  <c r="D33" i="12"/>
  <c r="D75" i="12"/>
  <c r="D72" i="12"/>
  <c r="D74" i="12"/>
  <c r="D73" i="12"/>
  <c r="D70" i="12"/>
  <c r="D71" i="12"/>
  <c r="D31" i="8"/>
  <c r="D58" i="8"/>
  <c r="D35" i="8"/>
  <c r="D34" i="8"/>
  <c r="D32" i="8"/>
  <c r="D50" i="12"/>
  <c r="D37" i="12"/>
  <c r="D57" i="12"/>
  <c r="D35" i="12"/>
  <c r="D30" i="12"/>
  <c r="D31" i="12"/>
  <c r="D59" i="12"/>
  <c r="D32" i="12"/>
  <c r="D60" i="12"/>
  <c r="D34" i="12"/>
  <c r="D61" i="12"/>
  <c r="D36" i="12"/>
  <c r="D62" i="12"/>
  <c r="D58" i="12"/>
  <c r="D60" i="8"/>
  <c r="D59" i="8"/>
  <c r="D50" i="8"/>
  <c r="D58" i="7"/>
  <c r="D31" i="7"/>
  <c r="D32" i="7"/>
  <c r="D36" i="7"/>
  <c r="D34" i="10"/>
  <c r="D57" i="8"/>
  <c r="D61" i="8"/>
  <c r="D37" i="8"/>
  <c r="D36" i="8"/>
  <c r="D31" i="6"/>
  <c r="D73" i="6"/>
  <c r="D72" i="6"/>
  <c r="D58" i="10"/>
  <c r="D60" i="10"/>
  <c r="D50" i="6"/>
  <c r="D62" i="10"/>
  <c r="D36" i="10"/>
  <c r="D31" i="10"/>
  <c r="D37" i="10"/>
  <c r="D59" i="6"/>
  <c r="D33" i="10"/>
  <c r="D57" i="10"/>
  <c r="D61" i="10"/>
  <c r="D30" i="10"/>
  <c r="D32" i="6"/>
  <c r="D33" i="6"/>
  <c r="D32" i="10"/>
  <c r="D59" i="10"/>
  <c r="D35" i="10"/>
  <c r="D57" i="6"/>
  <c r="D74" i="6"/>
  <c r="D30" i="8"/>
  <c r="D35" i="7"/>
  <c r="D33" i="7"/>
  <c r="D59" i="7"/>
  <c r="D57" i="7"/>
  <c r="D37" i="7"/>
  <c r="D60" i="7"/>
  <c r="D62" i="7"/>
  <c r="D61" i="7"/>
  <c r="D50" i="7"/>
  <c r="D61" i="6"/>
  <c r="D36" i="6"/>
  <c r="D30" i="6"/>
  <c r="D71" i="6"/>
  <c r="D58" i="6"/>
  <c r="D60" i="6"/>
  <c r="D35" i="6"/>
  <c r="D75" i="6"/>
  <c r="D37" i="6"/>
  <c r="D70" i="6"/>
  <c r="D30" i="16"/>
  <c r="D61" i="16"/>
  <c r="D33" i="16"/>
  <c r="D36" i="16"/>
  <c r="D35" i="16"/>
  <c r="D37" i="16"/>
  <c r="D62" i="16"/>
  <c r="D32" i="16"/>
  <c r="D50" i="16"/>
  <c r="D60" i="16"/>
  <c r="D34" i="16"/>
  <c r="D58" i="16"/>
  <c r="D59" i="16"/>
  <c r="D57" i="16"/>
  <c r="D31" i="16"/>
  <c r="I100" i="7" l="1"/>
  <c r="I101" i="7"/>
  <c r="N106" i="10"/>
  <c r="N104" i="10"/>
  <c r="N103" i="10"/>
  <c r="N102" i="10"/>
  <c r="N105" i="10"/>
  <c r="N107" i="10"/>
  <c r="N117" i="10" s="1"/>
  <c r="N118" i="10" s="1"/>
  <c r="E59" i="2" s="1"/>
  <c r="G59" i="2" s="1"/>
  <c r="N104" i="13"/>
  <c r="N103" i="13"/>
  <c r="N106" i="13"/>
  <c r="N105" i="13"/>
  <c r="N102" i="13"/>
  <c r="N107" i="13" s="1"/>
  <c r="N117" i="13" s="1"/>
  <c r="N118" i="13" s="1"/>
  <c r="E62" i="2" s="1"/>
  <c r="G62" i="2" s="1"/>
  <c r="N107" i="8"/>
  <c r="N117" i="8" s="1"/>
  <c r="N118" i="8" s="1"/>
  <c r="E58" i="2" s="1"/>
  <c r="G58" i="2" s="1"/>
  <c r="N105" i="8"/>
  <c r="N103" i="8"/>
  <c r="N106" i="8"/>
  <c r="N104" i="8"/>
  <c r="N102" i="8"/>
  <c r="N104" i="7"/>
  <c r="N103" i="7"/>
  <c r="N102" i="7"/>
  <c r="N106" i="7"/>
  <c r="N105" i="7"/>
  <c r="N107" i="7"/>
  <c r="N117" i="7" s="1"/>
  <c r="N118" i="7" s="1"/>
  <c r="E57" i="2" s="1"/>
  <c r="G57" i="2" s="1"/>
  <c r="N105" i="12"/>
  <c r="N103" i="12"/>
  <c r="N106" i="12"/>
  <c r="N104" i="12"/>
  <c r="N102" i="12"/>
  <c r="N107" i="12" s="1"/>
  <c r="N117" i="12" s="1"/>
  <c r="N118" i="12" s="1"/>
  <c r="E61" i="2" s="1"/>
  <c r="G61" i="2" s="1"/>
  <c r="I100" i="10"/>
  <c r="I101" i="10"/>
  <c r="N101" i="6"/>
  <c r="N100" i="6"/>
  <c r="I101" i="12"/>
  <c r="I105" i="12" s="1"/>
  <c r="S38" i="12"/>
  <c r="S51" i="12" s="1"/>
  <c r="S53" i="12" s="1"/>
  <c r="S112" i="12" s="1"/>
  <c r="S116" i="12" s="1"/>
  <c r="S104" i="6"/>
  <c r="S103" i="6"/>
  <c r="S102" i="6"/>
  <c r="S105" i="6"/>
  <c r="S106" i="6"/>
  <c r="S107" i="6" s="1"/>
  <c r="S119" i="6" s="1"/>
  <c r="S120" i="6" s="1"/>
  <c r="E72" i="2" s="1"/>
  <c r="G72" i="2" s="1"/>
  <c r="AC76" i="8"/>
  <c r="AC85" i="8" s="1"/>
  <c r="AC87" i="8" s="1"/>
  <c r="AC114" i="8" s="1"/>
  <c r="S76" i="7"/>
  <c r="S85" i="7" s="1"/>
  <c r="S87" i="7" s="1"/>
  <c r="S114" i="7" s="1"/>
  <c r="X101" i="10"/>
  <c r="X100" i="10"/>
  <c r="S100" i="10"/>
  <c r="S101" i="10"/>
  <c r="AC63" i="7"/>
  <c r="AC113" i="7" s="1"/>
  <c r="X76" i="7"/>
  <c r="X85" i="7" s="1"/>
  <c r="X87" i="7" s="1"/>
  <c r="X114" i="7" s="1"/>
  <c r="S76" i="8"/>
  <c r="S85" i="8" s="1"/>
  <c r="S87" i="8" s="1"/>
  <c r="S114" i="8" s="1"/>
  <c r="X63" i="8"/>
  <c r="X113" i="8" s="1"/>
  <c r="AC100" i="10"/>
  <c r="AC101" i="10"/>
  <c r="X63" i="7"/>
  <c r="X113" i="7" s="1"/>
  <c r="X101" i="12"/>
  <c r="X100" i="12"/>
  <c r="S101" i="13"/>
  <c r="S100" i="13"/>
  <c r="X38" i="8"/>
  <c r="X51" i="8" s="1"/>
  <c r="X53" i="8" s="1"/>
  <c r="X112" i="8" s="1"/>
  <c r="AC76" i="7"/>
  <c r="AC85" i="7" s="1"/>
  <c r="AC87" i="7" s="1"/>
  <c r="AC114" i="7" s="1"/>
  <c r="AC100" i="12"/>
  <c r="AC101" i="12"/>
  <c r="S63" i="8"/>
  <c r="S113" i="8" s="1"/>
  <c r="X63" i="6"/>
  <c r="X115" i="6" s="1"/>
  <c r="X38" i="7"/>
  <c r="X51" i="7" s="1"/>
  <c r="X53" i="7" s="1"/>
  <c r="X112" i="7" s="1"/>
  <c r="S63" i="7"/>
  <c r="S113" i="7" s="1"/>
  <c r="AC101" i="13"/>
  <c r="AC100" i="13"/>
  <c r="X76" i="8"/>
  <c r="X85" i="8" s="1"/>
  <c r="X87" i="8" s="1"/>
  <c r="X114" i="8" s="1"/>
  <c r="AC63" i="6"/>
  <c r="AC115" i="6" s="1"/>
  <c r="AC118" i="6" s="1"/>
  <c r="S38" i="7"/>
  <c r="S51" i="7" s="1"/>
  <c r="S53" i="7" s="1"/>
  <c r="S112" i="7" s="1"/>
  <c r="X76" i="6"/>
  <c r="X85" i="6" s="1"/>
  <c r="X87" i="6" s="1"/>
  <c r="X116" i="6" s="1"/>
  <c r="X101" i="13"/>
  <c r="X100" i="13"/>
  <c r="AC38" i="8"/>
  <c r="AC51" i="8" s="1"/>
  <c r="AC53" i="8" s="1"/>
  <c r="AC112" i="8" s="1"/>
  <c r="AC38" i="7"/>
  <c r="AC51" i="7" s="1"/>
  <c r="AC53" i="7" s="1"/>
  <c r="AC112" i="7" s="1"/>
  <c r="D76" i="14"/>
  <c r="D85" i="14" s="1"/>
  <c r="D87" i="14" s="1"/>
  <c r="D114" i="14" s="1"/>
  <c r="I63" i="8"/>
  <c r="I113" i="8" s="1"/>
  <c r="D38" i="14"/>
  <c r="D51" i="14" s="1"/>
  <c r="D53" i="14" s="1"/>
  <c r="D112" i="14" s="1"/>
  <c r="D63" i="14"/>
  <c r="D113" i="14" s="1"/>
  <c r="I63" i="6"/>
  <c r="I115" i="6" s="1"/>
  <c r="I102" i="12"/>
  <c r="I100" i="13"/>
  <c r="I101" i="13"/>
  <c r="I106" i="12"/>
  <c r="I76" i="8"/>
  <c r="I85" i="8" s="1"/>
  <c r="I87" i="8" s="1"/>
  <c r="I114" i="8" s="1"/>
  <c r="I38" i="8"/>
  <c r="I51" i="8" s="1"/>
  <c r="I53" i="8" s="1"/>
  <c r="I112" i="8" s="1"/>
  <c r="I38" i="6"/>
  <c r="I51" i="6" s="1"/>
  <c r="I53" i="6" s="1"/>
  <c r="I114" i="6" s="1"/>
  <c r="I76" i="6"/>
  <c r="I85" i="6" s="1"/>
  <c r="I87" i="6" s="1"/>
  <c r="I116" i="6" s="1"/>
  <c r="D76" i="7"/>
  <c r="D85" i="7" s="1"/>
  <c r="D87" i="7" s="1"/>
  <c r="D114" i="7" s="1"/>
  <c r="D76" i="13"/>
  <c r="D85" i="13" s="1"/>
  <c r="D87" i="13" s="1"/>
  <c r="D114" i="13" s="1"/>
  <c r="D63" i="13"/>
  <c r="D113" i="13" s="1"/>
  <c r="D38" i="13"/>
  <c r="D51" i="13" s="1"/>
  <c r="D53" i="13" s="1"/>
  <c r="D112" i="13" s="1"/>
  <c r="D63" i="15"/>
  <c r="D113" i="15" s="1"/>
  <c r="D38" i="15"/>
  <c r="D51" i="15" s="1"/>
  <c r="D53" i="15" s="1"/>
  <c r="D112" i="15" s="1"/>
  <c r="D76" i="11"/>
  <c r="D85" i="11" s="1"/>
  <c r="D87" i="11" s="1"/>
  <c r="D114" i="11" s="1"/>
  <c r="D76" i="8"/>
  <c r="D85" i="8" s="1"/>
  <c r="D87" i="8" s="1"/>
  <c r="D114" i="8" s="1"/>
  <c r="D76" i="15"/>
  <c r="D85" i="15" s="1"/>
  <c r="D87" i="15" s="1"/>
  <c r="D114" i="15" s="1"/>
  <c r="D38" i="11"/>
  <c r="D51" i="11" s="1"/>
  <c r="D53" i="11" s="1"/>
  <c r="D112" i="11" s="1"/>
  <c r="D63" i="11"/>
  <c r="D113" i="11" s="1"/>
  <c r="D76" i="10"/>
  <c r="D85" i="10" s="1"/>
  <c r="D87" i="10" s="1"/>
  <c r="D114" i="10" s="1"/>
  <c r="D76" i="16"/>
  <c r="D85" i="16" s="1"/>
  <c r="D87" i="16" s="1"/>
  <c r="D114" i="16" s="1"/>
  <c r="D76" i="12"/>
  <c r="D85" i="12" s="1"/>
  <c r="D87" i="12" s="1"/>
  <c r="D114" i="12" s="1"/>
  <c r="D38" i="12"/>
  <c r="D51" i="12" s="1"/>
  <c r="D53" i="12" s="1"/>
  <c r="D112" i="12" s="1"/>
  <c r="D63" i="12"/>
  <c r="D113" i="12" s="1"/>
  <c r="D63" i="8"/>
  <c r="D113" i="8" s="1"/>
  <c r="D38" i="8"/>
  <c r="D51" i="8" s="1"/>
  <c r="D53" i="8" s="1"/>
  <c r="D112" i="8" s="1"/>
  <c r="D63" i="10"/>
  <c r="D113" i="10" s="1"/>
  <c r="D38" i="10"/>
  <c r="D51" i="10" s="1"/>
  <c r="D53" i="10" s="1"/>
  <c r="D112" i="10" s="1"/>
  <c r="D38" i="7"/>
  <c r="D51" i="7" s="1"/>
  <c r="D53" i="7" s="1"/>
  <c r="D112" i="7" s="1"/>
  <c r="D63" i="7"/>
  <c r="D113" i="7" s="1"/>
  <c r="D63" i="6"/>
  <c r="D115" i="6" s="1"/>
  <c r="D38" i="6"/>
  <c r="D51" i="6" s="1"/>
  <c r="D53" i="6" s="1"/>
  <c r="D114" i="6" s="1"/>
  <c r="D38" i="16"/>
  <c r="D51" i="16" s="1"/>
  <c r="D53" i="16" s="1"/>
  <c r="D112" i="16" s="1"/>
  <c r="D76" i="6"/>
  <c r="D85" i="6" s="1"/>
  <c r="D87" i="6" s="1"/>
  <c r="D116" i="6" s="1"/>
  <c r="D63" i="16"/>
  <c r="D113" i="16" s="1"/>
  <c r="N106" i="6" l="1"/>
  <c r="N102" i="6"/>
  <c r="N107" i="6" s="1"/>
  <c r="N119" i="6" s="1"/>
  <c r="N120" i="6" s="1"/>
  <c r="E56" i="2" s="1"/>
  <c r="G56" i="2" s="1"/>
  <c r="G66" i="2" s="1"/>
  <c r="G67" i="2" s="1"/>
  <c r="N105" i="6"/>
  <c r="N104" i="6"/>
  <c r="N103" i="6"/>
  <c r="I106" i="10"/>
  <c r="I105" i="10"/>
  <c r="I104" i="10"/>
  <c r="I103" i="10"/>
  <c r="I102" i="10"/>
  <c r="I107" i="10" s="1"/>
  <c r="I117" i="10" s="1"/>
  <c r="I118" i="10" s="1"/>
  <c r="E27" i="2" s="1"/>
  <c r="E43" i="2" s="1"/>
  <c r="G43" i="2" s="1"/>
  <c r="I103" i="7"/>
  <c r="I106" i="7"/>
  <c r="I104" i="7"/>
  <c r="I105" i="7"/>
  <c r="I102" i="7"/>
  <c r="D116" i="14"/>
  <c r="D100" i="14" s="1"/>
  <c r="S104" i="13"/>
  <c r="S103" i="13"/>
  <c r="S102" i="13"/>
  <c r="S106" i="13"/>
  <c r="S107" i="13" s="1"/>
  <c r="S117" i="13" s="1"/>
  <c r="S118" i="13" s="1"/>
  <c r="E78" i="2" s="1"/>
  <c r="G78" i="2" s="1"/>
  <c r="S105" i="13"/>
  <c r="AC104" i="13"/>
  <c r="AC103" i="13"/>
  <c r="AC106" i="13"/>
  <c r="AC102" i="13"/>
  <c r="AC105" i="13"/>
  <c r="X106" i="13"/>
  <c r="X104" i="13"/>
  <c r="X103" i="13"/>
  <c r="X102" i="13"/>
  <c r="X107" i="13" s="1"/>
  <c r="X117" i="13" s="1"/>
  <c r="X118" i="13" s="1"/>
  <c r="E94" i="2" s="1"/>
  <c r="G94" i="2" s="1"/>
  <c r="X105" i="13"/>
  <c r="I103" i="12"/>
  <c r="I104" i="12"/>
  <c r="S100" i="12"/>
  <c r="S101" i="12"/>
  <c r="X106" i="12"/>
  <c r="X105" i="12"/>
  <c r="X104" i="12"/>
  <c r="X103" i="12"/>
  <c r="X102" i="12"/>
  <c r="AC102" i="12"/>
  <c r="AC106" i="12"/>
  <c r="AC105" i="12"/>
  <c r="AC103" i="12"/>
  <c r="AC104" i="12"/>
  <c r="S103" i="10"/>
  <c r="X106" i="10"/>
  <c r="X105" i="10"/>
  <c r="X104" i="10"/>
  <c r="X102" i="10"/>
  <c r="X103" i="10"/>
  <c r="AC105" i="10"/>
  <c r="AC104" i="10"/>
  <c r="AC103" i="10"/>
  <c r="AC102" i="10"/>
  <c r="AC106" i="10"/>
  <c r="S102" i="10"/>
  <c r="S106" i="10"/>
  <c r="S104" i="10"/>
  <c r="S105" i="10"/>
  <c r="X116" i="7"/>
  <c r="X100" i="7" s="1"/>
  <c r="X118" i="6"/>
  <c r="X100" i="6" s="1"/>
  <c r="AC101" i="6"/>
  <c r="AC100" i="6"/>
  <c r="AC116" i="8"/>
  <c r="X116" i="8"/>
  <c r="AC116" i="7"/>
  <c r="S116" i="8"/>
  <c r="S116" i="7"/>
  <c r="I106" i="13"/>
  <c r="I103" i="13"/>
  <c r="I104" i="13"/>
  <c r="I105" i="13"/>
  <c r="I102" i="13"/>
  <c r="I116" i="8"/>
  <c r="I100" i="8" s="1"/>
  <c r="I118" i="6"/>
  <c r="I101" i="6" s="1"/>
  <c r="D116" i="13"/>
  <c r="D100" i="13" s="1"/>
  <c r="D116" i="11"/>
  <c r="D101" i="11" s="1"/>
  <c r="D116" i="15"/>
  <c r="D100" i="15" s="1"/>
  <c r="D116" i="12"/>
  <c r="D100" i="12" s="1"/>
  <c r="D116" i="8"/>
  <c r="D118" i="6"/>
  <c r="D101" i="6" s="1"/>
  <c r="D116" i="10"/>
  <c r="D116" i="7"/>
  <c r="D116" i="16"/>
  <c r="D101" i="14" l="1"/>
  <c r="S107" i="10"/>
  <c r="S117" i="10" s="1"/>
  <c r="S118" i="10" s="1"/>
  <c r="E75" i="2" s="1"/>
  <c r="G75" i="2" s="1"/>
  <c r="I107" i="7"/>
  <c r="I117" i="7" s="1"/>
  <c r="I118" i="7" s="1"/>
  <c r="AC107" i="13"/>
  <c r="AC117" i="13" s="1"/>
  <c r="AC118" i="13" s="1"/>
  <c r="E110" i="2" s="1"/>
  <c r="G110" i="2" s="1"/>
  <c r="X107" i="12"/>
  <c r="X117" i="12" s="1"/>
  <c r="X118" i="12" s="1"/>
  <c r="E93" i="2" s="1"/>
  <c r="G93" i="2" s="1"/>
  <c r="AC107" i="12"/>
  <c r="AC117" i="12" s="1"/>
  <c r="AC118" i="12" s="1"/>
  <c r="E109" i="2" s="1"/>
  <c r="G109" i="2" s="1"/>
  <c r="S106" i="12"/>
  <c r="S104" i="12"/>
  <c r="S105" i="12"/>
  <c r="S103" i="12"/>
  <c r="S102" i="12"/>
  <c r="S107" i="12" s="1"/>
  <c r="S117" i="12" s="1"/>
  <c r="S118" i="12" s="1"/>
  <c r="E77" i="2" s="1"/>
  <c r="G77" i="2" s="1"/>
  <c r="X107" i="10"/>
  <c r="X117" i="10" s="1"/>
  <c r="X118" i="10" s="1"/>
  <c r="E91" i="2" s="1"/>
  <c r="G91" i="2" s="1"/>
  <c r="AC107" i="10"/>
  <c r="AC117" i="10" s="1"/>
  <c r="AC118" i="10" s="1"/>
  <c r="E107" i="2" s="1"/>
  <c r="G107" i="2" s="1"/>
  <c r="X101" i="7"/>
  <c r="X105" i="7" s="1"/>
  <c r="X104" i="6"/>
  <c r="AC106" i="6"/>
  <c r="AC102" i="6"/>
  <c r="AC105" i="6"/>
  <c r="AC104" i="6"/>
  <c r="AC103" i="6"/>
  <c r="X101" i="6"/>
  <c r="X105" i="6" s="1"/>
  <c r="X101" i="8"/>
  <c r="X100" i="8"/>
  <c r="AC100" i="8"/>
  <c r="AC101" i="8"/>
  <c r="S101" i="7"/>
  <c r="S100" i="7"/>
  <c r="S101" i="8"/>
  <c r="S100" i="8"/>
  <c r="I107" i="13"/>
  <c r="I117" i="13" s="1"/>
  <c r="I118" i="13" s="1"/>
  <c r="E30" i="2" s="1"/>
  <c r="E46" i="2" s="1"/>
  <c r="G46" i="2" s="1"/>
  <c r="AC101" i="7"/>
  <c r="AC100" i="7"/>
  <c r="I101" i="8"/>
  <c r="I104" i="8" s="1"/>
  <c r="I100" i="6"/>
  <c r="D101" i="13"/>
  <c r="D100" i="11"/>
  <c r="D105" i="11" s="1"/>
  <c r="D101" i="15"/>
  <c r="D101" i="12"/>
  <c r="D100" i="8"/>
  <c r="D101" i="8"/>
  <c r="D101" i="10"/>
  <c r="D100" i="10"/>
  <c r="D102" i="14"/>
  <c r="D106" i="14"/>
  <c r="D105" i="14"/>
  <c r="D104" i="14"/>
  <c r="D103" i="14"/>
  <c r="D100" i="6"/>
  <c r="D101" i="7"/>
  <c r="D100" i="7"/>
  <c r="D101" i="16"/>
  <c r="D100" i="16"/>
  <c r="N105" i="16" s="1"/>
  <c r="AC105" i="16" l="1"/>
  <c r="AC102" i="7"/>
  <c r="AC106" i="7"/>
  <c r="AC105" i="7"/>
  <c r="AC104" i="7"/>
  <c r="AC103" i="7"/>
  <c r="X104" i="7"/>
  <c r="X106" i="7"/>
  <c r="X102" i="7"/>
  <c r="S103" i="7"/>
  <c r="S102" i="7"/>
  <c r="S106" i="7"/>
  <c r="S107" i="7" s="1"/>
  <c r="S117" i="7" s="1"/>
  <c r="S118" i="7" s="1"/>
  <c r="E73" i="2" s="1"/>
  <c r="G73" i="2" s="1"/>
  <c r="S105" i="7"/>
  <c r="S104" i="7"/>
  <c r="X103" i="7"/>
  <c r="X103" i="6"/>
  <c r="X106" i="6"/>
  <c r="X102" i="6"/>
  <c r="AC104" i="8"/>
  <c r="AC103" i="8"/>
  <c r="AC102" i="8"/>
  <c r="AC105" i="8"/>
  <c r="AC106" i="8"/>
  <c r="X106" i="8"/>
  <c r="X105" i="8"/>
  <c r="X104" i="8"/>
  <c r="X103" i="8"/>
  <c r="X102" i="8"/>
  <c r="S103" i="8"/>
  <c r="S102" i="8"/>
  <c r="S104" i="8"/>
  <c r="S106" i="8"/>
  <c r="S105" i="8"/>
  <c r="I105" i="16"/>
  <c r="AC107" i="6"/>
  <c r="AC119" i="6" s="1"/>
  <c r="AC120" i="6" s="1"/>
  <c r="E104" i="2" s="1"/>
  <c r="G104" i="2" s="1"/>
  <c r="I103" i="8"/>
  <c r="I106" i="8"/>
  <c r="I105" i="8"/>
  <c r="I102" i="8"/>
  <c r="I103" i="6"/>
  <c r="I104" i="6"/>
  <c r="I105" i="6"/>
  <c r="I106" i="6"/>
  <c r="I102" i="6"/>
  <c r="I107" i="12"/>
  <c r="I117" i="12" s="1"/>
  <c r="I118" i="12" s="1"/>
  <c r="E29" i="2" s="1"/>
  <c r="E45" i="2" s="1"/>
  <c r="G45" i="2" s="1"/>
  <c r="D103" i="13"/>
  <c r="D105" i="12"/>
  <c r="D103" i="15"/>
  <c r="D104" i="7"/>
  <c r="D102" i="7"/>
  <c r="D103" i="7"/>
  <c r="D105" i="7"/>
  <c r="D106" i="7"/>
  <c r="D107" i="14"/>
  <c r="D117" i="14" s="1"/>
  <c r="D118" i="14" s="1"/>
  <c r="E15" i="2" s="1"/>
  <c r="D105" i="13"/>
  <c r="D104" i="13"/>
  <c r="D102" i="13"/>
  <c r="D106" i="13"/>
  <c r="D102" i="11"/>
  <c r="D106" i="11"/>
  <c r="D103" i="11"/>
  <c r="D104" i="11"/>
  <c r="D104" i="15"/>
  <c r="D105" i="15"/>
  <c r="D102" i="15"/>
  <c r="D106" i="15"/>
  <c r="D104" i="12"/>
  <c r="D103" i="12"/>
  <c r="D106" i="12"/>
  <c r="D102" i="12"/>
  <c r="D106" i="8"/>
  <c r="D103" i="8"/>
  <c r="D104" i="8"/>
  <c r="D105" i="8"/>
  <c r="D102" i="8"/>
  <c r="D106" i="10"/>
  <c r="D103" i="10"/>
  <c r="D104" i="10"/>
  <c r="D105" i="10"/>
  <c r="D102" i="10"/>
  <c r="D102" i="6"/>
  <c r="D105" i="6"/>
  <c r="D106" i="6"/>
  <c r="D103" i="6"/>
  <c r="D104" i="6"/>
  <c r="D102" i="16"/>
  <c r="D106" i="16"/>
  <c r="D105" i="16"/>
  <c r="D104" i="16"/>
  <c r="D103" i="16"/>
  <c r="X107" i="8" l="1"/>
  <c r="X117" i="8" s="1"/>
  <c r="X118" i="8" s="1"/>
  <c r="E90" i="2" s="1"/>
  <c r="G90" i="2" s="1"/>
  <c r="AC107" i="8"/>
  <c r="AC117" i="8" s="1"/>
  <c r="AC118" i="8" s="1"/>
  <c r="E106" i="2" s="1"/>
  <c r="G106" i="2" s="1"/>
  <c r="S107" i="8"/>
  <c r="S117" i="8" s="1"/>
  <c r="S118" i="8" s="1"/>
  <c r="E74" i="2" s="1"/>
  <c r="G74" i="2" s="1"/>
  <c r="G82" i="2" s="1"/>
  <c r="G83" i="2" s="1"/>
  <c r="AC107" i="7"/>
  <c r="AC117" i="7" s="1"/>
  <c r="AC118" i="7" s="1"/>
  <c r="E105" i="2" s="1"/>
  <c r="G105" i="2" s="1"/>
  <c r="X107" i="7"/>
  <c r="X117" i="7" s="1"/>
  <c r="X118" i="7" s="1"/>
  <c r="E89" i="2" s="1"/>
  <c r="G89" i="2" s="1"/>
  <c r="X107" i="6"/>
  <c r="X119" i="6" s="1"/>
  <c r="X120" i="6" s="1"/>
  <c r="E88" i="2" s="1"/>
  <c r="G88" i="2" s="1"/>
  <c r="I107" i="8"/>
  <c r="I117" i="8" s="1"/>
  <c r="I118" i="8" s="1"/>
  <c r="E26" i="2" s="1"/>
  <c r="E42" i="2" s="1"/>
  <c r="G42" i="2" s="1"/>
  <c r="I107" i="6"/>
  <c r="I119" i="6" s="1"/>
  <c r="I120" i="6" s="1"/>
  <c r="E24" i="2" s="1"/>
  <c r="E40" i="2" s="1"/>
  <c r="G40" i="2" s="1"/>
  <c r="E25" i="2"/>
  <c r="E41" i="2" s="1"/>
  <c r="G41" i="2" s="1"/>
  <c r="G31" i="2"/>
  <c r="G15" i="2"/>
  <c r="D107" i="10"/>
  <c r="D117" i="10" s="1"/>
  <c r="D118" i="10" s="1"/>
  <c r="E11" i="2" s="1"/>
  <c r="D107" i="12"/>
  <c r="D117" i="12" s="1"/>
  <c r="D118" i="12" s="1"/>
  <c r="E13" i="2" s="1"/>
  <c r="D107" i="8"/>
  <c r="D117" i="8" s="1"/>
  <c r="D118" i="8" s="1"/>
  <c r="E10" i="2" s="1"/>
  <c r="D107" i="7"/>
  <c r="D107" i="15"/>
  <c r="D117" i="15" s="1"/>
  <c r="D118" i="15" s="1"/>
  <c r="E17" i="2" s="1"/>
  <c r="D107" i="11"/>
  <c r="D117" i="11" s="1"/>
  <c r="D118" i="11" s="1"/>
  <c r="E12" i="2" s="1"/>
  <c r="D107" i="13"/>
  <c r="D117" i="13" s="1"/>
  <c r="D118" i="13" s="1"/>
  <c r="E14" i="2" s="1"/>
  <c r="D107" i="6"/>
  <c r="D119" i="6" s="1"/>
  <c r="D120" i="6" s="1"/>
  <c r="E8" i="2" s="1"/>
  <c r="D107" i="16"/>
  <c r="D117" i="16" s="1"/>
  <c r="D118" i="16" s="1"/>
  <c r="E16" i="2" s="1"/>
  <c r="G98" i="2" l="1"/>
  <c r="G99" i="2" s="1"/>
  <c r="G114" i="2"/>
  <c r="G115" i="2" s="1"/>
  <c r="E6" i="20" s="1"/>
  <c r="F6" i="20" s="1"/>
  <c r="G50" i="2"/>
  <c r="G51" i="2" s="1"/>
  <c r="E5" i="20" s="1"/>
  <c r="F5" i="20" s="1"/>
  <c r="J15" i="2"/>
  <c r="G11" i="2"/>
  <c r="G27" i="2"/>
  <c r="G28" i="2"/>
  <c r="G12" i="2"/>
  <c r="G8" i="2"/>
  <c r="G24" i="2"/>
  <c r="G10" i="2"/>
  <c r="G26" i="2"/>
  <c r="G32" i="2"/>
  <c r="G16" i="2"/>
  <c r="G33" i="2"/>
  <c r="G17" i="2"/>
  <c r="G30" i="2"/>
  <c r="G14" i="2"/>
  <c r="G13" i="2"/>
  <c r="G29" i="2"/>
  <c r="D117" i="7"/>
  <c r="D118" i="7" s="1"/>
  <c r="E9" i="2" s="1"/>
  <c r="G6" i="20" l="1"/>
  <c r="J17" i="2"/>
  <c r="J16" i="2"/>
  <c r="J12" i="2"/>
  <c r="J11" i="2"/>
  <c r="J13" i="2"/>
  <c r="J10" i="2"/>
  <c r="J14" i="2"/>
  <c r="J8" i="2"/>
  <c r="G9" i="2"/>
  <c r="J9" i="2" s="1"/>
  <c r="G25" i="2"/>
  <c r="G34" i="2" s="1"/>
  <c r="G35" i="2" s="1"/>
  <c r="G18" i="2" l="1"/>
  <c r="G19" i="2" l="1"/>
  <c r="E4" i="20" s="1"/>
  <c r="F4" i="20" s="1"/>
  <c r="G4" i="20" s="1"/>
</calcChain>
</file>

<file path=xl/sharedStrings.xml><?xml version="1.0" encoding="utf-8"?>
<sst xmlns="http://schemas.openxmlformats.org/spreadsheetml/2006/main" count="11421" uniqueCount="217">
  <si>
    <t>Dados para composição dos custos referentes a mão de obra</t>
  </si>
  <si>
    <t>Tipo de Serviço (mesmo serviço com características distintas)</t>
  </si>
  <si>
    <t>Classificação Brasileira de Ocupações (CBO)</t>
  </si>
  <si>
    <t>Data-Base da Categoria (dia/mês/ano)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</si>
  <si>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</si>
  <si>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</si>
  <si>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</si>
  <si>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</si>
  <si>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</si>
  <si>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</si>
  <si>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</si>
  <si>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</si>
  <si>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</si>
  <si>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</si>
  <si>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</si>
  <si>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</si>
  <si>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F</t>
  </si>
  <si>
    <t>Outros (especificar)</t>
  </si>
  <si>
    <t>Total</t>
  </si>
  <si>
    <t>Módulo 2 - Encargos e Benefícios Anuais, Mensais e Diários</t>
  </si>
  <si>
    <t>2.1</t>
  </si>
  <si>
    <t>13º (décimo terceiro) Salário, Férias e Adicional de Férias</t>
  </si>
  <si>
    <t>13º (décimo terceiro) Salário</t>
  </si>
  <si>
    <t>Férias e Adicional de Férias</t>
  </si>
  <si>
    <t> Submódulo 2.1 - 13º (décimo terceiro) Salário, 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</si>
  <si>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</si>
  <si>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</si>
  <si>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</si>
  <si>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</si>
  <si>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</si>
  <si>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</si>
  <si>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SESC ou SESI</t>
  </si>
  <si>
    <t>SENAI - SENAC</t>
  </si>
  <si>
    <t>SEBRAE</t>
  </si>
  <si>
    <t>G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</si>
  <si>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</si>
  <si>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</si>
  <si>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</si>
  <si>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</si>
  <si>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</si>
  <si>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</si>
  <si>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</si>
  <si>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</si>
  <si>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Assistência Médica e Familiar</t>
  </si>
  <si>
    <t>Quadro-Resumo do Módulo 2 - Encargos e Benefícios anuais, mensais e diários</t>
  </si>
  <si>
    <t>Encargos e Benefícios Anuais, Mensais e Diários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</si>
  <si>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</si>
  <si>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</si>
  <si>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</si>
  <si>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</si>
  <si>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</si>
  <si>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</si>
  <si>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</si>
  <si>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</si>
  <si>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4.1</t>
  </si>
  <si>
    <t>Substituto nas 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</si>
  <si>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</si>
  <si>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</si>
  <si>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</si>
  <si>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</si>
  <si>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</si>
  <si>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</si>
  <si>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4.2</t>
  </si>
  <si>
    <t>Substituto na Intrajornada </t>
  </si>
  <si>
    <t>Substituto na cobertura de Intervalo para repouso ou alimentação</t>
  </si>
  <si>
    <t>Custo de Reposição do Profissional Ausente</t>
  </si>
  <si>
    <t>Substituto na Intrajornada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</si>
  <si>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</si>
  <si>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</si>
  <si>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</si>
  <si>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</si>
  <si>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</si>
  <si>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</si>
  <si>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</si>
  <si>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</si>
  <si>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</si>
  <si>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Valor(R$)</t>
  </si>
  <si>
    <t>Módulo 1 - Composição da Remuneração</t>
  </si>
  <si>
    <t>Módulo 3 - Provisão para Rescisão</t>
  </si>
  <si>
    <t>Subtotal (A + B +C+ D+E)</t>
  </si>
  <si>
    <t>Valor Total por Empregado</t>
  </si>
  <si>
    <t>Nota 1: Custos Indiretos, Tributos e Lucro por empregado.</t>
  </si>
  <si>
    <t>Mão de obra vinculada à execução contratual (valor por empregado)</t>
  </si>
  <si>
    <t>Tipo de Serviço</t>
  </si>
  <si>
    <t>(A)</t>
  </si>
  <si>
    <t>Valor Proposto por Empregado </t>
  </si>
  <si>
    <t>(B)</t>
  </si>
  <si>
    <t>Qtde. de Empregados por Posto</t>
  </si>
  <si>
    <t>Valor Total do Serviço</t>
  </si>
  <si>
    <t>QUADRO-RESUMO DO VALOR MENSAL DOS SERVIÇOS</t>
  </si>
  <si>
    <t>Dias úteis</t>
  </si>
  <si>
    <t>Assistência Odontológica</t>
  </si>
  <si>
    <t>PLANILHA DE CUSTOS E FORMAÇÃO DE PREÇOS</t>
  </si>
  <si>
    <t>Salário da Categoria Profissional</t>
  </si>
  <si>
    <t>Sindicato da Categoria Profissional (vinculada à execução contratual)</t>
  </si>
  <si>
    <t>Nº da Convenção Coletiva de trabalho (CCT)</t>
  </si>
  <si>
    <t>Nota 1: Os itens que contemplam o módulo 4 se referem ao custo dos dias trabalhados pelo repositor/substituto, quando o empregado alocado na prestação de serviço estiver ausente, conforme as previsões estabelecidas na legislação.</t>
  </si>
  <si>
    <t>Submódulo 4.1 - Substituto nas Ausências Legais</t>
  </si>
  <si>
    <t>Submódulo 4.2 - Substituto na Intrajornada</t>
  </si>
  <si>
    <t>Quadro-Resumo do Módulo 4 - Custo de Reposição do Profissional Ausente</t>
  </si>
  <si>
    <t>QUADRO-RESUMO DO CUSTO POR EMPREGADO</t>
  </si>
  <si>
    <t>Regime de tributação:</t>
  </si>
  <si>
    <t>Tributos Federais (PIS)</t>
  </si>
  <si>
    <t xml:space="preserve">C.1. </t>
  </si>
  <si>
    <t>Tributos Federais (COFINS)</t>
  </si>
  <si>
    <t>C.2.</t>
  </si>
  <si>
    <t>Tributos Estaduais/Municipais (ISS)</t>
  </si>
  <si>
    <t>C.3.</t>
  </si>
  <si>
    <t>Tributos (C.1 + C.2 + C.3)</t>
  </si>
  <si>
    <t>Nota 2: A empresa que indicar "desoneração" do Submódulo 2.2 deverá incluir uma rubrica para tributação da Contribuição Previdenciária sobre a Receita Bruta - CPRB.</t>
  </si>
  <si>
    <t>Contribuição Previdenciária sobre a Receita Bruta - CPRB</t>
  </si>
  <si>
    <t>INDIRETO</t>
  </si>
  <si>
    <t>SINDPD-DF</t>
  </si>
  <si>
    <t>DF000358/2019</t>
  </si>
  <si>
    <t>Serviço de administração de soluções de armazenamento de dados</t>
  </si>
  <si>
    <t>Serviço de administração de redes</t>
  </si>
  <si>
    <t>Serviço de administração de servidor de aplicação</t>
  </si>
  <si>
    <t>Serviço de administração de sistemas operacionais, serviços corporativos e monitoração</t>
  </si>
  <si>
    <t>Serviço de administração de banco de dados</t>
  </si>
  <si>
    <t>Serviço de administração de proteção de dados</t>
  </si>
  <si>
    <t>Serviço de administração da virtualização de servidores</t>
  </si>
  <si>
    <t>Serviço de documentação e requisições de serviços</t>
  </si>
  <si>
    <t>Serviço de operação e monitoramento presencial 24x7</t>
  </si>
  <si>
    <t>Valor Mensal dos Serviços</t>
  </si>
  <si>
    <t>LL</t>
  </si>
  <si>
    <t>Salário</t>
  </si>
  <si>
    <t>RAT Ajustado (RAT x FAP)</t>
  </si>
  <si>
    <t>Valor Total Item</t>
  </si>
  <si>
    <t>Pregão Nº: 31/2019</t>
  </si>
  <si>
    <t>Nº do Processo: SEI 0001453-54.2019.4.90.8000</t>
  </si>
  <si>
    <t>CBO</t>
  </si>
  <si>
    <t>Valor Unitário</t>
  </si>
  <si>
    <t>Mínimo</t>
  </si>
  <si>
    <t>Máximo</t>
  </si>
  <si>
    <t>%</t>
  </si>
  <si>
    <t>Valor Básico</t>
  </si>
  <si>
    <t>Sindpd-DF</t>
  </si>
  <si>
    <t>Adicinal Norturno</t>
  </si>
  <si>
    <t>Cláusula</t>
  </si>
  <si>
    <t>Décima</t>
  </si>
  <si>
    <t>Percentual</t>
  </si>
  <si>
    <t>Hora Noturna CLT</t>
  </si>
  <si>
    <t>Horário Noturno</t>
  </si>
  <si>
    <t xml:space="preserve">22h às 6h </t>
  </si>
  <si>
    <t>Dias Mês</t>
  </si>
  <si>
    <t>Horas Noturnas Diárias</t>
  </si>
  <si>
    <t>Total Horas Noturnas</t>
  </si>
  <si>
    <t>1 Hora = 00:52:30</t>
  </si>
  <si>
    <t>Fator Conversão Hora CLT</t>
  </si>
  <si>
    <t>Total Horas Mês</t>
  </si>
  <si>
    <t>Total de Empregados</t>
  </si>
  <si>
    <t>Horas por Empregado</t>
  </si>
  <si>
    <t>Valor Hora</t>
  </si>
  <si>
    <t>20% da Hora</t>
  </si>
  <si>
    <t>Total Hora Noturna</t>
  </si>
  <si>
    <t>Horario Noturno</t>
  </si>
  <si>
    <t>Horas extras Feriados</t>
  </si>
  <si>
    <t>Sindicato</t>
  </si>
  <si>
    <t>Converte em Banco</t>
  </si>
  <si>
    <t>CCT</t>
  </si>
  <si>
    <t>100% da hora normal</t>
  </si>
  <si>
    <t>Média Feriado Ano</t>
  </si>
  <si>
    <t>Total de Horas Feriados</t>
  </si>
  <si>
    <t>Custo da Hora Extra</t>
  </si>
  <si>
    <t>Total Horas Extras</t>
  </si>
  <si>
    <t>Total por Empregado</t>
  </si>
  <si>
    <t>Valor Total Contrato</t>
  </si>
  <si>
    <t>2123-15</t>
  </si>
  <si>
    <t>2123-10</t>
  </si>
  <si>
    <t>2123-05</t>
  </si>
  <si>
    <t>2123-20</t>
  </si>
  <si>
    <t>3172-10</t>
  </si>
  <si>
    <t>(C) = (A x B)</t>
  </si>
  <si>
    <t>Faixas desconto PAT -SINDPD-DF</t>
  </si>
  <si>
    <t>Faixas Plano de Saúde - SINDPD-DF</t>
  </si>
  <si>
    <t>Lucro Real</t>
  </si>
  <si>
    <t>Hora Extra</t>
  </si>
  <si>
    <t>R$ 30.968,19</t>
  </si>
  <si>
    <t>Total da contratação</t>
  </si>
  <si>
    <t>Serviço de supervisão da sustentação de infraestrutura (item 1)</t>
  </si>
  <si>
    <t>Serviço de administração de soluções de armazenamento de dados (item 2)</t>
  </si>
  <si>
    <t>Serviço de administração de redes (Item 3)</t>
  </si>
  <si>
    <t>Serviço de administração de servidor de aplicação (Item 4)</t>
  </si>
  <si>
    <t>Serviço de administração de sistemas operacionais, serviços corporativos e monitoração (Item 5)</t>
  </si>
  <si>
    <t>Serviço de administração de banco de dados (Item 6)</t>
  </si>
  <si>
    <t>Serviço de administração de proteção de dados (Item 7)</t>
  </si>
  <si>
    <t>Serviço de administração da virtualização de servidores (Item 8)</t>
  </si>
  <si>
    <t>Serviço de operação e monitoramento presencial 24x7 (Item 9)</t>
  </si>
  <si>
    <t>Serviço de documentação e requisições de serviços (Item 10)</t>
  </si>
  <si>
    <t>II Termo Aditivo - Alteração do percentual de ISS - Lei Complementar n. 963 de 03/01/2020 - DF</t>
  </si>
  <si>
    <t xml:space="preserve">II Termo Aditivo - Acréscimo </t>
  </si>
  <si>
    <t xml:space="preserve">Valor Total do Contrato </t>
  </si>
  <si>
    <t>Valor do Contrato</t>
  </si>
  <si>
    <t>Valor da garantia</t>
  </si>
  <si>
    <t>A partir de 23/03/2020</t>
  </si>
  <si>
    <t>A partir da data de assinatura</t>
  </si>
  <si>
    <t>Garantia Complementar</t>
  </si>
  <si>
    <t>CONTRATO CJF N. 002/2020</t>
  </si>
  <si>
    <r>
      <t>Valor Total do Contrato</t>
    </r>
    <r>
      <rPr>
        <b/>
        <sz val="11"/>
        <color rgb="FFFF0000"/>
        <rFont val="Calibri"/>
        <family val="2"/>
        <scheme val="minor"/>
      </rPr>
      <t xml:space="preserve"> * </t>
    </r>
  </si>
  <si>
    <t xml:space="preserve">Multa do FGTS </t>
  </si>
  <si>
    <t>Multa do FGTS</t>
  </si>
  <si>
    <t>Alteração do percentual de ISS - Lei Complementar n. 963 de 03/01/2020 - DF e readequação dos encargos sociais e trabalhistas</t>
  </si>
  <si>
    <t>III T.A. a partir de 1º/05/2020 - CCT 2020/2021</t>
  </si>
  <si>
    <t>DF000616/2020</t>
  </si>
  <si>
    <t>III T.A. a partir de  23/03/2021 - Redução Aviso Prévio Trabalhado</t>
  </si>
  <si>
    <t>DF000608/2021</t>
  </si>
  <si>
    <t>13º (décimo terceiro) Nalário</t>
  </si>
  <si>
    <t xml:space="preserve">III T.A. </t>
  </si>
  <si>
    <t>Horario Noturno - III T.A. (CCT 2020/2021)</t>
  </si>
  <si>
    <t>Horas extras Feriados - III T.A. (CCT 2020/2021)</t>
  </si>
  <si>
    <t>Horario Noturno - III T.A. (CCT 2021/2022)</t>
  </si>
  <si>
    <t>Horas extras Feriados - III T.A. (CCT 2021/2022)</t>
  </si>
  <si>
    <t>III T.A. a partir de 1º/1/2020 - Revisão Encargos Previdenciários (GPS), Fundo de Garantia por Tempo de Serviço (FGTS) e outras contribuições</t>
  </si>
  <si>
    <t>III T.A. - CCT 2020/2021</t>
  </si>
  <si>
    <t>III T.A. - CCT 2021/2022</t>
  </si>
  <si>
    <t>III T.A. a partir de 1º/09/2021 - CCT 2021/2022</t>
  </si>
  <si>
    <t xml:space="preserve">Valor Total do Contrato 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</si>
</sst>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_-[$R$-416]* #,##0.00_-;\-[$R$-416]* #,##0.00_-;_-[$R$-416]* &quot;-&quot;??_-;_-@_-"/>
    <numFmt numFmtId="167" formatCode="_-[$R$-416]\ * #,##0.00_-;\-[$R$-416]\ * #,##0.00_-;_-[$R$-416]\ * &quot;-&quot;??_-;_-@_-"/>
    <numFmt numFmtId="169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3" fontId="0" fillId="2" borderId="1" xfId="1" applyFont="1" applyFill="1" applyBorder="1"/>
    <xf numFmtId="43" fontId="0" fillId="0" borderId="1" xfId="1" applyFont="1" applyBorder="1" applyAlignment="1">
      <alignment vertical="center"/>
    </xf>
    <xf numFmtId="43" fontId="0" fillId="2" borderId="1" xfId="1" applyFont="1" applyFill="1" applyBorder="1" applyAlignment="1">
      <alignment vertical="center"/>
    </xf>
    <xf numFmtId="10" fontId="0" fillId="0" borderId="1" xfId="0" applyNumberFormat="1" applyBorder="1" applyAlignment="1">
      <alignment vertical="center"/>
    </xf>
    <xf numFmtId="10" fontId="0" fillId="2" borderId="1" xfId="0" applyNumberFormat="1" applyFill="1" applyBorder="1" applyAlignment="1">
      <alignment vertical="center"/>
    </xf>
    <xf numFmtId="165" fontId="0" fillId="0" borderId="1" xfId="2" applyFont="1" applyBorder="1" applyAlignment="1">
      <alignment vertical="center" wrapText="1"/>
    </xf>
    <xf numFmtId="0" fontId="3" fillId="0" borderId="0" xfId="0" applyFont="1" applyAlignment="1"/>
    <xf numFmtId="165" fontId="2" fillId="2" borderId="1" xfId="2" applyFont="1" applyFill="1" applyBorder="1" applyAlignment="1">
      <alignment vertical="center" wrapText="1"/>
    </xf>
    <xf numFmtId="10" fontId="0" fillId="2" borderId="1" xfId="3" applyNumberFormat="1" applyFont="1" applyFill="1" applyBorder="1" applyAlignment="1">
      <alignment vertical="center"/>
    </xf>
    <xf numFmtId="10" fontId="0" fillId="0" borderId="1" xfId="3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0" fillId="2" borderId="1" xfId="1" applyFont="1" applyFill="1" applyBorder="1" applyAlignment="1">
      <alignment horizontal="center" vertical="center"/>
    </xf>
    <xf numFmtId="166" fontId="0" fillId="2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0" fontId="0" fillId="3" borderId="1" xfId="0" applyNumberFormat="1" applyFill="1" applyBorder="1" applyAlignment="1">
      <alignment vertical="center"/>
    </xf>
    <xf numFmtId="0" fontId="0" fillId="0" borderId="1" xfId="0" applyNumberForma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4" fontId="0" fillId="0" borderId="0" xfId="0" applyNumberFormat="1"/>
    <xf numFmtId="10" fontId="0" fillId="0" borderId="1" xfId="3" applyNumberFormat="1" applyFont="1" applyBorder="1" applyAlignment="1">
      <alignment horizontal="center" vertical="center"/>
    </xf>
    <xf numFmtId="165" fontId="0" fillId="0" borderId="1" xfId="2" applyFont="1" applyBorder="1"/>
    <xf numFmtId="165" fontId="0" fillId="2" borderId="1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5" fontId="0" fillId="2" borderId="1" xfId="2" applyFont="1" applyFill="1" applyBorder="1" applyAlignment="1">
      <alignment vertical="center"/>
    </xf>
    <xf numFmtId="165" fontId="0" fillId="0" borderId="1" xfId="2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3" fontId="0" fillId="2" borderId="1" xfId="0" applyNumberFormat="1" applyFill="1" applyBorder="1"/>
    <xf numFmtId="44" fontId="0" fillId="0" borderId="1" xfId="0" applyNumberFormat="1" applyBorder="1"/>
    <xf numFmtId="44" fontId="0" fillId="0" borderId="0" xfId="0" applyNumberFormat="1" applyBorder="1"/>
    <xf numFmtId="0" fontId="2" fillId="0" borderId="0" xfId="0" applyFont="1" applyFill="1" applyBorder="1" applyAlignment="1">
      <alignment horizontal="center" vertical="center" wrapText="1"/>
    </xf>
    <xf numFmtId="165" fontId="0" fillId="0" borderId="1" xfId="2" applyFont="1" applyBorder="1" applyAlignment="1">
      <alignment horizontal="center" vertical="center"/>
    </xf>
    <xf numFmtId="165" fontId="0" fillId="2" borderId="1" xfId="2" applyFont="1" applyFill="1" applyBorder="1"/>
    <xf numFmtId="10" fontId="0" fillId="0" borderId="1" xfId="0" applyNumberFormat="1" applyBorder="1" applyAlignment="1">
      <alignment horizontal="right" vertical="center"/>
    </xf>
    <xf numFmtId="10" fontId="0" fillId="2" borderId="1" xfId="3" applyNumberFormat="1" applyFont="1" applyFill="1" applyBorder="1" applyAlignment="1">
      <alignment horizontal="right" vertical="center"/>
    </xf>
    <xf numFmtId="165" fontId="0" fillId="2" borderId="1" xfId="2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44" fontId="7" fillId="0" borderId="1" xfId="4" applyFont="1" applyBorder="1" applyAlignment="1">
      <alignment horizontal="center"/>
    </xf>
    <xf numFmtId="44" fontId="0" fillId="0" borderId="1" xfId="4" applyFont="1" applyBorder="1" applyAlignment="1">
      <alignment horizontal="center" vertical="center"/>
    </xf>
    <xf numFmtId="44" fontId="7" fillId="0" borderId="3" xfId="4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4" borderId="1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2" applyFont="1" applyBorder="1"/>
    <xf numFmtId="44" fontId="0" fillId="0" borderId="12" xfId="0" applyNumberFormat="1" applyBorder="1"/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4" xfId="2" applyFont="1" applyFill="1" applyBorder="1"/>
    <xf numFmtId="44" fontId="0" fillId="0" borderId="14" xfId="0" applyNumberFormat="1" applyFill="1" applyBorder="1"/>
    <xf numFmtId="44" fontId="0" fillId="0" borderId="15" xfId="0" applyNumberFormat="1" applyFill="1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4" xfId="2" applyFont="1" applyBorder="1"/>
    <xf numFmtId="44" fontId="0" fillId="0" borderId="14" xfId="0" applyNumberFormat="1" applyBorder="1"/>
    <xf numFmtId="44" fontId="0" fillId="0" borderId="15" xfId="0" applyNumberFormat="1" applyBorder="1"/>
    <xf numFmtId="164" fontId="0" fillId="0" borderId="0" xfId="0" applyNumberFormat="1"/>
    <xf numFmtId="164" fontId="0" fillId="0" borderId="16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0" fontId="0" fillId="0" borderId="20" xfId="0" applyBorder="1"/>
    <xf numFmtId="0" fontId="0" fillId="0" borderId="21" xfId="0" applyBorder="1"/>
    <xf numFmtId="165" fontId="0" fillId="0" borderId="0" xfId="0" applyNumberFormat="1"/>
    <xf numFmtId="165" fontId="2" fillId="0" borderId="0" xfId="0" applyNumberFormat="1" applyFont="1"/>
    <xf numFmtId="165" fontId="2" fillId="2" borderId="1" xfId="2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center" wrapText="1"/>
    </xf>
    <xf numFmtId="165" fontId="2" fillId="2" borderId="0" xfId="2" applyFont="1" applyFill="1" applyBorder="1" applyAlignment="1">
      <alignment vertical="center" wrapText="1"/>
    </xf>
    <xf numFmtId="165" fontId="2" fillId="0" borderId="1" xfId="2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vertical="center"/>
    </xf>
    <xf numFmtId="165" fontId="9" fillId="2" borderId="1" xfId="2" applyFont="1" applyFill="1" applyBorder="1" applyAlignment="1">
      <alignment vertical="center"/>
    </xf>
    <xf numFmtId="165" fontId="9" fillId="0" borderId="1" xfId="2" applyFont="1" applyBorder="1" applyAlignment="1">
      <alignment vertical="center" wrapText="1"/>
    </xf>
    <xf numFmtId="165" fontId="10" fillId="0" borderId="1" xfId="2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165" fontId="10" fillId="2" borderId="1" xfId="2" applyFont="1" applyFill="1" applyBorder="1" applyAlignment="1">
      <alignment vertical="center"/>
    </xf>
    <xf numFmtId="10" fontId="10" fillId="0" borderId="1" xfId="0" applyNumberFormat="1" applyFont="1" applyBorder="1" applyAlignment="1">
      <alignment vertical="center"/>
    </xf>
    <xf numFmtId="10" fontId="10" fillId="2" borderId="1" xfId="0" applyNumberFormat="1" applyFont="1" applyFill="1" applyBorder="1" applyAlignment="1">
      <alignment vertical="center"/>
    </xf>
    <xf numFmtId="165" fontId="0" fillId="0" borderId="0" xfId="2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7" fontId="0" fillId="0" borderId="0" xfId="0" applyNumberFormat="1"/>
    <xf numFmtId="10" fontId="9" fillId="0" borderId="1" xfId="0" applyNumberFormat="1" applyFont="1" applyBorder="1" applyAlignment="1">
      <alignment vertical="center"/>
    </xf>
    <xf numFmtId="10" fontId="9" fillId="3" borderId="1" xfId="0" applyNumberFormat="1" applyFont="1" applyFill="1" applyBorder="1" applyAlignment="1">
      <alignment vertical="center"/>
    </xf>
    <xf numFmtId="10" fontId="9" fillId="0" borderId="1" xfId="0" applyNumberFormat="1" applyFont="1" applyBorder="1"/>
    <xf numFmtId="10" fontId="9" fillId="0" borderId="1" xfId="0" applyNumberFormat="1" applyFont="1" applyBorder="1" applyAlignment="1">
      <alignment horizontal="right" vertical="center"/>
    </xf>
    <xf numFmtId="9" fontId="9" fillId="0" borderId="1" xfId="3" applyFont="1" applyBorder="1"/>
    <xf numFmtId="167" fontId="9" fillId="0" borderId="1" xfId="0" applyNumberFormat="1" applyFont="1" applyBorder="1"/>
    <xf numFmtId="10" fontId="0" fillId="3" borderId="1" xfId="0" applyNumberFormat="1" applyFill="1" applyBorder="1" applyAlignment="1">
      <alignment horizontal="right" vertic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165" fontId="0" fillId="0" borderId="0" xfId="2" applyFont="1"/>
    <xf numFmtId="0" fontId="2" fillId="3" borderId="0" xfId="0" applyFont="1" applyFill="1" applyBorder="1" applyAlignment="1">
      <alignment horizontal="center"/>
    </xf>
    <xf numFmtId="10" fontId="0" fillId="3" borderId="0" xfId="3" applyNumberFormat="1" applyFont="1" applyFill="1" applyBorder="1" applyAlignment="1">
      <alignment vertical="center"/>
    </xf>
    <xf numFmtId="165" fontId="0" fillId="3" borderId="0" xfId="2" applyFont="1" applyFill="1" applyBorder="1" applyAlignment="1">
      <alignment vertical="center"/>
    </xf>
    <xf numFmtId="43" fontId="0" fillId="3" borderId="0" xfId="1" applyFont="1" applyFill="1" applyBorder="1" applyAlignment="1">
      <alignment vertical="center"/>
    </xf>
    <xf numFmtId="10" fontId="10" fillId="3" borderId="1" xfId="0" applyNumberFormat="1" applyFont="1" applyFill="1" applyBorder="1" applyAlignment="1">
      <alignment vertical="center"/>
    </xf>
    <xf numFmtId="165" fontId="10" fillId="2" borderId="1" xfId="2" applyFont="1" applyFill="1" applyBorder="1" applyAlignment="1">
      <alignment horizontal="center" vertical="center"/>
    </xf>
    <xf numFmtId="10" fontId="10" fillId="0" borderId="1" xfId="0" applyNumberFormat="1" applyFont="1" applyBorder="1"/>
    <xf numFmtId="44" fontId="10" fillId="0" borderId="1" xfId="0" applyNumberFormat="1" applyFont="1" applyBorder="1"/>
    <xf numFmtId="0" fontId="10" fillId="0" borderId="1" xfId="0" applyFont="1" applyBorder="1" applyAlignment="1">
      <alignment vertical="center" wrapText="1"/>
    </xf>
    <xf numFmtId="165" fontId="10" fillId="2" borderId="1" xfId="2" applyFont="1" applyFill="1" applyBorder="1"/>
    <xf numFmtId="0" fontId="10" fillId="3" borderId="1" xfId="0" applyFont="1" applyFill="1" applyBorder="1" applyAlignment="1">
      <alignment horizontal="center"/>
    </xf>
    <xf numFmtId="10" fontId="10" fillId="0" borderId="1" xfId="0" applyNumberFormat="1" applyFont="1" applyBorder="1" applyAlignment="1">
      <alignment horizontal="right" vertical="center"/>
    </xf>
    <xf numFmtId="10" fontId="10" fillId="3" borderId="1" xfId="0" applyNumberFormat="1" applyFont="1" applyFill="1" applyBorder="1" applyAlignment="1">
      <alignment horizontal="right" vertical="center"/>
    </xf>
    <xf numFmtId="165" fontId="10" fillId="2" borderId="1" xfId="2" applyFont="1" applyFill="1" applyBorder="1" applyAlignment="1">
      <alignment horizontal="right" vertical="center"/>
    </xf>
    <xf numFmtId="167" fontId="10" fillId="0" borderId="1" xfId="0" applyNumberFormat="1" applyFont="1" applyBorder="1"/>
    <xf numFmtId="9" fontId="10" fillId="0" borderId="1" xfId="3" applyFont="1" applyBorder="1"/>
    <xf numFmtId="10" fontId="10" fillId="2" borderId="1" xfId="3" applyNumberFormat="1" applyFont="1" applyFill="1" applyBorder="1" applyAlignment="1">
      <alignment vertical="center"/>
    </xf>
    <xf numFmtId="43" fontId="10" fillId="2" borderId="1" xfId="1" applyFont="1" applyFill="1" applyBorder="1"/>
    <xf numFmtId="43" fontId="10" fillId="2" borderId="1" xfId="1" applyFont="1" applyFill="1" applyBorder="1" applyAlignment="1">
      <alignment vertical="center"/>
    </xf>
    <xf numFmtId="43" fontId="10" fillId="2" borderId="1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166" fontId="10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2" fillId="2" borderId="2" xfId="0" applyFont="1" applyFill="1" applyBorder="1" applyAlignment="1">
      <alignment horizontal="center" vertical="center"/>
    </xf>
    <xf numFmtId="165" fontId="0" fillId="2" borderId="2" xfId="2" applyFont="1" applyFill="1" applyBorder="1" applyAlignment="1">
      <alignment horizontal="center" vertical="center"/>
    </xf>
    <xf numFmtId="165" fontId="0" fillId="2" borderId="2" xfId="2" applyFont="1" applyFill="1" applyBorder="1" applyAlignment="1">
      <alignment vertical="center"/>
    </xf>
    <xf numFmtId="165" fontId="0" fillId="2" borderId="2" xfId="2" applyFont="1" applyFill="1" applyBorder="1"/>
    <xf numFmtId="43" fontId="0" fillId="2" borderId="2" xfId="1" applyFont="1" applyFill="1" applyBorder="1" applyAlignment="1">
      <alignment vertical="center"/>
    </xf>
    <xf numFmtId="44" fontId="9" fillId="0" borderId="2" xfId="0" applyNumberFormat="1" applyFont="1" applyBorder="1"/>
    <xf numFmtId="0" fontId="0" fillId="2" borderId="2" xfId="0" applyFill="1" applyBorder="1"/>
    <xf numFmtId="165" fontId="0" fillId="0" borderId="2" xfId="2" applyFont="1" applyBorder="1" applyAlignment="1">
      <alignment vertical="center"/>
    </xf>
    <xf numFmtId="165" fontId="9" fillId="2" borderId="2" xfId="2" applyFont="1" applyFill="1" applyBorder="1" applyAlignment="1">
      <alignment vertical="center"/>
    </xf>
    <xf numFmtId="165" fontId="9" fillId="2" borderId="2" xfId="2" applyFont="1" applyFill="1" applyBorder="1"/>
    <xf numFmtId="165" fontId="10" fillId="2" borderId="2" xfId="2" applyFont="1" applyFill="1" applyBorder="1" applyAlignment="1">
      <alignment vertical="center"/>
    </xf>
    <xf numFmtId="165" fontId="7" fillId="2" borderId="2" xfId="2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5" fillId="0" borderId="1" xfId="0" applyFont="1" applyBorder="1" applyAlignment="1"/>
    <xf numFmtId="165" fontId="0" fillId="2" borderId="2" xfId="2" applyFont="1" applyFill="1" applyBorder="1" applyAlignment="1">
      <alignment horizontal="right" vertical="center"/>
    </xf>
    <xf numFmtId="167" fontId="0" fillId="0" borderId="2" xfId="0" applyNumberFormat="1" applyBorder="1"/>
    <xf numFmtId="167" fontId="9" fillId="0" borderId="2" xfId="0" applyNumberFormat="1" applyFont="1" applyBorder="1"/>
    <xf numFmtId="43" fontId="0" fillId="2" borderId="2" xfId="1" applyFont="1" applyFill="1" applyBorder="1"/>
    <xf numFmtId="43" fontId="0" fillId="0" borderId="2" xfId="1" applyFont="1" applyBorder="1" applyAlignment="1">
      <alignment vertical="center"/>
    </xf>
    <xf numFmtId="43" fontId="9" fillId="2" borderId="2" xfId="1" applyFont="1" applyFill="1" applyBorder="1" applyAlignment="1">
      <alignment vertical="center"/>
    </xf>
    <xf numFmtId="43" fontId="0" fillId="2" borderId="2" xfId="1" applyFont="1" applyFill="1" applyBorder="1" applyAlignment="1">
      <alignment horizontal="center" vertical="center"/>
    </xf>
    <xf numFmtId="166" fontId="0" fillId="2" borderId="2" xfId="1" applyNumberFormat="1" applyFont="1" applyFill="1" applyBorder="1" applyAlignment="1">
      <alignment horizontal="center" vertical="center"/>
    </xf>
    <xf numFmtId="43" fontId="0" fillId="2" borderId="2" xfId="0" applyNumberFormat="1" applyFill="1" applyBorder="1"/>
    <xf numFmtId="165" fontId="10" fillId="2" borderId="2" xfId="2" applyFont="1" applyFill="1" applyBorder="1" applyAlignment="1">
      <alignment horizontal="center" vertical="center"/>
    </xf>
    <xf numFmtId="44" fontId="10" fillId="0" borderId="2" xfId="0" applyNumberFormat="1" applyFont="1" applyBorder="1"/>
    <xf numFmtId="0" fontId="10" fillId="0" borderId="0" xfId="0" applyFont="1"/>
    <xf numFmtId="165" fontId="10" fillId="2" borderId="2" xfId="2" applyFont="1" applyFill="1" applyBorder="1"/>
    <xf numFmtId="165" fontId="10" fillId="2" borderId="2" xfId="2" applyFont="1" applyFill="1" applyBorder="1" applyAlignment="1">
      <alignment horizontal="right" vertical="center"/>
    </xf>
    <xf numFmtId="167" fontId="10" fillId="0" borderId="2" xfId="0" applyNumberFormat="1" applyFont="1" applyBorder="1"/>
    <xf numFmtId="10" fontId="10" fillId="2" borderId="1" xfId="3" applyNumberFormat="1" applyFont="1" applyFill="1" applyBorder="1" applyAlignment="1">
      <alignment horizontal="right" vertical="center"/>
    </xf>
    <xf numFmtId="43" fontId="10" fillId="2" borderId="2" xfId="1" applyFont="1" applyFill="1" applyBorder="1"/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12" fillId="0" borderId="1" xfId="0" applyFont="1" applyBorder="1" applyAlignment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0" xfId="0" applyFill="1"/>
    <xf numFmtId="0" fontId="5" fillId="3" borderId="1" xfId="0" applyFont="1" applyFill="1" applyBorder="1" applyAlignment="1"/>
    <xf numFmtId="0" fontId="10" fillId="0" borderId="1" xfId="0" applyFont="1" applyBorder="1" applyAlignment="1">
      <alignment horizontal="center" vertical="center" wrapText="1"/>
    </xf>
    <xf numFmtId="0" fontId="9" fillId="0" borderId="0" xfId="0" applyFont="1"/>
    <xf numFmtId="165" fontId="9" fillId="0" borderId="0" xfId="0" applyNumberFormat="1" applyFont="1"/>
    <xf numFmtId="0" fontId="5" fillId="3" borderId="0" xfId="0" applyFont="1" applyFill="1" applyAlignment="1"/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0" fontId="0" fillId="0" borderId="5" xfId="3" applyNumberFormat="1" applyFont="1" applyBorder="1" applyAlignment="1">
      <alignment horizontal="center" vertical="center"/>
    </xf>
    <xf numFmtId="10" fontId="0" fillId="0" borderId="7" xfId="3" applyNumberFormat="1" applyFont="1" applyBorder="1" applyAlignment="1">
      <alignment horizontal="center" vertical="center"/>
    </xf>
    <xf numFmtId="10" fontId="0" fillId="0" borderId="6" xfId="3" applyNumberFormat="1" applyFont="1" applyBorder="1" applyAlignment="1">
      <alignment horizontal="center" vertical="center"/>
    </xf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5" fontId="0" fillId="3" borderId="1" xfId="2" applyFont="1" applyFill="1" applyBorder="1" applyAlignment="1">
      <alignment horizontal="left" vertical="center"/>
    </xf>
    <xf numFmtId="165" fontId="0" fillId="3" borderId="2" xfId="2" applyFont="1" applyFill="1" applyBorder="1" applyAlignment="1">
      <alignment horizontal="left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5" fontId="10" fillId="3" borderId="1" xfId="2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169" fontId="10" fillId="3" borderId="1" xfId="0" applyNumberFormat="1" applyFont="1" applyFill="1" applyBorder="1" applyAlignment="1">
      <alignment vertical="center"/>
    </xf>
    <xf numFmtId="169" fontId="10" fillId="3" borderId="1" xfId="0" applyNumberFormat="1" applyFont="1" applyFill="1" applyBorder="1" applyAlignment="1">
      <alignment horizontal="right" vertical="center"/>
    </xf>
    <xf numFmtId="169" fontId="10" fillId="0" borderId="1" xfId="0" applyNumberFormat="1" applyFont="1" applyBorder="1" applyAlignment="1">
      <alignment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2" borderId="6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165" fontId="10" fillId="3" borderId="2" xfId="2" applyFont="1" applyFill="1" applyBorder="1" applyAlignment="1">
      <alignment horizontal="left" vertical="center"/>
    </xf>
    <xf numFmtId="0" fontId="10" fillId="3" borderId="1" xfId="0" applyFont="1" applyFill="1" applyBorder="1"/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/>
    <xf numFmtId="0" fontId="10" fillId="0" borderId="2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0" fontId="10" fillId="0" borderId="1" xfId="3" applyNumberFormat="1" applyFont="1" applyBorder="1" applyAlignment="1">
      <alignment vertical="center"/>
    </xf>
    <xf numFmtId="0" fontId="11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/>
    </xf>
    <xf numFmtId="43" fontId="10" fillId="2" borderId="2" xfId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43" fontId="10" fillId="0" borderId="1" xfId="1" applyFont="1" applyBorder="1" applyAlignment="1">
      <alignment vertical="center"/>
    </xf>
    <xf numFmtId="0" fontId="10" fillId="2" borderId="2" xfId="0" applyFont="1" applyFill="1" applyBorder="1"/>
    <xf numFmtId="0" fontId="10" fillId="2" borderId="1" xfId="0" applyFont="1" applyFill="1" applyBorder="1"/>
    <xf numFmtId="165" fontId="10" fillId="0" borderId="2" xfId="2" applyFont="1" applyBorder="1" applyAlignment="1">
      <alignment vertical="center"/>
    </xf>
    <xf numFmtId="165" fontId="10" fillId="0" borderId="1" xfId="2" applyFont="1" applyBorder="1" applyAlignment="1">
      <alignment vertical="center"/>
    </xf>
    <xf numFmtId="0" fontId="11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165" fontId="11" fillId="2" borderId="2" xfId="2" applyFont="1" applyFill="1" applyBorder="1" applyAlignment="1">
      <alignment vertical="center"/>
    </xf>
    <xf numFmtId="165" fontId="11" fillId="2" borderId="1" xfId="2" applyFont="1" applyFill="1" applyBorder="1" applyAlignment="1">
      <alignment vertical="center"/>
    </xf>
    <xf numFmtId="0" fontId="12" fillId="3" borderId="1" xfId="0" applyFont="1" applyFill="1" applyBorder="1" applyAlignment="1"/>
    <xf numFmtId="0" fontId="12" fillId="3" borderId="0" xfId="0" applyFont="1" applyFill="1" applyAlignment="1">
      <alignment horizontal="center"/>
    </xf>
    <xf numFmtId="0" fontId="12" fillId="0" borderId="1" xfId="0" applyFont="1" applyBorder="1" applyAlignment="1">
      <alignment vertical="center"/>
    </xf>
    <xf numFmtId="0" fontId="11" fillId="2" borderId="2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0" fontId="10" fillId="3" borderId="0" xfId="3" applyNumberFormat="1" applyFont="1" applyFill="1" applyBorder="1" applyAlignment="1">
      <alignment vertical="center"/>
    </xf>
    <xf numFmtId="165" fontId="10" fillId="3" borderId="0" xfId="2" applyFont="1" applyFill="1" applyBorder="1" applyAlignment="1">
      <alignment vertical="center"/>
    </xf>
    <xf numFmtId="10" fontId="10" fillId="0" borderId="0" xfId="0" applyNumberFormat="1" applyFont="1"/>
    <xf numFmtId="43" fontId="10" fillId="0" borderId="2" xfId="1" applyFont="1" applyBorder="1" applyAlignment="1">
      <alignment vertical="center"/>
    </xf>
    <xf numFmtId="43" fontId="10" fillId="2" borderId="2" xfId="1" applyFont="1" applyFill="1" applyBorder="1" applyAlignment="1">
      <alignment horizontal="center" vertical="center"/>
    </xf>
    <xf numFmtId="166" fontId="10" fillId="2" borderId="2" xfId="1" applyNumberFormat="1" applyFont="1" applyFill="1" applyBorder="1" applyAlignment="1">
      <alignment horizontal="center" vertical="center"/>
    </xf>
    <xf numFmtId="43" fontId="10" fillId="3" borderId="0" xfId="1" applyFont="1" applyFill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10" fontId="10" fillId="3" borderId="1" xfId="3" applyNumberFormat="1" applyFont="1" applyFill="1" applyBorder="1" applyAlignment="1">
      <alignment vertical="center"/>
    </xf>
    <xf numFmtId="43" fontId="10" fillId="3" borderId="1" xfId="1" applyFont="1" applyFill="1" applyBorder="1" applyAlignment="1">
      <alignment vertical="center"/>
    </xf>
    <xf numFmtId="0" fontId="12" fillId="3" borderId="0" xfId="0" applyFont="1" applyFill="1" applyAlignment="1"/>
    <xf numFmtId="0" fontId="12" fillId="0" borderId="0" xfId="0" applyFont="1" applyAlignment="1">
      <alignment vertical="center"/>
    </xf>
    <xf numFmtId="0" fontId="12" fillId="0" borderId="0" xfId="0" applyFont="1" applyAlignment="1"/>
    <xf numFmtId="44" fontId="10" fillId="0" borderId="0" xfId="0" applyNumberFormat="1" applyFont="1"/>
    <xf numFmtId="43" fontId="10" fillId="2" borderId="2" xfId="0" applyNumberFormat="1" applyFont="1" applyFill="1" applyBorder="1"/>
    <xf numFmtId="43" fontId="10" fillId="2" borderId="1" xfId="0" applyNumberFormat="1" applyFont="1" applyFill="1" applyBorder="1"/>
    <xf numFmtId="0" fontId="11" fillId="3" borderId="24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65" fontId="10" fillId="0" borderId="1" xfId="2" applyFont="1" applyBorder="1"/>
    <xf numFmtId="165" fontId="10" fillId="0" borderId="1" xfId="2" applyFont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 wrapText="1"/>
    </xf>
    <xf numFmtId="165" fontId="11" fillId="2" borderId="1" xfId="2" applyFont="1" applyFill="1" applyBorder="1" applyAlignment="1">
      <alignment vertical="center" wrapText="1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65" fontId="10" fillId="3" borderId="1" xfId="2" applyFont="1" applyFill="1" applyBorder="1"/>
    <xf numFmtId="165" fontId="10" fillId="3" borderId="1" xfId="2" applyFont="1" applyFill="1" applyBorder="1" applyAlignment="1">
      <alignment vertical="center" wrapText="1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0" borderId="11" xfId="0" applyFont="1" applyBorder="1"/>
    <xf numFmtId="0" fontId="10" fillId="0" borderId="0" xfId="0" applyFont="1" applyBorder="1"/>
    <xf numFmtId="0" fontId="10" fillId="0" borderId="12" xfId="0" applyFont="1" applyBorder="1"/>
    <xf numFmtId="0" fontId="10" fillId="4" borderId="1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5" fontId="10" fillId="0" borderId="14" xfId="2" applyFont="1" applyBorder="1"/>
    <xf numFmtId="44" fontId="10" fillId="0" borderId="14" xfId="0" applyNumberFormat="1" applyFont="1" applyBorder="1"/>
    <xf numFmtId="44" fontId="10" fillId="0" borderId="15" xfId="0" applyNumberFormat="1" applyFont="1" applyBorder="1"/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5" fontId="10" fillId="0" borderId="0" xfId="2" applyFont="1" applyBorder="1"/>
    <xf numFmtId="44" fontId="10" fillId="0" borderId="12" xfId="0" applyNumberFormat="1" applyFont="1" applyBorder="1"/>
    <xf numFmtId="0" fontId="10" fillId="0" borderId="12" xfId="0" applyFont="1" applyFill="1" applyBorder="1" applyAlignment="1">
      <alignment horizontal="center"/>
    </xf>
    <xf numFmtId="165" fontId="10" fillId="0" borderId="14" xfId="2" applyFont="1" applyFill="1" applyBorder="1"/>
    <xf numFmtId="44" fontId="10" fillId="0" borderId="14" xfId="0" applyNumberFormat="1" applyFont="1" applyFill="1" applyBorder="1"/>
    <xf numFmtId="44" fontId="10" fillId="0" borderId="15" xfId="0" applyNumberFormat="1" applyFont="1" applyFill="1" applyBorder="1"/>
  </cellXfs>
  <cellStyles count="5">
    <cellStyle name="Moeda" xfId="2" builtinId="4"/>
    <cellStyle name="Moeda 2" xfId="4" xr:uid="{00000000-0005-0000-0000-000001000000}"/>
    <cellStyle name="Normal" xfId="0" builtinId="0"/>
    <cellStyle name="Porcentagem" xfId="3" builtinId="5"/>
    <cellStyle name="Vírgula" xfId="1" builtinId="3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5"/>
  <sheetViews>
    <sheetView tabSelected="1" workbookViewId="0">
      <selection activeCell="K59" sqref="K59"/>
    </sheetView>
  </sheetViews>
  <sheetFormatPr defaultRowHeight="15" x14ac:dyDescent="0.25"/>
  <cols>
    <col min="1" max="1" width="4.42578125" customWidth="1"/>
    <col min="2" max="2" width="52.28515625" customWidth="1"/>
    <col min="3" max="3" width="7.5703125" bestFit="1" customWidth="1"/>
    <col min="4" max="4" width="11.7109375" bestFit="1" customWidth="1"/>
    <col min="5" max="5" width="15" bestFit="1" customWidth="1"/>
    <col min="6" max="6" width="12.28515625" customWidth="1"/>
    <col min="7" max="7" width="18.140625" customWidth="1"/>
    <col min="8" max="8" width="7.140625" bestFit="1" customWidth="1"/>
    <col min="9" max="9" width="10.5703125" customWidth="1"/>
    <col min="10" max="10" width="15.85546875" bestFit="1" customWidth="1"/>
    <col min="11" max="11" width="15.42578125" customWidth="1"/>
    <col min="12" max="12" width="14.28515625" bestFit="1" customWidth="1"/>
    <col min="16" max="16" width="13.85546875" bestFit="1" customWidth="1"/>
  </cols>
  <sheetData>
    <row r="1" spans="1:16" x14ac:dyDescent="0.25">
      <c r="A1" s="227" t="s">
        <v>89</v>
      </c>
      <c r="B1" s="227"/>
      <c r="C1" s="227"/>
      <c r="D1" s="227"/>
      <c r="E1" s="227"/>
      <c r="F1" s="227"/>
      <c r="G1" s="227"/>
      <c r="H1" s="18"/>
    </row>
    <row r="2" spans="1:16" hidden="1" x14ac:dyDescent="0.25">
      <c r="A2" s="227" t="s">
        <v>197</v>
      </c>
      <c r="B2" s="227"/>
      <c r="C2" s="227"/>
      <c r="D2" s="227"/>
      <c r="E2" s="227"/>
      <c r="F2" s="227"/>
      <c r="G2" s="227"/>
      <c r="H2" s="18"/>
    </row>
    <row r="3" spans="1:16" hidden="1" x14ac:dyDescent="0.25">
      <c r="A3" s="228" t="s">
        <v>129</v>
      </c>
      <c r="B3" s="228"/>
      <c r="C3" s="228"/>
      <c r="D3" s="228"/>
      <c r="E3" s="228"/>
      <c r="F3" s="228"/>
      <c r="G3" s="228"/>
      <c r="H3" s="18"/>
    </row>
    <row r="4" spans="1:16" hidden="1" x14ac:dyDescent="0.25">
      <c r="A4" s="228" t="s">
        <v>128</v>
      </c>
      <c r="B4" s="228"/>
      <c r="C4" s="228"/>
      <c r="D4" s="228"/>
      <c r="E4" s="228"/>
      <c r="F4" s="228"/>
      <c r="G4" s="228"/>
      <c r="H4" s="18"/>
    </row>
    <row r="5" spans="1:16" hidden="1" x14ac:dyDescent="0.25"/>
    <row r="6" spans="1:16" ht="45" hidden="1" x14ac:dyDescent="0.25">
      <c r="A6" s="218" t="s">
        <v>83</v>
      </c>
      <c r="B6" s="219"/>
      <c r="C6" s="220" t="s">
        <v>130</v>
      </c>
      <c r="D6" s="220" t="s">
        <v>125</v>
      </c>
      <c r="E6" s="27" t="s">
        <v>85</v>
      </c>
      <c r="F6" s="8" t="s">
        <v>87</v>
      </c>
      <c r="G6" s="8" t="s">
        <v>88</v>
      </c>
      <c r="H6" s="220" t="s">
        <v>124</v>
      </c>
      <c r="I6" s="220" t="s">
        <v>111</v>
      </c>
      <c r="J6" s="211" t="s">
        <v>127</v>
      </c>
      <c r="K6" s="49"/>
    </row>
    <row r="7" spans="1:16" hidden="1" x14ac:dyDescent="0.25">
      <c r="A7" s="218" t="s">
        <v>84</v>
      </c>
      <c r="B7" s="219"/>
      <c r="C7" s="210"/>
      <c r="D7" s="210"/>
      <c r="E7" s="27" t="s">
        <v>84</v>
      </c>
      <c r="F7" s="8" t="s">
        <v>86</v>
      </c>
      <c r="G7" s="55" t="s">
        <v>172</v>
      </c>
      <c r="H7" s="210"/>
      <c r="I7" s="210"/>
      <c r="J7" s="211"/>
      <c r="K7" s="49"/>
    </row>
    <row r="8" spans="1:16" ht="30" hidden="1" x14ac:dyDescent="0.25">
      <c r="A8" s="11">
        <v>1</v>
      </c>
      <c r="B8" s="32" t="str">
        <f>'1'!C4</f>
        <v>Serviço de supervisão da sustentação de infraestrutura (item 1)</v>
      </c>
      <c r="C8" s="59" t="s">
        <v>167</v>
      </c>
      <c r="D8" s="38">
        <v>8500</v>
      </c>
      <c r="E8" s="17">
        <f>'1'!D120</f>
        <v>17855.786561758738</v>
      </c>
      <c r="F8" s="26">
        <v>1</v>
      </c>
      <c r="G8" s="17">
        <f>F8*E8</f>
        <v>17855.786561758738</v>
      </c>
      <c r="H8" s="221">
        <v>0.10946134991766895</v>
      </c>
      <c r="I8" s="221">
        <v>0.05</v>
      </c>
      <c r="J8" s="47">
        <f>ROUND(G8*30,0)</f>
        <v>535674</v>
      </c>
      <c r="K8" s="48"/>
    </row>
    <row r="9" spans="1:16" ht="30" hidden="1" x14ac:dyDescent="0.25">
      <c r="A9" s="24">
        <v>2</v>
      </c>
      <c r="B9" s="32" t="str">
        <f>'2'!C4</f>
        <v>Serviço de administração de soluções de armazenamento de dados (item 2)</v>
      </c>
      <c r="C9" s="59" t="s">
        <v>167</v>
      </c>
      <c r="D9" s="38">
        <v>8000</v>
      </c>
      <c r="E9" s="17">
        <f>'2'!D118</f>
        <v>16759.421972962991</v>
      </c>
      <c r="F9" s="26">
        <v>1</v>
      </c>
      <c r="G9" s="17">
        <f t="shared" ref="G9:G17" si="0">F9*E9</f>
        <v>16759.421972962991</v>
      </c>
      <c r="H9" s="222"/>
      <c r="I9" s="222"/>
      <c r="J9" s="47">
        <f t="shared" ref="J9:J17" si="1">G9*30</f>
        <v>502782.65918888972</v>
      </c>
      <c r="K9" s="48"/>
    </row>
    <row r="10" spans="1:16" hidden="1" x14ac:dyDescent="0.25">
      <c r="A10" s="24">
        <v>3</v>
      </c>
      <c r="B10" s="32" t="str">
        <f>'3'!C4</f>
        <v>Serviço de administração de redes (Item 3)</v>
      </c>
      <c r="C10" s="59" t="s">
        <v>168</v>
      </c>
      <c r="D10" s="38">
        <v>8000</v>
      </c>
      <c r="E10" s="17">
        <f>'3'!D118</f>
        <v>16759.421972962991</v>
      </c>
      <c r="F10" s="26">
        <v>1</v>
      </c>
      <c r="G10" s="17">
        <f t="shared" si="0"/>
        <v>16759.421972962991</v>
      </c>
      <c r="H10" s="222"/>
      <c r="I10" s="222"/>
      <c r="J10" s="47">
        <f t="shared" si="1"/>
        <v>502782.65918888972</v>
      </c>
      <c r="K10" s="48"/>
    </row>
    <row r="11" spans="1:16" ht="30" hidden="1" x14ac:dyDescent="0.25">
      <c r="A11" s="24">
        <v>4</v>
      </c>
      <c r="B11" s="32" t="str">
        <f>'4'!C4</f>
        <v>Serviço de administração de servidor de aplicação (Item 4)</v>
      </c>
      <c r="C11" s="59" t="s">
        <v>167</v>
      </c>
      <c r="D11" s="38">
        <v>8000</v>
      </c>
      <c r="E11" s="17">
        <f>'4'!D118</f>
        <v>16759.421972962991</v>
      </c>
      <c r="F11" s="26">
        <v>2</v>
      </c>
      <c r="G11" s="17">
        <f t="shared" si="0"/>
        <v>33518.843945925983</v>
      </c>
      <c r="H11" s="222"/>
      <c r="I11" s="222"/>
      <c r="J11" s="47">
        <f t="shared" si="1"/>
        <v>1005565.3183777794</v>
      </c>
      <c r="K11" s="48"/>
    </row>
    <row r="12" spans="1:16" ht="30" hidden="1" x14ac:dyDescent="0.25">
      <c r="A12" s="24">
        <v>5</v>
      </c>
      <c r="B12" s="32" t="str">
        <f>'5'!C4</f>
        <v>Serviço de administração de sistemas operacionais, serviços corporativos e monitoração (Item 5)</v>
      </c>
      <c r="C12" s="59" t="s">
        <v>167</v>
      </c>
      <c r="D12" s="50">
        <v>8000</v>
      </c>
      <c r="E12" s="17">
        <f>'5'!D118</f>
        <v>16759.421972962991</v>
      </c>
      <c r="F12" s="26">
        <v>2</v>
      </c>
      <c r="G12" s="17">
        <f t="shared" si="0"/>
        <v>33518.843945925983</v>
      </c>
      <c r="H12" s="222"/>
      <c r="I12" s="222"/>
      <c r="J12" s="47">
        <f t="shared" si="1"/>
        <v>1005565.3183777794</v>
      </c>
      <c r="K12" s="48"/>
    </row>
    <row r="13" spans="1:16" hidden="1" x14ac:dyDescent="0.25">
      <c r="A13" s="24">
        <v>6</v>
      </c>
      <c r="B13" s="32" t="str">
        <f>'6'!C4</f>
        <v>Serviço de administração de banco de dados (Item 6)</v>
      </c>
      <c r="C13" s="59" t="s">
        <v>169</v>
      </c>
      <c r="D13" s="38">
        <v>9000</v>
      </c>
      <c r="E13" s="17">
        <f>'6'!D118</f>
        <v>18760.835971924542</v>
      </c>
      <c r="F13" s="26">
        <v>2</v>
      </c>
      <c r="G13" s="17">
        <f t="shared" si="0"/>
        <v>37521.671943849084</v>
      </c>
      <c r="H13" s="222"/>
      <c r="I13" s="222"/>
      <c r="J13" s="47">
        <f t="shared" si="1"/>
        <v>1125650.1583154725</v>
      </c>
      <c r="K13" s="48"/>
    </row>
    <row r="14" spans="1:16" hidden="1" x14ac:dyDescent="0.25">
      <c r="A14" s="24">
        <v>7</v>
      </c>
      <c r="B14" s="32" t="str">
        <f>'7'!C4</f>
        <v>Serviço de administração de proteção de dados (Item 7)</v>
      </c>
      <c r="C14" s="59" t="s">
        <v>170</v>
      </c>
      <c r="D14" s="38">
        <v>6000</v>
      </c>
      <c r="E14" s="17">
        <f>'7'!D118</f>
        <v>12794.878259180234</v>
      </c>
      <c r="F14" s="26">
        <v>1</v>
      </c>
      <c r="G14" s="17">
        <f t="shared" si="0"/>
        <v>12794.878259180234</v>
      </c>
      <c r="H14" s="222"/>
      <c r="I14" s="222"/>
      <c r="J14" s="47">
        <f t="shared" si="1"/>
        <v>383846.34777540702</v>
      </c>
      <c r="K14" s="48"/>
    </row>
    <row r="15" spans="1:16" ht="30" hidden="1" x14ac:dyDescent="0.25">
      <c r="A15" s="24">
        <v>8</v>
      </c>
      <c r="B15" s="32" t="str">
        <f>'8'!C4</f>
        <v>Serviço de administração da virtualização de servidores (Item 8)</v>
      </c>
      <c r="C15" s="59" t="s">
        <v>167</v>
      </c>
      <c r="D15" s="38">
        <v>8000</v>
      </c>
      <c r="E15" s="17">
        <f>'8'!D118</f>
        <v>16759.421972962991</v>
      </c>
      <c r="F15" s="26">
        <v>1</v>
      </c>
      <c r="G15" s="17">
        <f t="shared" si="0"/>
        <v>16759.421972962991</v>
      </c>
      <c r="H15" s="222"/>
      <c r="I15" s="222"/>
      <c r="J15" s="47">
        <f t="shared" si="1"/>
        <v>502782.65918888972</v>
      </c>
      <c r="K15" s="48"/>
    </row>
    <row r="16" spans="1:16" ht="30" hidden="1" x14ac:dyDescent="0.25">
      <c r="A16" s="24">
        <v>9</v>
      </c>
      <c r="B16" s="32" t="str">
        <f>'9'!C4</f>
        <v>Serviço de operação e monitoramento presencial 24x7 (Item 9)</v>
      </c>
      <c r="C16" s="59" t="s">
        <v>171</v>
      </c>
      <c r="D16" s="38">
        <v>1800</v>
      </c>
      <c r="E16" s="17">
        <f>'9'!D118</f>
        <v>5161.3647764768812</v>
      </c>
      <c r="F16" s="26">
        <v>6</v>
      </c>
      <c r="G16" s="17">
        <f t="shared" si="0"/>
        <v>30968.188658861287</v>
      </c>
      <c r="H16" s="222"/>
      <c r="I16" s="222"/>
      <c r="J16" s="47">
        <f t="shared" si="1"/>
        <v>929045.65976583865</v>
      </c>
      <c r="K16" s="48"/>
      <c r="P16" s="134">
        <v>221163.05</v>
      </c>
    </row>
    <row r="17" spans="1:12" ht="30" hidden="1" x14ac:dyDescent="0.25">
      <c r="A17" s="24">
        <v>10</v>
      </c>
      <c r="B17" s="32" t="str">
        <f>'10'!C4</f>
        <v>Serviço de documentação e requisições de serviços (Item 10)</v>
      </c>
      <c r="C17" s="59" t="s">
        <v>171</v>
      </c>
      <c r="D17" s="38">
        <v>1800</v>
      </c>
      <c r="E17" s="17">
        <f>'10'!D118</f>
        <v>4706.5700989430852</v>
      </c>
      <c r="F17" s="26">
        <v>1</v>
      </c>
      <c r="G17" s="17">
        <f t="shared" si="0"/>
        <v>4706.5700989430852</v>
      </c>
      <c r="H17" s="223"/>
      <c r="I17" s="223"/>
      <c r="J17" s="47">
        <f t="shared" si="1"/>
        <v>141197.10296829254</v>
      </c>
      <c r="K17" s="48"/>
    </row>
    <row r="18" spans="1:12" hidden="1" x14ac:dyDescent="0.25">
      <c r="A18" s="209" t="s">
        <v>123</v>
      </c>
      <c r="B18" s="209"/>
      <c r="C18" s="209"/>
      <c r="D18" s="209"/>
      <c r="E18" s="209"/>
      <c r="F18" s="209"/>
      <c r="G18" s="19">
        <f>SUM(G8:G17)</f>
        <v>221163.04933333339</v>
      </c>
    </row>
    <row r="19" spans="1:12" hidden="1" x14ac:dyDescent="0.25">
      <c r="A19" s="209" t="s">
        <v>166</v>
      </c>
      <c r="B19" s="209"/>
      <c r="C19" s="209"/>
      <c r="D19" s="209"/>
      <c r="E19" s="209"/>
      <c r="F19" s="209"/>
      <c r="G19" s="19">
        <f>G18*30</f>
        <v>6634891.4800000014</v>
      </c>
    </row>
    <row r="20" spans="1:12" ht="15.75" hidden="1" thickBot="1" x14ac:dyDescent="0.3">
      <c r="A20" s="97"/>
      <c r="B20" s="97"/>
      <c r="C20" s="97"/>
      <c r="D20" s="97"/>
      <c r="E20" s="97"/>
      <c r="F20" s="97"/>
      <c r="G20" s="98"/>
    </row>
    <row r="21" spans="1:12" ht="15.75" hidden="1" thickBot="1" x14ac:dyDescent="0.3">
      <c r="A21" s="224" t="s">
        <v>189</v>
      </c>
      <c r="B21" s="225"/>
      <c r="C21" s="225"/>
      <c r="D21" s="225"/>
      <c r="E21" s="225"/>
      <c r="F21" s="225"/>
      <c r="G21" s="226"/>
    </row>
    <row r="22" spans="1:12" ht="45" hidden="1" customHeight="1" x14ac:dyDescent="0.25">
      <c r="A22" s="215" t="str">
        <f t="shared" ref="A22:A34" si="2">A6</f>
        <v>Tipo de Serviço</v>
      </c>
      <c r="B22" s="216"/>
      <c r="C22" s="217" t="str">
        <f>C6</f>
        <v>CBO</v>
      </c>
      <c r="D22" s="217" t="str">
        <f>D6</f>
        <v>Salário</v>
      </c>
      <c r="E22" s="93" t="str">
        <f>E6</f>
        <v>Valor Proposto por Empregado </v>
      </c>
      <c r="F22" s="93" t="str">
        <f>F6</f>
        <v>Qtde. de Empregados por Posto</v>
      </c>
      <c r="G22" s="93" t="str">
        <f>G6</f>
        <v>Valor Total do Serviço</v>
      </c>
    </row>
    <row r="23" spans="1:12" hidden="1" x14ac:dyDescent="0.25">
      <c r="A23" s="218" t="str">
        <f t="shared" si="2"/>
        <v>(A)</v>
      </c>
      <c r="B23" s="219"/>
      <c r="C23" s="210"/>
      <c r="D23" s="210"/>
      <c r="E23" s="92" t="str">
        <f>E7</f>
        <v>(A)</v>
      </c>
      <c r="F23" s="92" t="str">
        <f>F7</f>
        <v>(B)</v>
      </c>
      <c r="G23" s="92" t="str">
        <f>G7</f>
        <v>(C) = (A x B)</v>
      </c>
    </row>
    <row r="24" spans="1:12" ht="30" hidden="1" customHeight="1" x14ac:dyDescent="0.25">
      <c r="A24" s="24">
        <f t="shared" si="2"/>
        <v>1</v>
      </c>
      <c r="B24" s="32" t="str">
        <f>B8</f>
        <v>Serviço de supervisão da sustentação de infraestrutura (item 1)</v>
      </c>
      <c r="C24" s="59" t="str">
        <f>C8</f>
        <v>2123-15</v>
      </c>
      <c r="D24" s="38">
        <f>D8</f>
        <v>8500</v>
      </c>
      <c r="E24" s="105">
        <f>'1'!I120</f>
        <v>17037.93959043733</v>
      </c>
      <c r="F24" s="26">
        <f>F8</f>
        <v>1</v>
      </c>
      <c r="G24" s="106">
        <f>F24*E24</f>
        <v>17037.93959043733</v>
      </c>
    </row>
    <row r="25" spans="1:12" ht="30" hidden="1" customHeight="1" x14ac:dyDescent="0.25">
      <c r="A25" s="24">
        <f t="shared" si="2"/>
        <v>2</v>
      </c>
      <c r="B25" s="32" t="str">
        <f t="shared" ref="B25:D33" si="3">B9</f>
        <v>Serviço de administração de soluções de armazenamento de dados (item 2)</v>
      </c>
      <c r="C25" s="59" t="str">
        <f t="shared" si="3"/>
        <v>2123-15</v>
      </c>
      <c r="D25" s="38">
        <f t="shared" si="3"/>
        <v>8000</v>
      </c>
      <c r="E25" s="105">
        <f>'2'!I118</f>
        <v>16078.345352155724</v>
      </c>
      <c r="F25" s="26">
        <v>1</v>
      </c>
      <c r="G25" s="17">
        <f t="shared" ref="G25:G33" si="4">F25*E25</f>
        <v>16078.345352155724</v>
      </c>
    </row>
    <row r="26" spans="1:12" hidden="1" x14ac:dyDescent="0.25">
      <c r="A26" s="24">
        <f t="shared" si="2"/>
        <v>3</v>
      </c>
      <c r="B26" s="32" t="str">
        <f t="shared" si="3"/>
        <v>Serviço de administração de redes (Item 3)</v>
      </c>
      <c r="C26" s="59" t="str">
        <f t="shared" si="3"/>
        <v>2123-10</v>
      </c>
      <c r="D26" s="38">
        <f t="shared" si="3"/>
        <v>8000</v>
      </c>
      <c r="E26" s="105">
        <f>'3'!I118</f>
        <v>16078.345352155724</v>
      </c>
      <c r="F26" s="26">
        <f>F10</f>
        <v>1</v>
      </c>
      <c r="G26" s="17">
        <f t="shared" si="4"/>
        <v>16078.345352155724</v>
      </c>
    </row>
    <row r="27" spans="1:12" ht="30" hidden="1" customHeight="1" x14ac:dyDescent="0.25">
      <c r="A27" s="24">
        <f t="shared" si="2"/>
        <v>4</v>
      </c>
      <c r="B27" s="32" t="str">
        <f t="shared" si="3"/>
        <v>Serviço de administração de servidor de aplicação (Item 4)</v>
      </c>
      <c r="C27" s="59" t="str">
        <f t="shared" si="3"/>
        <v>2123-15</v>
      </c>
      <c r="D27" s="38">
        <f t="shared" si="3"/>
        <v>8000</v>
      </c>
      <c r="E27" s="105">
        <f>'4'!I118</f>
        <v>16078.345352155724</v>
      </c>
      <c r="F27" s="26">
        <v>2</v>
      </c>
      <c r="G27" s="17">
        <f t="shared" si="4"/>
        <v>32156.690704311448</v>
      </c>
    </row>
    <row r="28" spans="1:12" ht="30" hidden="1" x14ac:dyDescent="0.25">
      <c r="A28" s="24">
        <f t="shared" si="2"/>
        <v>5</v>
      </c>
      <c r="B28" s="32" t="str">
        <f t="shared" si="3"/>
        <v>Serviço de administração de sistemas operacionais, serviços corporativos e monitoração (Item 5)</v>
      </c>
      <c r="C28" s="59" t="str">
        <f t="shared" si="3"/>
        <v>2123-15</v>
      </c>
      <c r="D28" s="50">
        <f t="shared" si="3"/>
        <v>8000</v>
      </c>
      <c r="E28" s="105">
        <f>'5'!I118</f>
        <v>16078.345352155724</v>
      </c>
      <c r="F28" s="26">
        <f>F12</f>
        <v>2</v>
      </c>
      <c r="G28" s="17">
        <f t="shared" si="4"/>
        <v>32156.690704311448</v>
      </c>
    </row>
    <row r="29" spans="1:12" hidden="1" x14ac:dyDescent="0.25">
      <c r="A29" s="24">
        <f t="shared" si="2"/>
        <v>6</v>
      </c>
      <c r="B29" s="32" t="str">
        <f t="shared" si="3"/>
        <v>Serviço de administração de banco de dados (Item 6)</v>
      </c>
      <c r="C29" s="59" t="str">
        <f t="shared" si="3"/>
        <v>2123-05</v>
      </c>
      <c r="D29" s="38">
        <f t="shared" si="3"/>
        <v>9000</v>
      </c>
      <c r="E29" s="105">
        <f>'6'!I118</f>
        <v>17997.598183616807</v>
      </c>
      <c r="F29" s="26">
        <f>F13</f>
        <v>2</v>
      </c>
      <c r="G29" s="17">
        <f t="shared" si="4"/>
        <v>35995.196367233613</v>
      </c>
    </row>
    <row r="30" spans="1:12" hidden="1" x14ac:dyDescent="0.25">
      <c r="A30" s="24">
        <f t="shared" si="2"/>
        <v>7</v>
      </c>
      <c r="B30" s="32" t="str">
        <f t="shared" si="3"/>
        <v>Serviço de administração de proteção de dados (Item 7)</v>
      </c>
      <c r="C30" s="59" t="str">
        <f t="shared" si="3"/>
        <v>2123-20</v>
      </c>
      <c r="D30" s="38">
        <f t="shared" si="3"/>
        <v>6000</v>
      </c>
      <c r="E30" s="105">
        <f>'7'!I118</f>
        <v>12276.90666704194</v>
      </c>
      <c r="F30" s="26">
        <f>F14</f>
        <v>1</v>
      </c>
      <c r="G30" s="17">
        <f t="shared" si="4"/>
        <v>12276.90666704194</v>
      </c>
    </row>
    <row r="31" spans="1:12" ht="30" hidden="1" x14ac:dyDescent="0.25">
      <c r="A31" s="24">
        <f t="shared" si="2"/>
        <v>8</v>
      </c>
      <c r="B31" s="32" t="str">
        <f t="shared" si="3"/>
        <v>Serviço de administração da virtualização de servidores (Item 8)</v>
      </c>
      <c r="C31" s="59" t="str">
        <f t="shared" si="3"/>
        <v>2123-15</v>
      </c>
      <c r="D31" s="38">
        <f t="shared" si="3"/>
        <v>8000</v>
      </c>
      <c r="E31" s="105">
        <f>'8'!I118</f>
        <v>16078.345352155724</v>
      </c>
      <c r="F31" s="26">
        <v>1</v>
      </c>
      <c r="G31" s="17">
        <f t="shared" si="4"/>
        <v>16078.345352155724</v>
      </c>
      <c r="L31" s="36"/>
    </row>
    <row r="32" spans="1:12" ht="30" hidden="1" x14ac:dyDescent="0.25">
      <c r="A32" s="24">
        <f t="shared" si="2"/>
        <v>9</v>
      </c>
      <c r="B32" s="32" t="str">
        <f t="shared" si="3"/>
        <v>Serviço de operação e monitoramento presencial 24x7 (Item 9)</v>
      </c>
      <c r="C32" s="59" t="str">
        <f t="shared" si="3"/>
        <v>3172-10</v>
      </c>
      <c r="D32" s="38">
        <f t="shared" si="3"/>
        <v>1800</v>
      </c>
      <c r="E32" s="105">
        <f>'9'!I118</f>
        <v>4959.8487846357548</v>
      </c>
      <c r="F32" s="26">
        <f>F16</f>
        <v>6</v>
      </c>
      <c r="G32" s="17">
        <f t="shared" si="4"/>
        <v>29759.092707814529</v>
      </c>
    </row>
    <row r="33" spans="1:12" ht="30" hidden="1" x14ac:dyDescent="0.25">
      <c r="A33" s="24">
        <f t="shared" si="2"/>
        <v>10</v>
      </c>
      <c r="B33" s="32" t="str">
        <f t="shared" si="3"/>
        <v>Serviço de documentação e requisições de serviços (Item 10)</v>
      </c>
      <c r="C33" s="59" t="str">
        <f t="shared" si="3"/>
        <v>3172-10</v>
      </c>
      <c r="D33" s="38">
        <f t="shared" si="3"/>
        <v>1800</v>
      </c>
      <c r="E33" s="105">
        <f>'10'!I118</f>
        <v>4523.575867050753</v>
      </c>
      <c r="F33" s="26">
        <f>F17</f>
        <v>1</v>
      </c>
      <c r="G33" s="17">
        <f t="shared" si="4"/>
        <v>4523.575867050753</v>
      </c>
    </row>
    <row r="34" spans="1:12" hidden="1" x14ac:dyDescent="0.25">
      <c r="A34" s="209" t="str">
        <f t="shared" si="2"/>
        <v>Valor Mensal dos Serviços</v>
      </c>
      <c r="B34" s="209"/>
      <c r="C34" s="209"/>
      <c r="D34" s="209"/>
      <c r="E34" s="209"/>
      <c r="F34" s="209"/>
      <c r="G34" s="99">
        <f>SUM(G24:G33)</f>
        <v>212141.12866466827</v>
      </c>
    </row>
    <row r="35" spans="1:12" hidden="1" x14ac:dyDescent="0.25">
      <c r="A35" s="209" t="s">
        <v>191</v>
      </c>
      <c r="B35" s="209"/>
      <c r="C35" s="209"/>
      <c r="D35" s="209"/>
      <c r="E35" s="209"/>
      <c r="F35" s="209"/>
      <c r="G35" s="17">
        <f>G34*30</f>
        <v>6364233.8599400483</v>
      </c>
    </row>
    <row r="36" spans="1:12" ht="15.75" hidden="1" thickBot="1" x14ac:dyDescent="0.3">
      <c r="A36" s="97"/>
      <c r="B36" s="97"/>
      <c r="C36" s="97"/>
      <c r="D36" s="97"/>
      <c r="E36" s="97"/>
      <c r="F36" s="97"/>
      <c r="G36" s="117"/>
    </row>
    <row r="37" spans="1:12" ht="15.75" hidden="1" thickBot="1" x14ac:dyDescent="0.3">
      <c r="A37" s="212" t="s">
        <v>190</v>
      </c>
      <c r="B37" s="213"/>
      <c r="C37" s="213"/>
      <c r="D37" s="213"/>
      <c r="E37" s="213"/>
      <c r="F37" s="213"/>
      <c r="G37" s="214"/>
    </row>
    <row r="38" spans="1:12" ht="45" hidden="1" x14ac:dyDescent="0.25">
      <c r="A38" s="210" t="str">
        <f t="shared" ref="A38:A50" si="5">A6</f>
        <v>Tipo de Serviço</v>
      </c>
      <c r="B38" s="210"/>
      <c r="C38" s="210" t="str">
        <f>C6</f>
        <v>CBO</v>
      </c>
      <c r="D38" s="210" t="str">
        <f>D6</f>
        <v>Salário</v>
      </c>
      <c r="E38" s="111" t="str">
        <f>E6</f>
        <v>Valor Proposto por Empregado </v>
      </c>
      <c r="F38" s="111" t="str">
        <f>F6</f>
        <v>Qtde. de Empregados por Posto</v>
      </c>
      <c r="G38" s="111" t="str">
        <f>G6</f>
        <v>Valor Total do Serviço</v>
      </c>
    </row>
    <row r="39" spans="1:12" hidden="1" x14ac:dyDescent="0.25">
      <c r="A39" s="211" t="str">
        <f t="shared" si="5"/>
        <v>(A)</v>
      </c>
      <c r="B39" s="211"/>
      <c r="C39" s="211"/>
      <c r="D39" s="211"/>
      <c r="E39" s="94" t="str">
        <f>E7</f>
        <v>(A)</v>
      </c>
      <c r="F39" s="94" t="str">
        <f>F7</f>
        <v>(B)</v>
      </c>
      <c r="G39" s="94" t="str">
        <f>G7</f>
        <v>(C) = (A x B)</v>
      </c>
    </row>
    <row r="40" spans="1:12" ht="30" hidden="1" x14ac:dyDescent="0.25">
      <c r="A40" s="24">
        <f t="shared" si="5"/>
        <v>1</v>
      </c>
      <c r="B40" s="32" t="str">
        <f t="shared" ref="B40:D49" si="6">B8</f>
        <v>Serviço de supervisão da sustentação de infraestrutura (item 1)</v>
      </c>
      <c r="C40" s="59" t="str">
        <f t="shared" si="6"/>
        <v>2123-15</v>
      </c>
      <c r="D40" s="38">
        <f t="shared" si="6"/>
        <v>8500</v>
      </c>
      <c r="E40" s="17">
        <f t="shared" ref="E40:E49" si="7">E24</f>
        <v>17037.93959043733</v>
      </c>
      <c r="F40" s="26">
        <f>F8</f>
        <v>1</v>
      </c>
      <c r="G40" s="17">
        <f>F40*E40</f>
        <v>17037.93959043733</v>
      </c>
    </row>
    <row r="41" spans="1:12" ht="30" hidden="1" x14ac:dyDescent="0.25">
      <c r="A41" s="24">
        <f t="shared" si="5"/>
        <v>2</v>
      </c>
      <c r="B41" s="32" t="str">
        <f t="shared" si="6"/>
        <v>Serviço de administração de soluções de armazenamento de dados (item 2)</v>
      </c>
      <c r="C41" s="59" t="str">
        <f t="shared" si="6"/>
        <v>2123-15</v>
      </c>
      <c r="D41" s="38">
        <f t="shared" si="6"/>
        <v>8000</v>
      </c>
      <c r="E41" s="17">
        <f t="shared" si="7"/>
        <v>16078.345352155724</v>
      </c>
      <c r="F41" s="118">
        <v>2</v>
      </c>
      <c r="G41" s="17">
        <f t="shared" ref="G41:G49" si="8">F41*E41</f>
        <v>32156.690704311448</v>
      </c>
      <c r="L41" s="89"/>
    </row>
    <row r="42" spans="1:12" hidden="1" x14ac:dyDescent="0.25">
      <c r="A42" s="24">
        <f t="shared" si="5"/>
        <v>3</v>
      </c>
      <c r="B42" s="32" t="str">
        <f t="shared" si="6"/>
        <v>Serviço de administração de redes (Item 3)</v>
      </c>
      <c r="C42" s="59" t="str">
        <f t="shared" si="6"/>
        <v>2123-10</v>
      </c>
      <c r="D42" s="38">
        <f t="shared" si="6"/>
        <v>8000</v>
      </c>
      <c r="E42" s="17">
        <f t="shared" si="7"/>
        <v>16078.345352155724</v>
      </c>
      <c r="F42" s="26">
        <f>F10</f>
        <v>1</v>
      </c>
      <c r="G42" s="17">
        <f t="shared" si="8"/>
        <v>16078.345352155724</v>
      </c>
    </row>
    <row r="43" spans="1:12" ht="30" hidden="1" x14ac:dyDescent="0.25">
      <c r="A43" s="24">
        <f t="shared" si="5"/>
        <v>4</v>
      </c>
      <c r="B43" s="32" t="str">
        <f t="shared" si="6"/>
        <v>Serviço de administração de servidor de aplicação (Item 4)</v>
      </c>
      <c r="C43" s="59" t="str">
        <f t="shared" si="6"/>
        <v>2123-15</v>
      </c>
      <c r="D43" s="38">
        <f t="shared" si="6"/>
        <v>8000</v>
      </c>
      <c r="E43" s="17">
        <f t="shared" si="7"/>
        <v>16078.345352155724</v>
      </c>
      <c r="F43" s="118">
        <v>3</v>
      </c>
      <c r="G43" s="17">
        <f t="shared" si="8"/>
        <v>48235.036056467172</v>
      </c>
    </row>
    <row r="44" spans="1:12" ht="30" hidden="1" x14ac:dyDescent="0.25">
      <c r="A44" s="24">
        <f t="shared" si="5"/>
        <v>5</v>
      </c>
      <c r="B44" s="32" t="str">
        <f t="shared" si="6"/>
        <v>Serviço de administração de sistemas operacionais, serviços corporativos e monitoração (Item 5)</v>
      </c>
      <c r="C44" s="59" t="str">
        <f t="shared" si="6"/>
        <v>2123-15</v>
      </c>
      <c r="D44" s="50">
        <f t="shared" si="6"/>
        <v>8000</v>
      </c>
      <c r="E44" s="17">
        <f t="shared" si="7"/>
        <v>16078.345352155724</v>
      </c>
      <c r="F44" s="26">
        <f>F12</f>
        <v>2</v>
      </c>
      <c r="G44" s="17">
        <f t="shared" si="8"/>
        <v>32156.690704311448</v>
      </c>
    </row>
    <row r="45" spans="1:12" hidden="1" x14ac:dyDescent="0.25">
      <c r="A45" s="24">
        <f t="shared" si="5"/>
        <v>6</v>
      </c>
      <c r="B45" s="32" t="str">
        <f t="shared" si="6"/>
        <v>Serviço de administração de banco de dados (Item 6)</v>
      </c>
      <c r="C45" s="59" t="str">
        <f t="shared" si="6"/>
        <v>2123-05</v>
      </c>
      <c r="D45" s="38">
        <f t="shared" si="6"/>
        <v>9000</v>
      </c>
      <c r="E45" s="17">
        <f t="shared" si="7"/>
        <v>17997.598183616807</v>
      </c>
      <c r="F45" s="26">
        <f>F13</f>
        <v>2</v>
      </c>
      <c r="G45" s="17">
        <f t="shared" si="8"/>
        <v>35995.196367233613</v>
      </c>
    </row>
    <row r="46" spans="1:12" hidden="1" x14ac:dyDescent="0.25">
      <c r="A46" s="24">
        <f t="shared" si="5"/>
        <v>7</v>
      </c>
      <c r="B46" s="32" t="str">
        <f t="shared" si="6"/>
        <v>Serviço de administração de proteção de dados (Item 7)</v>
      </c>
      <c r="C46" s="59" t="str">
        <f t="shared" si="6"/>
        <v>2123-20</v>
      </c>
      <c r="D46" s="38">
        <f t="shared" si="6"/>
        <v>6000</v>
      </c>
      <c r="E46" s="17">
        <f t="shared" si="7"/>
        <v>12276.90666704194</v>
      </c>
      <c r="F46" s="26">
        <f>F14</f>
        <v>1</v>
      </c>
      <c r="G46" s="17">
        <f t="shared" si="8"/>
        <v>12276.90666704194</v>
      </c>
    </row>
    <row r="47" spans="1:12" ht="30" hidden="1" x14ac:dyDescent="0.25">
      <c r="A47" s="24">
        <f t="shared" si="5"/>
        <v>8</v>
      </c>
      <c r="B47" s="32" t="str">
        <f t="shared" si="6"/>
        <v>Serviço de administração da virtualização de servidores (Item 8)</v>
      </c>
      <c r="C47" s="59" t="str">
        <f t="shared" si="6"/>
        <v>2123-15</v>
      </c>
      <c r="D47" s="38">
        <f t="shared" si="6"/>
        <v>8000</v>
      </c>
      <c r="E47" s="17">
        <f t="shared" si="7"/>
        <v>16078.345352155724</v>
      </c>
      <c r="F47" s="118">
        <v>2</v>
      </c>
      <c r="G47" s="17">
        <f t="shared" si="8"/>
        <v>32156.690704311448</v>
      </c>
    </row>
    <row r="48" spans="1:12" ht="30" hidden="1" x14ac:dyDescent="0.25">
      <c r="A48" s="24">
        <f t="shared" si="5"/>
        <v>9</v>
      </c>
      <c r="B48" s="32" t="str">
        <f t="shared" si="6"/>
        <v>Serviço de operação e monitoramento presencial 24x7 (Item 9)</v>
      </c>
      <c r="C48" s="59" t="str">
        <f t="shared" si="6"/>
        <v>3172-10</v>
      </c>
      <c r="D48" s="38">
        <f t="shared" si="6"/>
        <v>1800</v>
      </c>
      <c r="E48" s="17">
        <f t="shared" si="7"/>
        <v>4959.8487846357548</v>
      </c>
      <c r="F48" s="26">
        <f>F16</f>
        <v>6</v>
      </c>
      <c r="G48" s="17">
        <f t="shared" si="8"/>
        <v>29759.092707814529</v>
      </c>
    </row>
    <row r="49" spans="1:7" ht="30" hidden="1" x14ac:dyDescent="0.25">
      <c r="A49" s="24">
        <f t="shared" si="5"/>
        <v>10</v>
      </c>
      <c r="B49" s="32" t="str">
        <f t="shared" si="6"/>
        <v>Serviço de documentação e requisições de serviços (Item 10)</v>
      </c>
      <c r="C49" s="59" t="str">
        <f t="shared" si="6"/>
        <v>3172-10</v>
      </c>
      <c r="D49" s="38">
        <f t="shared" si="6"/>
        <v>1800</v>
      </c>
      <c r="E49" s="17">
        <f t="shared" si="7"/>
        <v>4523.575867050753</v>
      </c>
      <c r="F49" s="26">
        <f>F17</f>
        <v>1</v>
      </c>
      <c r="G49" s="17">
        <f t="shared" si="8"/>
        <v>4523.575867050753</v>
      </c>
    </row>
    <row r="50" spans="1:7" hidden="1" x14ac:dyDescent="0.25">
      <c r="A50" s="209" t="str">
        <f t="shared" si="5"/>
        <v>Valor Mensal dos Serviços</v>
      </c>
      <c r="B50" s="209"/>
      <c r="C50" s="209"/>
      <c r="D50" s="209"/>
      <c r="E50" s="209"/>
      <c r="F50" s="209"/>
      <c r="G50" s="19">
        <f>SUM(G40:G49)</f>
        <v>260376.16472113543</v>
      </c>
    </row>
    <row r="51" spans="1:7" hidden="1" x14ac:dyDescent="0.25">
      <c r="A51" s="209" t="s">
        <v>198</v>
      </c>
      <c r="B51" s="209"/>
      <c r="C51" s="209"/>
      <c r="D51" s="209"/>
      <c r="E51" s="209"/>
      <c r="F51" s="209"/>
      <c r="G51" s="19">
        <f>G50*30</f>
        <v>7811284.9416340627</v>
      </c>
    </row>
    <row r="52" spans="1:7" ht="15.75" thickBot="1" x14ac:dyDescent="0.3"/>
    <row r="53" spans="1:7" ht="34.5" customHeight="1" thickBot="1" x14ac:dyDescent="0.3">
      <c r="A53" s="369" t="s">
        <v>212</v>
      </c>
      <c r="B53" s="370"/>
      <c r="C53" s="370"/>
      <c r="D53" s="370"/>
      <c r="E53" s="370"/>
      <c r="F53" s="370"/>
      <c r="G53" s="371"/>
    </row>
    <row r="54" spans="1:7" ht="45" x14ac:dyDescent="0.25">
      <c r="A54" s="372" t="str">
        <f t="shared" ref="A54:D66" si="9">A22</f>
        <v>Tipo de Serviço</v>
      </c>
      <c r="B54" s="372"/>
      <c r="C54" s="372" t="str">
        <f>C22</f>
        <v>CBO</v>
      </c>
      <c r="D54" s="372" t="str">
        <f>D22</f>
        <v>Salário</v>
      </c>
      <c r="E54" s="373" t="str">
        <f>E22</f>
        <v>Valor Proposto por Empregado </v>
      </c>
      <c r="F54" s="373" t="str">
        <f>F22</f>
        <v>Qtde. de Empregados por Posto</v>
      </c>
      <c r="G54" s="373" t="str">
        <f>G22</f>
        <v>Valor Total do Serviço</v>
      </c>
    </row>
    <row r="55" spans="1:7" x14ac:dyDescent="0.25">
      <c r="A55" s="309" t="str">
        <f t="shared" si="9"/>
        <v>(A)</v>
      </c>
      <c r="B55" s="309"/>
      <c r="C55" s="309"/>
      <c r="D55" s="309"/>
      <c r="E55" s="315" t="str">
        <f>E23</f>
        <v>(A)</v>
      </c>
      <c r="F55" s="315" t="str">
        <f>F23</f>
        <v>(B)</v>
      </c>
      <c r="G55" s="315" t="str">
        <f>G23</f>
        <v>(C) = (A x B)</v>
      </c>
    </row>
    <row r="56" spans="1:7" ht="30" x14ac:dyDescent="0.25">
      <c r="A56" s="374">
        <f t="shared" si="9"/>
        <v>1</v>
      </c>
      <c r="B56" s="375" t="str">
        <f t="shared" si="9"/>
        <v>Serviço de supervisão da sustentação de infraestrutura (item 1)</v>
      </c>
      <c r="C56" s="376" t="str">
        <f t="shared" si="9"/>
        <v>2123-15</v>
      </c>
      <c r="D56" s="377">
        <f t="shared" si="9"/>
        <v>8500</v>
      </c>
      <c r="E56" s="106">
        <f>'1'!N120</f>
        <v>16905.631001082758</v>
      </c>
      <c r="F56" s="202">
        <f>F24</f>
        <v>1</v>
      </c>
      <c r="G56" s="106">
        <f>F56*E56</f>
        <v>16905.631001082758</v>
      </c>
    </row>
    <row r="57" spans="1:7" ht="30" x14ac:dyDescent="0.25">
      <c r="A57" s="374">
        <f t="shared" si="9"/>
        <v>2</v>
      </c>
      <c r="B57" s="375" t="str">
        <f t="shared" si="9"/>
        <v>Serviço de administração de soluções de armazenamento de dados (item 2)</v>
      </c>
      <c r="C57" s="376" t="str">
        <f t="shared" si="9"/>
        <v>2123-15</v>
      </c>
      <c r="D57" s="377">
        <f t="shared" si="9"/>
        <v>8000</v>
      </c>
      <c r="E57" s="106">
        <f>'2'!N118</f>
        <v>15953.819620998474</v>
      </c>
      <c r="F57" s="202">
        <v>2</v>
      </c>
      <c r="G57" s="106">
        <f t="shared" ref="G57:G65" si="10">F57*E57</f>
        <v>31907.639241996949</v>
      </c>
    </row>
    <row r="58" spans="1:7" x14ac:dyDescent="0.25">
      <c r="A58" s="374">
        <f t="shared" si="9"/>
        <v>3</v>
      </c>
      <c r="B58" s="375" t="str">
        <f t="shared" si="9"/>
        <v>Serviço de administração de redes (Item 3)</v>
      </c>
      <c r="C58" s="376" t="str">
        <f t="shared" si="9"/>
        <v>2123-10</v>
      </c>
      <c r="D58" s="377">
        <f t="shared" si="9"/>
        <v>8000</v>
      </c>
      <c r="E58" s="106">
        <f>'3'!N118</f>
        <v>15953.819620998474</v>
      </c>
      <c r="F58" s="202">
        <f>F26</f>
        <v>1</v>
      </c>
      <c r="G58" s="106">
        <f t="shared" si="10"/>
        <v>15953.819620998474</v>
      </c>
    </row>
    <row r="59" spans="1:7" ht="30" x14ac:dyDescent="0.25">
      <c r="A59" s="374">
        <f t="shared" si="9"/>
        <v>4</v>
      </c>
      <c r="B59" s="375" t="str">
        <f t="shared" si="9"/>
        <v>Serviço de administração de servidor de aplicação (Item 4)</v>
      </c>
      <c r="C59" s="376" t="str">
        <f t="shared" si="9"/>
        <v>2123-15</v>
      </c>
      <c r="D59" s="377">
        <f t="shared" si="9"/>
        <v>8000</v>
      </c>
      <c r="E59" s="106">
        <f>'4'!N118</f>
        <v>15953.819620998474</v>
      </c>
      <c r="F59" s="202">
        <v>3</v>
      </c>
      <c r="G59" s="106">
        <f t="shared" si="10"/>
        <v>47861.458862995423</v>
      </c>
    </row>
    <row r="60" spans="1:7" ht="30" x14ac:dyDescent="0.25">
      <c r="A60" s="374">
        <f t="shared" si="9"/>
        <v>5</v>
      </c>
      <c r="B60" s="375" t="str">
        <f t="shared" si="9"/>
        <v>Serviço de administração de sistemas operacionais, serviços corporativos e monitoração (Item 5)</v>
      </c>
      <c r="C60" s="376" t="str">
        <f t="shared" si="9"/>
        <v>2123-15</v>
      </c>
      <c r="D60" s="378">
        <f t="shared" si="9"/>
        <v>8000</v>
      </c>
      <c r="E60" s="106">
        <f>'5'!N118</f>
        <v>15953.819620998474</v>
      </c>
      <c r="F60" s="202">
        <f>F28</f>
        <v>2</v>
      </c>
      <c r="G60" s="106">
        <f t="shared" si="10"/>
        <v>31907.639241996949</v>
      </c>
    </row>
    <row r="61" spans="1:7" x14ac:dyDescent="0.25">
      <c r="A61" s="374">
        <f t="shared" si="9"/>
        <v>6</v>
      </c>
      <c r="B61" s="375" t="str">
        <f t="shared" si="9"/>
        <v>Serviço de administração de banco de dados (Item 6)</v>
      </c>
      <c r="C61" s="376" t="str">
        <f t="shared" si="9"/>
        <v>2123-05</v>
      </c>
      <c r="D61" s="377">
        <f t="shared" si="9"/>
        <v>9000</v>
      </c>
      <c r="E61" s="106">
        <f>'6'!N118</f>
        <v>17857.506736064901</v>
      </c>
      <c r="F61" s="202">
        <f>F29</f>
        <v>2</v>
      </c>
      <c r="G61" s="106">
        <f t="shared" si="10"/>
        <v>35715.013472129802</v>
      </c>
    </row>
    <row r="62" spans="1:7" x14ac:dyDescent="0.25">
      <c r="A62" s="374">
        <f t="shared" si="9"/>
        <v>7</v>
      </c>
      <c r="B62" s="375" t="str">
        <f t="shared" si="9"/>
        <v>Serviço de administração de proteção de dados (Item 7)</v>
      </c>
      <c r="C62" s="376" t="str">
        <f t="shared" si="9"/>
        <v>2123-20</v>
      </c>
      <c r="D62" s="377">
        <f t="shared" si="9"/>
        <v>6000</v>
      </c>
      <c r="E62" s="106">
        <f>'7'!N118</f>
        <v>12183.512368674004</v>
      </c>
      <c r="F62" s="202">
        <f>F30</f>
        <v>1</v>
      </c>
      <c r="G62" s="106">
        <f t="shared" si="10"/>
        <v>12183.512368674004</v>
      </c>
    </row>
    <row r="63" spans="1:7" ht="30" x14ac:dyDescent="0.25">
      <c r="A63" s="374">
        <f t="shared" si="9"/>
        <v>8</v>
      </c>
      <c r="B63" s="375" t="str">
        <f t="shared" si="9"/>
        <v>Serviço de administração da virtualização de servidores (Item 8)</v>
      </c>
      <c r="C63" s="376" t="str">
        <f t="shared" si="9"/>
        <v>2123-15</v>
      </c>
      <c r="D63" s="377">
        <f t="shared" si="9"/>
        <v>8000</v>
      </c>
      <c r="E63" s="106">
        <f>'8'!N118</f>
        <v>15953.819620998474</v>
      </c>
      <c r="F63" s="202">
        <v>2</v>
      </c>
      <c r="G63" s="106">
        <f t="shared" si="10"/>
        <v>31907.639241996949</v>
      </c>
    </row>
    <row r="64" spans="1:7" ht="30" x14ac:dyDescent="0.25">
      <c r="A64" s="374">
        <f t="shared" si="9"/>
        <v>9</v>
      </c>
      <c r="B64" s="375" t="str">
        <f t="shared" si="9"/>
        <v>Serviço de operação e monitoramento presencial 24x7 (Item 9)</v>
      </c>
      <c r="C64" s="376" t="str">
        <f t="shared" si="9"/>
        <v>3172-10</v>
      </c>
      <c r="D64" s="377">
        <f t="shared" si="9"/>
        <v>1800</v>
      </c>
      <c r="E64" s="106">
        <f>'9'!N118</f>
        <v>4928.4179910077064</v>
      </c>
      <c r="F64" s="202">
        <f>F32</f>
        <v>6</v>
      </c>
      <c r="G64" s="106">
        <f t="shared" si="10"/>
        <v>29570.507946046237</v>
      </c>
    </row>
    <row r="65" spans="1:7" ht="30" x14ac:dyDescent="0.25">
      <c r="A65" s="374">
        <f t="shared" si="9"/>
        <v>10</v>
      </c>
      <c r="B65" s="375" t="str">
        <f t="shared" si="9"/>
        <v>Serviço de documentação e requisições de serviços (Item 10)</v>
      </c>
      <c r="C65" s="376" t="str">
        <f t="shared" si="9"/>
        <v>3172-10</v>
      </c>
      <c r="D65" s="377">
        <f t="shared" si="9"/>
        <v>1800</v>
      </c>
      <c r="E65" s="106">
        <f>'10'!N118</f>
        <v>4495.5575775403722</v>
      </c>
      <c r="F65" s="202">
        <f>F33</f>
        <v>1</v>
      </c>
      <c r="G65" s="106">
        <f t="shared" si="10"/>
        <v>4495.5575775403722</v>
      </c>
    </row>
    <row r="66" spans="1:7" x14ac:dyDescent="0.25">
      <c r="A66" s="379" t="str">
        <f t="shared" si="9"/>
        <v>Valor Mensal dos Serviços</v>
      </c>
      <c r="B66" s="379"/>
      <c r="C66" s="379"/>
      <c r="D66" s="379"/>
      <c r="E66" s="379"/>
      <c r="F66" s="379"/>
      <c r="G66" s="380">
        <f>SUM(G56:G65)</f>
        <v>258408.41857545794</v>
      </c>
    </row>
    <row r="67" spans="1:7" x14ac:dyDescent="0.25">
      <c r="A67" s="379" t="s">
        <v>216</v>
      </c>
      <c r="B67" s="379"/>
      <c r="C67" s="379"/>
      <c r="D67" s="379"/>
      <c r="E67" s="379"/>
      <c r="F67" s="379"/>
      <c r="G67" s="380">
        <f>G66*30</f>
        <v>7752252.5572637385</v>
      </c>
    </row>
    <row r="68" spans="1:7" ht="15.75" thickBot="1" x14ac:dyDescent="0.3">
      <c r="A68" s="186"/>
      <c r="B68" s="186"/>
      <c r="C68" s="186"/>
      <c r="D68" s="186"/>
      <c r="E68" s="186"/>
      <c r="F68" s="186"/>
      <c r="G68" s="186"/>
    </row>
    <row r="69" spans="1:7" ht="15.75" thickBot="1" x14ac:dyDescent="0.3">
      <c r="A69" s="381" t="s">
        <v>202</v>
      </c>
      <c r="B69" s="382"/>
      <c r="C69" s="382"/>
      <c r="D69" s="382"/>
      <c r="E69" s="382"/>
      <c r="F69" s="382"/>
      <c r="G69" s="383"/>
    </row>
    <row r="70" spans="1:7" ht="45" x14ac:dyDescent="0.25">
      <c r="A70" s="372" t="str">
        <f t="shared" ref="A70" si="11">A38</f>
        <v>Tipo de Serviço</v>
      </c>
      <c r="B70" s="372"/>
      <c r="C70" s="372" t="str">
        <f>C38</f>
        <v>CBO</v>
      </c>
      <c r="D70" s="372" t="str">
        <f>D38</f>
        <v>Salário</v>
      </c>
      <c r="E70" s="373" t="str">
        <f>E38</f>
        <v>Valor Proposto por Empregado </v>
      </c>
      <c r="F70" s="373" t="str">
        <f>F38</f>
        <v>Qtde. de Empregados por Posto</v>
      </c>
      <c r="G70" s="373" t="str">
        <f>G38</f>
        <v>Valor Total do Serviço</v>
      </c>
    </row>
    <row r="71" spans="1:7" x14ac:dyDescent="0.25">
      <c r="A71" s="309" t="str">
        <f t="shared" ref="A71" si="12">A39</f>
        <v>(A)</v>
      </c>
      <c r="B71" s="309"/>
      <c r="C71" s="309"/>
      <c r="D71" s="309"/>
      <c r="E71" s="315" t="str">
        <f>E39</f>
        <v>(A)</v>
      </c>
      <c r="F71" s="315" t="str">
        <f>F39</f>
        <v>(B)</v>
      </c>
      <c r="G71" s="315" t="str">
        <f>G39</f>
        <v>(C) = (A x B)</v>
      </c>
    </row>
    <row r="72" spans="1:7" ht="30" x14ac:dyDescent="0.25">
      <c r="A72" s="374">
        <f t="shared" ref="A72:C72" si="13">A40</f>
        <v>1</v>
      </c>
      <c r="B72" s="375" t="str">
        <f t="shared" si="13"/>
        <v>Serviço de supervisão da sustentação de infraestrutura (item 1)</v>
      </c>
      <c r="C72" s="376" t="str">
        <f t="shared" si="13"/>
        <v>2123-15</v>
      </c>
      <c r="D72" s="384">
        <f>'1'!S13</f>
        <v>8602</v>
      </c>
      <c r="E72" s="106">
        <f>'1'!S120</f>
        <v>17114.045844604341</v>
      </c>
      <c r="F72" s="202">
        <f>F40</f>
        <v>1</v>
      </c>
      <c r="G72" s="106">
        <f>F72*E72</f>
        <v>17114.045844604341</v>
      </c>
    </row>
    <row r="73" spans="1:7" ht="30" x14ac:dyDescent="0.25">
      <c r="A73" s="374">
        <f t="shared" ref="A73:C73" si="14">A41</f>
        <v>2</v>
      </c>
      <c r="B73" s="375" t="str">
        <f t="shared" si="14"/>
        <v>Serviço de administração de soluções de armazenamento de dados (item 2)</v>
      </c>
      <c r="C73" s="376" t="str">
        <f t="shared" si="14"/>
        <v>2123-15</v>
      </c>
      <c r="D73" s="377">
        <f>'2'!S13</f>
        <v>8096</v>
      </c>
      <c r="E73" s="106">
        <f>'2'!S118</f>
        <v>16150.812727959046</v>
      </c>
      <c r="F73" s="202">
        <v>2</v>
      </c>
      <c r="G73" s="106">
        <f t="shared" ref="G73:G81" si="15">F73*E73</f>
        <v>32301.625455918092</v>
      </c>
    </row>
    <row r="74" spans="1:7" x14ac:dyDescent="0.25">
      <c r="A74" s="374">
        <f t="shared" ref="A74:C74" si="16">A42</f>
        <v>3</v>
      </c>
      <c r="B74" s="375" t="str">
        <f t="shared" si="16"/>
        <v>Serviço de administração de redes (Item 3)</v>
      </c>
      <c r="C74" s="376" t="str">
        <f t="shared" si="16"/>
        <v>2123-10</v>
      </c>
      <c r="D74" s="377">
        <f>'3'!S13</f>
        <v>8096</v>
      </c>
      <c r="E74" s="106">
        <f>'3'!S118</f>
        <v>16150.812727959046</v>
      </c>
      <c r="F74" s="202">
        <f>F42</f>
        <v>1</v>
      </c>
      <c r="G74" s="106">
        <f t="shared" si="15"/>
        <v>16150.812727959046</v>
      </c>
    </row>
    <row r="75" spans="1:7" ht="30" x14ac:dyDescent="0.25">
      <c r="A75" s="374">
        <f t="shared" ref="A75:C75" si="17">A43</f>
        <v>4</v>
      </c>
      <c r="B75" s="375" t="str">
        <f t="shared" si="17"/>
        <v>Serviço de administração de servidor de aplicação (Item 4)</v>
      </c>
      <c r="C75" s="376" t="str">
        <f t="shared" si="17"/>
        <v>2123-15</v>
      </c>
      <c r="D75" s="377">
        <f>'4'!S13</f>
        <v>8096</v>
      </c>
      <c r="E75" s="106">
        <f>'4'!S118</f>
        <v>16150.812727959046</v>
      </c>
      <c r="F75" s="202">
        <v>3</v>
      </c>
      <c r="G75" s="106">
        <f t="shared" si="15"/>
        <v>48452.438183877137</v>
      </c>
    </row>
    <row r="76" spans="1:7" ht="30" x14ac:dyDescent="0.25">
      <c r="A76" s="374">
        <f t="shared" ref="A76:C76" si="18">A44</f>
        <v>5</v>
      </c>
      <c r="B76" s="375" t="str">
        <f t="shared" si="18"/>
        <v>Serviço de administração de sistemas operacionais, serviços corporativos e monitoração (Item 5)</v>
      </c>
      <c r="C76" s="376" t="str">
        <f t="shared" si="18"/>
        <v>2123-15</v>
      </c>
      <c r="D76" s="378">
        <f>'5'!S13</f>
        <v>8096</v>
      </c>
      <c r="E76" s="106">
        <f>'5'!S118</f>
        <v>16150.812727959046</v>
      </c>
      <c r="F76" s="202">
        <f>F44</f>
        <v>2</v>
      </c>
      <c r="G76" s="106">
        <f t="shared" si="15"/>
        <v>32301.625455918092</v>
      </c>
    </row>
    <row r="77" spans="1:7" x14ac:dyDescent="0.25">
      <c r="A77" s="374">
        <f t="shared" ref="A77:C77" si="19">A45</f>
        <v>6</v>
      </c>
      <c r="B77" s="375" t="str">
        <f t="shared" si="19"/>
        <v>Serviço de administração de banco de dados (Item 6)</v>
      </c>
      <c r="C77" s="376" t="str">
        <f t="shared" si="19"/>
        <v>2123-05</v>
      </c>
      <c r="D77" s="377">
        <f>'6'!S13</f>
        <v>9108</v>
      </c>
      <c r="E77" s="106">
        <f>'6'!S118</f>
        <v>18077.344088406269</v>
      </c>
      <c r="F77" s="202">
        <f>F45</f>
        <v>2</v>
      </c>
      <c r="G77" s="106">
        <f t="shared" si="15"/>
        <v>36154.688176812539</v>
      </c>
    </row>
    <row r="78" spans="1:7" x14ac:dyDescent="0.25">
      <c r="A78" s="374">
        <f t="shared" ref="A78:C78" si="20">A46</f>
        <v>7</v>
      </c>
      <c r="B78" s="375" t="str">
        <f t="shared" si="20"/>
        <v>Serviço de administração de proteção de dados (Item 7)</v>
      </c>
      <c r="C78" s="376" t="str">
        <f t="shared" si="20"/>
        <v>2123-20</v>
      </c>
      <c r="D78" s="377">
        <f>'7'!S13</f>
        <v>6072</v>
      </c>
      <c r="E78" s="106">
        <f>'7'!S118</f>
        <v>12335.706931367617</v>
      </c>
      <c r="F78" s="202">
        <f>F46</f>
        <v>1</v>
      </c>
      <c r="G78" s="106">
        <f t="shared" si="15"/>
        <v>12335.706931367617</v>
      </c>
    </row>
    <row r="79" spans="1:7" ht="30" x14ac:dyDescent="0.25">
      <c r="A79" s="374">
        <f t="shared" ref="A79:C79" si="21">A47</f>
        <v>8</v>
      </c>
      <c r="B79" s="375" t="str">
        <f t="shared" si="21"/>
        <v>Serviço de administração da virtualização de servidores (Item 8)</v>
      </c>
      <c r="C79" s="376" t="str">
        <f t="shared" si="21"/>
        <v>2123-15</v>
      </c>
      <c r="D79" s="377">
        <f>'8'!S13</f>
        <v>8096</v>
      </c>
      <c r="E79" s="106">
        <f>'8'!S118</f>
        <v>16150.812727959046</v>
      </c>
      <c r="F79" s="202">
        <v>2</v>
      </c>
      <c r="G79" s="106">
        <f t="shared" si="15"/>
        <v>32301.625455918092</v>
      </c>
    </row>
    <row r="80" spans="1:7" ht="30" x14ac:dyDescent="0.25">
      <c r="A80" s="374">
        <f t="shared" ref="A80:C80" si="22">A48</f>
        <v>9</v>
      </c>
      <c r="B80" s="375" t="str">
        <f t="shared" si="22"/>
        <v>Serviço de operação e monitoramento presencial 24x7 (Item 9)</v>
      </c>
      <c r="C80" s="376" t="str">
        <f t="shared" si="22"/>
        <v>3172-10</v>
      </c>
      <c r="D80" s="377">
        <f>'9'!S13</f>
        <v>1821.6</v>
      </c>
      <c r="E80" s="106">
        <f>'9'!S118</f>
        <v>4990.914568259087</v>
      </c>
      <c r="F80" s="202">
        <f>F48</f>
        <v>6</v>
      </c>
      <c r="G80" s="106">
        <f t="shared" si="15"/>
        <v>29945.487409554524</v>
      </c>
    </row>
    <row r="81" spans="1:7" ht="30" x14ac:dyDescent="0.25">
      <c r="A81" s="374">
        <f t="shared" ref="A81:C81" si="23">A49</f>
        <v>10</v>
      </c>
      <c r="B81" s="375" t="str">
        <f t="shared" si="23"/>
        <v>Serviço de documentação e requisições de serviços (Item 10)</v>
      </c>
      <c r="C81" s="376" t="str">
        <f t="shared" si="23"/>
        <v>3172-10</v>
      </c>
      <c r="D81" s="377">
        <f>'10'!S13</f>
        <v>1821.6</v>
      </c>
      <c r="E81" s="106">
        <f>'10'!S118</f>
        <v>4552.8118335961117</v>
      </c>
      <c r="F81" s="202">
        <f>F49</f>
        <v>1</v>
      </c>
      <c r="G81" s="106">
        <f t="shared" si="15"/>
        <v>4552.8118335961117</v>
      </c>
    </row>
    <row r="82" spans="1:7" x14ac:dyDescent="0.25">
      <c r="A82" s="379" t="str">
        <f t="shared" ref="A82" si="24">A50</f>
        <v>Valor Mensal dos Serviços</v>
      </c>
      <c r="B82" s="379"/>
      <c r="C82" s="379"/>
      <c r="D82" s="379"/>
      <c r="E82" s="379"/>
      <c r="F82" s="379"/>
      <c r="G82" s="380">
        <f>SUM(G72:G81)</f>
        <v>261610.86747552556</v>
      </c>
    </row>
    <row r="83" spans="1:7" x14ac:dyDescent="0.25">
      <c r="A83" s="379" t="s">
        <v>216</v>
      </c>
      <c r="B83" s="379"/>
      <c r="C83" s="379"/>
      <c r="D83" s="379"/>
      <c r="E83" s="379"/>
      <c r="F83" s="379"/>
      <c r="G83" s="380">
        <f>G82*30</f>
        <v>7848326.0242657671</v>
      </c>
    </row>
    <row r="84" spans="1:7" ht="15.75" thickBot="1" x14ac:dyDescent="0.3">
      <c r="A84" s="186"/>
      <c r="B84" s="186"/>
      <c r="C84" s="186"/>
      <c r="D84" s="186"/>
      <c r="E84" s="186"/>
      <c r="F84" s="186"/>
      <c r="G84" s="186"/>
    </row>
    <row r="85" spans="1:7" ht="15.75" thickBot="1" x14ac:dyDescent="0.3">
      <c r="A85" s="381" t="s">
        <v>204</v>
      </c>
      <c r="B85" s="382"/>
      <c r="C85" s="382"/>
      <c r="D85" s="382"/>
      <c r="E85" s="382"/>
      <c r="F85" s="382"/>
      <c r="G85" s="383"/>
    </row>
    <row r="86" spans="1:7" ht="45" x14ac:dyDescent="0.25">
      <c r="A86" s="372" t="str">
        <f t="shared" ref="A86" si="25">A54</f>
        <v>Tipo de Serviço</v>
      </c>
      <c r="B86" s="372"/>
      <c r="C86" s="372" t="str">
        <f>C54</f>
        <v>CBO</v>
      </c>
      <c r="D86" s="372" t="str">
        <f>D54</f>
        <v>Salário</v>
      </c>
      <c r="E86" s="373" t="str">
        <f>E54</f>
        <v>Valor Proposto por Empregado </v>
      </c>
      <c r="F86" s="373" t="str">
        <f>F54</f>
        <v>Qtde. de Empregados por Posto</v>
      </c>
      <c r="G86" s="373" t="str">
        <f>G54</f>
        <v>Valor Total do Serviço</v>
      </c>
    </row>
    <row r="87" spans="1:7" x14ac:dyDescent="0.25">
      <c r="A87" s="309" t="str">
        <f t="shared" ref="A87" si="26">A55</f>
        <v>(A)</v>
      </c>
      <c r="B87" s="309"/>
      <c r="C87" s="309"/>
      <c r="D87" s="309"/>
      <c r="E87" s="315" t="str">
        <f>E55</f>
        <v>(A)</v>
      </c>
      <c r="F87" s="315" t="str">
        <f>F55</f>
        <v>(B)</v>
      </c>
      <c r="G87" s="315" t="str">
        <f>G55</f>
        <v>(C) = (A x B)</v>
      </c>
    </row>
    <row r="88" spans="1:7" ht="30" x14ac:dyDescent="0.25">
      <c r="A88" s="374">
        <f t="shared" ref="A88:C88" si="27">A56</f>
        <v>1</v>
      </c>
      <c r="B88" s="375" t="str">
        <f t="shared" si="27"/>
        <v>Serviço de supervisão da sustentação de infraestrutura (item 1)</v>
      </c>
      <c r="C88" s="376" t="str">
        <f t="shared" si="27"/>
        <v>2123-15</v>
      </c>
      <c r="D88" s="377">
        <f>'1'!X13</f>
        <v>8602</v>
      </c>
      <c r="E88" s="106">
        <f>'1'!X120</f>
        <v>16880.262918027092</v>
      </c>
      <c r="F88" s="202">
        <f>F56</f>
        <v>1</v>
      </c>
      <c r="G88" s="106">
        <f>F88*E88</f>
        <v>16880.262918027092</v>
      </c>
    </row>
    <row r="89" spans="1:7" ht="30" x14ac:dyDescent="0.25">
      <c r="A89" s="374">
        <f t="shared" ref="A89:C89" si="28">A57</f>
        <v>2</v>
      </c>
      <c r="B89" s="375" t="str">
        <f t="shared" si="28"/>
        <v>Serviço de administração de soluções de armazenamento de dados (item 2)</v>
      </c>
      <c r="C89" s="376" t="str">
        <f t="shared" si="28"/>
        <v>2123-15</v>
      </c>
      <c r="D89" s="377">
        <f>'2'!X13</f>
        <v>8096</v>
      </c>
      <c r="E89" s="106">
        <f>'2'!X118</f>
        <v>15930.781738239286</v>
      </c>
      <c r="F89" s="202">
        <v>2</v>
      </c>
      <c r="G89" s="106">
        <f t="shared" ref="G89:G97" si="29">F89*E89</f>
        <v>31861.563476478572</v>
      </c>
    </row>
    <row r="90" spans="1:7" x14ac:dyDescent="0.25">
      <c r="A90" s="374">
        <f t="shared" ref="A90:C90" si="30">A58</f>
        <v>3</v>
      </c>
      <c r="B90" s="375" t="str">
        <f t="shared" si="30"/>
        <v>Serviço de administração de redes (Item 3)</v>
      </c>
      <c r="C90" s="376" t="str">
        <f t="shared" si="30"/>
        <v>2123-10</v>
      </c>
      <c r="D90" s="377">
        <f>'3'!X13</f>
        <v>8096</v>
      </c>
      <c r="E90" s="106">
        <f>'3'!X118</f>
        <v>15930.781738239286</v>
      </c>
      <c r="F90" s="202">
        <f>F58</f>
        <v>1</v>
      </c>
      <c r="G90" s="106">
        <f t="shared" si="29"/>
        <v>15930.781738239286</v>
      </c>
    </row>
    <row r="91" spans="1:7" ht="30" x14ac:dyDescent="0.25">
      <c r="A91" s="374">
        <f t="shared" ref="A91:C91" si="31">A59</f>
        <v>4</v>
      </c>
      <c r="B91" s="375" t="str">
        <f t="shared" si="31"/>
        <v>Serviço de administração de servidor de aplicação (Item 4)</v>
      </c>
      <c r="C91" s="376" t="str">
        <f t="shared" si="31"/>
        <v>2123-15</v>
      </c>
      <c r="D91" s="377">
        <f>'4'!X13</f>
        <v>8096</v>
      </c>
      <c r="E91" s="106">
        <f>'4'!X118</f>
        <v>15930.781738239286</v>
      </c>
      <c r="F91" s="202">
        <v>3</v>
      </c>
      <c r="G91" s="106">
        <f t="shared" si="29"/>
        <v>47792.345214717861</v>
      </c>
    </row>
    <row r="92" spans="1:7" ht="30" x14ac:dyDescent="0.25">
      <c r="A92" s="374">
        <f t="shared" ref="A92:C92" si="32">A60</f>
        <v>5</v>
      </c>
      <c r="B92" s="375" t="str">
        <f t="shared" si="32"/>
        <v>Serviço de administração de sistemas operacionais, serviços corporativos e monitoração (Item 5)</v>
      </c>
      <c r="C92" s="376" t="str">
        <f t="shared" si="32"/>
        <v>2123-15</v>
      </c>
      <c r="D92" s="378">
        <f>'5'!X13</f>
        <v>8096</v>
      </c>
      <c r="E92" s="106">
        <f>'5'!X118</f>
        <v>15930.781738239286</v>
      </c>
      <c r="F92" s="202">
        <f>F60</f>
        <v>2</v>
      </c>
      <c r="G92" s="106">
        <f t="shared" si="29"/>
        <v>31861.563476478572</v>
      </c>
    </row>
    <row r="93" spans="1:7" x14ac:dyDescent="0.25">
      <c r="A93" s="374">
        <f t="shared" ref="A93:C93" si="33">A61</f>
        <v>6</v>
      </c>
      <c r="B93" s="375" t="str">
        <f t="shared" si="33"/>
        <v>Serviço de administração de banco de dados (Item 6)</v>
      </c>
      <c r="C93" s="376" t="str">
        <f t="shared" si="33"/>
        <v>2123-05</v>
      </c>
      <c r="D93" s="377">
        <f>'6'!X13</f>
        <v>9108</v>
      </c>
      <c r="E93" s="106">
        <f>'6'!X118</f>
        <v>17829.809224971537</v>
      </c>
      <c r="F93" s="202">
        <f>F61</f>
        <v>2</v>
      </c>
      <c r="G93" s="106">
        <f t="shared" si="29"/>
        <v>35659.618449943075</v>
      </c>
    </row>
    <row r="94" spans="1:7" x14ac:dyDescent="0.25">
      <c r="A94" s="374">
        <f t="shared" ref="A94:C94" si="34">A62</f>
        <v>7</v>
      </c>
      <c r="B94" s="375" t="str">
        <f t="shared" si="34"/>
        <v>Serviço de administração de proteção de dados (Item 7)</v>
      </c>
      <c r="C94" s="376" t="str">
        <f t="shared" si="34"/>
        <v>2123-20</v>
      </c>
      <c r="D94" s="377">
        <f>'7'!X13</f>
        <v>6072</v>
      </c>
      <c r="E94" s="106">
        <f>'7'!X118</f>
        <v>12170.683689077796</v>
      </c>
      <c r="F94" s="202">
        <f>F62</f>
        <v>1</v>
      </c>
      <c r="G94" s="106">
        <f t="shared" si="29"/>
        <v>12170.683689077796</v>
      </c>
    </row>
    <row r="95" spans="1:7" ht="30" x14ac:dyDescent="0.25">
      <c r="A95" s="374">
        <f t="shared" ref="A95:C95" si="35">A63</f>
        <v>8</v>
      </c>
      <c r="B95" s="375" t="str">
        <f t="shared" si="35"/>
        <v>Serviço de administração da virtualização de servidores (Item 8)</v>
      </c>
      <c r="C95" s="376" t="str">
        <f t="shared" si="35"/>
        <v>2123-15</v>
      </c>
      <c r="D95" s="377">
        <f>'8'!X13</f>
        <v>8096</v>
      </c>
      <c r="E95" s="106">
        <f>'8'!X118</f>
        <v>15930.781738239286</v>
      </c>
      <c r="F95" s="202">
        <v>2</v>
      </c>
      <c r="G95" s="106">
        <f t="shared" si="29"/>
        <v>31861.563476478572</v>
      </c>
    </row>
    <row r="96" spans="1:7" ht="30" x14ac:dyDescent="0.25">
      <c r="A96" s="374">
        <f t="shared" ref="A96:C96" si="36">A64</f>
        <v>9</v>
      </c>
      <c r="B96" s="375" t="str">
        <f t="shared" si="36"/>
        <v>Serviço de operação e monitoramento presencial 24x7 (Item 9)</v>
      </c>
      <c r="C96" s="376" t="str">
        <f t="shared" si="36"/>
        <v>3172-10</v>
      </c>
      <c r="D96" s="377">
        <f>'9'!X13</f>
        <v>1821.6</v>
      </c>
      <c r="E96" s="106">
        <f>'9'!X118</f>
        <v>4935.3778645964194</v>
      </c>
      <c r="F96" s="202">
        <f>F64</f>
        <v>6</v>
      </c>
      <c r="G96" s="106">
        <f t="shared" si="29"/>
        <v>29612.267187578516</v>
      </c>
    </row>
    <row r="97" spans="1:7" ht="30" x14ac:dyDescent="0.25">
      <c r="A97" s="374">
        <f t="shared" ref="A97:C97" si="37">A65</f>
        <v>10</v>
      </c>
      <c r="B97" s="375" t="str">
        <f t="shared" si="37"/>
        <v>Serviço de documentação e requisições de serviços (Item 10)</v>
      </c>
      <c r="C97" s="376" t="str">
        <f t="shared" si="37"/>
        <v>3172-10</v>
      </c>
      <c r="D97" s="377">
        <f>'10'!X13</f>
        <v>1821.6</v>
      </c>
      <c r="E97" s="106">
        <f>'10'!X118</f>
        <v>4503.3048609091657</v>
      </c>
      <c r="F97" s="202">
        <f>F65</f>
        <v>1</v>
      </c>
      <c r="G97" s="106">
        <f t="shared" si="29"/>
        <v>4503.3048609091657</v>
      </c>
    </row>
    <row r="98" spans="1:7" x14ac:dyDescent="0.25">
      <c r="A98" s="379" t="str">
        <f t="shared" ref="A98" si="38">A66</f>
        <v>Valor Mensal dos Serviços</v>
      </c>
      <c r="B98" s="379"/>
      <c r="C98" s="379"/>
      <c r="D98" s="379"/>
      <c r="E98" s="379"/>
      <c r="F98" s="379"/>
      <c r="G98" s="380">
        <f>SUM(G88:G97)</f>
        <v>258133.95448792851</v>
      </c>
    </row>
    <row r="99" spans="1:7" x14ac:dyDescent="0.25">
      <c r="A99" s="379" t="s">
        <v>216</v>
      </c>
      <c r="B99" s="379"/>
      <c r="C99" s="379"/>
      <c r="D99" s="379"/>
      <c r="E99" s="379"/>
      <c r="F99" s="379"/>
      <c r="G99" s="380">
        <f>G98*30</f>
        <v>7744018.634637855</v>
      </c>
    </row>
    <row r="100" spans="1:7" ht="15.75" thickBot="1" x14ac:dyDescent="0.3">
      <c r="A100" s="186"/>
      <c r="B100" s="186"/>
      <c r="C100" s="186"/>
      <c r="D100" s="186"/>
      <c r="E100" s="186"/>
      <c r="F100" s="186"/>
      <c r="G100" s="186"/>
    </row>
    <row r="101" spans="1:7" ht="15.75" thickBot="1" x14ac:dyDescent="0.3">
      <c r="A101" s="381" t="s">
        <v>215</v>
      </c>
      <c r="B101" s="382"/>
      <c r="C101" s="382"/>
      <c r="D101" s="382"/>
      <c r="E101" s="382"/>
      <c r="F101" s="382"/>
      <c r="G101" s="383"/>
    </row>
    <row r="102" spans="1:7" ht="45" x14ac:dyDescent="0.25">
      <c r="A102" s="372" t="str">
        <f t="shared" ref="A102" si="39">A70</f>
        <v>Tipo de Serviço</v>
      </c>
      <c r="B102" s="372"/>
      <c r="C102" s="372" t="str">
        <f>C70</f>
        <v>CBO</v>
      </c>
      <c r="D102" s="372" t="str">
        <f>D70</f>
        <v>Salário</v>
      </c>
      <c r="E102" s="373" t="str">
        <f>E70</f>
        <v>Valor Proposto por Empregado </v>
      </c>
      <c r="F102" s="373" t="str">
        <f>F70</f>
        <v>Qtde. de Empregados por Posto</v>
      </c>
      <c r="G102" s="373" t="str">
        <f>G70</f>
        <v>Valor Total do Serviço</v>
      </c>
    </row>
    <row r="103" spans="1:7" x14ac:dyDescent="0.25">
      <c r="A103" s="309" t="str">
        <f t="shared" ref="A103" si="40">A71</f>
        <v>(A)</v>
      </c>
      <c r="B103" s="309"/>
      <c r="C103" s="309"/>
      <c r="D103" s="309"/>
      <c r="E103" s="315" t="str">
        <f>E71</f>
        <v>(A)</v>
      </c>
      <c r="F103" s="315" t="str">
        <f>F71</f>
        <v>(B)</v>
      </c>
      <c r="G103" s="315" t="str">
        <f>G71</f>
        <v>(C) = (A x B)</v>
      </c>
    </row>
    <row r="104" spans="1:7" ht="30" x14ac:dyDescent="0.25">
      <c r="A104" s="374">
        <f t="shared" ref="A104:C104" si="41">A72</f>
        <v>1</v>
      </c>
      <c r="B104" s="375" t="str">
        <f t="shared" si="41"/>
        <v>Serviço de supervisão da sustentação de infraestrutura (item 1)</v>
      </c>
      <c r="C104" s="376" t="str">
        <f t="shared" si="41"/>
        <v>2123-15</v>
      </c>
      <c r="D104" s="377">
        <f>'1'!AC13</f>
        <v>9183.4952000000012</v>
      </c>
      <c r="E104" s="106">
        <f>'1'!AC120</f>
        <v>18032.918849409696</v>
      </c>
      <c r="F104" s="202">
        <f>F72</f>
        <v>1</v>
      </c>
      <c r="G104" s="106">
        <f>F104*E104</f>
        <v>18032.918849409696</v>
      </c>
    </row>
    <row r="105" spans="1:7" ht="30" x14ac:dyDescent="0.25">
      <c r="A105" s="374">
        <f t="shared" ref="A105:C105" si="42">A73</f>
        <v>2</v>
      </c>
      <c r="B105" s="375" t="str">
        <f t="shared" si="42"/>
        <v>Serviço de administração de soluções de armazenamento de dados (item 2)</v>
      </c>
      <c r="C105" s="376" t="str">
        <f t="shared" si="42"/>
        <v>2123-15</v>
      </c>
      <c r="D105" s="377">
        <f>'2'!AC13</f>
        <v>8643.2896000000001</v>
      </c>
      <c r="E105" s="106">
        <f>'2'!AC118</f>
        <v>17019.252741868229</v>
      </c>
      <c r="F105" s="202">
        <v>2</v>
      </c>
      <c r="G105" s="106">
        <f t="shared" ref="G105:G113" si="43">F105*E105</f>
        <v>34038.505483736459</v>
      </c>
    </row>
    <row r="106" spans="1:7" x14ac:dyDescent="0.25">
      <c r="A106" s="374">
        <f t="shared" ref="A106:C106" si="44">A74</f>
        <v>3</v>
      </c>
      <c r="B106" s="375" t="str">
        <f t="shared" si="44"/>
        <v>Serviço de administração de redes (Item 3)</v>
      </c>
      <c r="C106" s="376" t="str">
        <f t="shared" si="44"/>
        <v>2123-10</v>
      </c>
      <c r="D106" s="377">
        <f>'3'!AC13</f>
        <v>8643.2896000000001</v>
      </c>
      <c r="E106" s="106">
        <f>'3'!AC118</f>
        <v>17019.252741868229</v>
      </c>
      <c r="F106" s="202">
        <f>F74</f>
        <v>1</v>
      </c>
      <c r="G106" s="106">
        <f t="shared" si="43"/>
        <v>17019.252741868229</v>
      </c>
    </row>
    <row r="107" spans="1:7" ht="30" x14ac:dyDescent="0.25">
      <c r="A107" s="374">
        <f t="shared" ref="A107:C107" si="45">A75</f>
        <v>4</v>
      </c>
      <c r="B107" s="375" t="str">
        <f t="shared" si="45"/>
        <v>Serviço de administração de servidor de aplicação (Item 4)</v>
      </c>
      <c r="C107" s="376" t="str">
        <f t="shared" si="45"/>
        <v>2123-15</v>
      </c>
      <c r="D107" s="377">
        <f>'4'!AC13</f>
        <v>8643.2896000000001</v>
      </c>
      <c r="E107" s="106">
        <f>'4'!AC118</f>
        <v>17019.252741868229</v>
      </c>
      <c r="F107" s="202">
        <v>3</v>
      </c>
      <c r="G107" s="106">
        <f t="shared" si="43"/>
        <v>51057.758225604688</v>
      </c>
    </row>
    <row r="108" spans="1:7" ht="30" x14ac:dyDescent="0.25">
      <c r="A108" s="374">
        <f t="shared" ref="A108:C108" si="46">A76</f>
        <v>5</v>
      </c>
      <c r="B108" s="375" t="str">
        <f t="shared" si="46"/>
        <v>Serviço de administração de sistemas operacionais, serviços corporativos e monitoração (Item 5)</v>
      </c>
      <c r="C108" s="376" t="str">
        <f t="shared" si="46"/>
        <v>2123-15</v>
      </c>
      <c r="D108" s="377">
        <f>'5'!AC13</f>
        <v>8643.2896000000001</v>
      </c>
      <c r="E108" s="106">
        <f>'5'!AC118</f>
        <v>17019.252741868229</v>
      </c>
      <c r="F108" s="202">
        <f>F76</f>
        <v>2</v>
      </c>
      <c r="G108" s="106">
        <f t="shared" si="43"/>
        <v>34038.505483736459</v>
      </c>
    </row>
    <row r="109" spans="1:7" x14ac:dyDescent="0.25">
      <c r="A109" s="374">
        <f t="shared" ref="A109:C109" si="47">A77</f>
        <v>6</v>
      </c>
      <c r="B109" s="375" t="str">
        <f t="shared" si="47"/>
        <v>Serviço de administração de banco de dados (Item 6)</v>
      </c>
      <c r="C109" s="376" t="str">
        <f t="shared" si="47"/>
        <v>2123-05</v>
      </c>
      <c r="D109" s="377">
        <f>'6'!AC13</f>
        <v>9723.7008000000005</v>
      </c>
      <c r="E109" s="106">
        <f>'6'!AC118</f>
        <v>19046.654486703581</v>
      </c>
      <c r="F109" s="202">
        <f>F77</f>
        <v>2</v>
      </c>
      <c r="G109" s="106">
        <f t="shared" si="43"/>
        <v>38093.308973407162</v>
      </c>
    </row>
    <row r="110" spans="1:7" x14ac:dyDescent="0.25">
      <c r="A110" s="374">
        <f t="shared" ref="A110:C110" si="48">A78</f>
        <v>7</v>
      </c>
      <c r="B110" s="375" t="str">
        <f t="shared" si="48"/>
        <v>Serviço de administração de proteção de dados (Item 7)</v>
      </c>
      <c r="C110" s="376" t="str">
        <f t="shared" si="48"/>
        <v>2123-20</v>
      </c>
      <c r="D110" s="377">
        <f>'7'!AC13</f>
        <v>6482.467200000001</v>
      </c>
      <c r="E110" s="106">
        <f>'7'!AC118</f>
        <v>13004.9771330406</v>
      </c>
      <c r="F110" s="202">
        <f>F78</f>
        <v>1</v>
      </c>
      <c r="G110" s="106">
        <f t="shared" si="43"/>
        <v>13004.9771330406</v>
      </c>
    </row>
    <row r="111" spans="1:7" ht="30" x14ac:dyDescent="0.25">
      <c r="A111" s="374">
        <f t="shared" ref="A111:C111" si="49">A79</f>
        <v>8</v>
      </c>
      <c r="B111" s="375" t="str">
        <f t="shared" si="49"/>
        <v>Serviço de administração da virtualização de servidores (Item 8)</v>
      </c>
      <c r="C111" s="376" t="str">
        <f t="shared" si="49"/>
        <v>2123-15</v>
      </c>
      <c r="D111" s="377">
        <f>'8'!AC13</f>
        <v>8643.2896000000001</v>
      </c>
      <c r="E111" s="106">
        <f>'8'!AC118</f>
        <v>17019.252741868229</v>
      </c>
      <c r="F111" s="202">
        <v>2</v>
      </c>
      <c r="G111" s="106">
        <f t="shared" si="43"/>
        <v>34038.505483736459</v>
      </c>
    </row>
    <row r="112" spans="1:7" ht="30" x14ac:dyDescent="0.25">
      <c r="A112" s="374">
        <f t="shared" ref="A112:C112" si="50">A80</f>
        <v>9</v>
      </c>
      <c r="B112" s="375" t="str">
        <f t="shared" si="50"/>
        <v>Serviço de operação e monitoramento presencial 24x7 (Item 9)</v>
      </c>
      <c r="C112" s="376" t="str">
        <f t="shared" si="50"/>
        <v>3172-10</v>
      </c>
      <c r="D112" s="377">
        <f>'9'!AC13</f>
        <v>1944.7401600000001</v>
      </c>
      <c r="E112" s="106">
        <f>'9'!AC118</f>
        <v>5266.0262294064887</v>
      </c>
      <c r="F112" s="202">
        <f>F80</f>
        <v>6</v>
      </c>
      <c r="G112" s="106">
        <f t="shared" si="43"/>
        <v>31596.157376438932</v>
      </c>
    </row>
    <row r="113" spans="1:7" ht="30" x14ac:dyDescent="0.25">
      <c r="A113" s="374">
        <f t="shared" ref="A113:C113" si="51">A81</f>
        <v>10</v>
      </c>
      <c r="B113" s="375" t="str">
        <f t="shared" si="51"/>
        <v>Serviço de documentação e requisições de serviços (Item 10)</v>
      </c>
      <c r="C113" s="376" t="str">
        <f t="shared" si="51"/>
        <v>3172-10</v>
      </c>
      <c r="D113" s="377">
        <f>'10'!AC13</f>
        <v>1944.7401600000001</v>
      </c>
      <c r="E113" s="385">
        <f>'10'!AC118</f>
        <v>4804.7877922853377</v>
      </c>
      <c r="F113" s="202">
        <f>F81</f>
        <v>1</v>
      </c>
      <c r="G113" s="106">
        <f t="shared" si="43"/>
        <v>4804.7877922853377</v>
      </c>
    </row>
    <row r="114" spans="1:7" x14ac:dyDescent="0.25">
      <c r="A114" s="379" t="str">
        <f t="shared" ref="A114" si="52">A82</f>
        <v>Valor Mensal dos Serviços</v>
      </c>
      <c r="B114" s="379"/>
      <c r="C114" s="379"/>
      <c r="D114" s="379"/>
      <c r="E114" s="379"/>
      <c r="F114" s="379"/>
      <c r="G114" s="380">
        <f>SUM(G104:G113)</f>
        <v>275724.677543264</v>
      </c>
    </row>
    <row r="115" spans="1:7" x14ac:dyDescent="0.25">
      <c r="A115" s="379" t="s">
        <v>216</v>
      </c>
      <c r="B115" s="379"/>
      <c r="C115" s="379"/>
      <c r="D115" s="379"/>
      <c r="E115" s="379"/>
      <c r="F115" s="379"/>
      <c r="G115" s="380">
        <f>G114*30</f>
        <v>8271740.3262979202</v>
      </c>
    </row>
  </sheetData>
  <mergeCells count="57">
    <mergeCell ref="A21:G21"/>
    <mergeCell ref="A1:G1"/>
    <mergeCell ref="A7:B7"/>
    <mergeCell ref="A6:B6"/>
    <mergeCell ref="A3:G3"/>
    <mergeCell ref="A2:G2"/>
    <mergeCell ref="A4:G4"/>
    <mergeCell ref="A19:F19"/>
    <mergeCell ref="C6:C7"/>
    <mergeCell ref="A18:F18"/>
    <mergeCell ref="J6:J7"/>
    <mergeCell ref="H6:H7"/>
    <mergeCell ref="I6:I7"/>
    <mergeCell ref="D6:D7"/>
    <mergeCell ref="I8:I17"/>
    <mergeCell ref="H8:H17"/>
    <mergeCell ref="A35:F35"/>
    <mergeCell ref="A22:B22"/>
    <mergeCell ref="C22:C23"/>
    <mergeCell ref="D22:D23"/>
    <mergeCell ref="A23:B23"/>
    <mergeCell ref="A34:F34"/>
    <mergeCell ref="A37:G37"/>
    <mergeCell ref="A51:F51"/>
    <mergeCell ref="A38:B38"/>
    <mergeCell ref="C38:C39"/>
    <mergeCell ref="D38:D39"/>
    <mergeCell ref="A39:B39"/>
    <mergeCell ref="A50:F50"/>
    <mergeCell ref="A53:G53"/>
    <mergeCell ref="A54:B54"/>
    <mergeCell ref="C54:C55"/>
    <mergeCell ref="D54:D55"/>
    <mergeCell ref="A55:B55"/>
    <mergeCell ref="A66:F66"/>
    <mergeCell ref="A67:F67"/>
    <mergeCell ref="A69:G69"/>
    <mergeCell ref="A70:B70"/>
    <mergeCell ref="C70:C71"/>
    <mergeCell ref="D70:D71"/>
    <mergeCell ref="A71:B71"/>
    <mergeCell ref="A82:F82"/>
    <mergeCell ref="A83:F83"/>
    <mergeCell ref="A85:G85"/>
    <mergeCell ref="A86:B86"/>
    <mergeCell ref="C86:C87"/>
    <mergeCell ref="D86:D87"/>
    <mergeCell ref="A87:B87"/>
    <mergeCell ref="A114:F114"/>
    <mergeCell ref="A115:F115"/>
    <mergeCell ref="A98:F98"/>
    <mergeCell ref="A99:F99"/>
    <mergeCell ref="A101:G101"/>
    <mergeCell ref="A102:B102"/>
    <mergeCell ref="C102:C103"/>
    <mergeCell ref="D102:D103"/>
    <mergeCell ref="A103:B103"/>
  </mergeCells>
  <conditionalFormatting sqref="J8:J17">
    <cfRule type="cellIs" dxfId="0" priority="2" operator="equal">
      <formula>#REF!</formula>
    </cfRule>
  </conditionalFormatting>
  <pageMargins left="0.511811024" right="0.511811024" top="0.78740157499999996" bottom="0.78740157499999996" header="0.31496062000000002" footer="0.31496062000000002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118"/>
  <sheetViews>
    <sheetView topLeftCell="J1" workbookViewId="0">
      <selection activeCell="Q9" sqref="Q9"/>
    </sheetView>
  </sheetViews>
  <sheetFormatPr defaultRowHeight="15" x14ac:dyDescent="0.25"/>
  <cols>
    <col min="1" max="1" width="4.7109375" hidden="1" customWidth="1"/>
    <col min="2" max="2" width="46.42578125" style="1" hidden="1" customWidth="1"/>
    <col min="3" max="3" width="14.140625" style="1" hidden="1" customWidth="1"/>
    <col min="4" max="4" width="11.7109375" hidden="1" customWidth="1"/>
    <col min="5" max="5" width="0" hidden="1" customWidth="1"/>
    <col min="6" max="6" width="4.7109375" hidden="1" customWidth="1"/>
    <col min="7" max="7" width="37.7109375" hidden="1" customWidth="1"/>
    <col min="8" max="8" width="23" hidden="1" customWidth="1"/>
    <col min="9" max="9" width="13.28515625" hidden="1" customWidth="1"/>
    <col min="10" max="10" width="13.28515625" customWidth="1"/>
    <col min="11" max="11" width="7.5703125" customWidth="1"/>
    <col min="12" max="12" width="38.85546875" customWidth="1"/>
    <col min="13" max="13" width="20.140625" customWidth="1"/>
    <col min="14" max="14" width="13.28515625" customWidth="1"/>
    <col min="16" max="16" width="7.28515625" customWidth="1"/>
    <col min="17" max="17" width="38.42578125" customWidth="1"/>
    <col min="18" max="18" width="17.42578125" customWidth="1"/>
    <col min="19" max="19" width="14.7109375" customWidth="1"/>
    <col min="21" max="21" width="6.85546875" customWidth="1"/>
    <col min="22" max="22" width="41.28515625" customWidth="1"/>
    <col min="23" max="23" width="25.85546875" customWidth="1"/>
    <col min="24" max="24" width="12.28515625" customWidth="1"/>
    <col min="26" max="26" width="7.85546875" customWidth="1"/>
    <col min="27" max="27" width="35.28515625" customWidth="1"/>
    <col min="28" max="28" width="16" customWidth="1"/>
    <col min="29" max="29" width="13" customWidth="1"/>
  </cols>
  <sheetData>
    <row r="1" spans="1:29" s="200" customFormat="1" ht="15.75" thickBot="1" x14ac:dyDescent="0.3">
      <c r="A1" s="252" t="s">
        <v>92</v>
      </c>
      <c r="B1" s="252"/>
      <c r="C1" s="252"/>
      <c r="D1" s="252"/>
      <c r="F1" s="252" t="s">
        <v>92</v>
      </c>
      <c r="G1" s="252"/>
      <c r="H1" s="252"/>
      <c r="I1" s="252"/>
      <c r="J1" s="205"/>
      <c r="K1" s="346" t="s">
        <v>92</v>
      </c>
      <c r="L1" s="346"/>
      <c r="M1" s="346"/>
      <c r="N1" s="346"/>
      <c r="O1" s="363"/>
      <c r="P1" s="346" t="s">
        <v>92</v>
      </c>
      <c r="Q1" s="346"/>
      <c r="R1" s="346"/>
      <c r="S1" s="346"/>
      <c r="T1" s="307"/>
      <c r="U1" s="346" t="s">
        <v>92</v>
      </c>
      <c r="V1" s="346"/>
      <c r="W1" s="346"/>
      <c r="X1" s="346"/>
      <c r="Y1" s="307"/>
      <c r="Z1" s="346" t="s">
        <v>92</v>
      </c>
      <c r="AA1" s="346"/>
      <c r="AB1" s="346"/>
      <c r="AC1" s="346"/>
    </row>
    <row r="2" spans="1:29" s="1" customFormat="1" ht="33" customHeight="1" thickBot="1" x14ac:dyDescent="0.3">
      <c r="F2" s="259" t="s">
        <v>201</v>
      </c>
      <c r="G2" s="260"/>
      <c r="H2" s="260"/>
      <c r="I2" s="270"/>
      <c r="J2" s="195"/>
      <c r="K2" s="259" t="s">
        <v>212</v>
      </c>
      <c r="L2" s="260"/>
      <c r="M2" s="260"/>
      <c r="N2" s="270"/>
      <c r="O2" s="364"/>
      <c r="P2" s="259" t="s">
        <v>202</v>
      </c>
      <c r="Q2" s="260"/>
      <c r="R2" s="260"/>
      <c r="S2" s="270"/>
      <c r="T2" s="288"/>
      <c r="U2" s="259" t="s">
        <v>204</v>
      </c>
      <c r="V2" s="260"/>
      <c r="W2" s="260"/>
      <c r="X2" s="270"/>
      <c r="Y2" s="288"/>
      <c r="Z2" s="259" t="s">
        <v>215</v>
      </c>
      <c r="AA2" s="260"/>
      <c r="AB2" s="260"/>
      <c r="AC2" s="270"/>
    </row>
    <row r="3" spans="1:29" x14ac:dyDescent="0.25">
      <c r="A3" s="233" t="s">
        <v>0</v>
      </c>
      <c r="B3" s="233"/>
      <c r="C3" s="233"/>
      <c r="D3" s="233"/>
      <c r="F3" s="253" t="s">
        <v>0</v>
      </c>
      <c r="G3" s="253"/>
      <c r="H3" s="253"/>
      <c r="I3" s="253"/>
      <c r="J3" s="158"/>
      <c r="K3" s="289" t="s">
        <v>0</v>
      </c>
      <c r="L3" s="289"/>
      <c r="M3" s="289"/>
      <c r="N3" s="289"/>
      <c r="O3" s="365"/>
      <c r="P3" s="289" t="s">
        <v>0</v>
      </c>
      <c r="Q3" s="289"/>
      <c r="R3" s="289"/>
      <c r="S3" s="289"/>
      <c r="T3" s="186"/>
      <c r="U3" s="289" t="s">
        <v>0</v>
      </c>
      <c r="V3" s="289"/>
      <c r="W3" s="289"/>
      <c r="X3" s="289"/>
      <c r="Y3" s="186"/>
      <c r="Z3" s="289" t="s">
        <v>0</v>
      </c>
      <c r="AA3" s="289"/>
      <c r="AB3" s="289"/>
      <c r="AC3" s="289"/>
    </row>
    <row r="4" spans="1:29" ht="33.75" customHeight="1" x14ac:dyDescent="0.25">
      <c r="A4" s="9">
        <v>1</v>
      </c>
      <c r="B4" s="22" t="s">
        <v>1</v>
      </c>
      <c r="C4" s="255" t="s">
        <v>186</v>
      </c>
      <c r="D4" s="255"/>
      <c r="F4" s="9">
        <v>1</v>
      </c>
      <c r="G4" s="22" t="s">
        <v>1</v>
      </c>
      <c r="H4" s="255" t="s">
        <v>186</v>
      </c>
      <c r="I4" s="255"/>
      <c r="J4" s="158"/>
      <c r="K4" s="129">
        <v>1</v>
      </c>
      <c r="L4" s="294" t="s">
        <v>1</v>
      </c>
      <c r="M4" s="295" t="s">
        <v>186</v>
      </c>
      <c r="N4" s="295"/>
      <c r="O4" s="365"/>
      <c r="P4" s="129">
        <v>1</v>
      </c>
      <c r="Q4" s="294" t="s">
        <v>1</v>
      </c>
      <c r="R4" s="295" t="s">
        <v>186</v>
      </c>
      <c r="S4" s="295"/>
      <c r="T4" s="186"/>
      <c r="U4" s="129">
        <v>1</v>
      </c>
      <c r="V4" s="294" t="s">
        <v>1</v>
      </c>
      <c r="W4" s="295" t="s">
        <v>186</v>
      </c>
      <c r="X4" s="295"/>
      <c r="Y4" s="186"/>
      <c r="Z4" s="129">
        <v>1</v>
      </c>
      <c r="AA4" s="294" t="s">
        <v>1</v>
      </c>
      <c r="AB4" s="295" t="s">
        <v>186</v>
      </c>
      <c r="AC4" s="295"/>
    </row>
    <row r="5" spans="1:29" ht="33.75" customHeight="1" x14ac:dyDescent="0.25">
      <c r="A5" s="25">
        <v>2</v>
      </c>
      <c r="B5" s="6" t="s">
        <v>2</v>
      </c>
      <c r="C5" s="234" t="str">
        <f>'Quadro-Resumo'!C15</f>
        <v>2123-15</v>
      </c>
      <c r="D5" s="234"/>
      <c r="F5" s="25">
        <v>2</v>
      </c>
      <c r="G5" s="6" t="s">
        <v>2</v>
      </c>
      <c r="H5" s="234" t="str">
        <f>'Quadro-Resumo'!C31</f>
        <v>2123-15</v>
      </c>
      <c r="I5" s="234"/>
      <c r="J5" s="158"/>
      <c r="K5" s="298">
        <v>2</v>
      </c>
      <c r="L5" s="143" t="s">
        <v>2</v>
      </c>
      <c r="M5" s="267" t="str">
        <f>'Quadro-Resumo'!C31</f>
        <v>2123-15</v>
      </c>
      <c r="N5" s="267"/>
      <c r="O5" s="365"/>
      <c r="P5" s="298">
        <v>2</v>
      </c>
      <c r="Q5" s="143" t="s">
        <v>2</v>
      </c>
      <c r="R5" s="267" t="str">
        <f>'Quadro-Resumo'!C28</f>
        <v>2123-15</v>
      </c>
      <c r="S5" s="267"/>
      <c r="T5" s="186"/>
      <c r="U5" s="298">
        <v>2</v>
      </c>
      <c r="V5" s="143" t="s">
        <v>2</v>
      </c>
      <c r="W5" s="267" t="str">
        <f>'Quadro-Resumo'!C28</f>
        <v>2123-15</v>
      </c>
      <c r="X5" s="267"/>
      <c r="Y5" s="186"/>
      <c r="Z5" s="298">
        <v>2</v>
      </c>
      <c r="AA5" s="143" t="s">
        <v>2</v>
      </c>
      <c r="AB5" s="267" t="str">
        <f>'Quadro-Resumo'!C28</f>
        <v>2123-15</v>
      </c>
      <c r="AC5" s="267"/>
    </row>
    <row r="6" spans="1:29" s="200" customFormat="1" ht="20.25" customHeight="1" x14ac:dyDescent="0.25">
      <c r="A6" s="198">
        <v>3</v>
      </c>
      <c r="B6" s="199" t="s">
        <v>93</v>
      </c>
      <c r="C6" s="257">
        <v>1220.99</v>
      </c>
      <c r="D6" s="257"/>
      <c r="F6" s="198">
        <v>3</v>
      </c>
      <c r="G6" s="199" t="s">
        <v>93</v>
      </c>
      <c r="H6" s="257">
        <v>1220.99</v>
      </c>
      <c r="I6" s="257"/>
      <c r="J6" s="205"/>
      <c r="K6" s="302">
        <v>3</v>
      </c>
      <c r="L6" s="303" t="s">
        <v>93</v>
      </c>
      <c r="M6" s="265">
        <v>1220.99</v>
      </c>
      <c r="N6" s="265"/>
      <c r="O6" s="363"/>
      <c r="P6" s="302">
        <v>3</v>
      </c>
      <c r="Q6" s="303" t="s">
        <v>93</v>
      </c>
      <c r="R6" s="265">
        <v>1235.6400000000001</v>
      </c>
      <c r="S6" s="265"/>
      <c r="T6" s="307"/>
      <c r="U6" s="302">
        <v>3</v>
      </c>
      <c r="V6" s="303" t="s">
        <v>93</v>
      </c>
      <c r="W6" s="265">
        <v>1235.6400000000001</v>
      </c>
      <c r="X6" s="265"/>
      <c r="Y6" s="307"/>
      <c r="Z6" s="302">
        <v>3</v>
      </c>
      <c r="AA6" s="303" t="s">
        <v>93</v>
      </c>
      <c r="AB6" s="265">
        <v>1319.17</v>
      </c>
      <c r="AC6" s="265"/>
    </row>
    <row r="7" spans="1:29" ht="34.5" customHeight="1" x14ac:dyDescent="0.25">
      <c r="A7" s="25">
        <v>4</v>
      </c>
      <c r="B7" s="6" t="s">
        <v>94</v>
      </c>
      <c r="C7" s="232" t="s">
        <v>112</v>
      </c>
      <c r="D7" s="232"/>
      <c r="F7" s="25">
        <v>4</v>
      </c>
      <c r="G7" s="6" t="s">
        <v>94</v>
      </c>
      <c r="H7" s="232" t="s">
        <v>112</v>
      </c>
      <c r="I7" s="232"/>
      <c r="J7" s="158"/>
      <c r="K7" s="298">
        <v>4</v>
      </c>
      <c r="L7" s="143" t="s">
        <v>94</v>
      </c>
      <c r="M7" s="269" t="s">
        <v>112</v>
      </c>
      <c r="N7" s="269"/>
      <c r="O7" s="365"/>
      <c r="P7" s="298">
        <v>4</v>
      </c>
      <c r="Q7" s="143" t="s">
        <v>94</v>
      </c>
      <c r="R7" s="269" t="s">
        <v>112</v>
      </c>
      <c r="S7" s="269"/>
      <c r="T7" s="186"/>
      <c r="U7" s="298">
        <v>4</v>
      </c>
      <c r="V7" s="143" t="s">
        <v>94</v>
      </c>
      <c r="W7" s="269" t="s">
        <v>112</v>
      </c>
      <c r="X7" s="269"/>
      <c r="Y7" s="186"/>
      <c r="Z7" s="298">
        <v>4</v>
      </c>
      <c r="AA7" s="143" t="s">
        <v>94</v>
      </c>
      <c r="AB7" s="269" t="s">
        <v>112</v>
      </c>
      <c r="AC7" s="269"/>
    </row>
    <row r="8" spans="1:29" ht="27" customHeight="1" x14ac:dyDescent="0.25">
      <c r="A8" s="25">
        <v>5</v>
      </c>
      <c r="B8" s="6" t="s">
        <v>3</v>
      </c>
      <c r="C8" s="250">
        <v>43586</v>
      </c>
      <c r="D8" s="234"/>
      <c r="F8" s="25">
        <v>5</v>
      </c>
      <c r="G8" s="6" t="s">
        <v>3</v>
      </c>
      <c r="H8" s="250">
        <v>43586</v>
      </c>
      <c r="I8" s="234"/>
      <c r="J8" s="158"/>
      <c r="K8" s="298">
        <v>5</v>
      </c>
      <c r="L8" s="143" t="s">
        <v>3</v>
      </c>
      <c r="M8" s="266">
        <v>43586</v>
      </c>
      <c r="N8" s="267"/>
      <c r="O8" s="365"/>
      <c r="P8" s="298">
        <v>5</v>
      </c>
      <c r="Q8" s="143" t="s">
        <v>3</v>
      </c>
      <c r="R8" s="266">
        <v>43952</v>
      </c>
      <c r="S8" s="267"/>
      <c r="T8" s="186"/>
      <c r="U8" s="298">
        <v>5</v>
      </c>
      <c r="V8" s="143" t="s">
        <v>3</v>
      </c>
      <c r="W8" s="266">
        <v>43952</v>
      </c>
      <c r="X8" s="267"/>
      <c r="Y8" s="186"/>
      <c r="Z8" s="298">
        <v>5</v>
      </c>
      <c r="AA8" s="143" t="s">
        <v>3</v>
      </c>
      <c r="AB8" s="266">
        <v>44317</v>
      </c>
      <c r="AC8" s="267"/>
    </row>
    <row r="9" spans="1:29" ht="33.75" customHeight="1" x14ac:dyDescent="0.25">
      <c r="A9" s="25">
        <v>6</v>
      </c>
      <c r="B9" s="6" t="s">
        <v>95</v>
      </c>
      <c r="C9" s="250" t="s">
        <v>113</v>
      </c>
      <c r="D9" s="234"/>
      <c r="F9" s="25">
        <v>6</v>
      </c>
      <c r="G9" s="6" t="s">
        <v>95</v>
      </c>
      <c r="H9" s="250" t="s">
        <v>113</v>
      </c>
      <c r="I9" s="234"/>
      <c r="J9" s="158"/>
      <c r="K9" s="298">
        <v>6</v>
      </c>
      <c r="L9" s="143" t="s">
        <v>95</v>
      </c>
      <c r="M9" s="266" t="s">
        <v>113</v>
      </c>
      <c r="N9" s="267"/>
      <c r="O9" s="365"/>
      <c r="P9" s="298">
        <v>6</v>
      </c>
      <c r="Q9" s="143" t="s">
        <v>95</v>
      </c>
      <c r="R9" s="266" t="s">
        <v>203</v>
      </c>
      <c r="S9" s="267"/>
      <c r="T9" s="186"/>
      <c r="U9" s="298">
        <v>6</v>
      </c>
      <c r="V9" s="143" t="s">
        <v>95</v>
      </c>
      <c r="W9" s="266" t="s">
        <v>203</v>
      </c>
      <c r="X9" s="267"/>
      <c r="Y9" s="186"/>
      <c r="Z9" s="298">
        <v>6</v>
      </c>
      <c r="AA9" s="143" t="s">
        <v>95</v>
      </c>
      <c r="AB9" s="266" t="s">
        <v>205</v>
      </c>
      <c r="AC9" s="267"/>
    </row>
    <row r="10" spans="1:29" x14ac:dyDescent="0.25">
      <c r="G10" s="1"/>
      <c r="H10" s="1"/>
      <c r="J10" s="158"/>
      <c r="K10" s="186"/>
      <c r="L10" s="288"/>
      <c r="M10" s="288"/>
      <c r="N10" s="186"/>
      <c r="O10" s="365"/>
      <c r="P10" s="186"/>
      <c r="Q10" s="288"/>
      <c r="R10" s="288"/>
      <c r="S10" s="186"/>
      <c r="T10" s="186"/>
      <c r="U10" s="186"/>
      <c r="V10" s="288"/>
      <c r="W10" s="288"/>
      <c r="X10" s="186"/>
      <c r="Y10" s="186"/>
      <c r="Z10" s="186"/>
      <c r="AA10" s="288"/>
      <c r="AB10" s="288"/>
      <c r="AC10" s="186"/>
    </row>
    <row r="11" spans="1:29" ht="27.75" customHeight="1" x14ac:dyDescent="0.25">
      <c r="A11" s="211" t="s">
        <v>77</v>
      </c>
      <c r="B11" s="211"/>
      <c r="C11" s="211"/>
      <c r="D11" s="211"/>
      <c r="F11" s="211" t="s">
        <v>77</v>
      </c>
      <c r="G11" s="211"/>
      <c r="H11" s="211"/>
      <c r="I11" s="211"/>
      <c r="J11" s="158"/>
      <c r="K11" s="309" t="s">
        <v>77</v>
      </c>
      <c r="L11" s="309"/>
      <c r="M11" s="309"/>
      <c r="N11" s="309"/>
      <c r="O11" s="365"/>
      <c r="P11" s="309" t="s">
        <v>77</v>
      </c>
      <c r="Q11" s="309"/>
      <c r="R11" s="309"/>
      <c r="S11" s="309"/>
      <c r="T11" s="186"/>
      <c r="U11" s="309" t="s">
        <v>77</v>
      </c>
      <c r="V11" s="309"/>
      <c r="W11" s="309"/>
      <c r="X11" s="309"/>
      <c r="Y11" s="186"/>
      <c r="Z11" s="309" t="s">
        <v>77</v>
      </c>
      <c r="AA11" s="309"/>
      <c r="AB11" s="309"/>
      <c r="AC11" s="309"/>
    </row>
    <row r="12" spans="1:29" x14ac:dyDescent="0.25">
      <c r="A12" s="34">
        <v>1</v>
      </c>
      <c r="B12" s="244" t="s">
        <v>4</v>
      </c>
      <c r="C12" s="244"/>
      <c r="D12" s="35" t="s">
        <v>5</v>
      </c>
      <c r="F12" s="108">
        <v>1</v>
      </c>
      <c r="G12" s="244" t="s">
        <v>4</v>
      </c>
      <c r="H12" s="244"/>
      <c r="I12" s="109" t="s">
        <v>5</v>
      </c>
      <c r="J12" s="158"/>
      <c r="K12" s="206">
        <v>1</v>
      </c>
      <c r="L12" s="312" t="s">
        <v>4</v>
      </c>
      <c r="M12" s="312"/>
      <c r="N12" s="314" t="s">
        <v>5</v>
      </c>
      <c r="O12" s="365"/>
      <c r="P12" s="206">
        <v>1</v>
      </c>
      <c r="Q12" s="312" t="s">
        <v>4</v>
      </c>
      <c r="R12" s="312"/>
      <c r="S12" s="314" t="s">
        <v>5</v>
      </c>
      <c r="T12" s="186"/>
      <c r="U12" s="206">
        <v>1</v>
      </c>
      <c r="V12" s="312" t="s">
        <v>4</v>
      </c>
      <c r="W12" s="312"/>
      <c r="X12" s="314" t="s">
        <v>5</v>
      </c>
      <c r="Y12" s="186"/>
      <c r="Z12" s="206">
        <v>1</v>
      </c>
      <c r="AA12" s="312" t="s">
        <v>4</v>
      </c>
      <c r="AB12" s="312"/>
      <c r="AC12" s="314" t="s">
        <v>5</v>
      </c>
    </row>
    <row r="13" spans="1:29" x14ac:dyDescent="0.25">
      <c r="A13" s="2" t="s">
        <v>6</v>
      </c>
      <c r="B13" s="234" t="s">
        <v>7</v>
      </c>
      <c r="C13" s="234"/>
      <c r="D13" s="28">
        <f>'Quadro-Resumo'!D15</f>
        <v>8000</v>
      </c>
      <c r="F13" s="2" t="s">
        <v>6</v>
      </c>
      <c r="G13" s="234" t="s">
        <v>7</v>
      </c>
      <c r="H13" s="234"/>
      <c r="I13" s="28">
        <f>'Quadro-Resumo'!D31</f>
        <v>8000</v>
      </c>
      <c r="J13" s="158"/>
      <c r="K13" s="128" t="s">
        <v>6</v>
      </c>
      <c r="L13" s="267" t="s">
        <v>7</v>
      </c>
      <c r="M13" s="267"/>
      <c r="N13" s="154">
        <f>'Quadro-Resumo'!D31</f>
        <v>8000</v>
      </c>
      <c r="O13" s="365"/>
      <c r="P13" s="128" t="s">
        <v>6</v>
      </c>
      <c r="Q13" s="267" t="s">
        <v>7</v>
      </c>
      <c r="R13" s="267"/>
      <c r="S13" s="154">
        <f>'Quadro-Resumo'!D31*1.012</f>
        <v>8096</v>
      </c>
      <c r="T13" s="186"/>
      <c r="U13" s="128" t="s">
        <v>6</v>
      </c>
      <c r="V13" s="267" t="s">
        <v>7</v>
      </c>
      <c r="W13" s="267"/>
      <c r="X13" s="154">
        <f>'Quadro-Resumo'!D31*1.012</f>
        <v>8096</v>
      </c>
      <c r="Y13" s="186"/>
      <c r="Z13" s="128" t="s">
        <v>6</v>
      </c>
      <c r="AA13" s="267" t="s">
        <v>7</v>
      </c>
      <c r="AB13" s="267"/>
      <c r="AC13" s="154">
        <f>'Quadro-Resumo'!D31*1.012*1.0676</f>
        <v>8643.2896000000001</v>
      </c>
    </row>
    <row r="14" spans="1:29" x14ac:dyDescent="0.25">
      <c r="A14" s="2" t="s">
        <v>8</v>
      </c>
      <c r="B14" s="234" t="s">
        <v>9</v>
      </c>
      <c r="C14" s="234"/>
      <c r="D14" s="29">
        <v>0</v>
      </c>
      <c r="F14" s="2" t="s">
        <v>8</v>
      </c>
      <c r="G14" s="234" t="s">
        <v>9</v>
      </c>
      <c r="H14" s="234"/>
      <c r="I14" s="29">
        <v>0</v>
      </c>
      <c r="J14" s="158"/>
      <c r="K14" s="128" t="s">
        <v>8</v>
      </c>
      <c r="L14" s="267" t="s">
        <v>9</v>
      </c>
      <c r="M14" s="267"/>
      <c r="N14" s="157">
        <v>0</v>
      </c>
      <c r="O14" s="365"/>
      <c r="P14" s="128" t="s">
        <v>8</v>
      </c>
      <c r="Q14" s="267" t="s">
        <v>9</v>
      </c>
      <c r="R14" s="267"/>
      <c r="S14" s="157">
        <v>0</v>
      </c>
      <c r="T14" s="186"/>
      <c r="U14" s="128" t="s">
        <v>8</v>
      </c>
      <c r="V14" s="267" t="s">
        <v>9</v>
      </c>
      <c r="W14" s="267"/>
      <c r="X14" s="157">
        <v>0</v>
      </c>
      <c r="Y14" s="186"/>
      <c r="Z14" s="128" t="s">
        <v>8</v>
      </c>
      <c r="AA14" s="267" t="s">
        <v>9</v>
      </c>
      <c r="AB14" s="267"/>
      <c r="AC14" s="157">
        <v>0</v>
      </c>
    </row>
    <row r="15" spans="1:29" x14ac:dyDescent="0.25">
      <c r="A15" s="2" t="s">
        <v>10</v>
      </c>
      <c r="B15" s="234" t="s">
        <v>11</v>
      </c>
      <c r="C15" s="234"/>
      <c r="D15" s="29">
        <v>0</v>
      </c>
      <c r="F15" s="2" t="s">
        <v>10</v>
      </c>
      <c r="G15" s="234" t="s">
        <v>11</v>
      </c>
      <c r="H15" s="234"/>
      <c r="I15" s="29">
        <v>0</v>
      </c>
      <c r="J15" s="158"/>
      <c r="K15" s="128" t="s">
        <v>10</v>
      </c>
      <c r="L15" s="267" t="s">
        <v>11</v>
      </c>
      <c r="M15" s="267"/>
      <c r="N15" s="157">
        <v>0</v>
      </c>
      <c r="O15" s="365"/>
      <c r="P15" s="128" t="s">
        <v>10</v>
      </c>
      <c r="Q15" s="267" t="s">
        <v>11</v>
      </c>
      <c r="R15" s="267"/>
      <c r="S15" s="157">
        <v>0</v>
      </c>
      <c r="T15" s="186"/>
      <c r="U15" s="128" t="s">
        <v>10</v>
      </c>
      <c r="V15" s="267" t="s">
        <v>11</v>
      </c>
      <c r="W15" s="267"/>
      <c r="X15" s="157">
        <v>0</v>
      </c>
      <c r="Y15" s="186"/>
      <c r="Z15" s="128" t="s">
        <v>10</v>
      </c>
      <c r="AA15" s="267" t="s">
        <v>11</v>
      </c>
      <c r="AB15" s="267"/>
      <c r="AC15" s="157">
        <v>0</v>
      </c>
    </row>
    <row r="16" spans="1:29" x14ac:dyDescent="0.25">
      <c r="A16" s="2" t="s">
        <v>12</v>
      </c>
      <c r="B16" s="234" t="s">
        <v>13</v>
      </c>
      <c r="C16" s="234"/>
      <c r="D16" s="29">
        <v>0</v>
      </c>
      <c r="F16" s="2" t="s">
        <v>12</v>
      </c>
      <c r="G16" s="234" t="s">
        <v>13</v>
      </c>
      <c r="H16" s="234"/>
      <c r="I16" s="29">
        <v>0</v>
      </c>
      <c r="J16" s="158"/>
      <c r="K16" s="128" t="s">
        <v>12</v>
      </c>
      <c r="L16" s="267" t="s">
        <v>13</v>
      </c>
      <c r="M16" s="267"/>
      <c r="N16" s="157">
        <v>0</v>
      </c>
      <c r="O16" s="365"/>
      <c r="P16" s="128" t="s">
        <v>12</v>
      </c>
      <c r="Q16" s="267" t="s">
        <v>13</v>
      </c>
      <c r="R16" s="267"/>
      <c r="S16" s="157">
        <v>0</v>
      </c>
      <c r="T16" s="186"/>
      <c r="U16" s="128" t="s">
        <v>12</v>
      </c>
      <c r="V16" s="267" t="s">
        <v>13</v>
      </c>
      <c r="W16" s="267"/>
      <c r="X16" s="157">
        <v>0</v>
      </c>
      <c r="Y16" s="186"/>
      <c r="Z16" s="128" t="s">
        <v>12</v>
      </c>
      <c r="AA16" s="267" t="s">
        <v>13</v>
      </c>
      <c r="AB16" s="267"/>
      <c r="AC16" s="157">
        <v>0</v>
      </c>
    </row>
    <row r="17" spans="1:29" x14ac:dyDescent="0.25">
      <c r="A17" s="2" t="s">
        <v>14</v>
      </c>
      <c r="B17" s="234" t="s">
        <v>15</v>
      </c>
      <c r="C17" s="234"/>
      <c r="D17" s="29">
        <v>0</v>
      </c>
      <c r="F17" s="2" t="s">
        <v>14</v>
      </c>
      <c r="G17" s="234" t="s">
        <v>15</v>
      </c>
      <c r="H17" s="234"/>
      <c r="I17" s="29">
        <v>0</v>
      </c>
      <c r="J17" s="158"/>
      <c r="K17" s="128" t="s">
        <v>14</v>
      </c>
      <c r="L17" s="267" t="s">
        <v>15</v>
      </c>
      <c r="M17" s="267"/>
      <c r="N17" s="157">
        <v>0</v>
      </c>
      <c r="O17" s="365"/>
      <c r="P17" s="128" t="s">
        <v>14</v>
      </c>
      <c r="Q17" s="267" t="s">
        <v>15</v>
      </c>
      <c r="R17" s="267"/>
      <c r="S17" s="157">
        <v>0</v>
      </c>
      <c r="T17" s="186"/>
      <c r="U17" s="128" t="s">
        <v>14</v>
      </c>
      <c r="V17" s="267" t="s">
        <v>15</v>
      </c>
      <c r="W17" s="267"/>
      <c r="X17" s="157">
        <v>0</v>
      </c>
      <c r="Y17" s="186"/>
      <c r="Z17" s="128" t="s">
        <v>14</v>
      </c>
      <c r="AA17" s="267" t="s">
        <v>15</v>
      </c>
      <c r="AB17" s="267"/>
      <c r="AC17" s="157">
        <v>0</v>
      </c>
    </row>
    <row r="18" spans="1:29" x14ac:dyDescent="0.25">
      <c r="A18" s="2" t="s">
        <v>16</v>
      </c>
      <c r="B18" s="234" t="s">
        <v>17</v>
      </c>
      <c r="C18" s="234"/>
      <c r="D18" s="29">
        <v>0</v>
      </c>
      <c r="F18" s="2" t="s">
        <v>16</v>
      </c>
      <c r="G18" s="234" t="s">
        <v>17</v>
      </c>
      <c r="H18" s="234"/>
      <c r="I18" s="29">
        <v>0</v>
      </c>
      <c r="J18" s="158"/>
      <c r="K18" s="128" t="s">
        <v>16</v>
      </c>
      <c r="L18" s="267" t="s">
        <v>17</v>
      </c>
      <c r="M18" s="267"/>
      <c r="N18" s="157">
        <v>0</v>
      </c>
      <c r="O18" s="365"/>
      <c r="P18" s="128" t="s">
        <v>16</v>
      </c>
      <c r="Q18" s="267" t="s">
        <v>17</v>
      </c>
      <c r="R18" s="267"/>
      <c r="S18" s="157">
        <v>0</v>
      </c>
      <c r="T18" s="186"/>
      <c r="U18" s="128" t="s">
        <v>16</v>
      </c>
      <c r="V18" s="267" t="s">
        <v>17</v>
      </c>
      <c r="W18" s="267"/>
      <c r="X18" s="157">
        <v>0</v>
      </c>
      <c r="Y18" s="186"/>
      <c r="Z18" s="128" t="s">
        <v>16</v>
      </c>
      <c r="AA18" s="267" t="s">
        <v>17</v>
      </c>
      <c r="AB18" s="267"/>
      <c r="AC18" s="157">
        <v>0</v>
      </c>
    </row>
    <row r="19" spans="1:29" x14ac:dyDescent="0.25">
      <c r="A19" s="233" t="s">
        <v>18</v>
      </c>
      <c r="B19" s="233"/>
      <c r="C19" s="233"/>
      <c r="D19" s="28">
        <f>SUM(D13:D18)</f>
        <v>8000</v>
      </c>
      <c r="F19" s="233" t="s">
        <v>18</v>
      </c>
      <c r="G19" s="233"/>
      <c r="H19" s="233"/>
      <c r="I19" s="28">
        <f>SUM(I13:I18)</f>
        <v>8000</v>
      </c>
      <c r="J19" s="158"/>
      <c r="K19" s="264" t="s">
        <v>18</v>
      </c>
      <c r="L19" s="264"/>
      <c r="M19" s="264"/>
      <c r="N19" s="154">
        <f>SUM(N13:N18)</f>
        <v>8000</v>
      </c>
      <c r="O19" s="365"/>
      <c r="P19" s="264" t="s">
        <v>18</v>
      </c>
      <c r="Q19" s="264"/>
      <c r="R19" s="264"/>
      <c r="S19" s="154">
        <f>SUM(S13:S18)</f>
        <v>8096</v>
      </c>
      <c r="T19" s="186"/>
      <c r="U19" s="264" t="s">
        <v>18</v>
      </c>
      <c r="V19" s="264"/>
      <c r="W19" s="264"/>
      <c r="X19" s="154">
        <f>SUM(X13:X18)</f>
        <v>8096</v>
      </c>
      <c r="Y19" s="186"/>
      <c r="Z19" s="264" t="s">
        <v>18</v>
      </c>
      <c r="AA19" s="264"/>
      <c r="AB19" s="264"/>
      <c r="AC19" s="154">
        <f>SUM(AC13:AC18)</f>
        <v>8643.2896000000001</v>
      </c>
    </row>
    <row r="20" spans="1:29" x14ac:dyDescent="0.25">
      <c r="G20" s="1"/>
      <c r="H20" s="1"/>
      <c r="J20" s="158"/>
      <c r="K20" s="186"/>
      <c r="L20" s="288"/>
      <c r="M20" s="288"/>
      <c r="N20" s="186"/>
      <c r="O20" s="365"/>
      <c r="P20" s="186"/>
      <c r="Q20" s="288"/>
      <c r="R20" s="288"/>
      <c r="S20" s="186"/>
      <c r="T20" s="186"/>
      <c r="U20" s="186"/>
      <c r="V20" s="288"/>
      <c r="W20" s="288"/>
      <c r="X20" s="186"/>
      <c r="Y20" s="186"/>
      <c r="Z20" s="186"/>
      <c r="AA20" s="288"/>
      <c r="AB20" s="288"/>
      <c r="AC20" s="186"/>
    </row>
    <row r="21" spans="1:29" x14ac:dyDescent="0.25">
      <c r="A21" s="233" t="s">
        <v>19</v>
      </c>
      <c r="B21" s="233"/>
      <c r="C21" s="233"/>
      <c r="D21" s="233"/>
      <c r="F21" s="233" t="s">
        <v>19</v>
      </c>
      <c r="G21" s="233"/>
      <c r="H21" s="233"/>
      <c r="I21" s="233"/>
      <c r="J21" s="158"/>
      <c r="K21" s="264" t="s">
        <v>19</v>
      </c>
      <c r="L21" s="264"/>
      <c r="M21" s="264"/>
      <c r="N21" s="264"/>
      <c r="O21" s="365"/>
      <c r="P21" s="264" t="s">
        <v>19</v>
      </c>
      <c r="Q21" s="264"/>
      <c r="R21" s="264"/>
      <c r="S21" s="264"/>
      <c r="T21" s="186"/>
      <c r="U21" s="264" t="s">
        <v>19</v>
      </c>
      <c r="V21" s="264"/>
      <c r="W21" s="264"/>
      <c r="X21" s="264"/>
      <c r="Y21" s="186"/>
      <c r="Z21" s="264" t="s">
        <v>19</v>
      </c>
      <c r="AA21" s="264"/>
      <c r="AB21" s="264"/>
      <c r="AC21" s="264"/>
    </row>
    <row r="22" spans="1:29" x14ac:dyDescent="0.25">
      <c r="A22" s="233" t="s">
        <v>24</v>
      </c>
      <c r="B22" s="233"/>
      <c r="C22" s="233"/>
      <c r="D22" s="233"/>
      <c r="F22" s="233" t="s">
        <v>24</v>
      </c>
      <c r="G22" s="233"/>
      <c r="H22" s="233"/>
      <c r="I22" s="233"/>
      <c r="J22" s="158"/>
      <c r="K22" s="264" t="s">
        <v>24</v>
      </c>
      <c r="L22" s="264"/>
      <c r="M22" s="264"/>
      <c r="N22" s="264"/>
      <c r="O22" s="365"/>
      <c r="P22" s="264" t="s">
        <v>24</v>
      </c>
      <c r="Q22" s="264"/>
      <c r="R22" s="264"/>
      <c r="S22" s="264"/>
      <c r="T22" s="186"/>
      <c r="U22" s="264" t="s">
        <v>24</v>
      </c>
      <c r="V22" s="264"/>
      <c r="W22" s="264"/>
      <c r="X22" s="264"/>
      <c r="Y22" s="186"/>
      <c r="Z22" s="264" t="s">
        <v>24</v>
      </c>
      <c r="AA22" s="264"/>
      <c r="AB22" s="264"/>
      <c r="AC22" s="264"/>
    </row>
    <row r="23" spans="1:29" ht="30.75" customHeight="1" x14ac:dyDescent="0.25">
      <c r="A23" s="33" t="s">
        <v>20</v>
      </c>
      <c r="B23" s="33" t="s">
        <v>21</v>
      </c>
      <c r="C23" s="35" t="s">
        <v>28</v>
      </c>
      <c r="D23" s="33" t="s">
        <v>5</v>
      </c>
      <c r="F23" s="107" t="s">
        <v>20</v>
      </c>
      <c r="G23" s="107" t="s">
        <v>21</v>
      </c>
      <c r="H23" s="109" t="s">
        <v>28</v>
      </c>
      <c r="I23" s="107" t="s">
        <v>5</v>
      </c>
      <c r="J23" s="158"/>
      <c r="K23" s="315" t="s">
        <v>20</v>
      </c>
      <c r="L23" s="315" t="s">
        <v>21</v>
      </c>
      <c r="M23" s="314" t="s">
        <v>28</v>
      </c>
      <c r="N23" s="315" t="s">
        <v>5</v>
      </c>
      <c r="O23" s="365"/>
      <c r="P23" s="315" t="s">
        <v>20</v>
      </c>
      <c r="Q23" s="315" t="s">
        <v>21</v>
      </c>
      <c r="R23" s="314" t="s">
        <v>28</v>
      </c>
      <c r="S23" s="315" t="s">
        <v>5</v>
      </c>
      <c r="T23" s="186"/>
      <c r="U23" s="315" t="s">
        <v>20</v>
      </c>
      <c r="V23" s="315" t="s">
        <v>21</v>
      </c>
      <c r="W23" s="314" t="s">
        <v>28</v>
      </c>
      <c r="X23" s="315" t="s">
        <v>5</v>
      </c>
      <c r="Y23" s="186"/>
      <c r="Z23" s="315" t="s">
        <v>20</v>
      </c>
      <c r="AA23" s="315" t="s">
        <v>21</v>
      </c>
      <c r="AB23" s="314" t="s">
        <v>28</v>
      </c>
      <c r="AC23" s="315" t="s">
        <v>5</v>
      </c>
    </row>
    <row r="24" spans="1:29" x14ac:dyDescent="0.25">
      <c r="A24" s="2" t="s">
        <v>6</v>
      </c>
      <c r="B24" s="10" t="s">
        <v>22</v>
      </c>
      <c r="C24" s="21">
        <v>9.0899999999999995E-2</v>
      </c>
      <c r="D24" s="14">
        <f>C24*$D$19</f>
        <v>727.19999999999993</v>
      </c>
      <c r="F24" s="2" t="s">
        <v>6</v>
      </c>
      <c r="G24" s="10" t="s">
        <v>22</v>
      </c>
      <c r="H24" s="21">
        <v>9.0899999999999995E-2</v>
      </c>
      <c r="I24" s="14">
        <f>H24*$I$19</f>
        <v>727.19999999999993</v>
      </c>
      <c r="J24" s="158"/>
      <c r="K24" s="128" t="s">
        <v>6</v>
      </c>
      <c r="L24" s="132" t="s">
        <v>22</v>
      </c>
      <c r="M24" s="318">
        <v>9.0899999999999995E-2</v>
      </c>
      <c r="N24" s="153">
        <f>M24*$N$19</f>
        <v>727.19999999999993</v>
      </c>
      <c r="O24" s="365"/>
      <c r="P24" s="128" t="s">
        <v>6</v>
      </c>
      <c r="Q24" s="132" t="s">
        <v>22</v>
      </c>
      <c r="R24" s="318">
        <v>9.0899999999999995E-2</v>
      </c>
      <c r="S24" s="153">
        <f>R24*$S$19</f>
        <v>735.92639999999994</v>
      </c>
      <c r="T24" s="186"/>
      <c r="U24" s="128" t="s">
        <v>6</v>
      </c>
      <c r="V24" s="132" t="s">
        <v>22</v>
      </c>
      <c r="W24" s="318">
        <v>9.0899999999999995E-2</v>
      </c>
      <c r="X24" s="153">
        <f>W24*$X$19</f>
        <v>735.92639999999994</v>
      </c>
      <c r="Y24" s="186"/>
      <c r="Z24" s="128" t="s">
        <v>6</v>
      </c>
      <c r="AA24" s="132" t="s">
        <v>22</v>
      </c>
      <c r="AB24" s="318">
        <v>9.0899999999999995E-2</v>
      </c>
      <c r="AC24" s="153">
        <f>AB24*$AC$19</f>
        <v>785.67502463999995</v>
      </c>
    </row>
    <row r="25" spans="1:29" x14ac:dyDescent="0.25">
      <c r="A25" s="2" t="s">
        <v>8</v>
      </c>
      <c r="B25" s="10" t="s">
        <v>23</v>
      </c>
      <c r="C25" s="21">
        <v>0.1212</v>
      </c>
      <c r="D25" s="14">
        <f>C25*$D$19</f>
        <v>969.6</v>
      </c>
      <c r="F25" s="2" t="s">
        <v>8</v>
      </c>
      <c r="G25" s="10" t="s">
        <v>23</v>
      </c>
      <c r="H25" s="21">
        <v>0.1212</v>
      </c>
      <c r="I25" s="14">
        <f>H25*$I$19</f>
        <v>969.6</v>
      </c>
      <c r="J25" s="158"/>
      <c r="K25" s="128" t="s">
        <v>8</v>
      </c>
      <c r="L25" s="132" t="s">
        <v>23</v>
      </c>
      <c r="M25" s="318">
        <v>0.1212</v>
      </c>
      <c r="N25" s="153">
        <f>M25*$N$19</f>
        <v>969.6</v>
      </c>
      <c r="O25" s="365"/>
      <c r="P25" s="128" t="s">
        <v>8</v>
      </c>
      <c r="Q25" s="132" t="s">
        <v>23</v>
      </c>
      <c r="R25" s="318">
        <v>0.1212</v>
      </c>
      <c r="S25" s="153">
        <f>R25*$S$19</f>
        <v>981.23519999999996</v>
      </c>
      <c r="T25" s="186"/>
      <c r="U25" s="128" t="s">
        <v>8</v>
      </c>
      <c r="V25" s="132" t="s">
        <v>23</v>
      </c>
      <c r="W25" s="318">
        <v>0.1212</v>
      </c>
      <c r="X25" s="153">
        <f>W25*$X$19</f>
        <v>981.23519999999996</v>
      </c>
      <c r="Y25" s="186"/>
      <c r="Z25" s="128" t="s">
        <v>8</v>
      </c>
      <c r="AA25" s="132" t="s">
        <v>23</v>
      </c>
      <c r="AB25" s="318">
        <v>0.1212</v>
      </c>
      <c r="AC25" s="153">
        <f>AB25*$AC$19</f>
        <v>1047.5666995199999</v>
      </c>
    </row>
    <row r="26" spans="1:29" x14ac:dyDescent="0.25">
      <c r="A26" s="233" t="s">
        <v>18</v>
      </c>
      <c r="B26" s="233"/>
      <c r="C26" s="20">
        <f>SUM(C24:C25)</f>
        <v>0.21210000000000001</v>
      </c>
      <c r="D26" s="14">
        <f>SUM(D24:D25)</f>
        <v>1696.8</v>
      </c>
      <c r="F26" s="233" t="s">
        <v>18</v>
      </c>
      <c r="G26" s="233"/>
      <c r="H26" s="20">
        <f>SUM(H24:H25)</f>
        <v>0.21210000000000001</v>
      </c>
      <c r="I26" s="14">
        <f>SUM(I24:I25)</f>
        <v>1696.8</v>
      </c>
      <c r="J26" s="158"/>
      <c r="K26" s="264" t="s">
        <v>18</v>
      </c>
      <c r="L26" s="264"/>
      <c r="M26" s="151">
        <f>SUM(M24:M25)</f>
        <v>0.21210000000000001</v>
      </c>
      <c r="N26" s="153">
        <f>SUM(N24:N25)</f>
        <v>1696.8</v>
      </c>
      <c r="O26" s="365"/>
      <c r="P26" s="264" t="s">
        <v>18</v>
      </c>
      <c r="Q26" s="264"/>
      <c r="R26" s="151">
        <f>SUM(R24:R25)</f>
        <v>0.21210000000000001</v>
      </c>
      <c r="S26" s="153">
        <f>SUM(S24:S25)</f>
        <v>1717.1615999999999</v>
      </c>
      <c r="T26" s="186"/>
      <c r="U26" s="264" t="s">
        <v>18</v>
      </c>
      <c r="V26" s="264"/>
      <c r="W26" s="151">
        <f>SUM(W24:W25)</f>
        <v>0.21210000000000001</v>
      </c>
      <c r="X26" s="153">
        <f>SUM(X24:X25)</f>
        <v>1717.1615999999999</v>
      </c>
      <c r="Y26" s="186"/>
      <c r="Z26" s="264" t="s">
        <v>18</v>
      </c>
      <c r="AA26" s="264"/>
      <c r="AB26" s="151">
        <f>SUM(AB24:AB25)</f>
        <v>0.21210000000000001</v>
      </c>
      <c r="AC26" s="153">
        <f>SUM(AC24:AC25)</f>
        <v>1833.2417241599999</v>
      </c>
    </row>
    <row r="27" spans="1:29" x14ac:dyDescent="0.25">
      <c r="G27" s="1"/>
      <c r="H27" s="1"/>
      <c r="J27" s="158"/>
      <c r="K27" s="186"/>
      <c r="L27" s="288"/>
      <c r="M27" s="288"/>
      <c r="N27" s="186"/>
      <c r="O27" s="365"/>
      <c r="P27" s="186"/>
      <c r="Q27" s="288"/>
      <c r="R27" s="288"/>
      <c r="S27" s="186"/>
      <c r="T27" s="186"/>
      <c r="U27" s="186"/>
      <c r="V27" s="288"/>
      <c r="W27" s="288"/>
      <c r="X27" s="186"/>
      <c r="Y27" s="186"/>
      <c r="Z27" s="186"/>
      <c r="AA27" s="288"/>
      <c r="AB27" s="288"/>
      <c r="AC27" s="186"/>
    </row>
    <row r="28" spans="1:29" ht="33" customHeight="1" x14ac:dyDescent="0.25">
      <c r="A28" s="245" t="s">
        <v>25</v>
      </c>
      <c r="B28" s="245"/>
      <c r="C28" s="245"/>
      <c r="D28" s="245"/>
      <c r="F28" s="245" t="s">
        <v>25</v>
      </c>
      <c r="G28" s="245"/>
      <c r="H28" s="245"/>
      <c r="I28" s="245"/>
      <c r="J28" s="158"/>
      <c r="K28" s="319" t="s">
        <v>25</v>
      </c>
      <c r="L28" s="319"/>
      <c r="M28" s="319"/>
      <c r="N28" s="319"/>
      <c r="O28" s="365"/>
      <c r="P28" s="319" t="s">
        <v>25</v>
      </c>
      <c r="Q28" s="319"/>
      <c r="R28" s="319"/>
      <c r="S28" s="319"/>
      <c r="T28" s="186"/>
      <c r="U28" s="319" t="s">
        <v>25</v>
      </c>
      <c r="V28" s="319"/>
      <c r="W28" s="319"/>
      <c r="X28" s="319"/>
      <c r="Y28" s="186"/>
      <c r="Z28" s="319" t="s">
        <v>25</v>
      </c>
      <c r="AA28" s="319"/>
      <c r="AB28" s="319"/>
      <c r="AC28" s="319"/>
    </row>
    <row r="29" spans="1:29" x14ac:dyDescent="0.25">
      <c r="A29" s="34" t="s">
        <v>26</v>
      </c>
      <c r="B29" s="35" t="s">
        <v>27</v>
      </c>
      <c r="C29" s="35" t="s">
        <v>28</v>
      </c>
      <c r="D29" s="34" t="s">
        <v>5</v>
      </c>
      <c r="F29" s="108" t="s">
        <v>26</v>
      </c>
      <c r="G29" s="109" t="s">
        <v>27</v>
      </c>
      <c r="H29" s="109" t="s">
        <v>28</v>
      </c>
      <c r="I29" s="108" t="s">
        <v>5</v>
      </c>
      <c r="J29" s="158"/>
      <c r="K29" s="206" t="s">
        <v>26</v>
      </c>
      <c r="L29" s="314" t="s">
        <v>27</v>
      </c>
      <c r="M29" s="314" t="s">
        <v>28</v>
      </c>
      <c r="N29" s="206" t="s">
        <v>5</v>
      </c>
      <c r="O29" s="365"/>
      <c r="P29" s="206" t="s">
        <v>26</v>
      </c>
      <c r="Q29" s="314" t="s">
        <v>27</v>
      </c>
      <c r="R29" s="314" t="s">
        <v>28</v>
      </c>
      <c r="S29" s="206" t="s">
        <v>5</v>
      </c>
      <c r="T29" s="186"/>
      <c r="U29" s="206" t="s">
        <v>26</v>
      </c>
      <c r="V29" s="314" t="s">
        <v>27</v>
      </c>
      <c r="W29" s="314" t="s">
        <v>28</v>
      </c>
      <c r="X29" s="206" t="s">
        <v>5</v>
      </c>
      <c r="Y29" s="186"/>
      <c r="Z29" s="206" t="s">
        <v>26</v>
      </c>
      <c r="AA29" s="314" t="s">
        <v>27</v>
      </c>
      <c r="AB29" s="314" t="s">
        <v>28</v>
      </c>
      <c r="AC29" s="206" t="s">
        <v>5</v>
      </c>
    </row>
    <row r="30" spans="1:29" x14ac:dyDescent="0.25">
      <c r="A30" s="2" t="s">
        <v>6</v>
      </c>
      <c r="B30" s="10" t="s">
        <v>29</v>
      </c>
      <c r="C30" s="15">
        <v>0</v>
      </c>
      <c r="D30" s="12">
        <f t="shared" ref="D30:D37" si="0">C30*($D$19+$D$26)</f>
        <v>0</v>
      </c>
      <c r="F30" s="2" t="s">
        <v>6</v>
      </c>
      <c r="G30" s="10" t="s">
        <v>29</v>
      </c>
      <c r="H30" s="15">
        <v>0</v>
      </c>
      <c r="I30" s="12">
        <f t="shared" ref="I30:I37" si="1">H30*($I$19+$I$26)</f>
        <v>0</v>
      </c>
      <c r="J30" s="158"/>
      <c r="K30" s="128" t="s">
        <v>6</v>
      </c>
      <c r="L30" s="132" t="s">
        <v>29</v>
      </c>
      <c r="M30" s="115">
        <v>0</v>
      </c>
      <c r="N30" s="152">
        <f t="shared" ref="N30:N37" si="2">M30*($I$19+$I$26)</f>
        <v>0</v>
      </c>
      <c r="O30" s="365"/>
      <c r="P30" s="128" t="s">
        <v>6</v>
      </c>
      <c r="Q30" s="132" t="s">
        <v>29</v>
      </c>
      <c r="R30" s="115">
        <v>0</v>
      </c>
      <c r="S30" s="152">
        <f t="shared" ref="S30:S37" si="3">R30*($S$19+$S$26)</f>
        <v>0</v>
      </c>
      <c r="T30" s="186"/>
      <c r="U30" s="128" t="s">
        <v>6</v>
      </c>
      <c r="V30" s="132" t="s">
        <v>29</v>
      </c>
      <c r="W30" s="115">
        <v>0</v>
      </c>
      <c r="X30" s="152">
        <f t="shared" ref="X30:X37" si="4">W30*($X$19+$X$26)</f>
        <v>0</v>
      </c>
      <c r="Y30" s="186"/>
      <c r="Z30" s="128" t="s">
        <v>6</v>
      </c>
      <c r="AA30" s="132" t="s">
        <v>29</v>
      </c>
      <c r="AB30" s="115">
        <v>0</v>
      </c>
      <c r="AC30" s="152">
        <f t="shared" ref="AC30:AC37" si="5">AB30*($AC$19+$AC$26)</f>
        <v>0</v>
      </c>
    </row>
    <row r="31" spans="1:29" x14ac:dyDescent="0.25">
      <c r="A31" s="2" t="s">
        <v>8</v>
      </c>
      <c r="B31" s="10" t="s">
        <v>30</v>
      </c>
      <c r="C31" s="15">
        <v>2.5000000000000001E-2</v>
      </c>
      <c r="D31" s="12">
        <f t="shared" si="0"/>
        <v>242.42</v>
      </c>
      <c r="F31" s="2" t="s">
        <v>8</v>
      </c>
      <c r="G31" s="10" t="s">
        <v>30</v>
      </c>
      <c r="H31" s="15">
        <v>2.5000000000000001E-2</v>
      </c>
      <c r="I31" s="12">
        <f t="shared" si="1"/>
        <v>242.42</v>
      </c>
      <c r="J31" s="158"/>
      <c r="K31" s="128" t="s">
        <v>8</v>
      </c>
      <c r="L31" s="132" t="s">
        <v>30</v>
      </c>
      <c r="M31" s="115">
        <v>2.5000000000000001E-2</v>
      </c>
      <c r="N31" s="152">
        <f t="shared" si="2"/>
        <v>242.42</v>
      </c>
      <c r="O31" s="365"/>
      <c r="P31" s="128" t="s">
        <v>8</v>
      </c>
      <c r="Q31" s="132" t="s">
        <v>30</v>
      </c>
      <c r="R31" s="115">
        <v>2.5000000000000001E-2</v>
      </c>
      <c r="S31" s="152">
        <f t="shared" si="3"/>
        <v>245.32903999999999</v>
      </c>
      <c r="T31" s="186"/>
      <c r="U31" s="128" t="s">
        <v>8</v>
      </c>
      <c r="V31" s="132" t="s">
        <v>30</v>
      </c>
      <c r="W31" s="115">
        <v>2.5000000000000001E-2</v>
      </c>
      <c r="X31" s="152">
        <f t="shared" si="4"/>
        <v>245.32903999999999</v>
      </c>
      <c r="Y31" s="186"/>
      <c r="Z31" s="128" t="s">
        <v>8</v>
      </c>
      <c r="AA31" s="132" t="s">
        <v>30</v>
      </c>
      <c r="AB31" s="115">
        <v>2.5000000000000001E-2</v>
      </c>
      <c r="AC31" s="152">
        <f t="shared" si="5"/>
        <v>261.91328310400002</v>
      </c>
    </row>
    <row r="32" spans="1:29" x14ac:dyDescent="0.25">
      <c r="A32" s="2" t="s">
        <v>10</v>
      </c>
      <c r="B32" s="10" t="s">
        <v>126</v>
      </c>
      <c r="C32" s="15">
        <v>0.02</v>
      </c>
      <c r="D32" s="12">
        <f t="shared" si="0"/>
        <v>193.93599999999998</v>
      </c>
      <c r="F32" s="2" t="s">
        <v>10</v>
      </c>
      <c r="G32" s="10" t="s">
        <v>126</v>
      </c>
      <c r="H32" s="15">
        <v>0.02</v>
      </c>
      <c r="I32" s="12">
        <f t="shared" si="1"/>
        <v>193.93599999999998</v>
      </c>
      <c r="J32" s="158"/>
      <c r="K32" s="128" t="s">
        <v>10</v>
      </c>
      <c r="L32" s="132" t="s">
        <v>126</v>
      </c>
      <c r="M32" s="115">
        <f>2%*0.5</f>
        <v>0.01</v>
      </c>
      <c r="N32" s="152">
        <f t="shared" si="2"/>
        <v>96.967999999999989</v>
      </c>
      <c r="O32" s="365"/>
      <c r="P32" s="128" t="s">
        <v>10</v>
      </c>
      <c r="Q32" s="132" t="s">
        <v>126</v>
      </c>
      <c r="R32" s="115">
        <f>2%*0.5</f>
        <v>0.01</v>
      </c>
      <c r="S32" s="152">
        <f t="shared" si="3"/>
        <v>98.131615999999994</v>
      </c>
      <c r="T32" s="186"/>
      <c r="U32" s="128" t="s">
        <v>10</v>
      </c>
      <c r="V32" s="132" t="s">
        <v>126</v>
      </c>
      <c r="W32" s="115">
        <f>2%*0.5</f>
        <v>0.01</v>
      </c>
      <c r="X32" s="152">
        <f t="shared" si="4"/>
        <v>98.131615999999994</v>
      </c>
      <c r="Y32" s="186"/>
      <c r="Z32" s="128" t="s">
        <v>10</v>
      </c>
      <c r="AA32" s="132" t="s">
        <v>126</v>
      </c>
      <c r="AB32" s="115">
        <f>2%*0.5</f>
        <v>0.01</v>
      </c>
      <c r="AC32" s="152">
        <f t="shared" si="5"/>
        <v>104.7653132416</v>
      </c>
    </row>
    <row r="33" spans="1:29" x14ac:dyDescent="0.25">
      <c r="A33" s="2" t="s">
        <v>12</v>
      </c>
      <c r="B33" s="10" t="s">
        <v>31</v>
      </c>
      <c r="C33" s="15">
        <v>1.4999999999999999E-2</v>
      </c>
      <c r="D33" s="12">
        <f t="shared" si="0"/>
        <v>145.45199999999997</v>
      </c>
      <c r="F33" s="2" t="s">
        <v>12</v>
      </c>
      <c r="G33" s="10" t="s">
        <v>31</v>
      </c>
      <c r="H33" s="115">
        <v>1.4999999999999999E-2</v>
      </c>
      <c r="I33" s="12">
        <f t="shared" si="1"/>
        <v>145.45199999999997</v>
      </c>
      <c r="J33" s="158"/>
      <c r="K33" s="128" t="s">
        <v>12</v>
      </c>
      <c r="L33" s="132" t="s">
        <v>31</v>
      </c>
      <c r="M33" s="115">
        <v>1.4999999999999999E-2</v>
      </c>
      <c r="N33" s="152">
        <f t="shared" si="2"/>
        <v>145.45199999999997</v>
      </c>
      <c r="O33" s="365"/>
      <c r="P33" s="128" t="s">
        <v>12</v>
      </c>
      <c r="Q33" s="132" t="s">
        <v>31</v>
      </c>
      <c r="R33" s="115">
        <v>1.4999999999999999E-2</v>
      </c>
      <c r="S33" s="152">
        <f t="shared" si="3"/>
        <v>147.19742399999998</v>
      </c>
      <c r="T33" s="186"/>
      <c r="U33" s="128" t="s">
        <v>12</v>
      </c>
      <c r="V33" s="132" t="s">
        <v>31</v>
      </c>
      <c r="W33" s="115">
        <v>1.4999999999999999E-2</v>
      </c>
      <c r="X33" s="152">
        <f t="shared" si="4"/>
        <v>147.19742399999998</v>
      </c>
      <c r="Y33" s="186"/>
      <c r="Z33" s="128" t="s">
        <v>12</v>
      </c>
      <c r="AA33" s="132" t="s">
        <v>31</v>
      </c>
      <c r="AB33" s="115">
        <v>1.4999999999999999E-2</v>
      </c>
      <c r="AC33" s="152">
        <f t="shared" si="5"/>
        <v>157.1479698624</v>
      </c>
    </row>
    <row r="34" spans="1:29" x14ac:dyDescent="0.25">
      <c r="A34" s="2" t="s">
        <v>14</v>
      </c>
      <c r="B34" s="10" t="s">
        <v>32</v>
      </c>
      <c r="C34" s="15">
        <v>0.01</v>
      </c>
      <c r="D34" s="12">
        <f t="shared" si="0"/>
        <v>96.967999999999989</v>
      </c>
      <c r="F34" s="2" t="s">
        <v>14</v>
      </c>
      <c r="G34" s="10" t="s">
        <v>32</v>
      </c>
      <c r="H34" s="115">
        <v>0.01</v>
      </c>
      <c r="I34" s="12">
        <f t="shared" si="1"/>
        <v>96.967999999999989</v>
      </c>
      <c r="J34" s="158"/>
      <c r="K34" s="128" t="s">
        <v>14</v>
      </c>
      <c r="L34" s="132" t="s">
        <v>32</v>
      </c>
      <c r="M34" s="115">
        <v>0.01</v>
      </c>
      <c r="N34" s="152">
        <f t="shared" si="2"/>
        <v>96.967999999999989</v>
      </c>
      <c r="O34" s="365"/>
      <c r="P34" s="128" t="s">
        <v>14</v>
      </c>
      <c r="Q34" s="132" t="s">
        <v>32</v>
      </c>
      <c r="R34" s="115">
        <v>0.01</v>
      </c>
      <c r="S34" s="152">
        <f t="shared" si="3"/>
        <v>98.131615999999994</v>
      </c>
      <c r="T34" s="186"/>
      <c r="U34" s="128" t="s">
        <v>14</v>
      </c>
      <c r="V34" s="132" t="s">
        <v>32</v>
      </c>
      <c r="W34" s="115">
        <v>0.01</v>
      </c>
      <c r="X34" s="152">
        <f t="shared" si="4"/>
        <v>98.131615999999994</v>
      </c>
      <c r="Y34" s="186"/>
      <c r="Z34" s="128" t="s">
        <v>14</v>
      </c>
      <c r="AA34" s="132" t="s">
        <v>32</v>
      </c>
      <c r="AB34" s="115">
        <v>0.01</v>
      </c>
      <c r="AC34" s="152">
        <f t="shared" si="5"/>
        <v>104.7653132416</v>
      </c>
    </row>
    <row r="35" spans="1:29" x14ac:dyDescent="0.25">
      <c r="A35" s="2" t="s">
        <v>16</v>
      </c>
      <c r="B35" s="10" t="s">
        <v>33</v>
      </c>
      <c r="C35" s="15">
        <v>6.0000000000000001E-3</v>
      </c>
      <c r="D35" s="12">
        <f t="shared" si="0"/>
        <v>58.180799999999998</v>
      </c>
      <c r="F35" s="2" t="s">
        <v>16</v>
      </c>
      <c r="G35" s="10" t="s">
        <v>33</v>
      </c>
      <c r="H35" s="115">
        <v>6.0000000000000001E-3</v>
      </c>
      <c r="I35" s="12">
        <f t="shared" si="1"/>
        <v>58.180799999999998</v>
      </c>
      <c r="J35" s="158"/>
      <c r="K35" s="128" t="s">
        <v>16</v>
      </c>
      <c r="L35" s="132" t="s">
        <v>33</v>
      </c>
      <c r="M35" s="115">
        <v>6.0000000000000001E-3</v>
      </c>
      <c r="N35" s="152">
        <f t="shared" si="2"/>
        <v>58.180799999999998</v>
      </c>
      <c r="O35" s="365"/>
      <c r="P35" s="128" t="s">
        <v>16</v>
      </c>
      <c r="Q35" s="132" t="s">
        <v>33</v>
      </c>
      <c r="R35" s="115">
        <v>6.0000000000000001E-3</v>
      </c>
      <c r="S35" s="152">
        <f t="shared" si="3"/>
        <v>58.878969599999998</v>
      </c>
      <c r="T35" s="186"/>
      <c r="U35" s="128" t="s">
        <v>16</v>
      </c>
      <c r="V35" s="132" t="s">
        <v>33</v>
      </c>
      <c r="W35" s="115">
        <v>6.0000000000000001E-3</v>
      </c>
      <c r="X35" s="152">
        <f t="shared" si="4"/>
        <v>58.878969599999998</v>
      </c>
      <c r="Y35" s="186"/>
      <c r="Z35" s="128" t="s">
        <v>16</v>
      </c>
      <c r="AA35" s="132" t="s">
        <v>33</v>
      </c>
      <c r="AB35" s="115">
        <v>6.0000000000000001E-3</v>
      </c>
      <c r="AC35" s="152">
        <f t="shared" si="5"/>
        <v>62.859187944959999</v>
      </c>
    </row>
    <row r="36" spans="1:29" x14ac:dyDescent="0.25">
      <c r="A36" s="2" t="s">
        <v>34</v>
      </c>
      <c r="B36" s="10" t="s">
        <v>35</v>
      </c>
      <c r="C36" s="15">
        <v>2E-3</v>
      </c>
      <c r="D36" s="12">
        <f t="shared" si="0"/>
        <v>19.393599999999999</v>
      </c>
      <c r="F36" s="2" t="s">
        <v>34</v>
      </c>
      <c r="G36" s="10" t="s">
        <v>35</v>
      </c>
      <c r="H36" s="115">
        <v>2E-3</v>
      </c>
      <c r="I36" s="12">
        <f t="shared" si="1"/>
        <v>19.393599999999999</v>
      </c>
      <c r="J36" s="158"/>
      <c r="K36" s="128" t="s">
        <v>34</v>
      </c>
      <c r="L36" s="132" t="s">
        <v>35</v>
      </c>
      <c r="M36" s="115">
        <v>2E-3</v>
      </c>
      <c r="N36" s="152">
        <f t="shared" si="2"/>
        <v>19.393599999999999</v>
      </c>
      <c r="O36" s="365"/>
      <c r="P36" s="128" t="s">
        <v>34</v>
      </c>
      <c r="Q36" s="132" t="s">
        <v>35</v>
      </c>
      <c r="R36" s="115">
        <v>2E-3</v>
      </c>
      <c r="S36" s="152">
        <f t="shared" si="3"/>
        <v>19.626323199999998</v>
      </c>
      <c r="T36" s="186"/>
      <c r="U36" s="128" t="s">
        <v>34</v>
      </c>
      <c r="V36" s="132" t="s">
        <v>35</v>
      </c>
      <c r="W36" s="115">
        <v>2E-3</v>
      </c>
      <c r="X36" s="152">
        <f t="shared" si="4"/>
        <v>19.626323199999998</v>
      </c>
      <c r="Y36" s="186"/>
      <c r="Z36" s="128" t="s">
        <v>34</v>
      </c>
      <c r="AA36" s="132" t="s">
        <v>35</v>
      </c>
      <c r="AB36" s="115">
        <v>2E-3</v>
      </c>
      <c r="AC36" s="152">
        <f t="shared" si="5"/>
        <v>20.95306264832</v>
      </c>
    </row>
    <row r="37" spans="1:29" x14ac:dyDescent="0.25">
      <c r="A37" s="2" t="s">
        <v>36</v>
      </c>
      <c r="B37" s="10" t="s">
        <v>37</v>
      </c>
      <c r="C37" s="15">
        <v>0.08</v>
      </c>
      <c r="D37" s="12">
        <f t="shared" si="0"/>
        <v>775.74399999999991</v>
      </c>
      <c r="F37" s="2" t="s">
        <v>36</v>
      </c>
      <c r="G37" s="10" t="s">
        <v>37</v>
      </c>
      <c r="H37" s="115">
        <v>0.08</v>
      </c>
      <c r="I37" s="12">
        <f t="shared" si="1"/>
        <v>775.74399999999991</v>
      </c>
      <c r="J37" s="158"/>
      <c r="K37" s="128" t="s">
        <v>36</v>
      </c>
      <c r="L37" s="132" t="s">
        <v>37</v>
      </c>
      <c r="M37" s="115">
        <v>0.08</v>
      </c>
      <c r="N37" s="152">
        <f t="shared" si="2"/>
        <v>775.74399999999991</v>
      </c>
      <c r="O37" s="365"/>
      <c r="P37" s="128" t="s">
        <v>36</v>
      </c>
      <c r="Q37" s="132" t="s">
        <v>37</v>
      </c>
      <c r="R37" s="115">
        <v>0.08</v>
      </c>
      <c r="S37" s="152">
        <f t="shared" si="3"/>
        <v>785.05292799999995</v>
      </c>
      <c r="T37" s="186"/>
      <c r="U37" s="128" t="s">
        <v>36</v>
      </c>
      <c r="V37" s="132" t="s">
        <v>37</v>
      </c>
      <c r="W37" s="115">
        <v>0.08</v>
      </c>
      <c r="X37" s="152">
        <f t="shared" si="4"/>
        <v>785.05292799999995</v>
      </c>
      <c r="Y37" s="186"/>
      <c r="Z37" s="128" t="s">
        <v>36</v>
      </c>
      <c r="AA37" s="132" t="s">
        <v>37</v>
      </c>
      <c r="AB37" s="115">
        <v>0.08</v>
      </c>
      <c r="AC37" s="152">
        <f t="shared" si="5"/>
        <v>838.12250593279998</v>
      </c>
    </row>
    <row r="38" spans="1:29" x14ac:dyDescent="0.25">
      <c r="A38" s="237" t="s">
        <v>18</v>
      </c>
      <c r="B38" s="239"/>
      <c r="C38" s="16">
        <f>SUM(C30:C37)</f>
        <v>0.158</v>
      </c>
      <c r="D38" s="12">
        <f>SUM(D30:D37)</f>
        <v>1532.0944</v>
      </c>
      <c r="F38" s="237" t="s">
        <v>18</v>
      </c>
      <c r="G38" s="239"/>
      <c r="H38" s="116">
        <f>SUM(H30:H37)</f>
        <v>0.158</v>
      </c>
      <c r="I38" s="12">
        <f>SUM(I30:I37)</f>
        <v>1532.0944</v>
      </c>
      <c r="J38" s="158"/>
      <c r="K38" s="268" t="s">
        <v>18</v>
      </c>
      <c r="L38" s="263"/>
      <c r="M38" s="116">
        <f>SUM(M30:M37)</f>
        <v>0.14800000000000002</v>
      </c>
      <c r="N38" s="152">
        <f>SUM(N30:N37)</f>
        <v>1435.1263999999996</v>
      </c>
      <c r="O38" s="365"/>
      <c r="P38" s="268" t="s">
        <v>18</v>
      </c>
      <c r="Q38" s="263"/>
      <c r="R38" s="116">
        <f>SUM(R30:R37)</f>
        <v>0.14800000000000002</v>
      </c>
      <c r="S38" s="152">
        <f>SUM(S30:S37)</f>
        <v>1452.3479167999999</v>
      </c>
      <c r="T38" s="186"/>
      <c r="U38" s="268" t="s">
        <v>18</v>
      </c>
      <c r="V38" s="263"/>
      <c r="W38" s="116">
        <f>SUM(W30:W37)</f>
        <v>0.14800000000000002</v>
      </c>
      <c r="X38" s="152">
        <f>SUM(X30:X37)</f>
        <v>1452.3479167999999</v>
      </c>
      <c r="Y38" s="186"/>
      <c r="Z38" s="268" t="s">
        <v>18</v>
      </c>
      <c r="AA38" s="263"/>
      <c r="AB38" s="116">
        <f>SUM(AB30:AB37)</f>
        <v>0.14800000000000002</v>
      </c>
      <c r="AC38" s="152">
        <f>SUM(AC30:AC37)</f>
        <v>1550.5266359756802</v>
      </c>
    </row>
    <row r="39" spans="1:29" x14ac:dyDescent="0.25">
      <c r="G39" s="1"/>
      <c r="H39" s="1"/>
      <c r="J39" s="158"/>
      <c r="K39" s="186"/>
      <c r="L39" s="288"/>
      <c r="M39" s="288"/>
      <c r="N39" s="186"/>
      <c r="O39" s="365"/>
      <c r="P39" s="186"/>
      <c r="Q39" s="288"/>
      <c r="R39" s="288"/>
      <c r="S39" s="186"/>
      <c r="T39" s="186"/>
      <c r="U39" s="186"/>
      <c r="V39" s="288"/>
      <c r="W39" s="288"/>
      <c r="X39" s="186"/>
      <c r="Y39" s="186"/>
      <c r="Z39" s="186"/>
      <c r="AA39" s="288"/>
      <c r="AB39" s="288"/>
      <c r="AC39" s="186"/>
    </row>
    <row r="40" spans="1:29" ht="15" customHeight="1" x14ac:dyDescent="0.25">
      <c r="A40" s="245" t="s">
        <v>38</v>
      </c>
      <c r="B40" s="245"/>
      <c r="C40" s="245"/>
      <c r="D40" s="245"/>
      <c r="F40" s="245" t="s">
        <v>38</v>
      </c>
      <c r="G40" s="245"/>
      <c r="H40" s="245"/>
      <c r="I40" s="245"/>
      <c r="J40" s="158"/>
      <c r="K40" s="319" t="s">
        <v>38</v>
      </c>
      <c r="L40" s="319"/>
      <c r="M40" s="319"/>
      <c r="N40" s="319"/>
      <c r="O40" s="365"/>
      <c r="P40" s="319" t="s">
        <v>38</v>
      </c>
      <c r="Q40" s="319"/>
      <c r="R40" s="319"/>
      <c r="S40" s="319"/>
      <c r="T40" s="186"/>
      <c r="U40" s="319" t="s">
        <v>38</v>
      </c>
      <c r="V40" s="319"/>
      <c r="W40" s="319"/>
      <c r="X40" s="319"/>
      <c r="Y40" s="186"/>
      <c r="Z40" s="319" t="s">
        <v>38</v>
      </c>
      <c r="AA40" s="319"/>
      <c r="AB40" s="319"/>
      <c r="AC40" s="319"/>
    </row>
    <row r="41" spans="1:29" x14ac:dyDescent="0.25">
      <c r="A41" s="34" t="s">
        <v>39</v>
      </c>
      <c r="B41" s="35" t="s">
        <v>40</v>
      </c>
      <c r="C41" s="34" t="s">
        <v>90</v>
      </c>
      <c r="D41" s="35" t="s">
        <v>5</v>
      </c>
      <c r="F41" s="108" t="s">
        <v>39</v>
      </c>
      <c r="G41" s="109" t="s">
        <v>40</v>
      </c>
      <c r="H41" s="108" t="s">
        <v>90</v>
      </c>
      <c r="I41" s="109" t="s">
        <v>5</v>
      </c>
      <c r="J41" s="158"/>
      <c r="K41" s="206" t="s">
        <v>39</v>
      </c>
      <c r="L41" s="314" t="s">
        <v>40</v>
      </c>
      <c r="M41" s="206" t="s">
        <v>90</v>
      </c>
      <c r="N41" s="314" t="s">
        <v>5</v>
      </c>
      <c r="O41" s="365"/>
      <c r="P41" s="206" t="s">
        <v>39</v>
      </c>
      <c r="Q41" s="314" t="s">
        <v>40</v>
      </c>
      <c r="R41" s="206" t="s">
        <v>90</v>
      </c>
      <c r="S41" s="314" t="s">
        <v>5</v>
      </c>
      <c r="T41" s="186"/>
      <c r="U41" s="206" t="s">
        <v>39</v>
      </c>
      <c r="V41" s="314" t="s">
        <v>40</v>
      </c>
      <c r="W41" s="206" t="s">
        <v>90</v>
      </c>
      <c r="X41" s="314" t="s">
        <v>5</v>
      </c>
      <c r="Y41" s="186"/>
      <c r="Z41" s="206" t="s">
        <v>39</v>
      </c>
      <c r="AA41" s="314" t="s">
        <v>40</v>
      </c>
      <c r="AB41" s="206" t="s">
        <v>90</v>
      </c>
      <c r="AC41" s="314" t="s">
        <v>5</v>
      </c>
    </row>
    <row r="42" spans="1:29" x14ac:dyDescent="0.25">
      <c r="A42" s="2" t="s">
        <v>6</v>
      </c>
      <c r="B42" s="10" t="s">
        <v>41</v>
      </c>
      <c r="C42" s="30">
        <v>22</v>
      </c>
      <c r="D42" s="14">
        <f>IF((D13*6%)&gt;(C42*10),0,(C42*10)-(D13*6%))</f>
        <v>0</v>
      </c>
      <c r="F42" s="2" t="s">
        <v>6</v>
      </c>
      <c r="G42" s="10" t="s">
        <v>41</v>
      </c>
      <c r="H42" s="30">
        <v>22</v>
      </c>
      <c r="I42" s="14">
        <f>IF((I13*6%)&gt;(H42*10),0,(H42*10)-(I13*6%))</f>
        <v>0</v>
      </c>
      <c r="J42" s="158"/>
      <c r="K42" s="128" t="s">
        <v>6</v>
      </c>
      <c r="L42" s="132" t="s">
        <v>41</v>
      </c>
      <c r="M42" s="145">
        <v>22</v>
      </c>
      <c r="N42" s="153">
        <f>IF((N13*6%)&gt;(M42*10),0,(M42*10)-(N13*6%))</f>
        <v>0</v>
      </c>
      <c r="O42" s="365"/>
      <c r="P42" s="128" t="s">
        <v>6</v>
      </c>
      <c r="Q42" s="132" t="s">
        <v>41</v>
      </c>
      <c r="R42" s="145">
        <v>22</v>
      </c>
      <c r="S42" s="153">
        <f>IF((S13*6%)&gt;(R42*10),0,(R42*10)-(S13*6%))</f>
        <v>0</v>
      </c>
      <c r="T42" s="186"/>
      <c r="U42" s="128" t="s">
        <v>6</v>
      </c>
      <c r="V42" s="132" t="s">
        <v>41</v>
      </c>
      <c r="W42" s="145">
        <v>22</v>
      </c>
      <c r="X42" s="153">
        <f>IF((X13*6%)&gt;(W42*10),0,(W42*10)-(X13*6%))</f>
        <v>0</v>
      </c>
      <c r="Y42" s="186"/>
      <c r="Z42" s="128" t="s">
        <v>6</v>
      </c>
      <c r="AA42" s="132" t="s">
        <v>41</v>
      </c>
      <c r="AB42" s="145">
        <v>22</v>
      </c>
      <c r="AC42" s="153">
        <f>IF((AC13*6%)&gt;(AB42*10),0,(AB42*10)-(AC13*6%))</f>
        <v>0</v>
      </c>
    </row>
    <row r="43" spans="1:29" x14ac:dyDescent="0.25">
      <c r="A43" s="2" t="s">
        <v>8</v>
      </c>
      <c r="B43" s="10" t="s">
        <v>42</v>
      </c>
      <c r="C43" s="30">
        <v>22</v>
      </c>
      <c r="D43" s="14">
        <f>(C43*26.24)*0.8</f>
        <v>461.82400000000001</v>
      </c>
      <c r="F43" s="2" t="s">
        <v>8</v>
      </c>
      <c r="G43" s="10" t="s">
        <v>42</v>
      </c>
      <c r="H43" s="30">
        <v>22</v>
      </c>
      <c r="I43" s="14">
        <f>(H43*26.24)*0.8</f>
        <v>461.82400000000001</v>
      </c>
      <c r="J43" s="158"/>
      <c r="K43" s="128" t="s">
        <v>8</v>
      </c>
      <c r="L43" s="132" t="s">
        <v>42</v>
      </c>
      <c r="M43" s="145">
        <v>22</v>
      </c>
      <c r="N43" s="153">
        <f>(M43*26.24)*0.8</f>
        <v>461.82400000000001</v>
      </c>
      <c r="O43" s="365"/>
      <c r="P43" s="128" t="s">
        <v>8</v>
      </c>
      <c r="Q43" s="132" t="s">
        <v>42</v>
      </c>
      <c r="R43" s="145">
        <v>22</v>
      </c>
      <c r="S43" s="153">
        <f>(R43*26.87)*0.8</f>
        <v>472.91200000000003</v>
      </c>
      <c r="T43" s="186"/>
      <c r="U43" s="128" t="s">
        <v>8</v>
      </c>
      <c r="V43" s="132" t="s">
        <v>42</v>
      </c>
      <c r="W43" s="145">
        <v>22</v>
      </c>
      <c r="X43" s="153">
        <f>(W43*26.87)*0.8</f>
        <v>472.91200000000003</v>
      </c>
      <c r="Y43" s="186"/>
      <c r="Z43" s="128" t="s">
        <v>8</v>
      </c>
      <c r="AA43" s="132" t="s">
        <v>42</v>
      </c>
      <c r="AB43" s="145">
        <v>22</v>
      </c>
      <c r="AC43" s="153">
        <f>(AB43*28.69)*0.8</f>
        <v>504.94400000000007</v>
      </c>
    </row>
    <row r="44" spans="1:29" x14ac:dyDescent="0.25">
      <c r="A44" s="2" t="s">
        <v>10</v>
      </c>
      <c r="B44" s="10" t="s">
        <v>43</v>
      </c>
      <c r="C44" s="30"/>
      <c r="D44" s="42">
        <f>204.41*50%</f>
        <v>102.205</v>
      </c>
      <c r="F44" s="2" t="s">
        <v>10</v>
      </c>
      <c r="G44" s="10" t="s">
        <v>43</v>
      </c>
      <c r="H44" s="30"/>
      <c r="I44" s="42">
        <f>204.41*50%</f>
        <v>102.205</v>
      </c>
      <c r="J44" s="158"/>
      <c r="K44" s="128" t="s">
        <v>10</v>
      </c>
      <c r="L44" s="132" t="s">
        <v>43</v>
      </c>
      <c r="M44" s="145"/>
      <c r="N44" s="114">
        <f>204.41*50%</f>
        <v>102.205</v>
      </c>
      <c r="O44" s="365"/>
      <c r="P44" s="128" t="s">
        <v>10</v>
      </c>
      <c r="Q44" s="324" t="s">
        <v>43</v>
      </c>
      <c r="R44" s="145"/>
      <c r="S44" s="114">
        <f>204.41*50%</f>
        <v>102.205</v>
      </c>
      <c r="T44" s="186"/>
      <c r="U44" s="128" t="s">
        <v>10</v>
      </c>
      <c r="V44" s="324" t="s">
        <v>43</v>
      </c>
      <c r="W44" s="145"/>
      <c r="X44" s="114">
        <f>204.41*50%</f>
        <v>102.205</v>
      </c>
      <c r="Y44" s="186"/>
      <c r="Z44" s="128" t="s">
        <v>10</v>
      </c>
      <c r="AA44" s="132" t="s">
        <v>43</v>
      </c>
      <c r="AB44" s="145"/>
      <c r="AC44" s="114">
        <f>236.09*50%</f>
        <v>118.045</v>
      </c>
    </row>
    <row r="45" spans="1:29" x14ac:dyDescent="0.25">
      <c r="A45" s="2" t="s">
        <v>12</v>
      </c>
      <c r="B45" s="10" t="s">
        <v>91</v>
      </c>
      <c r="C45" s="30"/>
      <c r="D45" s="14">
        <v>0</v>
      </c>
      <c r="F45" s="2" t="s">
        <v>12</v>
      </c>
      <c r="G45" s="10" t="s">
        <v>91</v>
      </c>
      <c r="H45" s="30"/>
      <c r="I45" s="14">
        <v>0</v>
      </c>
      <c r="J45" s="158"/>
      <c r="K45" s="128" t="s">
        <v>12</v>
      </c>
      <c r="L45" s="132" t="s">
        <v>91</v>
      </c>
      <c r="M45" s="145"/>
      <c r="N45" s="153">
        <v>0</v>
      </c>
      <c r="O45" s="365"/>
      <c r="P45" s="128" t="s">
        <v>12</v>
      </c>
      <c r="Q45" s="132" t="s">
        <v>91</v>
      </c>
      <c r="R45" s="145"/>
      <c r="S45" s="153">
        <v>0</v>
      </c>
      <c r="T45" s="186"/>
      <c r="U45" s="128" t="s">
        <v>12</v>
      </c>
      <c r="V45" s="132" t="s">
        <v>91</v>
      </c>
      <c r="W45" s="145"/>
      <c r="X45" s="153">
        <v>0</v>
      </c>
      <c r="Y45" s="186"/>
      <c r="Z45" s="128" t="s">
        <v>12</v>
      </c>
      <c r="AA45" s="132" t="s">
        <v>91</v>
      </c>
      <c r="AB45" s="145"/>
      <c r="AC45" s="153">
        <v>0</v>
      </c>
    </row>
    <row r="46" spans="1:29" x14ac:dyDescent="0.25">
      <c r="A46" s="233" t="s">
        <v>18</v>
      </c>
      <c r="B46" s="233"/>
      <c r="C46" s="233"/>
      <c r="D46" s="14">
        <f>SUM(D42:D45)</f>
        <v>564.029</v>
      </c>
      <c r="F46" s="233" t="s">
        <v>18</v>
      </c>
      <c r="G46" s="233"/>
      <c r="H46" s="233"/>
      <c r="I46" s="14">
        <f>SUM(I42:I45)</f>
        <v>564.029</v>
      </c>
      <c r="J46" s="158"/>
      <c r="K46" s="264" t="s">
        <v>18</v>
      </c>
      <c r="L46" s="264"/>
      <c r="M46" s="264"/>
      <c r="N46" s="153">
        <f>SUM(N42:N45)</f>
        <v>564.029</v>
      </c>
      <c r="O46" s="365"/>
      <c r="P46" s="264" t="s">
        <v>18</v>
      </c>
      <c r="Q46" s="264"/>
      <c r="R46" s="264"/>
      <c r="S46" s="153">
        <f>SUM(S42:S45)</f>
        <v>575.11700000000008</v>
      </c>
      <c r="T46" s="186"/>
      <c r="U46" s="264" t="s">
        <v>18</v>
      </c>
      <c r="V46" s="264"/>
      <c r="W46" s="264"/>
      <c r="X46" s="153">
        <f>SUM(X42:X45)</f>
        <v>575.11700000000008</v>
      </c>
      <c r="Y46" s="186"/>
      <c r="Z46" s="264" t="s">
        <v>18</v>
      </c>
      <c r="AA46" s="264"/>
      <c r="AB46" s="264"/>
      <c r="AC46" s="153">
        <f>SUM(AC42:AC45)</f>
        <v>622.98900000000003</v>
      </c>
    </row>
    <row r="47" spans="1:29" x14ac:dyDescent="0.25">
      <c r="G47" s="1"/>
      <c r="H47" s="1"/>
      <c r="J47" s="158"/>
      <c r="K47" s="186"/>
      <c r="L47" s="288"/>
      <c r="M47" s="288"/>
      <c r="N47" s="186"/>
      <c r="O47" s="365"/>
      <c r="P47" s="186"/>
      <c r="Q47" s="288"/>
      <c r="R47" s="288"/>
      <c r="S47" s="186"/>
      <c r="T47" s="186"/>
      <c r="U47" s="186"/>
      <c r="V47" s="288"/>
      <c r="W47" s="288"/>
      <c r="X47" s="186"/>
      <c r="Y47" s="186"/>
      <c r="Z47" s="186"/>
      <c r="AA47" s="288"/>
      <c r="AB47" s="288"/>
      <c r="AC47" s="186"/>
    </row>
    <row r="48" spans="1:29" ht="15" customHeight="1" x14ac:dyDescent="0.25">
      <c r="A48" s="245" t="s">
        <v>44</v>
      </c>
      <c r="B48" s="245"/>
      <c r="C48" s="245"/>
      <c r="D48" s="245"/>
      <c r="F48" s="245" t="s">
        <v>44</v>
      </c>
      <c r="G48" s="245"/>
      <c r="H48" s="245"/>
      <c r="I48" s="245"/>
      <c r="J48" s="158"/>
      <c r="K48" s="319" t="s">
        <v>44</v>
      </c>
      <c r="L48" s="319"/>
      <c r="M48" s="319"/>
      <c r="N48" s="319"/>
      <c r="O48" s="365"/>
      <c r="P48" s="319" t="s">
        <v>44</v>
      </c>
      <c r="Q48" s="319"/>
      <c r="R48" s="319"/>
      <c r="S48" s="319"/>
      <c r="T48" s="186"/>
      <c r="U48" s="319" t="s">
        <v>44</v>
      </c>
      <c r="V48" s="319"/>
      <c r="W48" s="319"/>
      <c r="X48" s="319"/>
      <c r="Y48" s="186"/>
      <c r="Z48" s="319" t="s">
        <v>44</v>
      </c>
      <c r="AA48" s="319"/>
      <c r="AB48" s="319"/>
      <c r="AC48" s="319"/>
    </row>
    <row r="49" spans="1:29" x14ac:dyDescent="0.25">
      <c r="A49" s="35">
        <v>2</v>
      </c>
      <c r="B49" s="244" t="s">
        <v>45</v>
      </c>
      <c r="C49" s="244"/>
      <c r="D49" s="35" t="s">
        <v>5</v>
      </c>
      <c r="F49" s="109">
        <v>2</v>
      </c>
      <c r="G49" s="244" t="s">
        <v>45</v>
      </c>
      <c r="H49" s="244"/>
      <c r="I49" s="109" t="s">
        <v>5</v>
      </c>
      <c r="J49" s="158"/>
      <c r="K49" s="314">
        <v>2</v>
      </c>
      <c r="L49" s="312" t="s">
        <v>45</v>
      </c>
      <c r="M49" s="312"/>
      <c r="N49" s="314" t="s">
        <v>5</v>
      </c>
      <c r="O49" s="365"/>
      <c r="P49" s="314">
        <v>2</v>
      </c>
      <c r="Q49" s="312" t="s">
        <v>45</v>
      </c>
      <c r="R49" s="312"/>
      <c r="S49" s="314" t="s">
        <v>5</v>
      </c>
      <c r="T49" s="186"/>
      <c r="U49" s="314">
        <v>2</v>
      </c>
      <c r="V49" s="312" t="s">
        <v>45</v>
      </c>
      <c r="W49" s="312"/>
      <c r="X49" s="314" t="s">
        <v>5</v>
      </c>
      <c r="Y49" s="186"/>
      <c r="Z49" s="314">
        <v>2</v>
      </c>
      <c r="AA49" s="312" t="s">
        <v>45</v>
      </c>
      <c r="AB49" s="312"/>
      <c r="AC49" s="314" t="s">
        <v>5</v>
      </c>
    </row>
    <row r="50" spans="1:29" ht="30" customHeight="1" x14ac:dyDescent="0.25">
      <c r="A50" s="9" t="s">
        <v>20</v>
      </c>
      <c r="B50" s="232" t="s">
        <v>21</v>
      </c>
      <c r="C50" s="232"/>
      <c r="D50" s="14">
        <f>D26</f>
        <v>1696.8</v>
      </c>
      <c r="F50" s="9" t="s">
        <v>20</v>
      </c>
      <c r="G50" s="232" t="s">
        <v>21</v>
      </c>
      <c r="H50" s="232"/>
      <c r="I50" s="14">
        <f>I26</f>
        <v>1696.8</v>
      </c>
      <c r="J50" s="158"/>
      <c r="K50" s="129" t="s">
        <v>20</v>
      </c>
      <c r="L50" s="269" t="s">
        <v>21</v>
      </c>
      <c r="M50" s="269"/>
      <c r="N50" s="153">
        <f>N26</f>
        <v>1696.8</v>
      </c>
      <c r="O50" s="365"/>
      <c r="P50" s="129" t="s">
        <v>20</v>
      </c>
      <c r="Q50" s="269" t="s">
        <v>21</v>
      </c>
      <c r="R50" s="269"/>
      <c r="S50" s="153">
        <f>S26</f>
        <v>1717.1615999999999</v>
      </c>
      <c r="T50" s="186"/>
      <c r="U50" s="129" t="s">
        <v>20</v>
      </c>
      <c r="V50" s="269" t="s">
        <v>21</v>
      </c>
      <c r="W50" s="269"/>
      <c r="X50" s="153">
        <f>X26</f>
        <v>1717.1615999999999</v>
      </c>
      <c r="Y50" s="186"/>
      <c r="Z50" s="129" t="s">
        <v>20</v>
      </c>
      <c r="AA50" s="269" t="s">
        <v>21</v>
      </c>
      <c r="AB50" s="269"/>
      <c r="AC50" s="153">
        <f>AC26</f>
        <v>1833.2417241599999</v>
      </c>
    </row>
    <row r="51" spans="1:29" x14ac:dyDescent="0.25">
      <c r="A51" s="9" t="s">
        <v>26</v>
      </c>
      <c r="B51" s="234" t="s">
        <v>27</v>
      </c>
      <c r="C51" s="234"/>
      <c r="D51" s="14">
        <f>D38</f>
        <v>1532.0944</v>
      </c>
      <c r="F51" s="9" t="s">
        <v>26</v>
      </c>
      <c r="G51" s="234" t="s">
        <v>27</v>
      </c>
      <c r="H51" s="234"/>
      <c r="I51" s="14">
        <f>I38</f>
        <v>1532.0944</v>
      </c>
      <c r="J51" s="158"/>
      <c r="K51" s="129" t="s">
        <v>26</v>
      </c>
      <c r="L51" s="267" t="s">
        <v>27</v>
      </c>
      <c r="M51" s="267"/>
      <c r="N51" s="153">
        <f>N38</f>
        <v>1435.1263999999996</v>
      </c>
      <c r="O51" s="365"/>
      <c r="P51" s="129" t="s">
        <v>26</v>
      </c>
      <c r="Q51" s="267" t="s">
        <v>27</v>
      </c>
      <c r="R51" s="267"/>
      <c r="S51" s="153">
        <f>S38</f>
        <v>1452.3479167999999</v>
      </c>
      <c r="T51" s="186"/>
      <c r="U51" s="129" t="s">
        <v>26</v>
      </c>
      <c r="V51" s="267" t="s">
        <v>27</v>
      </c>
      <c r="W51" s="267"/>
      <c r="X51" s="153">
        <f>X38</f>
        <v>1452.3479167999999</v>
      </c>
      <c r="Y51" s="186"/>
      <c r="Z51" s="129" t="s">
        <v>26</v>
      </c>
      <c r="AA51" s="267" t="s">
        <v>27</v>
      </c>
      <c r="AB51" s="267"/>
      <c r="AC51" s="153">
        <f>AC38</f>
        <v>1550.5266359756802</v>
      </c>
    </row>
    <row r="52" spans="1:29" x14ac:dyDescent="0.25">
      <c r="A52" s="9" t="s">
        <v>39</v>
      </c>
      <c r="B52" s="234" t="s">
        <v>40</v>
      </c>
      <c r="C52" s="234"/>
      <c r="D52" s="14">
        <f>D46</f>
        <v>564.029</v>
      </c>
      <c r="F52" s="9" t="s">
        <v>39</v>
      </c>
      <c r="G52" s="234" t="s">
        <v>40</v>
      </c>
      <c r="H52" s="234"/>
      <c r="I52" s="14">
        <f>I46</f>
        <v>564.029</v>
      </c>
      <c r="J52" s="158"/>
      <c r="K52" s="129" t="s">
        <v>39</v>
      </c>
      <c r="L52" s="267" t="s">
        <v>40</v>
      </c>
      <c r="M52" s="267"/>
      <c r="N52" s="153">
        <f>N46</f>
        <v>564.029</v>
      </c>
      <c r="O52" s="365"/>
      <c r="P52" s="129" t="s">
        <v>39</v>
      </c>
      <c r="Q52" s="267" t="s">
        <v>40</v>
      </c>
      <c r="R52" s="267"/>
      <c r="S52" s="153">
        <f>S46</f>
        <v>575.11700000000008</v>
      </c>
      <c r="T52" s="186"/>
      <c r="U52" s="129" t="s">
        <v>39</v>
      </c>
      <c r="V52" s="267" t="s">
        <v>40</v>
      </c>
      <c r="W52" s="267"/>
      <c r="X52" s="153">
        <f>X46</f>
        <v>575.11700000000008</v>
      </c>
      <c r="Y52" s="186"/>
      <c r="Z52" s="129" t="s">
        <v>39</v>
      </c>
      <c r="AA52" s="267" t="s">
        <v>40</v>
      </c>
      <c r="AB52" s="267"/>
      <c r="AC52" s="153">
        <f>AC46</f>
        <v>622.98900000000003</v>
      </c>
    </row>
    <row r="53" spans="1:29" x14ac:dyDescent="0.25">
      <c r="A53" s="237" t="s">
        <v>18</v>
      </c>
      <c r="B53" s="238"/>
      <c r="C53" s="239"/>
      <c r="D53" s="14">
        <f>SUM(D50:D52)</f>
        <v>3792.9234000000001</v>
      </c>
      <c r="F53" s="237" t="s">
        <v>18</v>
      </c>
      <c r="G53" s="238"/>
      <c r="H53" s="239"/>
      <c r="I53" s="14">
        <f>SUM(I50:I52)</f>
        <v>3792.9234000000001</v>
      </c>
      <c r="J53" s="158"/>
      <c r="K53" s="268" t="s">
        <v>18</v>
      </c>
      <c r="L53" s="322"/>
      <c r="M53" s="263"/>
      <c r="N53" s="153">
        <f>SUM(N50:N52)</f>
        <v>3695.9553999999994</v>
      </c>
      <c r="O53" s="365"/>
      <c r="P53" s="268" t="s">
        <v>18</v>
      </c>
      <c r="Q53" s="322"/>
      <c r="R53" s="263"/>
      <c r="S53" s="153">
        <f>SUM(S50:S52)</f>
        <v>3744.6265168</v>
      </c>
      <c r="T53" s="186"/>
      <c r="U53" s="268" t="s">
        <v>18</v>
      </c>
      <c r="V53" s="322"/>
      <c r="W53" s="263"/>
      <c r="X53" s="153">
        <f>SUM(X50:X52)</f>
        <v>3744.6265168</v>
      </c>
      <c r="Y53" s="186"/>
      <c r="Z53" s="268" t="s">
        <v>18</v>
      </c>
      <c r="AA53" s="322"/>
      <c r="AB53" s="263"/>
      <c r="AC53" s="153">
        <f>SUM(AC50:AC52)</f>
        <v>4006.7573601356803</v>
      </c>
    </row>
    <row r="54" spans="1:29" x14ac:dyDescent="0.25">
      <c r="G54" s="1"/>
      <c r="H54" s="1"/>
      <c r="J54" s="158"/>
      <c r="K54" s="186"/>
      <c r="L54" s="288"/>
      <c r="M54" s="288"/>
      <c r="N54" s="186"/>
      <c r="O54" s="365"/>
      <c r="P54" s="186"/>
      <c r="Q54" s="288"/>
      <c r="R54" s="288"/>
      <c r="S54" s="186"/>
      <c r="T54" s="186"/>
      <c r="U54" s="186"/>
      <c r="V54" s="288"/>
      <c r="W54" s="288"/>
      <c r="X54" s="186"/>
      <c r="Y54" s="186"/>
      <c r="Z54" s="186"/>
      <c r="AA54" s="288"/>
      <c r="AB54" s="288"/>
      <c r="AC54" s="186"/>
    </row>
    <row r="55" spans="1:29" ht="15" customHeight="1" x14ac:dyDescent="0.25">
      <c r="A55" s="245" t="s">
        <v>78</v>
      </c>
      <c r="B55" s="245"/>
      <c r="C55" s="245"/>
      <c r="D55" s="245"/>
      <c r="F55" s="245" t="s">
        <v>78</v>
      </c>
      <c r="G55" s="245"/>
      <c r="H55" s="245"/>
      <c r="I55" s="245"/>
      <c r="J55" s="158"/>
      <c r="K55" s="319" t="s">
        <v>78</v>
      </c>
      <c r="L55" s="319"/>
      <c r="M55" s="319"/>
      <c r="N55" s="319"/>
      <c r="O55" s="365"/>
      <c r="P55" s="319" t="s">
        <v>78</v>
      </c>
      <c r="Q55" s="319"/>
      <c r="R55" s="319"/>
      <c r="S55" s="319"/>
      <c r="T55" s="186"/>
      <c r="U55" s="319" t="s">
        <v>78</v>
      </c>
      <c r="V55" s="319"/>
      <c r="W55" s="319"/>
      <c r="X55" s="319"/>
      <c r="Y55" s="186"/>
      <c r="Z55" s="319" t="s">
        <v>78</v>
      </c>
      <c r="AA55" s="319"/>
      <c r="AB55" s="319"/>
      <c r="AC55" s="319"/>
    </row>
    <row r="56" spans="1:29" x14ac:dyDescent="0.25">
      <c r="A56" s="35">
        <v>3</v>
      </c>
      <c r="B56" s="35" t="s">
        <v>46</v>
      </c>
      <c r="C56" s="35" t="s">
        <v>28</v>
      </c>
      <c r="D56" s="35" t="s">
        <v>5</v>
      </c>
      <c r="F56" s="109">
        <v>3</v>
      </c>
      <c r="G56" s="109" t="s">
        <v>46</v>
      </c>
      <c r="H56" s="109" t="s">
        <v>28</v>
      </c>
      <c r="I56" s="109" t="s">
        <v>5</v>
      </c>
      <c r="J56" s="158"/>
      <c r="K56" s="314">
        <v>3</v>
      </c>
      <c r="L56" s="314" t="s">
        <v>46</v>
      </c>
      <c r="M56" s="314" t="s">
        <v>28</v>
      </c>
      <c r="N56" s="314" t="s">
        <v>5</v>
      </c>
      <c r="O56" s="365"/>
      <c r="P56" s="314">
        <v>3</v>
      </c>
      <c r="Q56" s="314" t="s">
        <v>46</v>
      </c>
      <c r="R56" s="314" t="s">
        <v>28</v>
      </c>
      <c r="S56" s="314" t="s">
        <v>5</v>
      </c>
      <c r="T56" s="186"/>
      <c r="U56" s="314">
        <v>3</v>
      </c>
      <c r="V56" s="314" t="s">
        <v>46</v>
      </c>
      <c r="W56" s="314" t="s">
        <v>28</v>
      </c>
      <c r="X56" s="314" t="s">
        <v>5</v>
      </c>
      <c r="Y56" s="186"/>
      <c r="Z56" s="314">
        <v>3</v>
      </c>
      <c r="AA56" s="314" t="s">
        <v>46</v>
      </c>
      <c r="AB56" s="314" t="s">
        <v>28</v>
      </c>
      <c r="AC56" s="314" t="s">
        <v>5</v>
      </c>
    </row>
    <row r="57" spans="1:29" ht="22.5" customHeight="1" x14ac:dyDescent="0.25">
      <c r="A57" s="9" t="s">
        <v>6</v>
      </c>
      <c r="B57" s="6" t="s">
        <v>47</v>
      </c>
      <c r="C57" s="15">
        <v>4.1999999999999997E-3</v>
      </c>
      <c r="D57" s="12">
        <f t="shared" ref="D57:D62" si="6">C57*($D$19+$D$26)</f>
        <v>40.726559999999992</v>
      </c>
      <c r="F57" s="9" t="s">
        <v>6</v>
      </c>
      <c r="G57" s="6" t="s">
        <v>47</v>
      </c>
      <c r="H57" s="15">
        <v>4.1999999999999997E-3</v>
      </c>
      <c r="I57" s="12">
        <f>H57*($I$19+$I$26)</f>
        <v>40.726559999999992</v>
      </c>
      <c r="J57" s="158"/>
      <c r="K57" s="129" t="s">
        <v>6</v>
      </c>
      <c r="L57" s="143" t="s">
        <v>47</v>
      </c>
      <c r="M57" s="115">
        <v>4.1999999999999997E-3</v>
      </c>
      <c r="N57" s="152">
        <f>M57*($N$19+$N$26)</f>
        <v>40.726559999999992</v>
      </c>
      <c r="O57" s="365"/>
      <c r="P57" s="129" t="s">
        <v>6</v>
      </c>
      <c r="Q57" s="143" t="s">
        <v>47</v>
      </c>
      <c r="R57" s="115">
        <v>4.1999999999999997E-3</v>
      </c>
      <c r="S57" s="152">
        <f>R57*($S$19+$S$26)</f>
        <v>41.215278719999993</v>
      </c>
      <c r="T57" s="186"/>
      <c r="U57" s="129" t="s">
        <v>6</v>
      </c>
      <c r="V57" s="143" t="s">
        <v>47</v>
      </c>
      <c r="W57" s="115">
        <v>4.1999999999999997E-3</v>
      </c>
      <c r="X57" s="152">
        <f>W57*($X$19+$X$26)</f>
        <v>41.215278719999993</v>
      </c>
      <c r="Y57" s="186"/>
      <c r="Z57" s="129" t="s">
        <v>6</v>
      </c>
      <c r="AA57" s="143" t="s">
        <v>47</v>
      </c>
      <c r="AB57" s="115">
        <v>4.1999999999999997E-3</v>
      </c>
      <c r="AC57" s="152">
        <f>AB57*($AC$19+$AC$26)</f>
        <v>44.001431561471996</v>
      </c>
    </row>
    <row r="58" spans="1:29" ht="27.75" customHeight="1" x14ac:dyDescent="0.25">
      <c r="A58" s="9" t="s">
        <v>8</v>
      </c>
      <c r="B58" s="6" t="s">
        <v>48</v>
      </c>
      <c r="C58" s="15">
        <v>2.9999999999999997E-4</v>
      </c>
      <c r="D58" s="12">
        <f t="shared" si="6"/>
        <v>2.9090399999999996</v>
      </c>
      <c r="F58" s="9" t="s">
        <v>8</v>
      </c>
      <c r="G58" s="6" t="s">
        <v>48</v>
      </c>
      <c r="H58" s="15">
        <v>2.9999999999999997E-4</v>
      </c>
      <c r="I58" s="12">
        <f>H58*($I$19+I$26)</f>
        <v>2.9090399999999996</v>
      </c>
      <c r="J58" s="158"/>
      <c r="K58" s="129" t="s">
        <v>8</v>
      </c>
      <c r="L58" s="143" t="s">
        <v>48</v>
      </c>
      <c r="M58" s="115">
        <v>2.9999999999999997E-4</v>
      </c>
      <c r="N58" s="152">
        <f>M58*($N$19+N$26)</f>
        <v>2.9090399999999996</v>
      </c>
      <c r="O58" s="365"/>
      <c r="P58" s="129" t="s">
        <v>8</v>
      </c>
      <c r="Q58" s="143" t="s">
        <v>48</v>
      </c>
      <c r="R58" s="115">
        <v>2.9999999999999997E-4</v>
      </c>
      <c r="S58" s="152">
        <f>R58*($S$19+S$26)</f>
        <v>2.9439484799999995</v>
      </c>
      <c r="T58" s="186"/>
      <c r="U58" s="129" t="s">
        <v>8</v>
      </c>
      <c r="V58" s="143" t="s">
        <v>48</v>
      </c>
      <c r="W58" s="115">
        <v>2.9999999999999997E-4</v>
      </c>
      <c r="X58" s="152">
        <f>W58*($X$19+X$26)</f>
        <v>2.9439484799999995</v>
      </c>
      <c r="Y58" s="186"/>
      <c r="Z58" s="129" t="s">
        <v>8</v>
      </c>
      <c r="AA58" s="143" t="s">
        <v>48</v>
      </c>
      <c r="AB58" s="115">
        <v>2.9999999999999997E-4</v>
      </c>
      <c r="AC58" s="152">
        <f>AB58*($AC$19+AC$26)</f>
        <v>3.1429593972479997</v>
      </c>
    </row>
    <row r="59" spans="1:29" ht="26.25" customHeight="1" x14ac:dyDescent="0.25">
      <c r="A59" s="9" t="s">
        <v>10</v>
      </c>
      <c r="B59" s="6" t="s">
        <v>49</v>
      </c>
      <c r="C59" s="15">
        <v>2.1499999999999998E-2</v>
      </c>
      <c r="D59" s="12">
        <f t="shared" si="6"/>
        <v>208.48119999999997</v>
      </c>
      <c r="F59" s="9" t="s">
        <v>10</v>
      </c>
      <c r="G59" s="6" t="s">
        <v>49</v>
      </c>
      <c r="H59" s="120">
        <v>2.0000000000000001E-4</v>
      </c>
      <c r="I59" s="12">
        <f>H59*($I$19+$I$26)</f>
        <v>1.93936</v>
      </c>
      <c r="J59" s="158"/>
      <c r="K59" s="129" t="s">
        <v>10</v>
      </c>
      <c r="L59" s="143" t="s">
        <v>49</v>
      </c>
      <c r="M59" s="115">
        <v>2.0000000000000001E-4</v>
      </c>
      <c r="N59" s="152">
        <f>M59*($N$19+$N$26)</f>
        <v>1.93936</v>
      </c>
      <c r="O59" s="365"/>
      <c r="P59" s="129" t="s">
        <v>10</v>
      </c>
      <c r="Q59" s="143" t="s">
        <v>49</v>
      </c>
      <c r="R59" s="115">
        <v>2.0000000000000001E-4</v>
      </c>
      <c r="S59" s="152">
        <f>R59*($S$19+$S$26)</f>
        <v>1.96263232</v>
      </c>
      <c r="T59" s="186"/>
      <c r="U59" s="129" t="s">
        <v>10</v>
      </c>
      <c r="V59" s="143" t="s">
        <v>49</v>
      </c>
      <c r="W59" s="115">
        <v>2.0000000000000001E-4</v>
      </c>
      <c r="X59" s="152">
        <f>W59*($X$19+$X$26)</f>
        <v>1.96263232</v>
      </c>
      <c r="Y59" s="186"/>
      <c r="Z59" s="129" t="s">
        <v>10</v>
      </c>
      <c r="AA59" s="143" t="s">
        <v>49</v>
      </c>
      <c r="AB59" s="115">
        <v>2.0000000000000001E-4</v>
      </c>
      <c r="AC59" s="152">
        <f>AB59*($AC$19+$AC$26)</f>
        <v>2.0953062648320002</v>
      </c>
    </row>
    <row r="60" spans="1:29" ht="23.25" customHeight="1" x14ac:dyDescent="0.25">
      <c r="A60" s="9" t="s">
        <v>12</v>
      </c>
      <c r="B60" s="6" t="s">
        <v>50</v>
      </c>
      <c r="C60" s="15">
        <v>1.9400000000000001E-2</v>
      </c>
      <c r="D60" s="12">
        <f t="shared" si="6"/>
        <v>188.11792</v>
      </c>
      <c r="F60" s="9" t="s">
        <v>12</v>
      </c>
      <c r="G60" s="6" t="s">
        <v>50</v>
      </c>
      <c r="H60" s="15">
        <v>1.9400000000000001E-2</v>
      </c>
      <c r="I60" s="12">
        <f>H60*($I$19+$I$26)</f>
        <v>188.11792</v>
      </c>
      <c r="J60" s="158"/>
      <c r="K60" s="129" t="s">
        <v>12</v>
      </c>
      <c r="L60" s="143" t="s">
        <v>50</v>
      </c>
      <c r="M60" s="115">
        <v>1.9400000000000001E-2</v>
      </c>
      <c r="N60" s="152">
        <f>M60*($N$19+$N$26)</f>
        <v>188.11792</v>
      </c>
      <c r="O60" s="365"/>
      <c r="P60" s="129" t="s">
        <v>12</v>
      </c>
      <c r="Q60" s="143" t="s">
        <v>50</v>
      </c>
      <c r="R60" s="115">
        <v>1.9400000000000001E-2</v>
      </c>
      <c r="S60" s="152">
        <f>R60*($S$19+$S$26)</f>
        <v>190.37533503999998</v>
      </c>
      <c r="T60" s="186"/>
      <c r="U60" s="129" t="s">
        <v>12</v>
      </c>
      <c r="V60" s="143" t="s">
        <v>50</v>
      </c>
      <c r="W60" s="286">
        <v>1.9400000000000001E-3</v>
      </c>
      <c r="X60" s="152">
        <f>W60*($X$19+$X$26)</f>
        <v>19.037533503999999</v>
      </c>
      <c r="Y60" s="186"/>
      <c r="Z60" s="129" t="s">
        <v>12</v>
      </c>
      <c r="AA60" s="143" t="s">
        <v>50</v>
      </c>
      <c r="AB60" s="286">
        <v>1.9400000000000001E-3</v>
      </c>
      <c r="AC60" s="152">
        <f>AB60*($AC$19+$AC$26)</f>
        <v>20.324470768870402</v>
      </c>
    </row>
    <row r="61" spans="1:29" ht="27.75" customHeight="1" x14ac:dyDescent="0.25">
      <c r="A61" s="9" t="s">
        <v>14</v>
      </c>
      <c r="B61" s="6" t="s">
        <v>51</v>
      </c>
      <c r="C61" s="15">
        <v>7.1000000000000004E-3</v>
      </c>
      <c r="D61" s="12">
        <f t="shared" si="6"/>
        <v>68.847279999999998</v>
      </c>
      <c r="F61" s="9" t="s">
        <v>14</v>
      </c>
      <c r="G61" s="6" t="s">
        <v>51</v>
      </c>
      <c r="H61" s="120">
        <v>3.0999999999999999E-3</v>
      </c>
      <c r="I61" s="12">
        <f>H61*($I$19+$I$26)</f>
        <v>30.060079999999996</v>
      </c>
      <c r="J61" s="158"/>
      <c r="K61" s="129" t="s">
        <v>14</v>
      </c>
      <c r="L61" s="143" t="s">
        <v>51</v>
      </c>
      <c r="M61" s="115">
        <v>3.0999999999999999E-3</v>
      </c>
      <c r="N61" s="152">
        <f>M61*($N$19+$N$26)</f>
        <v>30.060079999999996</v>
      </c>
      <c r="O61" s="365"/>
      <c r="P61" s="129" t="s">
        <v>14</v>
      </c>
      <c r="Q61" s="143" t="s">
        <v>51</v>
      </c>
      <c r="R61" s="115">
        <v>3.0999999999999999E-3</v>
      </c>
      <c r="S61" s="152">
        <f>R61*($S$19+$S$26)</f>
        <v>30.420800959999998</v>
      </c>
      <c r="T61" s="186"/>
      <c r="U61" s="129" t="s">
        <v>14</v>
      </c>
      <c r="V61" s="143" t="s">
        <v>51</v>
      </c>
      <c r="W61" s="115">
        <v>3.0999999999999999E-3</v>
      </c>
      <c r="X61" s="152">
        <f>W61*($X$19+$X$26)</f>
        <v>30.420800959999998</v>
      </c>
      <c r="Y61" s="186"/>
      <c r="Z61" s="129" t="s">
        <v>14</v>
      </c>
      <c r="AA61" s="143" t="s">
        <v>51</v>
      </c>
      <c r="AB61" s="115">
        <v>3.0999999999999999E-3</v>
      </c>
      <c r="AC61" s="152">
        <f>AB61*($AC$19+$AC$26)</f>
        <v>32.477247104896001</v>
      </c>
    </row>
    <row r="62" spans="1:29" ht="30" x14ac:dyDescent="0.25">
      <c r="A62" s="9" t="s">
        <v>16</v>
      </c>
      <c r="B62" s="6" t="s">
        <v>52</v>
      </c>
      <c r="C62" s="15">
        <v>2.1499999999999998E-2</v>
      </c>
      <c r="D62" s="12">
        <f t="shared" si="6"/>
        <v>208.48119999999997</v>
      </c>
      <c r="F62" s="128" t="s">
        <v>16</v>
      </c>
      <c r="G62" s="127" t="s">
        <v>200</v>
      </c>
      <c r="H62" s="122">
        <v>3.49E-2</v>
      </c>
      <c r="I62" s="125">
        <f>H62*($I$19+$I$26)</f>
        <v>338.41831999999999</v>
      </c>
      <c r="J62" s="158"/>
      <c r="K62" s="128" t="s">
        <v>16</v>
      </c>
      <c r="L62" s="127" t="s">
        <v>200</v>
      </c>
      <c r="M62" s="141">
        <v>3.49E-2</v>
      </c>
      <c r="N62" s="149">
        <f>M62*($N$19+$N$26)</f>
        <v>338.41831999999999</v>
      </c>
      <c r="O62" s="365"/>
      <c r="P62" s="128" t="s">
        <v>16</v>
      </c>
      <c r="Q62" s="127" t="s">
        <v>200</v>
      </c>
      <c r="R62" s="141">
        <v>3.49E-2</v>
      </c>
      <c r="S62" s="149">
        <f>R62*($S$19+$S$26)</f>
        <v>342.47933983999997</v>
      </c>
      <c r="T62" s="186"/>
      <c r="U62" s="128" t="s">
        <v>16</v>
      </c>
      <c r="V62" s="127" t="s">
        <v>200</v>
      </c>
      <c r="W62" s="141">
        <v>3.49E-2</v>
      </c>
      <c r="X62" s="149">
        <f>W62*($X$19+$X$26)</f>
        <v>342.47933983999997</v>
      </c>
      <c r="Y62" s="186"/>
      <c r="Z62" s="128" t="s">
        <v>16</v>
      </c>
      <c r="AA62" s="127" t="s">
        <v>200</v>
      </c>
      <c r="AB62" s="141">
        <v>3.49E-2</v>
      </c>
      <c r="AC62" s="149">
        <f>AB62*($AC$19+$AC$26)</f>
        <v>365.63094321318397</v>
      </c>
    </row>
    <row r="63" spans="1:29" x14ac:dyDescent="0.25">
      <c r="A63" s="237" t="s">
        <v>18</v>
      </c>
      <c r="B63" s="239"/>
      <c r="C63" s="20">
        <f>SUM(C57:C62)</f>
        <v>7.3999999999999996E-2</v>
      </c>
      <c r="D63" s="14">
        <f>SUM(D57:D62)</f>
        <v>717.56319999999994</v>
      </c>
      <c r="F63" s="237" t="s">
        <v>18</v>
      </c>
      <c r="G63" s="239"/>
      <c r="H63" s="20">
        <f>SUM(H57:H62)</f>
        <v>6.2100000000000002E-2</v>
      </c>
      <c r="I63" s="14">
        <f>SUM(I57:I62)</f>
        <v>602.17128000000002</v>
      </c>
      <c r="J63" s="158"/>
      <c r="K63" s="268" t="s">
        <v>18</v>
      </c>
      <c r="L63" s="263"/>
      <c r="M63" s="151">
        <f>SUM(M57:M62)</f>
        <v>6.2100000000000002E-2</v>
      </c>
      <c r="N63" s="153">
        <f>SUM(N57:N62)</f>
        <v>602.17128000000002</v>
      </c>
      <c r="O63" s="365"/>
      <c r="P63" s="268" t="s">
        <v>18</v>
      </c>
      <c r="Q63" s="263"/>
      <c r="R63" s="151">
        <f>SUM(R57:R62)</f>
        <v>6.2100000000000002E-2</v>
      </c>
      <c r="S63" s="153">
        <f>SUM(S57:S62)</f>
        <v>609.39733535999994</v>
      </c>
      <c r="T63" s="186"/>
      <c r="U63" s="268" t="s">
        <v>18</v>
      </c>
      <c r="V63" s="263"/>
      <c r="W63" s="151">
        <f>SUM(W57:W62)</f>
        <v>4.4639999999999999E-2</v>
      </c>
      <c r="X63" s="153">
        <f>SUM(X57:X62)</f>
        <v>438.05953382399991</v>
      </c>
      <c r="Y63" s="186"/>
      <c r="Z63" s="268" t="s">
        <v>18</v>
      </c>
      <c r="AA63" s="263"/>
      <c r="AB63" s="151">
        <f>SUM(AB57:AB62)</f>
        <v>4.4639999999999999E-2</v>
      </c>
      <c r="AC63" s="153">
        <f>SUM(AC57:AC62)</f>
        <v>467.67235831050237</v>
      </c>
    </row>
    <row r="64" spans="1:29" x14ac:dyDescent="0.25">
      <c r="F64" s="135"/>
      <c r="G64" s="135"/>
      <c r="H64" s="136"/>
      <c r="I64" s="138"/>
      <c r="J64" s="158"/>
      <c r="K64" s="349"/>
      <c r="L64" s="349"/>
      <c r="M64" s="350"/>
      <c r="N64" s="356"/>
      <c r="O64" s="365"/>
      <c r="P64" s="349"/>
      <c r="Q64" s="349"/>
      <c r="R64" s="350"/>
      <c r="S64" s="356"/>
      <c r="T64" s="186"/>
      <c r="U64" s="349"/>
      <c r="V64" s="349"/>
      <c r="W64" s="350"/>
      <c r="X64" s="356"/>
      <c r="Y64" s="186"/>
      <c r="Z64" s="349"/>
      <c r="AA64" s="349"/>
      <c r="AB64" s="350"/>
      <c r="AC64" s="356"/>
    </row>
    <row r="65" spans="1:29" ht="15" customHeight="1" x14ac:dyDescent="0.25">
      <c r="A65" s="245" t="s">
        <v>53</v>
      </c>
      <c r="B65" s="245"/>
      <c r="C65" s="245"/>
      <c r="D65" s="245"/>
      <c r="F65" s="245" t="s">
        <v>53</v>
      </c>
      <c r="G65" s="245"/>
      <c r="H65" s="245"/>
      <c r="I65" s="245"/>
      <c r="J65" s="158"/>
      <c r="K65" s="319" t="s">
        <v>53</v>
      </c>
      <c r="L65" s="319"/>
      <c r="M65" s="319"/>
      <c r="N65" s="319"/>
      <c r="O65" s="365"/>
      <c r="P65" s="319" t="s">
        <v>53</v>
      </c>
      <c r="Q65" s="319"/>
      <c r="R65" s="319"/>
      <c r="S65" s="319"/>
      <c r="T65" s="186"/>
      <c r="U65" s="319" t="s">
        <v>53</v>
      </c>
      <c r="V65" s="319"/>
      <c r="W65" s="319"/>
      <c r="X65" s="319"/>
      <c r="Y65" s="186"/>
      <c r="Z65" s="319" t="s">
        <v>53</v>
      </c>
      <c r="AA65" s="319"/>
      <c r="AB65" s="319"/>
      <c r="AC65" s="319"/>
    </row>
    <row r="66" spans="1:29" ht="39.75" customHeight="1" x14ac:dyDescent="0.25">
      <c r="A66" s="247" t="s">
        <v>96</v>
      </c>
      <c r="B66" s="247"/>
      <c r="C66" s="247"/>
      <c r="D66" s="247"/>
      <c r="F66" s="247" t="s">
        <v>96</v>
      </c>
      <c r="G66" s="247"/>
      <c r="H66" s="247"/>
      <c r="I66" s="247"/>
      <c r="J66" s="158"/>
      <c r="K66" s="326" t="s">
        <v>96</v>
      </c>
      <c r="L66" s="326"/>
      <c r="M66" s="326"/>
      <c r="N66" s="326"/>
      <c r="O66" s="365"/>
      <c r="P66" s="326" t="s">
        <v>96</v>
      </c>
      <c r="Q66" s="326"/>
      <c r="R66" s="326"/>
      <c r="S66" s="326"/>
      <c r="T66" s="186"/>
      <c r="U66" s="326" t="s">
        <v>96</v>
      </c>
      <c r="V66" s="326"/>
      <c r="W66" s="326"/>
      <c r="X66" s="326"/>
      <c r="Y66" s="186"/>
      <c r="Z66" s="326" t="s">
        <v>96</v>
      </c>
      <c r="AA66" s="326"/>
      <c r="AB66" s="326"/>
      <c r="AC66" s="326"/>
    </row>
    <row r="67" spans="1:29" ht="15" customHeight="1" x14ac:dyDescent="0.25">
      <c r="F67" s="247" t="s">
        <v>96</v>
      </c>
      <c r="G67" s="247"/>
      <c r="H67" s="247"/>
      <c r="I67" s="247"/>
      <c r="J67" s="158"/>
      <c r="K67" s="326" t="s">
        <v>96</v>
      </c>
      <c r="L67" s="326"/>
      <c r="M67" s="326"/>
      <c r="N67" s="326"/>
      <c r="O67" s="365"/>
      <c r="P67" s="326" t="s">
        <v>96</v>
      </c>
      <c r="Q67" s="326"/>
      <c r="R67" s="326"/>
      <c r="S67" s="326"/>
      <c r="T67" s="186"/>
      <c r="U67" s="326" t="s">
        <v>96</v>
      </c>
      <c r="V67" s="326"/>
      <c r="W67" s="326"/>
      <c r="X67" s="326"/>
      <c r="Y67" s="186"/>
      <c r="Z67" s="326" t="s">
        <v>96</v>
      </c>
      <c r="AA67" s="326"/>
      <c r="AB67" s="326"/>
      <c r="AC67" s="326"/>
    </row>
    <row r="68" spans="1:29" ht="32.25" customHeight="1" x14ac:dyDescent="0.25">
      <c r="A68" s="245" t="s">
        <v>97</v>
      </c>
      <c r="B68" s="245"/>
      <c r="C68" s="245"/>
      <c r="D68" s="245"/>
      <c r="F68" s="245" t="s">
        <v>97</v>
      </c>
      <c r="G68" s="245"/>
      <c r="H68" s="245"/>
      <c r="I68" s="245"/>
      <c r="J68" s="158"/>
      <c r="K68" s="319" t="s">
        <v>97</v>
      </c>
      <c r="L68" s="319"/>
      <c r="M68" s="319"/>
      <c r="N68" s="319"/>
      <c r="O68" s="365"/>
      <c r="P68" s="319" t="s">
        <v>97</v>
      </c>
      <c r="Q68" s="319"/>
      <c r="R68" s="319"/>
      <c r="S68" s="319"/>
      <c r="T68" s="186"/>
      <c r="U68" s="319" t="s">
        <v>97</v>
      </c>
      <c r="V68" s="319"/>
      <c r="W68" s="319"/>
      <c r="X68" s="319"/>
      <c r="Y68" s="186"/>
      <c r="Z68" s="319" t="s">
        <v>97</v>
      </c>
      <c r="AA68" s="319"/>
      <c r="AB68" s="319"/>
      <c r="AC68" s="319"/>
    </row>
    <row r="69" spans="1:29" x14ac:dyDescent="0.25">
      <c r="A69" s="44" t="s">
        <v>54</v>
      </c>
      <c r="B69" s="45" t="s">
        <v>55</v>
      </c>
      <c r="C69" s="45" t="s">
        <v>28</v>
      </c>
      <c r="D69" s="45" t="s">
        <v>5</v>
      </c>
      <c r="F69" s="108" t="s">
        <v>54</v>
      </c>
      <c r="G69" s="109" t="s">
        <v>55</v>
      </c>
      <c r="H69" s="109" t="s">
        <v>28</v>
      </c>
      <c r="I69" s="109" t="s">
        <v>5</v>
      </c>
      <c r="J69" s="158"/>
      <c r="K69" s="206" t="s">
        <v>54</v>
      </c>
      <c r="L69" s="314" t="s">
        <v>55</v>
      </c>
      <c r="M69" s="314" t="s">
        <v>28</v>
      </c>
      <c r="N69" s="314" t="s">
        <v>5</v>
      </c>
      <c r="O69" s="365"/>
      <c r="P69" s="206" t="s">
        <v>54</v>
      </c>
      <c r="Q69" s="314" t="s">
        <v>55</v>
      </c>
      <c r="R69" s="314" t="s">
        <v>28</v>
      </c>
      <c r="S69" s="314" t="s">
        <v>5</v>
      </c>
      <c r="T69" s="186"/>
      <c r="U69" s="206" t="s">
        <v>54</v>
      </c>
      <c r="V69" s="314" t="s">
        <v>55</v>
      </c>
      <c r="W69" s="314" t="s">
        <v>28</v>
      </c>
      <c r="X69" s="314" t="s">
        <v>5</v>
      </c>
      <c r="Y69" s="186"/>
      <c r="Z69" s="206" t="s">
        <v>54</v>
      </c>
      <c r="AA69" s="314" t="s">
        <v>55</v>
      </c>
      <c r="AB69" s="314" t="s">
        <v>28</v>
      </c>
      <c r="AC69" s="314" t="s">
        <v>5</v>
      </c>
    </row>
    <row r="70" spans="1:29" ht="27.75" customHeight="1" x14ac:dyDescent="0.25">
      <c r="A70" s="9" t="s">
        <v>6</v>
      </c>
      <c r="B70" s="6" t="s">
        <v>56</v>
      </c>
      <c r="C70" s="15">
        <v>6.8999999999999999E-3</v>
      </c>
      <c r="D70" s="12">
        <f t="shared" ref="D70:D75" si="7">C70*($D$19+$D$26)</f>
        <v>66.90791999999999</v>
      </c>
      <c r="F70" s="9" t="s">
        <v>6</v>
      </c>
      <c r="G70" s="6" t="s">
        <v>56</v>
      </c>
      <c r="H70" s="15">
        <v>6.8999999999999999E-3</v>
      </c>
      <c r="I70" s="12">
        <f t="shared" ref="I70:I75" si="8">H70*($I$19+$I$26)</f>
        <v>66.90791999999999</v>
      </c>
      <c r="J70" s="158"/>
      <c r="K70" s="129" t="s">
        <v>6</v>
      </c>
      <c r="L70" s="143" t="s">
        <v>56</v>
      </c>
      <c r="M70" s="115">
        <v>6.8999999999999999E-3</v>
      </c>
      <c r="N70" s="152">
        <f t="shared" ref="N70:N75" si="9">M70*($N$19+$N$26)</f>
        <v>66.90791999999999</v>
      </c>
      <c r="O70" s="365"/>
      <c r="P70" s="129" t="s">
        <v>6</v>
      </c>
      <c r="Q70" s="143" t="s">
        <v>56</v>
      </c>
      <c r="R70" s="115">
        <v>6.8999999999999999E-3</v>
      </c>
      <c r="S70" s="152">
        <f t="shared" ref="S70:S75" si="10">R70*($S$19+$S$26)</f>
        <v>67.71081504</v>
      </c>
      <c r="T70" s="186"/>
      <c r="U70" s="129" t="s">
        <v>6</v>
      </c>
      <c r="V70" s="143" t="s">
        <v>56</v>
      </c>
      <c r="W70" s="115">
        <v>6.8999999999999999E-3</v>
      </c>
      <c r="X70" s="152">
        <f t="shared" ref="X70:X75" si="11">W70*($X$19+$X$26)</f>
        <v>67.71081504</v>
      </c>
      <c r="Y70" s="186"/>
      <c r="Z70" s="129" t="s">
        <v>6</v>
      </c>
      <c r="AA70" s="143" t="s">
        <v>56</v>
      </c>
      <c r="AB70" s="115">
        <v>6.8999999999999999E-3</v>
      </c>
      <c r="AC70" s="152">
        <f t="shared" ref="AC70:AC75" si="12">AB70*($AC$19+$AC$26)</f>
        <v>72.288066136704003</v>
      </c>
    </row>
    <row r="71" spans="1:29" ht="26.25" customHeight="1" x14ac:dyDescent="0.25">
      <c r="A71" s="9" t="s">
        <v>8</v>
      </c>
      <c r="B71" s="6" t="s">
        <v>57</v>
      </c>
      <c r="C71" s="15">
        <v>2.8E-3</v>
      </c>
      <c r="D71" s="12">
        <f t="shared" si="7"/>
        <v>27.151039999999998</v>
      </c>
      <c r="F71" s="9" t="s">
        <v>8</v>
      </c>
      <c r="G71" s="6" t="s">
        <v>57</v>
      </c>
      <c r="H71" s="15">
        <v>2.8E-3</v>
      </c>
      <c r="I71" s="12">
        <f t="shared" si="8"/>
        <v>27.151039999999998</v>
      </c>
      <c r="J71" s="158"/>
      <c r="K71" s="129" t="s">
        <v>8</v>
      </c>
      <c r="L71" s="143" t="s">
        <v>57</v>
      </c>
      <c r="M71" s="115">
        <v>2.8E-3</v>
      </c>
      <c r="N71" s="152">
        <f t="shared" si="9"/>
        <v>27.151039999999998</v>
      </c>
      <c r="O71" s="365"/>
      <c r="P71" s="129" t="s">
        <v>8</v>
      </c>
      <c r="Q71" s="143" t="s">
        <v>57</v>
      </c>
      <c r="R71" s="115">
        <v>2.8E-3</v>
      </c>
      <c r="S71" s="152">
        <f t="shared" si="10"/>
        <v>27.476852479999998</v>
      </c>
      <c r="T71" s="186"/>
      <c r="U71" s="129" t="s">
        <v>8</v>
      </c>
      <c r="V71" s="143" t="s">
        <v>57</v>
      </c>
      <c r="W71" s="115">
        <v>2.8E-3</v>
      </c>
      <c r="X71" s="152">
        <f t="shared" si="11"/>
        <v>27.476852479999998</v>
      </c>
      <c r="Y71" s="186"/>
      <c r="Z71" s="129" t="s">
        <v>8</v>
      </c>
      <c r="AA71" s="143" t="s">
        <v>57</v>
      </c>
      <c r="AB71" s="115">
        <v>2.8E-3</v>
      </c>
      <c r="AC71" s="152">
        <f t="shared" si="12"/>
        <v>29.334287707647999</v>
      </c>
    </row>
    <row r="72" spans="1:29" ht="24.75" customHeight="1" x14ac:dyDescent="0.25">
      <c r="A72" s="9" t="s">
        <v>10</v>
      </c>
      <c r="B72" s="6" t="s">
        <v>58</v>
      </c>
      <c r="C72" s="15">
        <v>2.0000000000000001E-4</v>
      </c>
      <c r="D72" s="12">
        <f t="shared" si="7"/>
        <v>1.93936</v>
      </c>
      <c r="F72" s="9" t="s">
        <v>10</v>
      </c>
      <c r="G72" s="6" t="s">
        <v>58</v>
      </c>
      <c r="H72" s="15">
        <v>2.0000000000000001E-4</v>
      </c>
      <c r="I72" s="12">
        <f t="shared" si="8"/>
        <v>1.93936</v>
      </c>
      <c r="J72" s="158"/>
      <c r="K72" s="129" t="s">
        <v>10</v>
      </c>
      <c r="L72" s="143" t="s">
        <v>58</v>
      </c>
      <c r="M72" s="115">
        <v>2.0000000000000001E-4</v>
      </c>
      <c r="N72" s="152">
        <f t="shared" si="9"/>
        <v>1.93936</v>
      </c>
      <c r="O72" s="365"/>
      <c r="P72" s="129" t="s">
        <v>10</v>
      </c>
      <c r="Q72" s="143" t="s">
        <v>58</v>
      </c>
      <c r="R72" s="115">
        <v>2.0000000000000001E-4</v>
      </c>
      <c r="S72" s="152">
        <f t="shared" si="10"/>
        <v>1.96263232</v>
      </c>
      <c r="T72" s="186"/>
      <c r="U72" s="129" t="s">
        <v>10</v>
      </c>
      <c r="V72" s="143" t="s">
        <v>58</v>
      </c>
      <c r="W72" s="115">
        <v>2.0000000000000001E-4</v>
      </c>
      <c r="X72" s="152">
        <f t="shared" si="11"/>
        <v>1.96263232</v>
      </c>
      <c r="Y72" s="186"/>
      <c r="Z72" s="129" t="s">
        <v>10</v>
      </c>
      <c r="AA72" s="143" t="s">
        <v>58</v>
      </c>
      <c r="AB72" s="115">
        <v>2.0000000000000001E-4</v>
      </c>
      <c r="AC72" s="152">
        <f t="shared" si="12"/>
        <v>2.0953062648320002</v>
      </c>
    </row>
    <row r="73" spans="1:29" ht="27" customHeight="1" x14ac:dyDescent="0.25">
      <c r="A73" s="9" t="s">
        <v>12</v>
      </c>
      <c r="B73" s="6" t="s">
        <v>59</v>
      </c>
      <c r="C73" s="15">
        <v>2.7000000000000001E-3</v>
      </c>
      <c r="D73" s="12">
        <f t="shared" si="7"/>
        <v>26.181359999999998</v>
      </c>
      <c r="F73" s="9" t="s">
        <v>12</v>
      </c>
      <c r="G73" s="6" t="s">
        <v>59</v>
      </c>
      <c r="H73" s="15">
        <v>2.7000000000000001E-3</v>
      </c>
      <c r="I73" s="12">
        <f t="shared" si="8"/>
        <v>26.181359999999998</v>
      </c>
      <c r="J73" s="158"/>
      <c r="K73" s="129" t="s">
        <v>12</v>
      </c>
      <c r="L73" s="143" t="s">
        <v>59</v>
      </c>
      <c r="M73" s="115">
        <v>2.7000000000000001E-3</v>
      </c>
      <c r="N73" s="152">
        <f t="shared" si="9"/>
        <v>26.181359999999998</v>
      </c>
      <c r="O73" s="365"/>
      <c r="P73" s="129" t="s">
        <v>12</v>
      </c>
      <c r="Q73" s="143" t="s">
        <v>59</v>
      </c>
      <c r="R73" s="115">
        <v>2.7000000000000001E-3</v>
      </c>
      <c r="S73" s="152">
        <f t="shared" si="10"/>
        <v>26.495536319999999</v>
      </c>
      <c r="T73" s="186"/>
      <c r="U73" s="129" t="s">
        <v>12</v>
      </c>
      <c r="V73" s="143" t="s">
        <v>59</v>
      </c>
      <c r="W73" s="115">
        <v>2.7000000000000001E-3</v>
      </c>
      <c r="X73" s="152">
        <f t="shared" si="11"/>
        <v>26.495536319999999</v>
      </c>
      <c r="Y73" s="186"/>
      <c r="Z73" s="129" t="s">
        <v>12</v>
      </c>
      <c r="AA73" s="143" t="s">
        <v>59</v>
      </c>
      <c r="AB73" s="115">
        <v>2.7000000000000001E-3</v>
      </c>
      <c r="AC73" s="152">
        <f t="shared" si="12"/>
        <v>28.286634575232</v>
      </c>
    </row>
    <row r="74" spans="1:29" ht="27" customHeight="1" x14ac:dyDescent="0.25">
      <c r="A74" s="9" t="s">
        <v>14</v>
      </c>
      <c r="B74" s="6" t="s">
        <v>60</v>
      </c>
      <c r="C74" s="15">
        <v>2.9999999999999997E-4</v>
      </c>
      <c r="D74" s="12">
        <f t="shared" si="7"/>
        <v>2.9090399999999996</v>
      </c>
      <c r="F74" s="9" t="s">
        <v>14</v>
      </c>
      <c r="G74" s="6" t="s">
        <v>60</v>
      </c>
      <c r="H74" s="15">
        <v>2.9999999999999997E-4</v>
      </c>
      <c r="I74" s="12">
        <f t="shared" si="8"/>
        <v>2.9090399999999996</v>
      </c>
      <c r="J74" s="158"/>
      <c r="K74" s="129" t="s">
        <v>14</v>
      </c>
      <c r="L74" s="143" t="s">
        <v>60</v>
      </c>
      <c r="M74" s="115">
        <v>2.9999999999999997E-4</v>
      </c>
      <c r="N74" s="152">
        <f t="shared" si="9"/>
        <v>2.9090399999999996</v>
      </c>
      <c r="O74" s="365"/>
      <c r="P74" s="129" t="s">
        <v>14</v>
      </c>
      <c r="Q74" s="143" t="s">
        <v>60</v>
      </c>
      <c r="R74" s="115">
        <v>2.9999999999999997E-4</v>
      </c>
      <c r="S74" s="152">
        <f t="shared" si="10"/>
        <v>2.9439484799999995</v>
      </c>
      <c r="T74" s="186"/>
      <c r="U74" s="129" t="s">
        <v>14</v>
      </c>
      <c r="V74" s="143" t="s">
        <v>60</v>
      </c>
      <c r="W74" s="115">
        <v>2.9999999999999997E-4</v>
      </c>
      <c r="X74" s="152">
        <f t="shared" si="11"/>
        <v>2.9439484799999995</v>
      </c>
      <c r="Y74" s="186"/>
      <c r="Z74" s="129" t="s">
        <v>14</v>
      </c>
      <c r="AA74" s="143" t="s">
        <v>60</v>
      </c>
      <c r="AB74" s="115">
        <v>2.9999999999999997E-4</v>
      </c>
      <c r="AC74" s="152">
        <f t="shared" si="12"/>
        <v>3.1429593972479997</v>
      </c>
    </row>
    <row r="75" spans="1:29" ht="25.5" customHeight="1" x14ac:dyDescent="0.25">
      <c r="A75" s="9" t="s">
        <v>16</v>
      </c>
      <c r="B75" s="6" t="s">
        <v>61</v>
      </c>
      <c r="C75" s="15">
        <v>0</v>
      </c>
      <c r="D75" s="12">
        <f t="shared" si="7"/>
        <v>0</v>
      </c>
      <c r="F75" s="9" t="s">
        <v>16</v>
      </c>
      <c r="G75" s="6" t="s">
        <v>61</v>
      </c>
      <c r="H75" s="15">
        <v>0</v>
      </c>
      <c r="I75" s="12">
        <f t="shared" si="8"/>
        <v>0</v>
      </c>
      <c r="J75" s="158"/>
      <c r="K75" s="129" t="s">
        <v>16</v>
      </c>
      <c r="L75" s="143" t="s">
        <v>61</v>
      </c>
      <c r="M75" s="115">
        <v>0</v>
      </c>
      <c r="N75" s="152">
        <f t="shared" si="9"/>
        <v>0</v>
      </c>
      <c r="O75" s="365"/>
      <c r="P75" s="129" t="s">
        <v>16</v>
      </c>
      <c r="Q75" s="143" t="s">
        <v>61</v>
      </c>
      <c r="R75" s="115">
        <v>0</v>
      </c>
      <c r="S75" s="152">
        <f t="shared" si="10"/>
        <v>0</v>
      </c>
      <c r="T75" s="186"/>
      <c r="U75" s="129" t="s">
        <v>16</v>
      </c>
      <c r="V75" s="143" t="s">
        <v>61</v>
      </c>
      <c r="W75" s="115">
        <v>0</v>
      </c>
      <c r="X75" s="152">
        <f t="shared" si="11"/>
        <v>0</v>
      </c>
      <c r="Y75" s="186"/>
      <c r="Z75" s="129" t="s">
        <v>16</v>
      </c>
      <c r="AA75" s="143" t="s">
        <v>61</v>
      </c>
      <c r="AB75" s="115">
        <v>0</v>
      </c>
      <c r="AC75" s="152">
        <f t="shared" si="12"/>
        <v>0</v>
      </c>
    </row>
    <row r="76" spans="1:29" x14ac:dyDescent="0.25">
      <c r="A76" s="237" t="s">
        <v>18</v>
      </c>
      <c r="B76" s="239"/>
      <c r="C76" s="20">
        <f>SUM(C70:C75)</f>
        <v>1.29E-2</v>
      </c>
      <c r="D76" s="14">
        <f>SUM(D70:D75)</f>
        <v>125.08871999999998</v>
      </c>
      <c r="F76" s="237" t="s">
        <v>18</v>
      </c>
      <c r="G76" s="239"/>
      <c r="H76" s="20">
        <f>SUM(H70:H75)</f>
        <v>1.29E-2</v>
      </c>
      <c r="I76" s="14">
        <f>SUM(I70:I75)</f>
        <v>125.08871999999998</v>
      </c>
      <c r="J76" s="158"/>
      <c r="K76" s="268" t="s">
        <v>18</v>
      </c>
      <c r="L76" s="263"/>
      <c r="M76" s="151">
        <f>SUM(M70:M75)</f>
        <v>1.29E-2</v>
      </c>
      <c r="N76" s="153">
        <f>SUM(N70:N75)</f>
        <v>125.08871999999998</v>
      </c>
      <c r="O76" s="365"/>
      <c r="P76" s="268" t="s">
        <v>18</v>
      </c>
      <c r="Q76" s="263"/>
      <c r="R76" s="151">
        <f>SUM(R70:R75)</f>
        <v>1.29E-2</v>
      </c>
      <c r="S76" s="153">
        <f>SUM(S70:S75)</f>
        <v>126.58978463999999</v>
      </c>
      <c r="T76" s="186"/>
      <c r="U76" s="268" t="s">
        <v>18</v>
      </c>
      <c r="V76" s="263"/>
      <c r="W76" s="151">
        <f>SUM(W70:W75)</f>
        <v>1.29E-2</v>
      </c>
      <c r="X76" s="153">
        <f>SUM(X70:X75)</f>
        <v>126.58978463999999</v>
      </c>
      <c r="Y76" s="186"/>
      <c r="Z76" s="268" t="s">
        <v>18</v>
      </c>
      <c r="AA76" s="263"/>
      <c r="AB76" s="151">
        <f>SUM(AB70:AB75)</f>
        <v>1.29E-2</v>
      </c>
      <c r="AC76" s="153">
        <f>SUM(AC70:AC75)</f>
        <v>135.14725408166402</v>
      </c>
    </row>
    <row r="77" spans="1:29" x14ac:dyDescent="0.25">
      <c r="G77" s="1"/>
      <c r="H77" s="1"/>
      <c r="J77" s="158"/>
      <c r="K77" s="186"/>
      <c r="L77" s="288"/>
      <c r="M77" s="288"/>
      <c r="N77" s="186"/>
      <c r="O77" s="365"/>
      <c r="P77" s="186"/>
      <c r="Q77" s="288"/>
      <c r="R77" s="288"/>
      <c r="S77" s="186"/>
      <c r="T77" s="186"/>
      <c r="U77" s="186"/>
      <c r="V77" s="288"/>
      <c r="W77" s="288"/>
      <c r="X77" s="186"/>
      <c r="Y77" s="186"/>
      <c r="Z77" s="186"/>
      <c r="AA77" s="288"/>
      <c r="AB77" s="288"/>
      <c r="AC77" s="186"/>
    </row>
    <row r="78" spans="1:29" x14ac:dyDescent="0.25">
      <c r="A78" s="233" t="s">
        <v>98</v>
      </c>
      <c r="B78" s="233"/>
      <c r="C78" s="233"/>
      <c r="D78" s="233"/>
      <c r="F78" s="233" t="s">
        <v>98</v>
      </c>
      <c r="G78" s="233"/>
      <c r="H78" s="233"/>
      <c r="I78" s="233"/>
      <c r="J78" s="158"/>
      <c r="K78" s="264" t="s">
        <v>98</v>
      </c>
      <c r="L78" s="264"/>
      <c r="M78" s="264"/>
      <c r="N78" s="264"/>
      <c r="O78" s="365"/>
      <c r="P78" s="264" t="s">
        <v>98</v>
      </c>
      <c r="Q78" s="264"/>
      <c r="R78" s="264"/>
      <c r="S78" s="264"/>
      <c r="T78" s="186"/>
      <c r="U78" s="264" t="s">
        <v>98</v>
      </c>
      <c r="V78" s="264"/>
      <c r="W78" s="264"/>
      <c r="X78" s="264"/>
      <c r="Y78" s="186"/>
      <c r="Z78" s="264" t="s">
        <v>98</v>
      </c>
      <c r="AA78" s="264"/>
      <c r="AB78" s="264"/>
      <c r="AC78" s="264"/>
    </row>
    <row r="79" spans="1:29" x14ac:dyDescent="0.25">
      <c r="A79" s="34" t="s">
        <v>62</v>
      </c>
      <c r="B79" s="35" t="s">
        <v>63</v>
      </c>
      <c r="C79" s="35" t="s">
        <v>5</v>
      </c>
      <c r="D79" s="34"/>
      <c r="F79" s="108" t="s">
        <v>62</v>
      </c>
      <c r="G79" s="109" t="s">
        <v>63</v>
      </c>
      <c r="H79" s="109" t="s">
        <v>5</v>
      </c>
      <c r="I79" s="108"/>
      <c r="J79" s="158"/>
      <c r="K79" s="206" t="s">
        <v>62</v>
      </c>
      <c r="L79" s="314" t="s">
        <v>63</v>
      </c>
      <c r="M79" s="314" t="s">
        <v>5</v>
      </c>
      <c r="N79" s="206"/>
      <c r="O79" s="365"/>
      <c r="P79" s="206" t="s">
        <v>62</v>
      </c>
      <c r="Q79" s="314" t="s">
        <v>63</v>
      </c>
      <c r="R79" s="314" t="s">
        <v>5</v>
      </c>
      <c r="S79" s="206"/>
      <c r="T79" s="186"/>
      <c r="U79" s="206" t="s">
        <v>62</v>
      </c>
      <c r="V79" s="314" t="s">
        <v>63</v>
      </c>
      <c r="W79" s="314" t="s">
        <v>5</v>
      </c>
      <c r="X79" s="206"/>
      <c r="Y79" s="186"/>
      <c r="Z79" s="206" t="s">
        <v>62</v>
      </c>
      <c r="AA79" s="314" t="s">
        <v>63</v>
      </c>
      <c r="AB79" s="314" t="s">
        <v>5</v>
      </c>
      <c r="AC79" s="206"/>
    </row>
    <row r="80" spans="1:29" ht="43.5" customHeight="1" x14ac:dyDescent="0.25">
      <c r="A80" s="9" t="s">
        <v>6</v>
      </c>
      <c r="B80" s="6" t="s">
        <v>64</v>
      </c>
      <c r="C80" s="13"/>
      <c r="D80" s="4"/>
      <c r="F80" s="9" t="s">
        <v>6</v>
      </c>
      <c r="G80" s="6" t="s">
        <v>64</v>
      </c>
      <c r="H80" s="13"/>
      <c r="I80" s="4"/>
      <c r="J80" s="158"/>
      <c r="K80" s="129" t="s">
        <v>6</v>
      </c>
      <c r="L80" s="143" t="s">
        <v>64</v>
      </c>
      <c r="M80" s="330"/>
      <c r="N80" s="332"/>
      <c r="O80" s="365"/>
      <c r="P80" s="129" t="s">
        <v>6</v>
      </c>
      <c r="Q80" s="143" t="s">
        <v>64</v>
      </c>
      <c r="R80" s="330"/>
      <c r="S80" s="332"/>
      <c r="T80" s="186"/>
      <c r="U80" s="129" t="s">
        <v>6</v>
      </c>
      <c r="V80" s="143" t="s">
        <v>64</v>
      </c>
      <c r="W80" s="330"/>
      <c r="X80" s="332"/>
      <c r="Y80" s="186"/>
      <c r="Z80" s="129" t="s">
        <v>6</v>
      </c>
      <c r="AA80" s="143" t="s">
        <v>64</v>
      </c>
      <c r="AB80" s="330"/>
      <c r="AC80" s="332"/>
    </row>
    <row r="81" spans="1:29" x14ac:dyDescent="0.25">
      <c r="A81" s="237" t="s">
        <v>18</v>
      </c>
      <c r="B81" s="239"/>
      <c r="C81" s="14">
        <f>SUM(C80)</f>
        <v>0</v>
      </c>
      <c r="D81" s="4"/>
      <c r="F81" s="237" t="s">
        <v>18</v>
      </c>
      <c r="G81" s="239"/>
      <c r="H81" s="14">
        <f>SUM(H80)</f>
        <v>0</v>
      </c>
      <c r="I81" s="4"/>
      <c r="J81" s="158"/>
      <c r="K81" s="268" t="s">
        <v>18</v>
      </c>
      <c r="L81" s="263"/>
      <c r="M81" s="153">
        <f>SUM(M80)</f>
        <v>0</v>
      </c>
      <c r="N81" s="332"/>
      <c r="O81" s="365"/>
      <c r="P81" s="268" t="s">
        <v>18</v>
      </c>
      <c r="Q81" s="263"/>
      <c r="R81" s="153">
        <f>SUM(R80)</f>
        <v>0</v>
      </c>
      <c r="S81" s="332"/>
      <c r="T81" s="186"/>
      <c r="U81" s="268" t="s">
        <v>18</v>
      </c>
      <c r="V81" s="263"/>
      <c r="W81" s="153">
        <f>SUM(W80)</f>
        <v>0</v>
      </c>
      <c r="X81" s="332"/>
      <c r="Y81" s="186"/>
      <c r="Z81" s="268" t="s">
        <v>18</v>
      </c>
      <c r="AA81" s="263"/>
      <c r="AB81" s="153">
        <f>SUM(AB80)</f>
        <v>0</v>
      </c>
      <c r="AC81" s="332"/>
    </row>
    <row r="82" spans="1:29" x14ac:dyDescent="0.25">
      <c r="G82" s="1"/>
      <c r="H82" s="1"/>
      <c r="J82" s="158"/>
      <c r="K82" s="186"/>
      <c r="L82" s="288"/>
      <c r="M82" s="288"/>
      <c r="N82" s="186"/>
      <c r="O82" s="365"/>
      <c r="P82" s="186"/>
      <c r="Q82" s="288"/>
      <c r="R82" s="288"/>
      <c r="S82" s="186"/>
      <c r="T82" s="186"/>
      <c r="U82" s="186"/>
      <c r="V82" s="288"/>
      <c r="W82" s="288"/>
      <c r="X82" s="186"/>
      <c r="Y82" s="186"/>
      <c r="Z82" s="186"/>
      <c r="AA82" s="288"/>
      <c r="AB82" s="288"/>
      <c r="AC82" s="186"/>
    </row>
    <row r="83" spans="1:29" ht="29.25" customHeight="1" x14ac:dyDescent="0.25">
      <c r="A83" s="211" t="s">
        <v>99</v>
      </c>
      <c r="B83" s="211"/>
      <c r="C83" s="211"/>
      <c r="D83" s="211"/>
      <c r="F83" s="211" t="s">
        <v>99</v>
      </c>
      <c r="G83" s="211"/>
      <c r="H83" s="211"/>
      <c r="I83" s="211"/>
      <c r="J83" s="158"/>
      <c r="K83" s="309" t="s">
        <v>99</v>
      </c>
      <c r="L83" s="309"/>
      <c r="M83" s="309"/>
      <c r="N83" s="309"/>
      <c r="O83" s="365"/>
      <c r="P83" s="309" t="s">
        <v>99</v>
      </c>
      <c r="Q83" s="309"/>
      <c r="R83" s="309"/>
      <c r="S83" s="309"/>
      <c r="T83" s="186"/>
      <c r="U83" s="309" t="s">
        <v>99</v>
      </c>
      <c r="V83" s="309"/>
      <c r="W83" s="309"/>
      <c r="X83" s="309"/>
      <c r="Y83" s="186"/>
      <c r="Z83" s="309" t="s">
        <v>99</v>
      </c>
      <c r="AA83" s="309"/>
      <c r="AB83" s="309"/>
      <c r="AC83" s="309"/>
    </row>
    <row r="84" spans="1:29" x14ac:dyDescent="0.25">
      <c r="A84" s="34">
        <v>4</v>
      </c>
      <c r="B84" s="244" t="s">
        <v>65</v>
      </c>
      <c r="C84" s="244"/>
      <c r="D84" s="35" t="s">
        <v>5</v>
      </c>
      <c r="F84" s="108">
        <v>4</v>
      </c>
      <c r="G84" s="244" t="s">
        <v>65</v>
      </c>
      <c r="H84" s="244"/>
      <c r="I84" s="109" t="s">
        <v>5</v>
      </c>
      <c r="J84" s="158"/>
      <c r="K84" s="206">
        <v>4</v>
      </c>
      <c r="L84" s="312" t="s">
        <v>65</v>
      </c>
      <c r="M84" s="312"/>
      <c r="N84" s="314" t="s">
        <v>5</v>
      </c>
      <c r="O84" s="365"/>
      <c r="P84" s="206">
        <v>4</v>
      </c>
      <c r="Q84" s="312" t="s">
        <v>65</v>
      </c>
      <c r="R84" s="312"/>
      <c r="S84" s="314" t="s">
        <v>5</v>
      </c>
      <c r="T84" s="186"/>
      <c r="U84" s="206">
        <v>4</v>
      </c>
      <c r="V84" s="312" t="s">
        <v>65</v>
      </c>
      <c r="W84" s="312"/>
      <c r="X84" s="314" t="s">
        <v>5</v>
      </c>
      <c r="Y84" s="186"/>
      <c r="Z84" s="206">
        <v>4</v>
      </c>
      <c r="AA84" s="312" t="s">
        <v>65</v>
      </c>
      <c r="AB84" s="312"/>
      <c r="AC84" s="314" t="s">
        <v>5</v>
      </c>
    </row>
    <row r="85" spans="1:29" x14ac:dyDescent="0.25">
      <c r="A85" s="2" t="s">
        <v>54</v>
      </c>
      <c r="B85" s="234" t="s">
        <v>55</v>
      </c>
      <c r="C85" s="234"/>
      <c r="D85" s="14">
        <f>D76</f>
        <v>125.08871999999998</v>
      </c>
      <c r="F85" s="2" t="s">
        <v>54</v>
      </c>
      <c r="G85" s="234" t="s">
        <v>55</v>
      </c>
      <c r="H85" s="234"/>
      <c r="I85" s="14">
        <f>I76</f>
        <v>125.08871999999998</v>
      </c>
      <c r="J85" s="158"/>
      <c r="K85" s="128" t="s">
        <v>54</v>
      </c>
      <c r="L85" s="267" t="s">
        <v>55</v>
      </c>
      <c r="M85" s="267"/>
      <c r="N85" s="153">
        <f>N76</f>
        <v>125.08871999999998</v>
      </c>
      <c r="O85" s="365"/>
      <c r="P85" s="128" t="s">
        <v>54</v>
      </c>
      <c r="Q85" s="267" t="s">
        <v>55</v>
      </c>
      <c r="R85" s="267"/>
      <c r="S85" s="153">
        <f>S76</f>
        <v>126.58978463999999</v>
      </c>
      <c r="T85" s="186"/>
      <c r="U85" s="128" t="s">
        <v>54</v>
      </c>
      <c r="V85" s="267" t="s">
        <v>55</v>
      </c>
      <c r="W85" s="267"/>
      <c r="X85" s="153">
        <f>X76</f>
        <v>126.58978463999999</v>
      </c>
      <c r="Y85" s="186"/>
      <c r="Z85" s="128" t="s">
        <v>54</v>
      </c>
      <c r="AA85" s="267" t="s">
        <v>55</v>
      </c>
      <c r="AB85" s="267"/>
      <c r="AC85" s="153">
        <f>AC76</f>
        <v>135.14725408166402</v>
      </c>
    </row>
    <row r="86" spans="1:29" ht="15" hidden="1" customHeight="1" x14ac:dyDescent="0.25">
      <c r="A86" s="2" t="s">
        <v>62</v>
      </c>
      <c r="B86" s="10" t="s">
        <v>66</v>
      </c>
      <c r="C86" s="10"/>
      <c r="D86" s="13">
        <f>C81</f>
        <v>0</v>
      </c>
      <c r="F86" s="2" t="s">
        <v>62</v>
      </c>
      <c r="G86" s="10" t="s">
        <v>66</v>
      </c>
      <c r="H86" s="10"/>
      <c r="I86" s="13">
        <f>H81</f>
        <v>0</v>
      </c>
      <c r="J86" s="158"/>
      <c r="K86" s="128" t="s">
        <v>62</v>
      </c>
      <c r="L86" s="132" t="s">
        <v>66</v>
      </c>
      <c r="M86" s="132"/>
      <c r="N86" s="330">
        <f>M81</f>
        <v>0</v>
      </c>
      <c r="O86" s="365"/>
      <c r="P86" s="128" t="s">
        <v>62</v>
      </c>
      <c r="Q86" s="132" t="s">
        <v>66</v>
      </c>
      <c r="R86" s="132"/>
      <c r="S86" s="330">
        <f>R81</f>
        <v>0</v>
      </c>
      <c r="T86" s="186"/>
      <c r="U86" s="128" t="s">
        <v>62</v>
      </c>
      <c r="V86" s="132" t="s">
        <v>66</v>
      </c>
      <c r="W86" s="132"/>
      <c r="X86" s="330">
        <f>W81</f>
        <v>0</v>
      </c>
      <c r="Y86" s="186"/>
      <c r="Z86" s="128" t="s">
        <v>62</v>
      </c>
      <c r="AA86" s="132" t="s">
        <v>66</v>
      </c>
      <c r="AB86" s="132"/>
      <c r="AC86" s="330">
        <f>AB81</f>
        <v>0</v>
      </c>
    </row>
    <row r="87" spans="1:29" x14ac:dyDescent="0.25">
      <c r="A87" s="233" t="s">
        <v>18</v>
      </c>
      <c r="B87" s="233"/>
      <c r="C87" s="233"/>
      <c r="D87" s="14">
        <f>SUM(D85:D86)</f>
        <v>125.08871999999998</v>
      </c>
      <c r="F87" s="233" t="s">
        <v>18</v>
      </c>
      <c r="G87" s="233"/>
      <c r="H87" s="233"/>
      <c r="I87" s="14">
        <f>SUM(I85:I86)</f>
        <v>125.08871999999998</v>
      </c>
      <c r="J87" s="158"/>
      <c r="K87" s="264" t="s">
        <v>18</v>
      </c>
      <c r="L87" s="264"/>
      <c r="M87" s="264"/>
      <c r="N87" s="153">
        <f>SUM(N85:N86)</f>
        <v>125.08871999999998</v>
      </c>
      <c r="O87" s="365"/>
      <c r="P87" s="264" t="s">
        <v>18</v>
      </c>
      <c r="Q87" s="264"/>
      <c r="R87" s="264"/>
      <c r="S87" s="153">
        <f>SUM(S85:S86)</f>
        <v>126.58978463999999</v>
      </c>
      <c r="T87" s="186"/>
      <c r="U87" s="264" t="s">
        <v>18</v>
      </c>
      <c r="V87" s="264"/>
      <c r="W87" s="264"/>
      <c r="X87" s="153">
        <f>SUM(X85:X86)</f>
        <v>126.58978463999999</v>
      </c>
      <c r="Y87" s="186"/>
      <c r="Z87" s="264" t="s">
        <v>18</v>
      </c>
      <c r="AA87" s="264"/>
      <c r="AB87" s="264"/>
      <c r="AC87" s="153">
        <f>SUM(AC85:AC86)</f>
        <v>135.14725408166402</v>
      </c>
    </row>
    <row r="88" spans="1:29" x14ac:dyDescent="0.25">
      <c r="G88" s="1"/>
      <c r="H88" s="1"/>
      <c r="J88" s="158"/>
      <c r="K88" s="186"/>
      <c r="L88" s="288"/>
      <c r="M88" s="288"/>
      <c r="N88" s="186"/>
      <c r="O88" s="365"/>
      <c r="P88" s="186"/>
      <c r="Q88" s="288"/>
      <c r="R88" s="288"/>
      <c r="S88" s="186"/>
      <c r="T88" s="186"/>
      <c r="U88" s="186"/>
      <c r="V88" s="288"/>
      <c r="W88" s="288"/>
      <c r="X88" s="186"/>
      <c r="Y88" s="186"/>
      <c r="Z88" s="186"/>
      <c r="AA88" s="288"/>
      <c r="AB88" s="288"/>
      <c r="AC88" s="186"/>
    </row>
    <row r="89" spans="1:29" ht="15" customHeight="1" x14ac:dyDescent="0.25">
      <c r="A89" s="235" t="s">
        <v>67</v>
      </c>
      <c r="B89" s="235"/>
      <c r="C89" s="235"/>
      <c r="D89" s="235"/>
      <c r="F89" s="235" t="s">
        <v>67</v>
      </c>
      <c r="G89" s="235"/>
      <c r="H89" s="235"/>
      <c r="I89" s="235"/>
      <c r="J89" s="158"/>
      <c r="K89" s="335" t="s">
        <v>67</v>
      </c>
      <c r="L89" s="335"/>
      <c r="M89" s="335"/>
      <c r="N89" s="335"/>
      <c r="O89" s="365"/>
      <c r="P89" s="335" t="s">
        <v>67</v>
      </c>
      <c r="Q89" s="335"/>
      <c r="R89" s="335"/>
      <c r="S89" s="335"/>
      <c r="T89" s="186"/>
      <c r="U89" s="335" t="s">
        <v>67</v>
      </c>
      <c r="V89" s="335"/>
      <c r="W89" s="335"/>
      <c r="X89" s="335"/>
      <c r="Y89" s="186"/>
      <c r="Z89" s="335" t="s">
        <v>67</v>
      </c>
      <c r="AA89" s="335"/>
      <c r="AB89" s="335"/>
      <c r="AC89" s="335"/>
    </row>
    <row r="90" spans="1:29" x14ac:dyDescent="0.25">
      <c r="A90" s="34">
        <v>5</v>
      </c>
      <c r="B90" s="244" t="s">
        <v>68</v>
      </c>
      <c r="C90" s="244"/>
      <c r="D90" s="35" t="s">
        <v>5</v>
      </c>
      <c r="F90" s="108">
        <v>5</v>
      </c>
      <c r="G90" s="244" t="s">
        <v>68</v>
      </c>
      <c r="H90" s="244"/>
      <c r="I90" s="109" t="s">
        <v>5</v>
      </c>
      <c r="J90" s="158"/>
      <c r="K90" s="206">
        <v>5</v>
      </c>
      <c r="L90" s="312" t="s">
        <v>68</v>
      </c>
      <c r="M90" s="312"/>
      <c r="N90" s="314" t="s">
        <v>5</v>
      </c>
      <c r="O90" s="365"/>
      <c r="P90" s="206">
        <v>5</v>
      </c>
      <c r="Q90" s="312" t="s">
        <v>68</v>
      </c>
      <c r="R90" s="312"/>
      <c r="S90" s="314" t="s">
        <v>5</v>
      </c>
      <c r="T90" s="186"/>
      <c r="U90" s="206">
        <v>5</v>
      </c>
      <c r="V90" s="312" t="s">
        <v>68</v>
      </c>
      <c r="W90" s="312"/>
      <c r="X90" s="314" t="s">
        <v>5</v>
      </c>
      <c r="Y90" s="186"/>
      <c r="Z90" s="206">
        <v>5</v>
      </c>
      <c r="AA90" s="312" t="s">
        <v>68</v>
      </c>
      <c r="AB90" s="312"/>
      <c r="AC90" s="314" t="s">
        <v>5</v>
      </c>
    </row>
    <row r="91" spans="1:29" x14ac:dyDescent="0.25">
      <c r="A91" s="2" t="s">
        <v>6</v>
      </c>
      <c r="B91" s="234" t="s">
        <v>69</v>
      </c>
      <c r="C91" s="234"/>
      <c r="D91" s="14">
        <v>0</v>
      </c>
      <c r="F91" s="2" t="s">
        <v>6</v>
      </c>
      <c r="G91" s="234" t="s">
        <v>69</v>
      </c>
      <c r="H91" s="234"/>
      <c r="I91" s="14">
        <v>0</v>
      </c>
      <c r="J91" s="158"/>
      <c r="K91" s="128" t="s">
        <v>6</v>
      </c>
      <c r="L91" s="267" t="s">
        <v>69</v>
      </c>
      <c r="M91" s="267"/>
      <c r="N91" s="153">
        <v>0</v>
      </c>
      <c r="O91" s="365"/>
      <c r="P91" s="128" t="s">
        <v>6</v>
      </c>
      <c r="Q91" s="267" t="s">
        <v>69</v>
      </c>
      <c r="R91" s="267"/>
      <c r="S91" s="153">
        <v>0</v>
      </c>
      <c r="T91" s="186"/>
      <c r="U91" s="128" t="s">
        <v>6</v>
      </c>
      <c r="V91" s="267" t="s">
        <v>69</v>
      </c>
      <c r="W91" s="267"/>
      <c r="X91" s="153">
        <v>0</v>
      </c>
      <c r="Y91" s="186"/>
      <c r="Z91" s="128" t="s">
        <v>6</v>
      </c>
      <c r="AA91" s="267" t="s">
        <v>69</v>
      </c>
      <c r="AB91" s="267"/>
      <c r="AC91" s="153">
        <v>0</v>
      </c>
    </row>
    <row r="92" spans="1:29" x14ac:dyDescent="0.25">
      <c r="A92" s="2" t="s">
        <v>8</v>
      </c>
      <c r="B92" s="234" t="s">
        <v>70</v>
      </c>
      <c r="C92" s="234"/>
      <c r="D92" s="14">
        <v>0</v>
      </c>
      <c r="F92" s="2" t="s">
        <v>8</v>
      </c>
      <c r="G92" s="234" t="s">
        <v>70</v>
      </c>
      <c r="H92" s="234"/>
      <c r="I92" s="14">
        <v>0</v>
      </c>
      <c r="J92" s="158"/>
      <c r="K92" s="128" t="s">
        <v>8</v>
      </c>
      <c r="L92" s="267" t="s">
        <v>70</v>
      </c>
      <c r="M92" s="267"/>
      <c r="N92" s="153">
        <v>0</v>
      </c>
      <c r="O92" s="365"/>
      <c r="P92" s="128" t="s">
        <v>8</v>
      </c>
      <c r="Q92" s="267" t="s">
        <v>70</v>
      </c>
      <c r="R92" s="267"/>
      <c r="S92" s="153">
        <v>0</v>
      </c>
      <c r="T92" s="186"/>
      <c r="U92" s="128" t="s">
        <v>8</v>
      </c>
      <c r="V92" s="267" t="s">
        <v>70</v>
      </c>
      <c r="W92" s="267"/>
      <c r="X92" s="153">
        <v>0</v>
      </c>
      <c r="Y92" s="186"/>
      <c r="Z92" s="128" t="s">
        <v>8</v>
      </c>
      <c r="AA92" s="267" t="s">
        <v>70</v>
      </c>
      <c r="AB92" s="267"/>
      <c r="AC92" s="153">
        <v>0</v>
      </c>
    </row>
    <row r="93" spans="1:29" x14ac:dyDescent="0.25">
      <c r="A93" s="2" t="s">
        <v>10</v>
      </c>
      <c r="B93" s="234" t="s">
        <v>71</v>
      </c>
      <c r="C93" s="234"/>
      <c r="D93" s="14">
        <v>0</v>
      </c>
      <c r="F93" s="2" t="s">
        <v>10</v>
      </c>
      <c r="G93" s="234" t="s">
        <v>71</v>
      </c>
      <c r="H93" s="234"/>
      <c r="I93" s="14">
        <v>0</v>
      </c>
      <c r="J93" s="158"/>
      <c r="K93" s="128" t="s">
        <v>10</v>
      </c>
      <c r="L93" s="267" t="s">
        <v>71</v>
      </c>
      <c r="M93" s="267"/>
      <c r="N93" s="153">
        <v>0</v>
      </c>
      <c r="O93" s="365"/>
      <c r="P93" s="128" t="s">
        <v>10</v>
      </c>
      <c r="Q93" s="267" t="s">
        <v>71</v>
      </c>
      <c r="R93" s="267"/>
      <c r="S93" s="153">
        <v>0</v>
      </c>
      <c r="T93" s="186"/>
      <c r="U93" s="128" t="s">
        <v>10</v>
      </c>
      <c r="V93" s="267" t="s">
        <v>71</v>
      </c>
      <c r="W93" s="267"/>
      <c r="X93" s="153">
        <v>0</v>
      </c>
      <c r="Y93" s="186"/>
      <c r="Z93" s="128" t="s">
        <v>10</v>
      </c>
      <c r="AA93" s="267" t="s">
        <v>71</v>
      </c>
      <c r="AB93" s="267"/>
      <c r="AC93" s="153">
        <v>0</v>
      </c>
    </row>
    <row r="94" spans="1:29" x14ac:dyDescent="0.25">
      <c r="A94" s="2" t="s">
        <v>12</v>
      </c>
      <c r="B94" s="234" t="s">
        <v>17</v>
      </c>
      <c r="C94" s="234"/>
      <c r="D94" s="14">
        <v>0</v>
      </c>
      <c r="F94" s="2" t="s">
        <v>12</v>
      </c>
      <c r="G94" s="234" t="s">
        <v>17</v>
      </c>
      <c r="H94" s="234"/>
      <c r="I94" s="14">
        <v>0</v>
      </c>
      <c r="J94" s="158"/>
      <c r="K94" s="128" t="s">
        <v>12</v>
      </c>
      <c r="L94" s="267" t="s">
        <v>17</v>
      </c>
      <c r="M94" s="267"/>
      <c r="N94" s="153">
        <v>0</v>
      </c>
      <c r="O94" s="365"/>
      <c r="P94" s="128" t="s">
        <v>12</v>
      </c>
      <c r="Q94" s="267" t="s">
        <v>17</v>
      </c>
      <c r="R94" s="267"/>
      <c r="S94" s="153">
        <v>0</v>
      </c>
      <c r="T94" s="186"/>
      <c r="U94" s="128" t="s">
        <v>12</v>
      </c>
      <c r="V94" s="267" t="s">
        <v>17</v>
      </c>
      <c r="W94" s="267"/>
      <c r="X94" s="153">
        <v>0</v>
      </c>
      <c r="Y94" s="186"/>
      <c r="Z94" s="128" t="s">
        <v>12</v>
      </c>
      <c r="AA94" s="267" t="s">
        <v>17</v>
      </c>
      <c r="AB94" s="267"/>
      <c r="AC94" s="153">
        <v>0</v>
      </c>
    </row>
    <row r="95" spans="1:29" x14ac:dyDescent="0.25">
      <c r="A95" s="233" t="s">
        <v>18</v>
      </c>
      <c r="B95" s="233"/>
      <c r="C95" s="233"/>
      <c r="D95" s="14">
        <f>SUM(D91:D94)</f>
        <v>0</v>
      </c>
      <c r="F95" s="233" t="s">
        <v>18</v>
      </c>
      <c r="G95" s="233"/>
      <c r="H95" s="233"/>
      <c r="I95" s="14">
        <f>SUM(I91:I94)</f>
        <v>0</v>
      </c>
      <c r="J95" s="158"/>
      <c r="K95" s="264" t="s">
        <v>18</v>
      </c>
      <c r="L95" s="264"/>
      <c r="M95" s="264"/>
      <c r="N95" s="153">
        <f>SUM(N91:N94)</f>
        <v>0</v>
      </c>
      <c r="O95" s="365"/>
      <c r="P95" s="264" t="s">
        <v>18</v>
      </c>
      <c r="Q95" s="264"/>
      <c r="R95" s="264"/>
      <c r="S95" s="153">
        <f>SUM(S91:S94)</f>
        <v>0</v>
      </c>
      <c r="T95" s="186"/>
      <c r="U95" s="264" t="s">
        <v>18</v>
      </c>
      <c r="V95" s="264"/>
      <c r="W95" s="264"/>
      <c r="X95" s="153">
        <f>SUM(X91:X94)</f>
        <v>0</v>
      </c>
      <c r="Y95" s="186"/>
      <c r="Z95" s="264" t="s">
        <v>18</v>
      </c>
      <c r="AA95" s="264"/>
      <c r="AB95" s="264"/>
      <c r="AC95" s="153">
        <f>SUM(AC91:AC94)</f>
        <v>0</v>
      </c>
    </row>
    <row r="96" spans="1:29" x14ac:dyDescent="0.25">
      <c r="G96" s="1"/>
      <c r="H96" s="1"/>
      <c r="J96" s="158"/>
      <c r="K96" s="186"/>
      <c r="L96" s="288"/>
      <c r="M96" s="288"/>
      <c r="N96" s="186"/>
      <c r="O96" s="365"/>
      <c r="P96" s="186"/>
      <c r="Q96" s="288"/>
      <c r="R96" s="288"/>
      <c r="S96" s="186"/>
      <c r="T96" s="186"/>
      <c r="U96" s="186"/>
      <c r="V96" s="288"/>
      <c r="W96" s="288"/>
      <c r="X96" s="186"/>
      <c r="Y96" s="186"/>
      <c r="Z96" s="186"/>
      <c r="AA96" s="288"/>
      <c r="AB96" s="288"/>
      <c r="AC96" s="186"/>
    </row>
    <row r="97" spans="1:29" ht="15" customHeight="1" x14ac:dyDescent="0.25">
      <c r="A97" s="235" t="s">
        <v>72</v>
      </c>
      <c r="B97" s="235"/>
      <c r="C97" s="235"/>
      <c r="D97" s="235"/>
      <c r="F97" s="235" t="s">
        <v>72</v>
      </c>
      <c r="G97" s="235"/>
      <c r="H97" s="235"/>
      <c r="I97" s="235"/>
      <c r="J97" s="158"/>
      <c r="K97" s="335" t="s">
        <v>72</v>
      </c>
      <c r="L97" s="335"/>
      <c r="M97" s="335"/>
      <c r="N97" s="335"/>
      <c r="O97" s="365"/>
      <c r="P97" s="335" t="s">
        <v>72</v>
      </c>
      <c r="Q97" s="335"/>
      <c r="R97" s="335"/>
      <c r="S97" s="335"/>
      <c r="T97" s="186"/>
      <c r="U97" s="335" t="s">
        <v>72</v>
      </c>
      <c r="V97" s="335"/>
      <c r="W97" s="335"/>
      <c r="X97" s="335"/>
      <c r="Y97" s="186"/>
      <c r="Z97" s="335" t="s">
        <v>72</v>
      </c>
      <c r="AA97" s="335"/>
      <c r="AB97" s="335"/>
      <c r="AC97" s="335"/>
    </row>
    <row r="98" spans="1:29" ht="15" customHeight="1" x14ac:dyDescent="0.25">
      <c r="A98" s="240" t="s">
        <v>101</v>
      </c>
      <c r="B98" s="240"/>
      <c r="C98" s="241" t="s">
        <v>175</v>
      </c>
      <c r="D98" s="241"/>
      <c r="F98" s="240" t="s">
        <v>101</v>
      </c>
      <c r="G98" s="240"/>
      <c r="H98" s="241" t="s">
        <v>175</v>
      </c>
      <c r="I98" s="241"/>
      <c r="J98" s="158"/>
      <c r="K98" s="338" t="s">
        <v>101</v>
      </c>
      <c r="L98" s="338"/>
      <c r="M98" s="339" t="s">
        <v>175</v>
      </c>
      <c r="N98" s="339"/>
      <c r="O98" s="365"/>
      <c r="P98" s="338" t="s">
        <v>101</v>
      </c>
      <c r="Q98" s="338"/>
      <c r="R98" s="339" t="s">
        <v>175</v>
      </c>
      <c r="S98" s="339"/>
      <c r="T98" s="186"/>
      <c r="U98" s="338" t="s">
        <v>101</v>
      </c>
      <c r="V98" s="338"/>
      <c r="W98" s="339" t="s">
        <v>175</v>
      </c>
      <c r="X98" s="339"/>
      <c r="Y98" s="186"/>
      <c r="Z98" s="338" t="s">
        <v>101</v>
      </c>
      <c r="AA98" s="338"/>
      <c r="AB98" s="339" t="s">
        <v>175</v>
      </c>
      <c r="AC98" s="339"/>
    </row>
    <row r="99" spans="1:29" x14ac:dyDescent="0.25">
      <c r="A99" s="40">
        <v>6</v>
      </c>
      <c r="B99" s="41" t="s">
        <v>73</v>
      </c>
      <c r="C99" s="41" t="s">
        <v>28</v>
      </c>
      <c r="D99" s="40" t="s">
        <v>5</v>
      </c>
      <c r="F99" s="108">
        <v>6</v>
      </c>
      <c r="G99" s="109" t="s">
        <v>73</v>
      </c>
      <c r="H99" s="109" t="s">
        <v>28</v>
      </c>
      <c r="I99" s="108" t="s">
        <v>5</v>
      </c>
      <c r="J99" s="158"/>
      <c r="K99" s="206">
        <v>6</v>
      </c>
      <c r="L99" s="314" t="s">
        <v>73</v>
      </c>
      <c r="M99" s="314" t="s">
        <v>28</v>
      </c>
      <c r="N99" s="206" t="s">
        <v>5</v>
      </c>
      <c r="O99" s="365"/>
      <c r="P99" s="206">
        <v>6</v>
      </c>
      <c r="Q99" s="314" t="s">
        <v>73</v>
      </c>
      <c r="R99" s="314" t="s">
        <v>28</v>
      </c>
      <c r="S99" s="206" t="s">
        <v>5</v>
      </c>
      <c r="T99" s="186"/>
      <c r="U99" s="206">
        <v>6</v>
      </c>
      <c r="V99" s="314" t="s">
        <v>73</v>
      </c>
      <c r="W99" s="314" t="s">
        <v>28</v>
      </c>
      <c r="X99" s="206" t="s">
        <v>5</v>
      </c>
      <c r="Y99" s="186"/>
      <c r="Z99" s="206">
        <v>6</v>
      </c>
      <c r="AA99" s="314" t="s">
        <v>73</v>
      </c>
      <c r="AB99" s="314" t="s">
        <v>28</v>
      </c>
      <c r="AC99" s="206" t="s">
        <v>5</v>
      </c>
    </row>
    <row r="100" spans="1:29" x14ac:dyDescent="0.25">
      <c r="A100" s="2" t="s">
        <v>6</v>
      </c>
      <c r="B100" s="10" t="s">
        <v>74</v>
      </c>
      <c r="C100" s="15">
        <f>'Quadro-Resumo'!$I$8</f>
        <v>0.05</v>
      </c>
      <c r="D100" s="12">
        <f>C100*D116</f>
        <v>631.77876600000002</v>
      </c>
      <c r="F100" s="2" t="s">
        <v>6</v>
      </c>
      <c r="G100" s="10" t="s">
        <v>74</v>
      </c>
      <c r="H100" s="15">
        <f>'Quadro-Resumo'!$I$8</f>
        <v>0.05</v>
      </c>
      <c r="I100" s="12">
        <f>H100*I116</f>
        <v>626.00917000000004</v>
      </c>
      <c r="J100" s="158"/>
      <c r="K100" s="128" t="s">
        <v>6</v>
      </c>
      <c r="L100" s="132" t="s">
        <v>74</v>
      </c>
      <c r="M100" s="115">
        <f>'Quadro-Resumo'!$I$8</f>
        <v>0.05</v>
      </c>
      <c r="N100" s="152">
        <f>M100*N116</f>
        <v>621.16076999999996</v>
      </c>
      <c r="O100" s="365"/>
      <c r="P100" s="128" t="s">
        <v>6</v>
      </c>
      <c r="Q100" s="132" t="s">
        <v>74</v>
      </c>
      <c r="R100" s="115">
        <f>'Quadro-Resumo'!$I$8</f>
        <v>0.05</v>
      </c>
      <c r="S100" s="152">
        <f>R100*S116</f>
        <v>628.83068184000001</v>
      </c>
      <c r="T100" s="186"/>
      <c r="U100" s="128" t="s">
        <v>6</v>
      </c>
      <c r="V100" s="132" t="s">
        <v>74</v>
      </c>
      <c r="W100" s="115">
        <f>'Quadro-Resumo'!$I$8</f>
        <v>0.05</v>
      </c>
      <c r="X100" s="152">
        <f>W100*X116</f>
        <v>620.26379176320006</v>
      </c>
      <c r="Y100" s="186"/>
      <c r="Z100" s="128" t="s">
        <v>6</v>
      </c>
      <c r="AA100" s="132" t="s">
        <v>74</v>
      </c>
      <c r="AB100" s="115">
        <f>'Quadro-Resumo'!$I$8</f>
        <v>0.05</v>
      </c>
      <c r="AC100" s="152">
        <f>AB100*AC116</f>
        <v>662.64332862639242</v>
      </c>
    </row>
    <row r="101" spans="1:29" x14ac:dyDescent="0.25">
      <c r="A101" s="2" t="s">
        <v>8</v>
      </c>
      <c r="B101" s="10" t="s">
        <v>75</v>
      </c>
      <c r="C101" s="15">
        <f>'Quadro-Resumo'!$H$8</f>
        <v>0.10946134991766895</v>
      </c>
      <c r="D101" s="12">
        <f>C101*D116</f>
        <v>1383.1071315135819</v>
      </c>
      <c r="F101" s="2" t="s">
        <v>8</v>
      </c>
      <c r="G101" s="10" t="s">
        <v>75</v>
      </c>
      <c r="H101" s="15">
        <f>'Quadro-Resumo'!$H$8</f>
        <v>0.10946134991766895</v>
      </c>
      <c r="I101" s="12">
        <f>H101*I116</f>
        <v>1370.4761761807902</v>
      </c>
      <c r="J101" s="158"/>
      <c r="K101" s="128" t="s">
        <v>8</v>
      </c>
      <c r="L101" s="132" t="s">
        <v>75</v>
      </c>
      <c r="M101" s="115">
        <f>'Quadro-Resumo'!$H$8</f>
        <v>0.10946134991766895</v>
      </c>
      <c r="N101" s="152">
        <f>M101*N116</f>
        <v>1359.8619280019736</v>
      </c>
      <c r="O101" s="365"/>
      <c r="P101" s="128" t="s">
        <v>8</v>
      </c>
      <c r="Q101" s="132" t="s">
        <v>75</v>
      </c>
      <c r="R101" s="115">
        <f>'Quadro-Resumo'!$H$8</f>
        <v>0.10946134991766895</v>
      </c>
      <c r="S101" s="152">
        <f>R101*S116</f>
        <v>1376.6531060770917</v>
      </c>
      <c r="T101" s="186"/>
      <c r="U101" s="128" t="s">
        <v>8</v>
      </c>
      <c r="V101" s="132" t="s">
        <v>75</v>
      </c>
      <c r="W101" s="115">
        <f>'Quadro-Resumo'!$H$8</f>
        <v>0.10946134991766895</v>
      </c>
      <c r="X101" s="152">
        <f>W101*X116</f>
        <v>1357.8982390290357</v>
      </c>
      <c r="Y101" s="186"/>
      <c r="Z101" s="128" t="s">
        <v>8</v>
      </c>
      <c r="AA101" s="132" t="s">
        <v>75</v>
      </c>
      <c r="AB101" s="115">
        <f>'Quadro-Resumo'!$H$8</f>
        <v>0.10946134991766895</v>
      </c>
      <c r="AC101" s="152">
        <f>AB101*AC116</f>
        <v>1450.6766653076488</v>
      </c>
    </row>
    <row r="102" spans="1:29" x14ac:dyDescent="0.25">
      <c r="A102" s="2" t="s">
        <v>10</v>
      </c>
      <c r="B102" s="10" t="s">
        <v>108</v>
      </c>
      <c r="C102" s="16">
        <f>SUM(C103:C105)</f>
        <v>8.6499999999999994E-2</v>
      </c>
      <c r="D102" s="42">
        <f>C102*(($D$100+$D$101+$D$116)/(1-$C$102))</f>
        <v>1387.2631585275585</v>
      </c>
      <c r="F102" s="2" t="s">
        <v>10</v>
      </c>
      <c r="G102" s="10" t="s">
        <v>108</v>
      </c>
      <c r="H102" s="16">
        <f>SUM(H103:H105)</f>
        <v>5.6499999999999995E-2</v>
      </c>
      <c r="I102" s="42">
        <f>H102*(($I$100+$I$101+$I$116)/(1-$H$102))</f>
        <v>869.30766736535725</v>
      </c>
      <c r="J102" s="158"/>
      <c r="K102" s="128" t="s">
        <v>10</v>
      </c>
      <c r="L102" s="132" t="s">
        <v>108</v>
      </c>
      <c r="M102" s="116">
        <f>SUM(M103:M105)</f>
        <v>5.6499999999999995E-2</v>
      </c>
      <c r="N102" s="114">
        <f>M102*(($N$100+$N$101+$N$116)/(1-$H$102))</f>
        <v>862.57493644632893</v>
      </c>
      <c r="O102" s="365"/>
      <c r="P102" s="128" t="s">
        <v>10</v>
      </c>
      <c r="Q102" s="132" t="s">
        <v>108</v>
      </c>
      <c r="R102" s="116">
        <f>SUM(R103:R105)</f>
        <v>5.6499999999999995E-2</v>
      </c>
      <c r="S102" s="114">
        <f>R102*(($S$100+$S$101+$S$116)/(1-$R$102))</f>
        <v>873.2257599327138</v>
      </c>
      <c r="T102" s="186"/>
      <c r="U102" s="128" t="s">
        <v>10</v>
      </c>
      <c r="V102" s="132" t="s">
        <v>108</v>
      </c>
      <c r="W102" s="116">
        <f>SUM(W103:W105)</f>
        <v>5.6499999999999995E-2</v>
      </c>
      <c r="X102" s="114">
        <f>W102*(($X$100+$X$101+$X$116)/(1-$W$102))</f>
        <v>861.32934756987527</v>
      </c>
      <c r="Y102" s="186"/>
      <c r="Z102" s="128" t="s">
        <v>10</v>
      </c>
      <c r="AA102" s="132" t="s">
        <v>108</v>
      </c>
      <c r="AB102" s="116">
        <f>SUM(AB103:AB105)</f>
        <v>5.6499999999999995E-2</v>
      </c>
      <c r="AC102" s="114">
        <f>AB102*(($AC$100+$AC$101+$AC$116)/(1-$AB$102))</f>
        <v>920.17969369909554</v>
      </c>
    </row>
    <row r="103" spans="1:29" x14ac:dyDescent="0.25">
      <c r="A103" s="2" t="s">
        <v>103</v>
      </c>
      <c r="B103" s="10" t="s">
        <v>102</v>
      </c>
      <c r="C103" s="16">
        <v>6.4999999999999997E-3</v>
      </c>
      <c r="D103" s="42">
        <f>C103*(($D$100+$D$101+$D$116)/(1-$C$102))</f>
        <v>104.2452084442674</v>
      </c>
      <c r="F103" s="2" t="s">
        <v>103</v>
      </c>
      <c r="G103" s="10" t="s">
        <v>102</v>
      </c>
      <c r="H103" s="16">
        <v>6.4999999999999997E-3</v>
      </c>
      <c r="I103" s="42">
        <f>H103*(($I$100+$I$101+$I$116)/(1-$H$102))</f>
        <v>100.00884668804996</v>
      </c>
      <c r="J103" s="158"/>
      <c r="K103" s="128" t="s">
        <v>103</v>
      </c>
      <c r="L103" s="132" t="s">
        <v>102</v>
      </c>
      <c r="M103" s="116">
        <v>6.4999999999999997E-3</v>
      </c>
      <c r="N103" s="114">
        <f>M103*(($N$100+$N$101+$N$116)/(1-$H$102))</f>
        <v>99.234284723913959</v>
      </c>
      <c r="O103" s="365"/>
      <c r="P103" s="128" t="s">
        <v>103</v>
      </c>
      <c r="Q103" s="132" t="s">
        <v>102</v>
      </c>
      <c r="R103" s="116">
        <v>6.4999999999999997E-3</v>
      </c>
      <c r="S103" s="114">
        <f>R103*(($S$100+$S$101+$S$116)/(1-$R$102))</f>
        <v>100.45960070022372</v>
      </c>
      <c r="T103" s="186"/>
      <c r="U103" s="128" t="s">
        <v>103</v>
      </c>
      <c r="V103" s="132" t="s">
        <v>102</v>
      </c>
      <c r="W103" s="116">
        <v>6.4999999999999997E-3</v>
      </c>
      <c r="X103" s="114">
        <f>W103*(($X$100+$X$101+$X$116)/(1-$W$102))</f>
        <v>99.090986888569716</v>
      </c>
      <c r="Y103" s="186"/>
      <c r="Z103" s="128" t="s">
        <v>103</v>
      </c>
      <c r="AA103" s="132" t="s">
        <v>102</v>
      </c>
      <c r="AB103" s="116">
        <v>6.4999999999999997E-3</v>
      </c>
      <c r="AC103" s="114">
        <f>AB103*(($AC$100+$AC$101+$AC$116)/(1-$AB$102))</f>
        <v>105.86138069104639</v>
      </c>
    </row>
    <row r="104" spans="1:29" x14ac:dyDescent="0.25">
      <c r="A104" s="2" t="s">
        <v>105</v>
      </c>
      <c r="B104" s="10" t="s">
        <v>104</v>
      </c>
      <c r="C104" s="16">
        <v>0.03</v>
      </c>
      <c r="D104" s="42">
        <f>C104*(($D$100+$D$101+$D$116)/(1-$C$102))</f>
        <v>481.13173128123418</v>
      </c>
      <c r="F104" s="2" t="s">
        <v>105</v>
      </c>
      <c r="G104" s="10" t="s">
        <v>104</v>
      </c>
      <c r="H104" s="16">
        <v>0.03</v>
      </c>
      <c r="I104" s="42">
        <f>H104*(($I$100+$I$101+$I$116)/(1-$H$102))</f>
        <v>461.57929240638441</v>
      </c>
      <c r="J104" s="158"/>
      <c r="K104" s="128" t="s">
        <v>105</v>
      </c>
      <c r="L104" s="132" t="s">
        <v>104</v>
      </c>
      <c r="M104" s="116">
        <v>0.03</v>
      </c>
      <c r="N104" s="114">
        <f>M104*(($N$100+$N$101+$N$116)/(1-$H$102))</f>
        <v>458.00439103344905</v>
      </c>
      <c r="O104" s="365"/>
      <c r="P104" s="128" t="s">
        <v>105</v>
      </c>
      <c r="Q104" s="132" t="s">
        <v>104</v>
      </c>
      <c r="R104" s="116">
        <v>0.03</v>
      </c>
      <c r="S104" s="114">
        <f>R104*(($S$100+$S$101+$S$116)/(1-$R$102))</f>
        <v>463.65969553949412</v>
      </c>
      <c r="T104" s="186"/>
      <c r="U104" s="128" t="s">
        <v>105</v>
      </c>
      <c r="V104" s="132" t="s">
        <v>104</v>
      </c>
      <c r="W104" s="116">
        <v>0.03</v>
      </c>
      <c r="X104" s="114">
        <f>W104*(($X$100+$X$101+$X$116)/(1-$W$102))</f>
        <v>457.34301640878334</v>
      </c>
      <c r="Y104" s="186"/>
      <c r="Z104" s="128" t="s">
        <v>105</v>
      </c>
      <c r="AA104" s="132" t="s">
        <v>104</v>
      </c>
      <c r="AB104" s="116">
        <v>0.03</v>
      </c>
      <c r="AC104" s="114">
        <f>AB104*(($AC$100+$AC$101+$AC$116)/(1-$AB$102))</f>
        <v>488.59098780482952</v>
      </c>
    </row>
    <row r="105" spans="1:29" x14ac:dyDescent="0.25">
      <c r="A105" s="2" t="s">
        <v>107</v>
      </c>
      <c r="B105" s="10" t="s">
        <v>106</v>
      </c>
      <c r="C105" s="16">
        <v>0.05</v>
      </c>
      <c r="D105" s="42">
        <f>C105*(($D$100+$D$101+$D$116)/(1-$C$102))</f>
        <v>801.8862188020571</v>
      </c>
      <c r="F105" s="112" t="s">
        <v>107</v>
      </c>
      <c r="G105" s="113" t="s">
        <v>106</v>
      </c>
      <c r="H105" s="103">
        <v>0.02</v>
      </c>
      <c r="I105" s="104">
        <f>H105*(($I$100+$I$101+$I$116)/(1-$H$102))</f>
        <v>307.71952827092298</v>
      </c>
      <c r="J105" s="158"/>
      <c r="K105" s="128" t="s">
        <v>107</v>
      </c>
      <c r="L105" s="132" t="s">
        <v>106</v>
      </c>
      <c r="M105" s="116">
        <v>0.02</v>
      </c>
      <c r="N105" s="114">
        <f>M105*(($N$100+$N$101+$N$116)/(1-$H$102))</f>
        <v>305.33626068896604</v>
      </c>
      <c r="O105" s="365"/>
      <c r="P105" s="128" t="s">
        <v>107</v>
      </c>
      <c r="Q105" s="132" t="s">
        <v>106</v>
      </c>
      <c r="R105" s="116">
        <v>0.02</v>
      </c>
      <c r="S105" s="114">
        <f>R105*(($S$100+$S$101+$S$116)/(1-$R$102))</f>
        <v>309.1064636929961</v>
      </c>
      <c r="T105" s="186"/>
      <c r="U105" s="128" t="s">
        <v>107</v>
      </c>
      <c r="V105" s="132" t="s">
        <v>106</v>
      </c>
      <c r="W105" s="116">
        <v>0.02</v>
      </c>
      <c r="X105" s="114">
        <f>W105*(($X$100+$X$101+$X$116)/(1-$W$102))</f>
        <v>304.89534427252227</v>
      </c>
      <c r="Y105" s="186"/>
      <c r="Z105" s="128" t="s">
        <v>107</v>
      </c>
      <c r="AA105" s="132" t="s">
        <v>106</v>
      </c>
      <c r="AB105" s="116">
        <v>0.02</v>
      </c>
      <c r="AC105" s="114">
        <f>AB105*(($AC$100+$AC$101+$AC$116)/(1-$AB$102))</f>
        <v>325.72732520321972</v>
      </c>
    </row>
    <row r="106" spans="1:29" ht="43.5" customHeight="1" x14ac:dyDescent="0.25">
      <c r="A106" s="9" t="s">
        <v>12</v>
      </c>
      <c r="B106" s="6" t="s">
        <v>110</v>
      </c>
      <c r="C106" s="31">
        <v>4.4999999999999998E-2</v>
      </c>
      <c r="D106" s="43">
        <f>C106*(($D$100+$D$101+$D$116)/(1-$C$102))</f>
        <v>721.6975969218513</v>
      </c>
      <c r="F106" s="9" t="s">
        <v>12</v>
      </c>
      <c r="G106" s="6" t="s">
        <v>110</v>
      </c>
      <c r="H106" s="31">
        <v>4.4999999999999998E-2</v>
      </c>
      <c r="I106" s="43">
        <f>H106*(($I$100+$I$101+$I$116)/(1-$H$102))</f>
        <v>692.36893860957662</v>
      </c>
      <c r="J106" s="158"/>
      <c r="K106" s="129" t="s">
        <v>12</v>
      </c>
      <c r="L106" s="143" t="s">
        <v>110</v>
      </c>
      <c r="M106" s="139">
        <v>4.4999999999999998E-2</v>
      </c>
      <c r="N106" s="334">
        <f>M106*(($N$100+$N$101+$N$116)/(1-$H$102))</f>
        <v>687.00658655017355</v>
      </c>
      <c r="O106" s="365"/>
      <c r="P106" s="129" t="s">
        <v>12</v>
      </c>
      <c r="Q106" s="143" t="s">
        <v>110</v>
      </c>
      <c r="R106" s="139">
        <v>4.4999999999999998E-2</v>
      </c>
      <c r="S106" s="334">
        <f>R106*(($S$100+$S$101+$S$116)/(1-$R$102))</f>
        <v>695.48954330924118</v>
      </c>
      <c r="T106" s="186"/>
      <c r="U106" s="129" t="s">
        <v>12</v>
      </c>
      <c r="V106" s="143" t="s">
        <v>110</v>
      </c>
      <c r="W106" s="139">
        <v>4.4999999999999998E-2</v>
      </c>
      <c r="X106" s="334">
        <f>W106*(($X$100+$X$101+$X$116)/(1-$W$102))</f>
        <v>686.01452461317501</v>
      </c>
      <c r="Y106" s="186"/>
      <c r="Z106" s="129" t="s">
        <v>12</v>
      </c>
      <c r="AA106" s="143" t="s">
        <v>110</v>
      </c>
      <c r="AB106" s="139">
        <v>4.4999999999999998E-2</v>
      </c>
      <c r="AC106" s="334">
        <f>AB106*(($AC$100+$AC$101+$AC$116)/(1-$AB$102))</f>
        <v>732.88648170724434</v>
      </c>
    </row>
    <row r="107" spans="1:29" x14ac:dyDescent="0.25">
      <c r="A107" s="233" t="s">
        <v>18</v>
      </c>
      <c r="B107" s="233"/>
      <c r="C107" s="16">
        <f>SUM(C100:C102)</f>
        <v>0.24596134991766896</v>
      </c>
      <c r="D107" s="12">
        <f>D100+D101+D102+D106</f>
        <v>4123.8466529629914</v>
      </c>
      <c r="F107" s="233" t="s">
        <v>18</v>
      </c>
      <c r="G107" s="233"/>
      <c r="H107" s="16">
        <f>SUM(H100:H102)</f>
        <v>0.21596134991766897</v>
      </c>
      <c r="I107" s="12">
        <f>I100+I101+I102+I106</f>
        <v>3558.1619521557241</v>
      </c>
      <c r="J107" s="158"/>
      <c r="K107" s="264" t="s">
        <v>18</v>
      </c>
      <c r="L107" s="264"/>
      <c r="M107" s="116">
        <f>SUM(M100:M102)</f>
        <v>0.21596134991766897</v>
      </c>
      <c r="N107" s="152">
        <f>N100+N101+N102+N106</f>
        <v>3530.6042209984762</v>
      </c>
      <c r="O107" s="365"/>
      <c r="P107" s="264" t="s">
        <v>18</v>
      </c>
      <c r="Q107" s="264"/>
      <c r="R107" s="116">
        <f>SUM(R100:R102)</f>
        <v>0.21596134991766897</v>
      </c>
      <c r="S107" s="152">
        <f>S100+S101+S102+S106</f>
        <v>3574.1990911590469</v>
      </c>
      <c r="T107" s="186"/>
      <c r="U107" s="264" t="s">
        <v>18</v>
      </c>
      <c r="V107" s="264"/>
      <c r="W107" s="116">
        <f>SUM(W100:W102)</f>
        <v>0.21596134991766897</v>
      </c>
      <c r="X107" s="152">
        <f>X100+X101+X102+X106</f>
        <v>3525.5059029752861</v>
      </c>
      <c r="Y107" s="186"/>
      <c r="Z107" s="264" t="s">
        <v>18</v>
      </c>
      <c r="AA107" s="264"/>
      <c r="AB107" s="116">
        <f>SUM(AB100:AB102)</f>
        <v>0.21596134991766897</v>
      </c>
      <c r="AC107" s="152">
        <f>AC100+AC101+AC102+AC106</f>
        <v>3766.386169340381</v>
      </c>
    </row>
    <row r="108" spans="1:29" x14ac:dyDescent="0.25">
      <c r="G108" s="1"/>
      <c r="H108" s="1"/>
      <c r="J108" s="158"/>
      <c r="K108" s="186"/>
      <c r="L108" s="288"/>
      <c r="M108" s="288"/>
      <c r="N108" s="186"/>
      <c r="O108" s="365"/>
      <c r="P108" s="186"/>
      <c r="Q108" s="288"/>
      <c r="R108" s="288"/>
      <c r="S108" s="186"/>
      <c r="T108" s="186"/>
      <c r="U108" s="186"/>
      <c r="V108" s="288"/>
      <c r="W108" s="288"/>
      <c r="X108" s="186"/>
      <c r="Y108" s="186"/>
      <c r="Z108" s="186"/>
      <c r="AA108" s="288"/>
      <c r="AB108" s="288"/>
      <c r="AC108" s="186"/>
    </row>
    <row r="109" spans="1:29" ht="15" customHeight="1" x14ac:dyDescent="0.25">
      <c r="A109" s="235" t="s">
        <v>100</v>
      </c>
      <c r="B109" s="235"/>
      <c r="C109" s="235"/>
      <c r="D109" s="235"/>
      <c r="F109" s="235" t="s">
        <v>100</v>
      </c>
      <c r="G109" s="235"/>
      <c r="H109" s="235"/>
      <c r="I109" s="235"/>
      <c r="J109" s="158"/>
      <c r="K109" s="335" t="s">
        <v>100</v>
      </c>
      <c r="L109" s="335"/>
      <c r="M109" s="335"/>
      <c r="N109" s="335"/>
      <c r="O109" s="365"/>
      <c r="P109" s="335" t="s">
        <v>100</v>
      </c>
      <c r="Q109" s="335"/>
      <c r="R109" s="335"/>
      <c r="S109" s="335"/>
      <c r="T109" s="186"/>
      <c r="U109" s="335" t="s">
        <v>100</v>
      </c>
      <c r="V109" s="335"/>
      <c r="W109" s="335"/>
      <c r="X109" s="335"/>
      <c r="Y109" s="186"/>
      <c r="Z109" s="335" t="s">
        <v>100</v>
      </c>
      <c r="AA109" s="335"/>
      <c r="AB109" s="335"/>
      <c r="AC109" s="335"/>
    </row>
    <row r="110" spans="1:29" x14ac:dyDescent="0.25">
      <c r="A110" s="237" t="s">
        <v>82</v>
      </c>
      <c r="B110" s="238"/>
      <c r="C110" s="239"/>
      <c r="D110" s="35" t="s">
        <v>76</v>
      </c>
      <c r="F110" s="237" t="s">
        <v>82</v>
      </c>
      <c r="G110" s="238"/>
      <c r="H110" s="239"/>
      <c r="I110" s="109" t="s">
        <v>76</v>
      </c>
      <c r="J110" s="158"/>
      <c r="K110" s="268" t="s">
        <v>82</v>
      </c>
      <c r="L110" s="322"/>
      <c r="M110" s="263"/>
      <c r="N110" s="314" t="s">
        <v>76</v>
      </c>
      <c r="O110" s="365"/>
      <c r="P110" s="268" t="s">
        <v>82</v>
      </c>
      <c r="Q110" s="322"/>
      <c r="R110" s="263"/>
      <c r="S110" s="314" t="s">
        <v>76</v>
      </c>
      <c r="T110" s="186"/>
      <c r="U110" s="268" t="s">
        <v>82</v>
      </c>
      <c r="V110" s="322"/>
      <c r="W110" s="263"/>
      <c r="X110" s="314" t="s">
        <v>76</v>
      </c>
      <c r="Y110" s="186"/>
      <c r="Z110" s="268" t="s">
        <v>82</v>
      </c>
      <c r="AA110" s="322"/>
      <c r="AB110" s="263"/>
      <c r="AC110" s="314" t="s">
        <v>76</v>
      </c>
    </row>
    <row r="111" spans="1:29" ht="15" customHeight="1" x14ac:dyDescent="0.25">
      <c r="A111" s="9" t="s">
        <v>6</v>
      </c>
      <c r="B111" s="232" t="s">
        <v>77</v>
      </c>
      <c r="C111" s="232"/>
      <c r="D111" s="14">
        <f>D19</f>
        <v>8000</v>
      </c>
      <c r="F111" s="9" t="s">
        <v>6</v>
      </c>
      <c r="G111" s="232" t="s">
        <v>77</v>
      </c>
      <c r="H111" s="232"/>
      <c r="I111" s="14">
        <f>I19</f>
        <v>8000</v>
      </c>
      <c r="J111" s="158"/>
      <c r="K111" s="129" t="s">
        <v>6</v>
      </c>
      <c r="L111" s="269" t="s">
        <v>77</v>
      </c>
      <c r="M111" s="269"/>
      <c r="N111" s="153">
        <f>N19</f>
        <v>8000</v>
      </c>
      <c r="O111" s="365"/>
      <c r="P111" s="129" t="s">
        <v>6</v>
      </c>
      <c r="Q111" s="269" t="s">
        <v>77</v>
      </c>
      <c r="R111" s="269"/>
      <c r="S111" s="153">
        <f>S19</f>
        <v>8096</v>
      </c>
      <c r="T111" s="186"/>
      <c r="U111" s="129" t="s">
        <v>6</v>
      </c>
      <c r="V111" s="269" t="s">
        <v>77</v>
      </c>
      <c r="W111" s="269"/>
      <c r="X111" s="153">
        <f>X19</f>
        <v>8096</v>
      </c>
      <c r="Y111" s="186"/>
      <c r="Z111" s="129" t="s">
        <v>6</v>
      </c>
      <c r="AA111" s="269" t="s">
        <v>77</v>
      </c>
      <c r="AB111" s="269"/>
      <c r="AC111" s="153">
        <f>AC19</f>
        <v>8643.2896000000001</v>
      </c>
    </row>
    <row r="112" spans="1:29" ht="30" customHeight="1" x14ac:dyDescent="0.25">
      <c r="A112" s="9" t="s">
        <v>8</v>
      </c>
      <c r="B112" s="232" t="s">
        <v>19</v>
      </c>
      <c r="C112" s="232"/>
      <c r="D112" s="14">
        <f>D53</f>
        <v>3792.9234000000001</v>
      </c>
      <c r="F112" s="9" t="s">
        <v>8</v>
      </c>
      <c r="G112" s="232" t="s">
        <v>19</v>
      </c>
      <c r="H112" s="232"/>
      <c r="I112" s="14">
        <f>I53</f>
        <v>3792.9234000000001</v>
      </c>
      <c r="J112" s="158"/>
      <c r="K112" s="129" t="s">
        <v>8</v>
      </c>
      <c r="L112" s="269" t="s">
        <v>19</v>
      </c>
      <c r="M112" s="269"/>
      <c r="N112" s="153">
        <f>N53</f>
        <v>3695.9553999999994</v>
      </c>
      <c r="O112" s="365"/>
      <c r="P112" s="129" t="s">
        <v>8</v>
      </c>
      <c r="Q112" s="269" t="s">
        <v>19</v>
      </c>
      <c r="R112" s="269"/>
      <c r="S112" s="153">
        <f>S53</f>
        <v>3744.6265168</v>
      </c>
      <c r="T112" s="186"/>
      <c r="U112" s="129" t="s">
        <v>8</v>
      </c>
      <c r="V112" s="269" t="s">
        <v>19</v>
      </c>
      <c r="W112" s="269"/>
      <c r="X112" s="153">
        <f>X53</f>
        <v>3744.6265168</v>
      </c>
      <c r="Y112" s="186"/>
      <c r="Z112" s="129" t="s">
        <v>8</v>
      </c>
      <c r="AA112" s="269" t="s">
        <v>19</v>
      </c>
      <c r="AB112" s="269"/>
      <c r="AC112" s="153">
        <f>AC53</f>
        <v>4006.7573601356803</v>
      </c>
    </row>
    <row r="113" spans="1:29" ht="15" customHeight="1" x14ac:dyDescent="0.25">
      <c r="A113" s="9" t="s">
        <v>10</v>
      </c>
      <c r="B113" s="232" t="s">
        <v>78</v>
      </c>
      <c r="C113" s="232"/>
      <c r="D113" s="14">
        <f>D63</f>
        <v>717.56319999999994</v>
      </c>
      <c r="F113" s="9" t="s">
        <v>10</v>
      </c>
      <c r="G113" s="232" t="s">
        <v>78</v>
      </c>
      <c r="H113" s="232"/>
      <c r="I113" s="14">
        <f>I63</f>
        <v>602.17128000000002</v>
      </c>
      <c r="J113" s="158"/>
      <c r="K113" s="129" t="s">
        <v>10</v>
      </c>
      <c r="L113" s="269" t="s">
        <v>78</v>
      </c>
      <c r="M113" s="269"/>
      <c r="N113" s="153">
        <f>N63</f>
        <v>602.17128000000002</v>
      </c>
      <c r="O113" s="365"/>
      <c r="P113" s="129" t="s">
        <v>10</v>
      </c>
      <c r="Q113" s="269" t="s">
        <v>78</v>
      </c>
      <c r="R113" s="269"/>
      <c r="S113" s="153">
        <f>S63</f>
        <v>609.39733535999994</v>
      </c>
      <c r="T113" s="186"/>
      <c r="U113" s="129" t="s">
        <v>10</v>
      </c>
      <c r="V113" s="269" t="s">
        <v>78</v>
      </c>
      <c r="W113" s="269"/>
      <c r="X113" s="153">
        <f>X63</f>
        <v>438.05953382399991</v>
      </c>
      <c r="Y113" s="186"/>
      <c r="Z113" s="129" t="s">
        <v>10</v>
      </c>
      <c r="AA113" s="269" t="s">
        <v>78</v>
      </c>
      <c r="AB113" s="269"/>
      <c r="AC113" s="153">
        <f>AC63</f>
        <v>467.67235831050237</v>
      </c>
    </row>
    <row r="114" spans="1:29" ht="30" customHeight="1" x14ac:dyDescent="0.25">
      <c r="A114" s="9" t="s">
        <v>12</v>
      </c>
      <c r="B114" s="232" t="s">
        <v>53</v>
      </c>
      <c r="C114" s="232"/>
      <c r="D114" s="14">
        <f>D87</f>
        <v>125.08871999999998</v>
      </c>
      <c r="F114" s="9" t="s">
        <v>12</v>
      </c>
      <c r="G114" s="232" t="s">
        <v>53</v>
      </c>
      <c r="H114" s="232"/>
      <c r="I114" s="14">
        <f>I87</f>
        <v>125.08871999999998</v>
      </c>
      <c r="J114" s="158"/>
      <c r="K114" s="129" t="s">
        <v>12</v>
      </c>
      <c r="L114" s="269" t="s">
        <v>53</v>
      </c>
      <c r="M114" s="269"/>
      <c r="N114" s="153">
        <f>N87</f>
        <v>125.08871999999998</v>
      </c>
      <c r="O114" s="365"/>
      <c r="P114" s="129" t="s">
        <v>12</v>
      </c>
      <c r="Q114" s="269" t="s">
        <v>53</v>
      </c>
      <c r="R114" s="269"/>
      <c r="S114" s="153">
        <f>S87</f>
        <v>126.58978463999999</v>
      </c>
      <c r="T114" s="186"/>
      <c r="U114" s="129" t="s">
        <v>12</v>
      </c>
      <c r="V114" s="269" t="s">
        <v>53</v>
      </c>
      <c r="W114" s="269"/>
      <c r="X114" s="153">
        <f>X87</f>
        <v>126.58978463999999</v>
      </c>
      <c r="Y114" s="186"/>
      <c r="Z114" s="129" t="s">
        <v>12</v>
      </c>
      <c r="AA114" s="269" t="s">
        <v>53</v>
      </c>
      <c r="AB114" s="269"/>
      <c r="AC114" s="153">
        <f>AC87</f>
        <v>135.14725408166402</v>
      </c>
    </row>
    <row r="115" spans="1:29" ht="15" customHeight="1" x14ac:dyDescent="0.25">
      <c r="A115" s="9" t="s">
        <v>14</v>
      </c>
      <c r="B115" s="232" t="s">
        <v>67</v>
      </c>
      <c r="C115" s="232"/>
      <c r="D115" s="14">
        <f>D95</f>
        <v>0</v>
      </c>
      <c r="F115" s="9" t="s">
        <v>14</v>
      </c>
      <c r="G115" s="232" t="s">
        <v>67</v>
      </c>
      <c r="H115" s="232"/>
      <c r="I115" s="14">
        <f>I95</f>
        <v>0</v>
      </c>
      <c r="J115" s="158"/>
      <c r="K115" s="129" t="s">
        <v>14</v>
      </c>
      <c r="L115" s="269" t="s">
        <v>67</v>
      </c>
      <c r="M115" s="269"/>
      <c r="N115" s="153">
        <f>N95</f>
        <v>0</v>
      </c>
      <c r="O115" s="365"/>
      <c r="P115" s="129" t="s">
        <v>14</v>
      </c>
      <c r="Q115" s="269" t="s">
        <v>67</v>
      </c>
      <c r="R115" s="269"/>
      <c r="S115" s="153">
        <f>S95</f>
        <v>0</v>
      </c>
      <c r="T115" s="186"/>
      <c r="U115" s="129" t="s">
        <v>14</v>
      </c>
      <c r="V115" s="269" t="s">
        <v>67</v>
      </c>
      <c r="W115" s="269"/>
      <c r="X115" s="153">
        <f>X95</f>
        <v>0</v>
      </c>
      <c r="Y115" s="186"/>
      <c r="Z115" s="129" t="s">
        <v>14</v>
      </c>
      <c r="AA115" s="269" t="s">
        <v>67</v>
      </c>
      <c r="AB115" s="269"/>
      <c r="AC115" s="153">
        <f>AC95</f>
        <v>0</v>
      </c>
    </row>
    <row r="116" spans="1:29" x14ac:dyDescent="0.25">
      <c r="A116" s="233" t="s">
        <v>79</v>
      </c>
      <c r="B116" s="233"/>
      <c r="C116" s="233"/>
      <c r="D116" s="14">
        <f>SUM(D111:D115)</f>
        <v>12635.57532</v>
      </c>
      <c r="F116" s="233" t="s">
        <v>79</v>
      </c>
      <c r="G116" s="233"/>
      <c r="H116" s="233"/>
      <c r="I116" s="14">
        <f>SUM(I111:I115)</f>
        <v>12520.1834</v>
      </c>
      <c r="J116" s="158"/>
      <c r="K116" s="264" t="s">
        <v>79</v>
      </c>
      <c r="L116" s="264"/>
      <c r="M116" s="264"/>
      <c r="N116" s="153">
        <f>SUM(N111:N115)</f>
        <v>12423.215399999999</v>
      </c>
      <c r="O116" s="365"/>
      <c r="P116" s="264" t="s">
        <v>79</v>
      </c>
      <c r="Q116" s="264"/>
      <c r="R116" s="264"/>
      <c r="S116" s="153">
        <f>SUM(S111:S115)</f>
        <v>12576.613636799999</v>
      </c>
      <c r="T116" s="186"/>
      <c r="U116" s="264" t="s">
        <v>79</v>
      </c>
      <c r="V116" s="264"/>
      <c r="W116" s="264"/>
      <c r="X116" s="153">
        <f>SUM(X111:X115)</f>
        <v>12405.275835263999</v>
      </c>
      <c r="Y116" s="186"/>
      <c r="Z116" s="264" t="s">
        <v>79</v>
      </c>
      <c r="AA116" s="264"/>
      <c r="AB116" s="264"/>
      <c r="AC116" s="153">
        <f>SUM(AC111:AC115)</f>
        <v>13252.866572527848</v>
      </c>
    </row>
    <row r="117" spans="1:29" x14ac:dyDescent="0.25">
      <c r="A117" s="2" t="s">
        <v>16</v>
      </c>
      <c r="B117" s="234" t="s">
        <v>72</v>
      </c>
      <c r="C117" s="234"/>
      <c r="D117" s="14">
        <f>D107</f>
        <v>4123.8466529629914</v>
      </c>
      <c r="F117" s="2" t="s">
        <v>16</v>
      </c>
      <c r="G117" s="234" t="s">
        <v>72</v>
      </c>
      <c r="H117" s="234"/>
      <c r="I117" s="14">
        <f>I107</f>
        <v>3558.1619521557241</v>
      </c>
      <c r="J117" s="158"/>
      <c r="K117" s="128" t="s">
        <v>16</v>
      </c>
      <c r="L117" s="267" t="s">
        <v>72</v>
      </c>
      <c r="M117" s="267"/>
      <c r="N117" s="153">
        <f>N107</f>
        <v>3530.6042209984762</v>
      </c>
      <c r="O117" s="365"/>
      <c r="P117" s="128" t="s">
        <v>16</v>
      </c>
      <c r="Q117" s="267" t="s">
        <v>72</v>
      </c>
      <c r="R117" s="267"/>
      <c r="S117" s="153">
        <f>S107</f>
        <v>3574.1990911590469</v>
      </c>
      <c r="T117" s="186"/>
      <c r="U117" s="128" t="s">
        <v>16</v>
      </c>
      <c r="V117" s="267" t="s">
        <v>72</v>
      </c>
      <c r="W117" s="267"/>
      <c r="X117" s="153">
        <f>X107</f>
        <v>3525.5059029752861</v>
      </c>
      <c r="Y117" s="186"/>
      <c r="Z117" s="128" t="s">
        <v>16</v>
      </c>
      <c r="AA117" s="267" t="s">
        <v>72</v>
      </c>
      <c r="AB117" s="267"/>
      <c r="AC117" s="153">
        <f>AC107</f>
        <v>3766.386169340381</v>
      </c>
    </row>
    <row r="118" spans="1:29" x14ac:dyDescent="0.25">
      <c r="A118" s="233" t="s">
        <v>80</v>
      </c>
      <c r="B118" s="233"/>
      <c r="C118" s="233"/>
      <c r="D118" s="14">
        <f>SUM(D116:D117)</f>
        <v>16759.421972962991</v>
      </c>
      <c r="F118" s="233" t="s">
        <v>80</v>
      </c>
      <c r="G118" s="233"/>
      <c r="H118" s="233"/>
      <c r="I118" s="110">
        <f>SUM(I116:I117)</f>
        <v>16078.345352155724</v>
      </c>
      <c r="J118" s="158"/>
      <c r="K118" s="264" t="s">
        <v>80</v>
      </c>
      <c r="L118" s="264"/>
      <c r="M118" s="264"/>
      <c r="N118" s="153">
        <f>SUM(N116:N117)</f>
        <v>15953.819620998474</v>
      </c>
      <c r="O118" s="365"/>
      <c r="P118" s="264" t="s">
        <v>80</v>
      </c>
      <c r="Q118" s="264"/>
      <c r="R118" s="264"/>
      <c r="S118" s="153">
        <f>SUM(S116:S117)</f>
        <v>16150.812727959046</v>
      </c>
      <c r="T118" s="186"/>
      <c r="U118" s="264" t="s">
        <v>80</v>
      </c>
      <c r="V118" s="264"/>
      <c r="W118" s="264"/>
      <c r="X118" s="153">
        <f>SUM(X116:X117)</f>
        <v>15930.781738239286</v>
      </c>
      <c r="Y118" s="186"/>
      <c r="Z118" s="264" t="s">
        <v>80</v>
      </c>
      <c r="AA118" s="264"/>
      <c r="AB118" s="264"/>
      <c r="AC118" s="153">
        <f>SUM(AC116:AC117)</f>
        <v>17019.252741868229</v>
      </c>
    </row>
  </sheetData>
  <mergeCells count="388">
    <mergeCell ref="L113:M113"/>
    <mergeCell ref="L114:M114"/>
    <mergeCell ref="L115:M115"/>
    <mergeCell ref="K116:M116"/>
    <mergeCell ref="L117:M117"/>
    <mergeCell ref="K118:M118"/>
    <mergeCell ref="K95:M95"/>
    <mergeCell ref="K97:N97"/>
    <mergeCell ref="K98:L98"/>
    <mergeCell ref="M98:N98"/>
    <mergeCell ref="K107:L107"/>
    <mergeCell ref="K109:N109"/>
    <mergeCell ref="K110:M110"/>
    <mergeCell ref="L111:M111"/>
    <mergeCell ref="L112:M112"/>
    <mergeCell ref="L84:M84"/>
    <mergeCell ref="L85:M85"/>
    <mergeCell ref="K87:M87"/>
    <mergeCell ref="K89:N89"/>
    <mergeCell ref="L90:M90"/>
    <mergeCell ref="L91:M91"/>
    <mergeCell ref="L92:M92"/>
    <mergeCell ref="L93:M93"/>
    <mergeCell ref="L94:M94"/>
    <mergeCell ref="K63:L63"/>
    <mergeCell ref="K65:N65"/>
    <mergeCell ref="K66:N66"/>
    <mergeCell ref="K67:N67"/>
    <mergeCell ref="K68:N68"/>
    <mergeCell ref="K76:L76"/>
    <mergeCell ref="K78:N78"/>
    <mergeCell ref="K81:L81"/>
    <mergeCell ref="K83:N83"/>
    <mergeCell ref="K40:N40"/>
    <mergeCell ref="K46:M46"/>
    <mergeCell ref="K48:N48"/>
    <mergeCell ref="L49:M49"/>
    <mergeCell ref="L50:M50"/>
    <mergeCell ref="L51:M51"/>
    <mergeCell ref="L52:M52"/>
    <mergeCell ref="K53:M53"/>
    <mergeCell ref="K55:N55"/>
    <mergeCell ref="K1:N1"/>
    <mergeCell ref="K2:N2"/>
    <mergeCell ref="K3:N3"/>
    <mergeCell ref="M4:N4"/>
    <mergeCell ref="M5:N5"/>
    <mergeCell ref="M6:N6"/>
    <mergeCell ref="M7:N7"/>
    <mergeCell ref="M8:N8"/>
    <mergeCell ref="M9:N9"/>
    <mergeCell ref="K11:N11"/>
    <mergeCell ref="L12:M12"/>
    <mergeCell ref="L13:M13"/>
    <mergeCell ref="L14:M14"/>
    <mergeCell ref="L15:M15"/>
    <mergeCell ref="L16:M16"/>
    <mergeCell ref="L17:M17"/>
    <mergeCell ref="L18:M18"/>
    <mergeCell ref="K19:M19"/>
    <mergeCell ref="K21:N21"/>
    <mergeCell ref="K22:N22"/>
    <mergeCell ref="K26:L26"/>
    <mergeCell ref="K28:N28"/>
    <mergeCell ref="K38:L38"/>
    <mergeCell ref="AA117:AB117"/>
    <mergeCell ref="Z118:AB118"/>
    <mergeCell ref="Z107:AA107"/>
    <mergeCell ref="Z109:AC109"/>
    <mergeCell ref="Z110:AB110"/>
    <mergeCell ref="AA111:AB111"/>
    <mergeCell ref="AA112:AB112"/>
    <mergeCell ref="AA113:AB113"/>
    <mergeCell ref="AA114:AB114"/>
    <mergeCell ref="AA115:AB115"/>
    <mergeCell ref="Z116:AB116"/>
    <mergeCell ref="Z89:AC89"/>
    <mergeCell ref="AA90:AB90"/>
    <mergeCell ref="AA91:AB91"/>
    <mergeCell ref="AA92:AB92"/>
    <mergeCell ref="AA93:AB93"/>
    <mergeCell ref="AA94:AB94"/>
    <mergeCell ref="Z95:AB95"/>
    <mergeCell ref="Z97:AC97"/>
    <mergeCell ref="Z98:AA98"/>
    <mergeCell ref="AB98:AC98"/>
    <mergeCell ref="Z67:AC67"/>
    <mergeCell ref="Z68:AC68"/>
    <mergeCell ref="Z76:AA76"/>
    <mergeCell ref="Z78:AC78"/>
    <mergeCell ref="Z81:AA81"/>
    <mergeCell ref="Z83:AC83"/>
    <mergeCell ref="AA84:AB84"/>
    <mergeCell ref="AA85:AB85"/>
    <mergeCell ref="Z87:AB87"/>
    <mergeCell ref="AA49:AB49"/>
    <mergeCell ref="AA50:AB50"/>
    <mergeCell ref="AA51:AB51"/>
    <mergeCell ref="AA52:AB52"/>
    <mergeCell ref="Z53:AB53"/>
    <mergeCell ref="Z55:AC55"/>
    <mergeCell ref="Z63:AA63"/>
    <mergeCell ref="Z65:AC65"/>
    <mergeCell ref="Z66:AC66"/>
    <mergeCell ref="Z19:AB19"/>
    <mergeCell ref="Z21:AC21"/>
    <mergeCell ref="Z22:AC22"/>
    <mergeCell ref="Z26:AA26"/>
    <mergeCell ref="Z28:AC28"/>
    <mergeCell ref="Z38:AA38"/>
    <mergeCell ref="Z40:AC40"/>
    <mergeCell ref="Z46:AB46"/>
    <mergeCell ref="Z48:AC48"/>
    <mergeCell ref="V112:W112"/>
    <mergeCell ref="V113:W113"/>
    <mergeCell ref="V114:W114"/>
    <mergeCell ref="V115:W115"/>
    <mergeCell ref="U116:W116"/>
    <mergeCell ref="V117:W117"/>
    <mergeCell ref="U118:W118"/>
    <mergeCell ref="Z1:AC1"/>
    <mergeCell ref="Z2:AC2"/>
    <mergeCell ref="Z3:AC3"/>
    <mergeCell ref="AB4:AC4"/>
    <mergeCell ref="AB5:AC5"/>
    <mergeCell ref="AB6:AC6"/>
    <mergeCell ref="AB7:AC7"/>
    <mergeCell ref="AB8:AC8"/>
    <mergeCell ref="AB9:AC9"/>
    <mergeCell ref="Z11:AC11"/>
    <mergeCell ref="AA12:AB12"/>
    <mergeCell ref="AA13:AB13"/>
    <mergeCell ref="AA14:AB14"/>
    <mergeCell ref="AA15:AB15"/>
    <mergeCell ref="AA16:AB16"/>
    <mergeCell ref="AA17:AB17"/>
    <mergeCell ref="AA18:AB18"/>
    <mergeCell ref="V94:W94"/>
    <mergeCell ref="U95:W95"/>
    <mergeCell ref="U97:X97"/>
    <mergeCell ref="U98:V98"/>
    <mergeCell ref="W98:X98"/>
    <mergeCell ref="U107:V107"/>
    <mergeCell ref="U109:X109"/>
    <mergeCell ref="U110:W110"/>
    <mergeCell ref="V111:W111"/>
    <mergeCell ref="U83:X83"/>
    <mergeCell ref="V84:W84"/>
    <mergeCell ref="V85:W85"/>
    <mergeCell ref="U87:W87"/>
    <mergeCell ref="U89:X89"/>
    <mergeCell ref="V90:W90"/>
    <mergeCell ref="V91:W91"/>
    <mergeCell ref="V92:W92"/>
    <mergeCell ref="V93:W93"/>
    <mergeCell ref="U55:X55"/>
    <mergeCell ref="U63:V63"/>
    <mergeCell ref="U65:X65"/>
    <mergeCell ref="U66:X66"/>
    <mergeCell ref="U67:X67"/>
    <mergeCell ref="U68:X68"/>
    <mergeCell ref="U76:V76"/>
    <mergeCell ref="U78:X78"/>
    <mergeCell ref="U81:V81"/>
    <mergeCell ref="U38:V38"/>
    <mergeCell ref="U40:X40"/>
    <mergeCell ref="U46:W46"/>
    <mergeCell ref="U48:X48"/>
    <mergeCell ref="V49:W49"/>
    <mergeCell ref="V50:W50"/>
    <mergeCell ref="V51:W51"/>
    <mergeCell ref="V52:W52"/>
    <mergeCell ref="U53:W53"/>
    <mergeCell ref="Q117:R117"/>
    <mergeCell ref="P118:R118"/>
    <mergeCell ref="U1:X1"/>
    <mergeCell ref="U2:X2"/>
    <mergeCell ref="U3:X3"/>
    <mergeCell ref="W4:X4"/>
    <mergeCell ref="W5:X5"/>
    <mergeCell ref="W6:X6"/>
    <mergeCell ref="W7:X7"/>
    <mergeCell ref="W8:X8"/>
    <mergeCell ref="W9:X9"/>
    <mergeCell ref="U11:X11"/>
    <mergeCell ref="V12:W12"/>
    <mergeCell ref="V13:W13"/>
    <mergeCell ref="V14:W14"/>
    <mergeCell ref="V15:W15"/>
    <mergeCell ref="V16:W16"/>
    <mergeCell ref="V17:W17"/>
    <mergeCell ref="V18:W18"/>
    <mergeCell ref="U19:W19"/>
    <mergeCell ref="U21:X21"/>
    <mergeCell ref="U22:X22"/>
    <mergeCell ref="U26:V26"/>
    <mergeCell ref="U28:X28"/>
    <mergeCell ref="P107:Q107"/>
    <mergeCell ref="P109:S109"/>
    <mergeCell ref="P110:R110"/>
    <mergeCell ref="Q111:R111"/>
    <mergeCell ref="Q112:R112"/>
    <mergeCell ref="Q113:R113"/>
    <mergeCell ref="Q114:R114"/>
    <mergeCell ref="Q115:R115"/>
    <mergeCell ref="P116:R116"/>
    <mergeCell ref="Q90:R90"/>
    <mergeCell ref="Q91:R91"/>
    <mergeCell ref="Q92:R92"/>
    <mergeCell ref="Q93:R93"/>
    <mergeCell ref="Q94:R94"/>
    <mergeCell ref="P95:R95"/>
    <mergeCell ref="P97:S97"/>
    <mergeCell ref="P98:Q98"/>
    <mergeCell ref="R98:S98"/>
    <mergeCell ref="P68:S68"/>
    <mergeCell ref="P76:Q76"/>
    <mergeCell ref="P78:S78"/>
    <mergeCell ref="P81:Q81"/>
    <mergeCell ref="P83:S83"/>
    <mergeCell ref="Q84:R84"/>
    <mergeCell ref="Q85:R85"/>
    <mergeCell ref="P87:R87"/>
    <mergeCell ref="P89:S89"/>
    <mergeCell ref="Q50:R50"/>
    <mergeCell ref="Q51:R51"/>
    <mergeCell ref="Q52:R52"/>
    <mergeCell ref="P53:R53"/>
    <mergeCell ref="P55:S55"/>
    <mergeCell ref="P63:Q63"/>
    <mergeCell ref="P65:S65"/>
    <mergeCell ref="P66:S66"/>
    <mergeCell ref="P67:S67"/>
    <mergeCell ref="P21:S21"/>
    <mergeCell ref="P22:S22"/>
    <mergeCell ref="P26:Q26"/>
    <mergeCell ref="P28:S28"/>
    <mergeCell ref="P38:Q38"/>
    <mergeCell ref="P40:S40"/>
    <mergeCell ref="P46:R46"/>
    <mergeCell ref="P48:S48"/>
    <mergeCell ref="Q49:R49"/>
    <mergeCell ref="P11:S11"/>
    <mergeCell ref="Q12:R12"/>
    <mergeCell ref="Q13:R13"/>
    <mergeCell ref="Q14:R14"/>
    <mergeCell ref="Q15:R15"/>
    <mergeCell ref="Q16:R16"/>
    <mergeCell ref="Q17:R17"/>
    <mergeCell ref="Q18:R18"/>
    <mergeCell ref="P19:R19"/>
    <mergeCell ref="P1:S1"/>
    <mergeCell ref="P2:S2"/>
    <mergeCell ref="P3:S3"/>
    <mergeCell ref="R4:S4"/>
    <mergeCell ref="R5:S5"/>
    <mergeCell ref="R6:S6"/>
    <mergeCell ref="R7:S7"/>
    <mergeCell ref="R8:S8"/>
    <mergeCell ref="R9:S9"/>
    <mergeCell ref="B14:C14"/>
    <mergeCell ref="A1:D1"/>
    <mergeCell ref="A3:D3"/>
    <mergeCell ref="C4:D4"/>
    <mergeCell ref="C5:D5"/>
    <mergeCell ref="C6:D6"/>
    <mergeCell ref="C7:D7"/>
    <mergeCell ref="C8:D8"/>
    <mergeCell ref="C9:D9"/>
    <mergeCell ref="A11:D11"/>
    <mergeCell ref="B12:C12"/>
    <mergeCell ref="B13:C13"/>
    <mergeCell ref="A21:D21"/>
    <mergeCell ref="A22:D22"/>
    <mergeCell ref="A26:B26"/>
    <mergeCell ref="A48:D48"/>
    <mergeCell ref="A28:D28"/>
    <mergeCell ref="A38:B38"/>
    <mergeCell ref="A40:D40"/>
    <mergeCell ref="A46:C46"/>
    <mergeCell ref="B15:C15"/>
    <mergeCell ref="B16:C16"/>
    <mergeCell ref="B17:C17"/>
    <mergeCell ref="B18:C18"/>
    <mergeCell ref="A19:C19"/>
    <mergeCell ref="A68:D68"/>
    <mergeCell ref="B49:C49"/>
    <mergeCell ref="B50:C50"/>
    <mergeCell ref="B51:C51"/>
    <mergeCell ref="B52:C52"/>
    <mergeCell ref="A53:C53"/>
    <mergeCell ref="A55:D55"/>
    <mergeCell ref="A63:B63"/>
    <mergeCell ref="A65:D65"/>
    <mergeCell ref="A66:D66"/>
    <mergeCell ref="B92:C92"/>
    <mergeCell ref="A76:B76"/>
    <mergeCell ref="A78:D78"/>
    <mergeCell ref="A81:B81"/>
    <mergeCell ref="A83:D83"/>
    <mergeCell ref="B84:C84"/>
    <mergeCell ref="B85:C85"/>
    <mergeCell ref="A87:C87"/>
    <mergeCell ref="A89:D89"/>
    <mergeCell ref="B90:C90"/>
    <mergeCell ref="B91:C91"/>
    <mergeCell ref="A118:C118"/>
    <mergeCell ref="B112:C112"/>
    <mergeCell ref="B113:C113"/>
    <mergeCell ref="B114:C114"/>
    <mergeCell ref="B115:C115"/>
    <mergeCell ref="A116:C116"/>
    <mergeCell ref="B117:C117"/>
    <mergeCell ref="B111:C111"/>
    <mergeCell ref="B93:C93"/>
    <mergeCell ref="B94:C94"/>
    <mergeCell ref="A95:C95"/>
    <mergeCell ref="A97:D97"/>
    <mergeCell ref="A98:B98"/>
    <mergeCell ref="C98:D98"/>
    <mergeCell ref="A107:B107"/>
    <mergeCell ref="A109:D109"/>
    <mergeCell ref="A110:C110"/>
    <mergeCell ref="H7:I7"/>
    <mergeCell ref="H8:I8"/>
    <mergeCell ref="H9:I9"/>
    <mergeCell ref="F11:I11"/>
    <mergeCell ref="G12:H12"/>
    <mergeCell ref="F1:I1"/>
    <mergeCell ref="F3:I3"/>
    <mergeCell ref="H4:I4"/>
    <mergeCell ref="H5:I5"/>
    <mergeCell ref="H6:I6"/>
    <mergeCell ref="F2:I2"/>
    <mergeCell ref="G18:H18"/>
    <mergeCell ref="F19:H19"/>
    <mergeCell ref="F21:I21"/>
    <mergeCell ref="F22:I22"/>
    <mergeCell ref="F26:G26"/>
    <mergeCell ref="G13:H13"/>
    <mergeCell ref="G14:H14"/>
    <mergeCell ref="G15:H15"/>
    <mergeCell ref="G16:H16"/>
    <mergeCell ref="G17:H17"/>
    <mergeCell ref="G49:H49"/>
    <mergeCell ref="G50:H50"/>
    <mergeCell ref="G51:H51"/>
    <mergeCell ref="G52:H52"/>
    <mergeCell ref="F53:H53"/>
    <mergeCell ref="F28:I28"/>
    <mergeCell ref="F38:G38"/>
    <mergeCell ref="F40:I40"/>
    <mergeCell ref="F46:H46"/>
    <mergeCell ref="F48:I48"/>
    <mergeCell ref="F76:G76"/>
    <mergeCell ref="F78:I78"/>
    <mergeCell ref="F81:G81"/>
    <mergeCell ref="F83:I83"/>
    <mergeCell ref="G84:H84"/>
    <mergeCell ref="F55:I55"/>
    <mergeCell ref="F63:G63"/>
    <mergeCell ref="F65:I65"/>
    <mergeCell ref="F66:I66"/>
    <mergeCell ref="F68:I68"/>
    <mergeCell ref="F67:I67"/>
    <mergeCell ref="G92:H92"/>
    <mergeCell ref="G93:H93"/>
    <mergeCell ref="G94:H94"/>
    <mergeCell ref="F95:H95"/>
    <mergeCell ref="F97:I97"/>
    <mergeCell ref="G85:H85"/>
    <mergeCell ref="F87:H87"/>
    <mergeCell ref="F89:I89"/>
    <mergeCell ref="G90:H90"/>
    <mergeCell ref="G91:H91"/>
    <mergeCell ref="F116:H116"/>
    <mergeCell ref="G117:H117"/>
    <mergeCell ref="F118:H118"/>
    <mergeCell ref="G111:H111"/>
    <mergeCell ref="G112:H112"/>
    <mergeCell ref="G113:H113"/>
    <mergeCell ref="G114:H114"/>
    <mergeCell ref="G115:H115"/>
    <mergeCell ref="F98:G98"/>
    <mergeCell ref="H98:I98"/>
    <mergeCell ref="F107:G107"/>
    <mergeCell ref="F109:I109"/>
    <mergeCell ref="F110:H1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118"/>
  <sheetViews>
    <sheetView topLeftCell="Q1" workbookViewId="0">
      <selection activeCell="P11" sqref="P11:S11"/>
    </sheetView>
  </sheetViews>
  <sheetFormatPr defaultRowHeight="15" x14ac:dyDescent="0.25"/>
  <cols>
    <col min="1" max="1" width="4.7109375" hidden="1" customWidth="1"/>
    <col min="2" max="2" width="46" style="1" hidden="1" customWidth="1"/>
    <col min="3" max="3" width="14.140625" style="1" hidden="1" customWidth="1"/>
    <col min="4" max="4" width="11.7109375" hidden="1" customWidth="1"/>
    <col min="5" max="5" width="0" hidden="1" customWidth="1"/>
    <col min="6" max="6" width="4.7109375" hidden="1" customWidth="1"/>
    <col min="7" max="7" width="40.7109375" hidden="1" customWidth="1"/>
    <col min="8" max="8" width="19.7109375" hidden="1" customWidth="1"/>
    <col min="9" max="9" width="11.7109375" hidden="1" customWidth="1"/>
    <col min="10" max="10" width="11.7109375" customWidth="1"/>
    <col min="11" max="11" width="7.5703125" customWidth="1"/>
    <col min="12" max="12" width="34.7109375" customWidth="1"/>
    <col min="13" max="13" width="17.7109375" customWidth="1"/>
    <col min="14" max="14" width="13.85546875" customWidth="1"/>
    <col min="17" max="17" width="36" customWidth="1"/>
    <col min="18" max="18" width="16.7109375" customWidth="1"/>
    <col min="19" max="19" width="11.7109375" customWidth="1"/>
    <col min="20" max="20" width="10.5703125" bestFit="1" customWidth="1"/>
    <col min="22" max="22" width="36.140625" customWidth="1"/>
    <col min="23" max="23" width="16.42578125" customWidth="1"/>
    <col min="24" max="24" width="12" customWidth="1"/>
    <col min="27" max="27" width="34.42578125" customWidth="1"/>
    <col min="28" max="28" width="18" customWidth="1"/>
    <col min="29" max="29" width="12.140625" customWidth="1"/>
  </cols>
  <sheetData>
    <row r="1" spans="1:29" s="200" customFormat="1" ht="15.75" thickBot="1" x14ac:dyDescent="0.3">
      <c r="A1" s="252" t="s">
        <v>92</v>
      </c>
      <c r="B1" s="252"/>
      <c r="C1" s="252"/>
      <c r="D1" s="252"/>
      <c r="F1" s="252" t="s">
        <v>92</v>
      </c>
      <c r="G1" s="252"/>
      <c r="H1" s="252"/>
      <c r="I1" s="252"/>
      <c r="J1" s="205"/>
      <c r="K1" s="346" t="s">
        <v>92</v>
      </c>
      <c r="L1" s="346"/>
      <c r="M1" s="346"/>
      <c r="N1" s="346"/>
      <c r="O1" s="363"/>
      <c r="P1" s="346" t="s">
        <v>92</v>
      </c>
      <c r="Q1" s="346"/>
      <c r="R1" s="346"/>
      <c r="S1" s="346"/>
      <c r="T1" s="307"/>
      <c r="U1" s="346" t="s">
        <v>92</v>
      </c>
      <c r="V1" s="346"/>
      <c r="W1" s="346"/>
      <c r="X1" s="346"/>
      <c r="Y1" s="307"/>
      <c r="Z1" s="346" t="s">
        <v>92</v>
      </c>
      <c r="AA1" s="346"/>
      <c r="AB1" s="346"/>
      <c r="AC1" s="346"/>
    </row>
    <row r="2" spans="1:29" s="1" customFormat="1" ht="34.5" customHeight="1" thickBot="1" x14ac:dyDescent="0.3">
      <c r="F2" s="259" t="s">
        <v>201</v>
      </c>
      <c r="G2" s="260"/>
      <c r="H2" s="260"/>
      <c r="I2" s="270"/>
      <c r="J2" s="195"/>
      <c r="K2" s="259" t="s">
        <v>212</v>
      </c>
      <c r="L2" s="260"/>
      <c r="M2" s="260"/>
      <c r="N2" s="270"/>
      <c r="O2" s="364"/>
      <c r="P2" s="259" t="s">
        <v>202</v>
      </c>
      <c r="Q2" s="260"/>
      <c r="R2" s="260"/>
      <c r="S2" s="270"/>
      <c r="T2" s="288"/>
      <c r="U2" s="259" t="s">
        <v>204</v>
      </c>
      <c r="V2" s="260"/>
      <c r="W2" s="260"/>
      <c r="X2" s="270"/>
      <c r="Y2" s="288"/>
      <c r="Z2" s="259" t="s">
        <v>215</v>
      </c>
      <c r="AA2" s="260"/>
      <c r="AB2" s="260"/>
      <c r="AC2" s="270"/>
    </row>
    <row r="3" spans="1:29" x14ac:dyDescent="0.25">
      <c r="A3" s="233" t="s">
        <v>0</v>
      </c>
      <c r="B3" s="233"/>
      <c r="C3" s="233"/>
      <c r="D3" s="233"/>
      <c r="F3" s="253" t="s">
        <v>0</v>
      </c>
      <c r="G3" s="253"/>
      <c r="H3" s="253"/>
      <c r="I3" s="253"/>
      <c r="J3" s="158"/>
      <c r="K3" s="289" t="s">
        <v>0</v>
      </c>
      <c r="L3" s="289"/>
      <c r="M3" s="289"/>
      <c r="N3" s="289"/>
      <c r="O3" s="365"/>
      <c r="P3" s="289" t="s">
        <v>0</v>
      </c>
      <c r="Q3" s="289"/>
      <c r="R3" s="289"/>
      <c r="S3" s="289"/>
      <c r="T3" s="186"/>
      <c r="U3" s="289" t="s">
        <v>0</v>
      </c>
      <c r="V3" s="289"/>
      <c r="W3" s="289"/>
      <c r="X3" s="289"/>
      <c r="Y3" s="186"/>
      <c r="Z3" s="289" t="s">
        <v>0</v>
      </c>
      <c r="AA3" s="289"/>
      <c r="AB3" s="289"/>
      <c r="AC3" s="289"/>
    </row>
    <row r="4" spans="1:29" ht="45.75" customHeight="1" x14ac:dyDescent="0.25">
      <c r="A4" s="9">
        <v>1</v>
      </c>
      <c r="B4" s="22" t="s">
        <v>1</v>
      </c>
      <c r="C4" s="255" t="s">
        <v>187</v>
      </c>
      <c r="D4" s="255"/>
      <c r="F4" s="9">
        <v>1</v>
      </c>
      <c r="G4" s="22" t="s">
        <v>1</v>
      </c>
      <c r="H4" s="255" t="s">
        <v>187</v>
      </c>
      <c r="I4" s="255"/>
      <c r="J4" s="158"/>
      <c r="K4" s="129">
        <v>1</v>
      </c>
      <c r="L4" s="294" t="s">
        <v>1</v>
      </c>
      <c r="M4" s="295" t="s">
        <v>187</v>
      </c>
      <c r="N4" s="295"/>
      <c r="O4" s="365"/>
      <c r="P4" s="129">
        <v>1</v>
      </c>
      <c r="Q4" s="294" t="s">
        <v>1</v>
      </c>
      <c r="R4" s="295" t="s">
        <v>187</v>
      </c>
      <c r="S4" s="295"/>
      <c r="T4" s="186"/>
      <c r="U4" s="129">
        <v>1</v>
      </c>
      <c r="V4" s="294" t="s">
        <v>1</v>
      </c>
      <c r="W4" s="295" t="s">
        <v>187</v>
      </c>
      <c r="X4" s="295"/>
      <c r="Y4" s="186"/>
      <c r="Z4" s="129">
        <v>1</v>
      </c>
      <c r="AA4" s="294" t="s">
        <v>1</v>
      </c>
      <c r="AB4" s="295" t="s">
        <v>187</v>
      </c>
      <c r="AC4" s="295"/>
    </row>
    <row r="5" spans="1:29" ht="37.5" customHeight="1" x14ac:dyDescent="0.25">
      <c r="A5" s="25">
        <v>2</v>
      </c>
      <c r="B5" s="6" t="s">
        <v>2</v>
      </c>
      <c r="C5" s="234" t="str">
        <f>'Quadro-Resumo'!C16</f>
        <v>3172-10</v>
      </c>
      <c r="D5" s="234"/>
      <c r="F5" s="25">
        <v>2</v>
      </c>
      <c r="G5" s="6" t="s">
        <v>2</v>
      </c>
      <c r="H5" s="234" t="str">
        <f>'Quadro-Resumo'!C32</f>
        <v>3172-10</v>
      </c>
      <c r="I5" s="234"/>
      <c r="J5" s="158"/>
      <c r="K5" s="298">
        <v>2</v>
      </c>
      <c r="L5" s="143" t="s">
        <v>2</v>
      </c>
      <c r="M5" s="267" t="str">
        <f>'Quadro-Resumo'!C32</f>
        <v>3172-10</v>
      </c>
      <c r="N5" s="267"/>
      <c r="O5" s="365"/>
      <c r="P5" s="298">
        <v>2</v>
      </c>
      <c r="Q5" s="143" t="s">
        <v>2</v>
      </c>
      <c r="R5" s="267" t="str">
        <f>'Quadro-Resumo'!C32</f>
        <v>3172-10</v>
      </c>
      <c r="S5" s="267"/>
      <c r="T5" s="186"/>
      <c r="U5" s="298">
        <v>2</v>
      </c>
      <c r="V5" s="143" t="s">
        <v>2</v>
      </c>
      <c r="W5" s="267" t="str">
        <f>'Quadro-Resumo'!C32</f>
        <v>3172-10</v>
      </c>
      <c r="X5" s="267"/>
      <c r="Y5" s="186"/>
      <c r="Z5" s="298">
        <v>2</v>
      </c>
      <c r="AA5" s="143" t="s">
        <v>2</v>
      </c>
      <c r="AB5" s="267" t="str">
        <f>'Quadro-Resumo'!C32</f>
        <v>3172-10</v>
      </c>
      <c r="AC5" s="267"/>
    </row>
    <row r="6" spans="1:29" s="200" customFormat="1" ht="23.25" customHeight="1" x14ac:dyDescent="0.25">
      <c r="A6" s="198">
        <v>3</v>
      </c>
      <c r="B6" s="199" t="s">
        <v>93</v>
      </c>
      <c r="C6" s="257">
        <v>1220.99</v>
      </c>
      <c r="D6" s="257"/>
      <c r="F6" s="198">
        <v>3</v>
      </c>
      <c r="G6" s="199" t="s">
        <v>93</v>
      </c>
      <c r="H6" s="257">
        <v>1220.99</v>
      </c>
      <c r="I6" s="257"/>
      <c r="J6" s="205"/>
      <c r="K6" s="302">
        <v>3</v>
      </c>
      <c r="L6" s="303" t="s">
        <v>93</v>
      </c>
      <c r="M6" s="265">
        <v>1220.99</v>
      </c>
      <c r="N6" s="265"/>
      <c r="O6" s="363"/>
      <c r="P6" s="302">
        <v>3</v>
      </c>
      <c r="Q6" s="303" t="s">
        <v>93</v>
      </c>
      <c r="R6" s="265">
        <v>1235.6400000000001</v>
      </c>
      <c r="S6" s="265"/>
      <c r="T6" s="307"/>
      <c r="U6" s="302">
        <v>3</v>
      </c>
      <c r="V6" s="303" t="s">
        <v>93</v>
      </c>
      <c r="W6" s="265">
        <v>1235.6400000000001</v>
      </c>
      <c r="X6" s="265"/>
      <c r="Y6" s="307"/>
      <c r="Z6" s="302">
        <v>3</v>
      </c>
      <c r="AA6" s="303" t="s">
        <v>93</v>
      </c>
      <c r="AB6" s="265">
        <v>1319.17</v>
      </c>
      <c r="AC6" s="265"/>
    </row>
    <row r="7" spans="1:29" ht="32.25" customHeight="1" x14ac:dyDescent="0.25">
      <c r="A7" s="25">
        <v>4</v>
      </c>
      <c r="B7" s="6" t="s">
        <v>94</v>
      </c>
      <c r="C7" s="232" t="s">
        <v>112</v>
      </c>
      <c r="D7" s="232"/>
      <c r="F7" s="25">
        <v>4</v>
      </c>
      <c r="G7" s="6" t="s">
        <v>94</v>
      </c>
      <c r="H7" s="232" t="s">
        <v>112</v>
      </c>
      <c r="I7" s="232"/>
      <c r="J7" s="158"/>
      <c r="K7" s="298">
        <v>4</v>
      </c>
      <c r="L7" s="143" t="s">
        <v>94</v>
      </c>
      <c r="M7" s="269" t="s">
        <v>112</v>
      </c>
      <c r="N7" s="269"/>
      <c r="O7" s="365"/>
      <c r="P7" s="298">
        <v>4</v>
      </c>
      <c r="Q7" s="143" t="s">
        <v>94</v>
      </c>
      <c r="R7" s="269" t="s">
        <v>112</v>
      </c>
      <c r="S7" s="269"/>
      <c r="T7" s="186"/>
      <c r="U7" s="298">
        <v>4</v>
      </c>
      <c r="V7" s="143" t="s">
        <v>94</v>
      </c>
      <c r="W7" s="269" t="s">
        <v>112</v>
      </c>
      <c r="X7" s="269"/>
      <c r="Y7" s="186"/>
      <c r="Z7" s="298">
        <v>4</v>
      </c>
      <c r="AA7" s="143" t="s">
        <v>94</v>
      </c>
      <c r="AB7" s="269" t="s">
        <v>112</v>
      </c>
      <c r="AC7" s="269"/>
    </row>
    <row r="8" spans="1:29" ht="30" customHeight="1" x14ac:dyDescent="0.25">
      <c r="A8" s="25">
        <v>5</v>
      </c>
      <c r="B8" s="6" t="s">
        <v>3</v>
      </c>
      <c r="C8" s="250">
        <v>43586</v>
      </c>
      <c r="D8" s="234"/>
      <c r="F8" s="25">
        <v>5</v>
      </c>
      <c r="G8" s="6" t="s">
        <v>3</v>
      </c>
      <c r="H8" s="250">
        <v>43586</v>
      </c>
      <c r="I8" s="234"/>
      <c r="J8" s="158"/>
      <c r="K8" s="298">
        <v>5</v>
      </c>
      <c r="L8" s="143" t="s">
        <v>3</v>
      </c>
      <c r="M8" s="266">
        <v>43586</v>
      </c>
      <c r="N8" s="267"/>
      <c r="O8" s="365"/>
      <c r="P8" s="298">
        <v>5</v>
      </c>
      <c r="Q8" s="143" t="s">
        <v>3</v>
      </c>
      <c r="R8" s="266">
        <v>43952</v>
      </c>
      <c r="S8" s="267"/>
      <c r="T8" s="186"/>
      <c r="U8" s="298">
        <v>5</v>
      </c>
      <c r="V8" s="143" t="s">
        <v>3</v>
      </c>
      <c r="W8" s="266">
        <v>43952</v>
      </c>
      <c r="X8" s="267"/>
      <c r="Y8" s="186"/>
      <c r="Z8" s="298">
        <v>5</v>
      </c>
      <c r="AA8" s="143" t="s">
        <v>3</v>
      </c>
      <c r="AB8" s="266">
        <v>44317</v>
      </c>
      <c r="AC8" s="267"/>
    </row>
    <row r="9" spans="1:29" ht="34.5" customHeight="1" x14ac:dyDescent="0.25">
      <c r="A9" s="25">
        <v>6</v>
      </c>
      <c r="B9" s="6" t="s">
        <v>95</v>
      </c>
      <c r="C9" s="250" t="s">
        <v>113</v>
      </c>
      <c r="D9" s="234"/>
      <c r="F9" s="25">
        <v>6</v>
      </c>
      <c r="G9" s="6" t="s">
        <v>95</v>
      </c>
      <c r="H9" s="250" t="s">
        <v>113</v>
      </c>
      <c r="I9" s="234"/>
      <c r="J9" s="158"/>
      <c r="K9" s="298">
        <v>6</v>
      </c>
      <c r="L9" s="143" t="s">
        <v>95</v>
      </c>
      <c r="M9" s="266" t="s">
        <v>113</v>
      </c>
      <c r="N9" s="267"/>
      <c r="O9" s="365"/>
      <c r="P9" s="298">
        <v>6</v>
      </c>
      <c r="Q9" s="143" t="s">
        <v>95</v>
      </c>
      <c r="R9" s="266" t="s">
        <v>203</v>
      </c>
      <c r="S9" s="267"/>
      <c r="T9" s="186"/>
      <c r="U9" s="298">
        <v>6</v>
      </c>
      <c r="V9" s="143" t="s">
        <v>95</v>
      </c>
      <c r="W9" s="266" t="s">
        <v>203</v>
      </c>
      <c r="X9" s="267"/>
      <c r="Y9" s="186"/>
      <c r="Z9" s="298">
        <v>6</v>
      </c>
      <c r="AA9" s="143" t="s">
        <v>95</v>
      </c>
      <c r="AB9" s="266" t="s">
        <v>205</v>
      </c>
      <c r="AC9" s="267"/>
    </row>
    <row r="10" spans="1:29" x14ac:dyDescent="0.25">
      <c r="G10" s="1"/>
      <c r="H10" s="1"/>
      <c r="J10" s="158"/>
      <c r="K10" s="186"/>
      <c r="L10" s="288"/>
      <c r="M10" s="288"/>
      <c r="N10" s="186"/>
      <c r="O10" s="365"/>
      <c r="P10" s="186"/>
      <c r="Q10" s="288"/>
      <c r="R10" s="288"/>
      <c r="S10" s="186"/>
      <c r="T10" s="186"/>
      <c r="U10" s="186"/>
      <c r="V10" s="288"/>
      <c r="W10" s="288"/>
      <c r="X10" s="186"/>
      <c r="Y10" s="186"/>
      <c r="Z10" s="186"/>
      <c r="AA10" s="288"/>
      <c r="AB10" s="288"/>
      <c r="AC10" s="186"/>
    </row>
    <row r="11" spans="1:29" ht="27.75" customHeight="1" x14ac:dyDescent="0.25">
      <c r="A11" s="211" t="s">
        <v>77</v>
      </c>
      <c r="B11" s="211"/>
      <c r="C11" s="211"/>
      <c r="D11" s="211"/>
      <c r="F11" s="211" t="s">
        <v>77</v>
      </c>
      <c r="G11" s="211"/>
      <c r="H11" s="211"/>
      <c r="I11" s="211"/>
      <c r="J11" s="158"/>
      <c r="K11" s="309" t="s">
        <v>77</v>
      </c>
      <c r="L11" s="309"/>
      <c r="M11" s="309"/>
      <c r="N11" s="309"/>
      <c r="O11" s="365"/>
      <c r="P11" s="309" t="s">
        <v>77</v>
      </c>
      <c r="Q11" s="309"/>
      <c r="R11" s="309"/>
      <c r="S11" s="309"/>
      <c r="T11" s="366"/>
      <c r="U11" s="309" t="s">
        <v>77</v>
      </c>
      <c r="V11" s="309"/>
      <c r="W11" s="309"/>
      <c r="X11" s="309"/>
      <c r="Y11" s="186"/>
      <c r="Z11" s="309" t="s">
        <v>77</v>
      </c>
      <c r="AA11" s="309"/>
      <c r="AB11" s="309"/>
      <c r="AC11" s="309"/>
    </row>
    <row r="12" spans="1:29" x14ac:dyDescent="0.25">
      <c r="A12" s="34">
        <v>1</v>
      </c>
      <c r="B12" s="244" t="s">
        <v>4</v>
      </c>
      <c r="C12" s="244"/>
      <c r="D12" s="35" t="s">
        <v>5</v>
      </c>
      <c r="F12" s="108">
        <v>1</v>
      </c>
      <c r="G12" s="244" t="s">
        <v>4</v>
      </c>
      <c r="H12" s="244"/>
      <c r="I12" s="109" t="s">
        <v>5</v>
      </c>
      <c r="J12" s="158"/>
      <c r="K12" s="206">
        <v>1</v>
      </c>
      <c r="L12" s="312" t="s">
        <v>4</v>
      </c>
      <c r="M12" s="312"/>
      <c r="N12" s="314" t="s">
        <v>5</v>
      </c>
      <c r="O12" s="365"/>
      <c r="P12" s="206">
        <v>1</v>
      </c>
      <c r="Q12" s="312" t="s">
        <v>4</v>
      </c>
      <c r="R12" s="312"/>
      <c r="S12" s="314" t="s">
        <v>5</v>
      </c>
      <c r="T12" s="186"/>
      <c r="U12" s="206">
        <v>1</v>
      </c>
      <c r="V12" s="312" t="s">
        <v>4</v>
      </c>
      <c r="W12" s="312"/>
      <c r="X12" s="314" t="s">
        <v>5</v>
      </c>
      <c r="Y12" s="186"/>
      <c r="Z12" s="206">
        <v>1</v>
      </c>
      <c r="AA12" s="312" t="s">
        <v>4</v>
      </c>
      <c r="AB12" s="312"/>
      <c r="AC12" s="314" t="s">
        <v>5</v>
      </c>
    </row>
    <row r="13" spans="1:29" x14ac:dyDescent="0.25">
      <c r="A13" s="2" t="s">
        <v>6</v>
      </c>
      <c r="B13" s="234" t="s">
        <v>7</v>
      </c>
      <c r="C13" s="234"/>
      <c r="D13" s="39">
        <f>'Quadro-Resumo'!D16</f>
        <v>1800</v>
      </c>
      <c r="F13" s="2" t="s">
        <v>6</v>
      </c>
      <c r="G13" s="234" t="s">
        <v>7</v>
      </c>
      <c r="H13" s="234"/>
      <c r="I13" s="39">
        <f>'Quadro-Resumo'!D32</f>
        <v>1800</v>
      </c>
      <c r="J13" s="158"/>
      <c r="K13" s="128" t="s">
        <v>6</v>
      </c>
      <c r="L13" s="267" t="s">
        <v>7</v>
      </c>
      <c r="M13" s="267"/>
      <c r="N13" s="140">
        <f>'Quadro-Resumo'!D32</f>
        <v>1800</v>
      </c>
      <c r="O13" s="365"/>
      <c r="P13" s="128" t="s">
        <v>6</v>
      </c>
      <c r="Q13" s="267" t="s">
        <v>7</v>
      </c>
      <c r="R13" s="267"/>
      <c r="S13" s="140">
        <f>'Quadro-Resumo'!D32*1.012</f>
        <v>1821.6</v>
      </c>
      <c r="T13" s="186"/>
      <c r="U13" s="128" t="s">
        <v>6</v>
      </c>
      <c r="V13" s="267" t="s">
        <v>7</v>
      </c>
      <c r="W13" s="267"/>
      <c r="X13" s="140">
        <f>'Quadro-Resumo'!D32*1.012</f>
        <v>1821.6</v>
      </c>
      <c r="Y13" s="186"/>
      <c r="Z13" s="128" t="s">
        <v>6</v>
      </c>
      <c r="AA13" s="267" t="s">
        <v>7</v>
      </c>
      <c r="AB13" s="267"/>
      <c r="AC13" s="140">
        <f>'Quadro-Resumo'!D32*1.012*1.0676</f>
        <v>1944.7401600000001</v>
      </c>
    </row>
    <row r="14" spans="1:29" x14ac:dyDescent="0.25">
      <c r="A14" s="2" t="s">
        <v>8</v>
      </c>
      <c r="B14" s="234" t="s">
        <v>9</v>
      </c>
      <c r="C14" s="234"/>
      <c r="D14" s="29">
        <v>0</v>
      </c>
      <c r="F14" s="2" t="s">
        <v>8</v>
      </c>
      <c r="G14" s="234" t="s">
        <v>9</v>
      </c>
      <c r="H14" s="234"/>
      <c r="I14" s="29">
        <v>0</v>
      </c>
      <c r="J14" s="158"/>
      <c r="K14" s="128" t="s">
        <v>8</v>
      </c>
      <c r="L14" s="267" t="s">
        <v>9</v>
      </c>
      <c r="M14" s="267"/>
      <c r="N14" s="157">
        <v>0</v>
      </c>
      <c r="O14" s="365"/>
      <c r="P14" s="128" t="s">
        <v>8</v>
      </c>
      <c r="Q14" s="267" t="s">
        <v>9</v>
      </c>
      <c r="R14" s="267"/>
      <c r="S14" s="157">
        <v>0</v>
      </c>
      <c r="T14" s="186"/>
      <c r="U14" s="128" t="s">
        <v>8</v>
      </c>
      <c r="V14" s="267" t="s">
        <v>9</v>
      </c>
      <c r="W14" s="267"/>
      <c r="X14" s="157">
        <v>0</v>
      </c>
      <c r="Y14" s="186"/>
      <c r="Z14" s="128" t="s">
        <v>8</v>
      </c>
      <c r="AA14" s="267" t="s">
        <v>9</v>
      </c>
      <c r="AB14" s="267"/>
      <c r="AC14" s="157">
        <v>0</v>
      </c>
    </row>
    <row r="15" spans="1:29" x14ac:dyDescent="0.25">
      <c r="A15" s="2" t="s">
        <v>10</v>
      </c>
      <c r="B15" s="234" t="s">
        <v>11</v>
      </c>
      <c r="C15" s="234"/>
      <c r="D15" s="29">
        <v>0</v>
      </c>
      <c r="F15" s="2" t="s">
        <v>10</v>
      </c>
      <c r="G15" s="234" t="s">
        <v>11</v>
      </c>
      <c r="H15" s="234"/>
      <c r="I15" s="29">
        <v>0</v>
      </c>
      <c r="J15" s="158"/>
      <c r="K15" s="128" t="s">
        <v>10</v>
      </c>
      <c r="L15" s="267" t="s">
        <v>11</v>
      </c>
      <c r="M15" s="267"/>
      <c r="N15" s="157">
        <v>0</v>
      </c>
      <c r="O15" s="365"/>
      <c r="P15" s="128" t="s">
        <v>10</v>
      </c>
      <c r="Q15" s="267" t="s">
        <v>11</v>
      </c>
      <c r="R15" s="267"/>
      <c r="S15" s="157">
        <v>0</v>
      </c>
      <c r="T15" s="186"/>
      <c r="U15" s="128" t="s">
        <v>10</v>
      </c>
      <c r="V15" s="267" t="s">
        <v>11</v>
      </c>
      <c r="W15" s="267"/>
      <c r="X15" s="157">
        <v>0</v>
      </c>
      <c r="Y15" s="186"/>
      <c r="Z15" s="128" t="s">
        <v>10</v>
      </c>
      <c r="AA15" s="267" t="s">
        <v>11</v>
      </c>
      <c r="AB15" s="267"/>
      <c r="AC15" s="157">
        <v>0</v>
      </c>
    </row>
    <row r="16" spans="1:29" x14ac:dyDescent="0.25">
      <c r="A16" s="2" t="s">
        <v>12</v>
      </c>
      <c r="B16" s="234" t="s">
        <v>13</v>
      </c>
      <c r="C16" s="234"/>
      <c r="D16" s="29">
        <f>'Adicional Noturno E Feriados'!G11</f>
        <v>82.350000000000009</v>
      </c>
      <c r="F16" s="2" t="s">
        <v>12</v>
      </c>
      <c r="G16" s="234" t="s">
        <v>13</v>
      </c>
      <c r="H16" s="234"/>
      <c r="I16" s="29">
        <f>'Adicional Noturno E Feriados'!G11</f>
        <v>82.350000000000009</v>
      </c>
      <c r="J16" s="158"/>
      <c r="K16" s="128" t="s">
        <v>12</v>
      </c>
      <c r="L16" s="267" t="s">
        <v>13</v>
      </c>
      <c r="M16" s="267"/>
      <c r="N16" s="157">
        <f>'Adicional Noturno E Feriados'!G11</f>
        <v>82.350000000000009</v>
      </c>
      <c r="O16" s="365"/>
      <c r="P16" s="128" t="s">
        <v>12</v>
      </c>
      <c r="Q16" s="267" t="s">
        <v>13</v>
      </c>
      <c r="R16" s="267"/>
      <c r="S16" s="157">
        <f>'Adicional Noturno E Feriados'!G32</f>
        <v>83.338200000000001</v>
      </c>
      <c r="T16" s="186"/>
      <c r="U16" s="128" t="s">
        <v>12</v>
      </c>
      <c r="V16" s="267" t="s">
        <v>13</v>
      </c>
      <c r="W16" s="267"/>
      <c r="X16" s="157">
        <f>'Adicional Noturno E Feriados'!G32</f>
        <v>83.338200000000001</v>
      </c>
      <c r="Y16" s="186"/>
      <c r="Z16" s="128" t="s">
        <v>12</v>
      </c>
      <c r="AA16" s="267" t="s">
        <v>13</v>
      </c>
      <c r="AB16" s="267"/>
      <c r="AC16" s="157">
        <f>'Adicional Noturno E Feriados'!G53</f>
        <v>88.971855000000019</v>
      </c>
    </row>
    <row r="17" spans="1:29" x14ac:dyDescent="0.25">
      <c r="A17" s="2" t="s">
        <v>14</v>
      </c>
      <c r="B17" s="234" t="s">
        <v>15</v>
      </c>
      <c r="C17" s="234"/>
      <c r="D17" s="29">
        <v>0</v>
      </c>
      <c r="F17" s="2" t="s">
        <v>14</v>
      </c>
      <c r="G17" s="234" t="s">
        <v>15</v>
      </c>
      <c r="H17" s="234"/>
      <c r="I17" s="29">
        <v>0</v>
      </c>
      <c r="J17" s="158"/>
      <c r="K17" s="128" t="s">
        <v>14</v>
      </c>
      <c r="L17" s="267" t="s">
        <v>15</v>
      </c>
      <c r="M17" s="267"/>
      <c r="N17" s="157">
        <v>0</v>
      </c>
      <c r="O17" s="365"/>
      <c r="P17" s="128" t="s">
        <v>14</v>
      </c>
      <c r="Q17" s="267" t="s">
        <v>15</v>
      </c>
      <c r="R17" s="267"/>
      <c r="S17" s="157">
        <v>0</v>
      </c>
      <c r="T17" s="186"/>
      <c r="U17" s="128" t="s">
        <v>14</v>
      </c>
      <c r="V17" s="267" t="s">
        <v>15</v>
      </c>
      <c r="W17" s="267"/>
      <c r="X17" s="157">
        <v>0</v>
      </c>
      <c r="Y17" s="186"/>
      <c r="Z17" s="128" t="s">
        <v>14</v>
      </c>
      <c r="AA17" s="267" t="s">
        <v>15</v>
      </c>
      <c r="AB17" s="267"/>
      <c r="AC17" s="157">
        <v>0</v>
      </c>
    </row>
    <row r="18" spans="1:29" x14ac:dyDescent="0.25">
      <c r="A18" s="2" t="s">
        <v>16</v>
      </c>
      <c r="B18" s="234" t="s">
        <v>176</v>
      </c>
      <c r="C18" s="234"/>
      <c r="D18" s="29">
        <v>108</v>
      </c>
      <c r="F18" s="2" t="s">
        <v>16</v>
      </c>
      <c r="G18" s="234" t="s">
        <v>176</v>
      </c>
      <c r="H18" s="234"/>
      <c r="I18" s="29">
        <v>108</v>
      </c>
      <c r="J18" s="158"/>
      <c r="K18" s="128" t="s">
        <v>16</v>
      </c>
      <c r="L18" s="267" t="s">
        <v>176</v>
      </c>
      <c r="M18" s="267"/>
      <c r="N18" s="157">
        <v>108</v>
      </c>
      <c r="O18" s="365"/>
      <c r="P18" s="128" t="s">
        <v>16</v>
      </c>
      <c r="Q18" s="267" t="s">
        <v>176</v>
      </c>
      <c r="R18" s="267"/>
      <c r="S18" s="157">
        <f>'Adicional Noturno E Feriados'!D41</f>
        <v>109.29599999999999</v>
      </c>
      <c r="T18" s="186"/>
      <c r="U18" s="128" t="s">
        <v>16</v>
      </c>
      <c r="V18" s="267" t="s">
        <v>176</v>
      </c>
      <c r="W18" s="267"/>
      <c r="X18" s="157">
        <f>'Adicional Noturno E Feriados'!D41</f>
        <v>109.29599999999999</v>
      </c>
      <c r="Y18" s="186"/>
      <c r="Z18" s="128" t="s">
        <v>16</v>
      </c>
      <c r="AA18" s="267" t="s">
        <v>176</v>
      </c>
      <c r="AB18" s="267"/>
      <c r="AC18" s="157">
        <f>'Adicional Noturno E Feriados'!D62</f>
        <v>116.68440000000002</v>
      </c>
    </row>
    <row r="19" spans="1:29" x14ac:dyDescent="0.25">
      <c r="A19" s="233" t="s">
        <v>18</v>
      </c>
      <c r="B19" s="233"/>
      <c r="C19" s="233"/>
      <c r="D19" s="39">
        <f>SUM(D13:D18)</f>
        <v>1990.35</v>
      </c>
      <c r="F19" s="233" t="s">
        <v>18</v>
      </c>
      <c r="G19" s="233"/>
      <c r="H19" s="233"/>
      <c r="I19" s="39">
        <f>SUM(I13:I18)</f>
        <v>1990.35</v>
      </c>
      <c r="J19" s="158"/>
      <c r="K19" s="264" t="s">
        <v>18</v>
      </c>
      <c r="L19" s="264"/>
      <c r="M19" s="264"/>
      <c r="N19" s="140">
        <f>SUM(N13:N18)</f>
        <v>1990.35</v>
      </c>
      <c r="O19" s="365"/>
      <c r="P19" s="264" t="s">
        <v>18</v>
      </c>
      <c r="Q19" s="264"/>
      <c r="R19" s="264"/>
      <c r="S19" s="140">
        <f>SUM(S13:S18)</f>
        <v>2014.2341999999999</v>
      </c>
      <c r="T19" s="186"/>
      <c r="U19" s="264" t="s">
        <v>18</v>
      </c>
      <c r="V19" s="264"/>
      <c r="W19" s="264"/>
      <c r="X19" s="140">
        <f>SUM(X13:X18)</f>
        <v>2014.2341999999999</v>
      </c>
      <c r="Y19" s="186"/>
      <c r="Z19" s="264" t="s">
        <v>18</v>
      </c>
      <c r="AA19" s="264"/>
      <c r="AB19" s="264"/>
      <c r="AC19" s="140">
        <f>SUM(AC13:AC18)</f>
        <v>2150.3964150000002</v>
      </c>
    </row>
    <row r="20" spans="1:29" x14ac:dyDescent="0.25">
      <c r="G20" s="1"/>
      <c r="H20" s="1"/>
      <c r="J20" s="158"/>
      <c r="K20" s="186"/>
      <c r="L20" s="288"/>
      <c r="M20" s="288"/>
      <c r="N20" s="186"/>
      <c r="O20" s="365"/>
      <c r="P20" s="186"/>
      <c r="Q20" s="288"/>
      <c r="R20" s="288"/>
      <c r="S20" s="186"/>
      <c r="T20" s="186"/>
      <c r="U20" s="186"/>
      <c r="V20" s="288"/>
      <c r="W20" s="288"/>
      <c r="X20" s="186"/>
      <c r="Y20" s="186"/>
      <c r="Z20" s="186"/>
      <c r="AA20" s="288"/>
      <c r="AB20" s="288"/>
      <c r="AC20" s="186"/>
    </row>
    <row r="21" spans="1:29" x14ac:dyDescent="0.25">
      <c r="A21" s="233" t="s">
        <v>19</v>
      </c>
      <c r="B21" s="233"/>
      <c r="C21" s="233"/>
      <c r="D21" s="233"/>
      <c r="F21" s="233" t="s">
        <v>19</v>
      </c>
      <c r="G21" s="233"/>
      <c r="H21" s="233"/>
      <c r="I21" s="233"/>
      <c r="J21" s="158"/>
      <c r="K21" s="264" t="s">
        <v>19</v>
      </c>
      <c r="L21" s="264"/>
      <c r="M21" s="264"/>
      <c r="N21" s="264"/>
      <c r="O21" s="365"/>
      <c r="P21" s="264" t="s">
        <v>19</v>
      </c>
      <c r="Q21" s="264"/>
      <c r="R21" s="264"/>
      <c r="S21" s="264"/>
      <c r="T21" s="186"/>
      <c r="U21" s="264" t="s">
        <v>19</v>
      </c>
      <c r="V21" s="264"/>
      <c r="W21" s="264"/>
      <c r="X21" s="264"/>
      <c r="Y21" s="186"/>
      <c r="Z21" s="264" t="s">
        <v>19</v>
      </c>
      <c r="AA21" s="264"/>
      <c r="AB21" s="264"/>
      <c r="AC21" s="264"/>
    </row>
    <row r="22" spans="1:29" x14ac:dyDescent="0.25">
      <c r="A22" s="233" t="s">
        <v>24</v>
      </c>
      <c r="B22" s="233"/>
      <c r="C22" s="233"/>
      <c r="D22" s="233"/>
      <c r="F22" s="233" t="s">
        <v>24</v>
      </c>
      <c r="G22" s="233"/>
      <c r="H22" s="233"/>
      <c r="I22" s="233"/>
      <c r="J22" s="158"/>
      <c r="K22" s="264" t="s">
        <v>24</v>
      </c>
      <c r="L22" s="264"/>
      <c r="M22" s="264"/>
      <c r="N22" s="264"/>
      <c r="O22" s="365"/>
      <c r="P22" s="264" t="s">
        <v>24</v>
      </c>
      <c r="Q22" s="264"/>
      <c r="R22" s="264"/>
      <c r="S22" s="264"/>
      <c r="T22" s="186"/>
      <c r="U22" s="264" t="s">
        <v>24</v>
      </c>
      <c r="V22" s="264"/>
      <c r="W22" s="264"/>
      <c r="X22" s="264"/>
      <c r="Y22" s="186"/>
      <c r="Z22" s="264" t="s">
        <v>24</v>
      </c>
      <c r="AA22" s="264"/>
      <c r="AB22" s="264"/>
      <c r="AC22" s="264"/>
    </row>
    <row r="23" spans="1:29" ht="43.5" customHeight="1" x14ac:dyDescent="0.25">
      <c r="A23" s="33" t="s">
        <v>20</v>
      </c>
      <c r="B23" s="33" t="s">
        <v>21</v>
      </c>
      <c r="C23" s="35" t="s">
        <v>28</v>
      </c>
      <c r="D23" s="33" t="s">
        <v>5</v>
      </c>
      <c r="F23" s="107" t="s">
        <v>20</v>
      </c>
      <c r="G23" s="107" t="s">
        <v>21</v>
      </c>
      <c r="H23" s="109" t="s">
        <v>28</v>
      </c>
      <c r="I23" s="107" t="s">
        <v>5</v>
      </c>
      <c r="J23" s="158"/>
      <c r="K23" s="315" t="s">
        <v>20</v>
      </c>
      <c r="L23" s="315" t="s">
        <v>21</v>
      </c>
      <c r="M23" s="314" t="s">
        <v>28</v>
      </c>
      <c r="N23" s="315" t="s">
        <v>5</v>
      </c>
      <c r="O23" s="365"/>
      <c r="P23" s="315" t="s">
        <v>20</v>
      </c>
      <c r="Q23" s="315" t="s">
        <v>21</v>
      </c>
      <c r="R23" s="314" t="s">
        <v>28</v>
      </c>
      <c r="S23" s="315" t="s">
        <v>5</v>
      </c>
      <c r="T23" s="186"/>
      <c r="U23" s="315" t="s">
        <v>20</v>
      </c>
      <c r="V23" s="315" t="s">
        <v>21</v>
      </c>
      <c r="W23" s="314" t="s">
        <v>28</v>
      </c>
      <c r="X23" s="315" t="s">
        <v>5</v>
      </c>
      <c r="Y23" s="186"/>
      <c r="Z23" s="315" t="s">
        <v>20</v>
      </c>
      <c r="AA23" s="315" t="s">
        <v>21</v>
      </c>
      <c r="AB23" s="314" t="s">
        <v>28</v>
      </c>
      <c r="AC23" s="315" t="s">
        <v>5</v>
      </c>
    </row>
    <row r="24" spans="1:29" x14ac:dyDescent="0.25">
      <c r="A24" s="2" t="s">
        <v>6</v>
      </c>
      <c r="B24" s="10" t="s">
        <v>22</v>
      </c>
      <c r="C24" s="21">
        <v>9.0899999999999995E-2</v>
      </c>
      <c r="D24" s="14">
        <f>C24*$D$19</f>
        <v>180.92281499999999</v>
      </c>
      <c r="F24" s="2" t="s">
        <v>6</v>
      </c>
      <c r="G24" s="10" t="s">
        <v>22</v>
      </c>
      <c r="H24" s="21">
        <v>9.0899999999999995E-2</v>
      </c>
      <c r="I24" s="14">
        <f>H24*$I$19</f>
        <v>180.92281499999999</v>
      </c>
      <c r="J24" s="158"/>
      <c r="K24" s="128" t="s">
        <v>6</v>
      </c>
      <c r="L24" s="132" t="s">
        <v>22</v>
      </c>
      <c r="M24" s="318">
        <v>9.0899999999999995E-2</v>
      </c>
      <c r="N24" s="153">
        <f>M24*$N$19</f>
        <v>180.92281499999999</v>
      </c>
      <c r="O24" s="365"/>
      <c r="P24" s="128" t="s">
        <v>6</v>
      </c>
      <c r="Q24" s="132" t="s">
        <v>22</v>
      </c>
      <c r="R24" s="318">
        <v>9.0899999999999995E-2</v>
      </c>
      <c r="S24" s="153">
        <f>R24*$S$19</f>
        <v>183.09388877999999</v>
      </c>
      <c r="T24" s="186"/>
      <c r="U24" s="128" t="s">
        <v>6</v>
      </c>
      <c r="V24" s="132" t="s">
        <v>22</v>
      </c>
      <c r="W24" s="318">
        <v>9.0899999999999995E-2</v>
      </c>
      <c r="X24" s="153">
        <f>W24*$X$19</f>
        <v>183.09388877999999</v>
      </c>
      <c r="Y24" s="186"/>
      <c r="Z24" s="128" t="s">
        <v>6</v>
      </c>
      <c r="AA24" s="132" t="s">
        <v>22</v>
      </c>
      <c r="AB24" s="318">
        <v>9.0899999999999995E-2</v>
      </c>
      <c r="AC24" s="153">
        <f>AB24*$AC$19</f>
        <v>195.4710341235</v>
      </c>
    </row>
    <row r="25" spans="1:29" x14ac:dyDescent="0.25">
      <c r="A25" s="2" t="s">
        <v>8</v>
      </c>
      <c r="B25" s="10" t="s">
        <v>23</v>
      </c>
      <c r="C25" s="21">
        <v>0.1212</v>
      </c>
      <c r="D25" s="14">
        <f>C25*$D$19</f>
        <v>241.23041999999998</v>
      </c>
      <c r="F25" s="2" t="s">
        <v>8</v>
      </c>
      <c r="G25" s="10" t="s">
        <v>23</v>
      </c>
      <c r="H25" s="21">
        <v>0.1212</v>
      </c>
      <c r="I25" s="14">
        <f>H25*$I$19</f>
        <v>241.23041999999998</v>
      </c>
      <c r="J25" s="158"/>
      <c r="K25" s="128" t="s">
        <v>8</v>
      </c>
      <c r="L25" s="132" t="s">
        <v>23</v>
      </c>
      <c r="M25" s="318">
        <v>0.1212</v>
      </c>
      <c r="N25" s="153">
        <f>M25*$N$19</f>
        <v>241.23041999999998</v>
      </c>
      <c r="O25" s="365"/>
      <c r="P25" s="128" t="s">
        <v>8</v>
      </c>
      <c r="Q25" s="132" t="s">
        <v>23</v>
      </c>
      <c r="R25" s="318">
        <v>0.1212</v>
      </c>
      <c r="S25" s="153">
        <f>R25*$S$19</f>
        <v>244.12518503999999</v>
      </c>
      <c r="T25" s="186"/>
      <c r="U25" s="128" t="s">
        <v>8</v>
      </c>
      <c r="V25" s="132" t="s">
        <v>23</v>
      </c>
      <c r="W25" s="318">
        <v>0.1212</v>
      </c>
      <c r="X25" s="153">
        <f>W25*$X$19</f>
        <v>244.12518503999999</v>
      </c>
      <c r="Y25" s="186"/>
      <c r="Z25" s="128" t="s">
        <v>8</v>
      </c>
      <c r="AA25" s="132" t="s">
        <v>23</v>
      </c>
      <c r="AB25" s="318">
        <v>0.1212</v>
      </c>
      <c r="AC25" s="153">
        <f>AB25*$AC$19</f>
        <v>260.62804549800001</v>
      </c>
    </row>
    <row r="26" spans="1:29" x14ac:dyDescent="0.25">
      <c r="A26" s="233" t="s">
        <v>18</v>
      </c>
      <c r="B26" s="233"/>
      <c r="C26" s="20">
        <f>SUM(C24:C25)</f>
        <v>0.21210000000000001</v>
      </c>
      <c r="D26" s="14">
        <f>SUM(D24:D25)</f>
        <v>422.153235</v>
      </c>
      <c r="F26" s="233" t="s">
        <v>18</v>
      </c>
      <c r="G26" s="233"/>
      <c r="H26" s="20">
        <f>SUM(H24:H25)</f>
        <v>0.21210000000000001</v>
      </c>
      <c r="I26" s="14">
        <f>SUM(I24:I25)</f>
        <v>422.153235</v>
      </c>
      <c r="J26" s="158"/>
      <c r="K26" s="264" t="s">
        <v>18</v>
      </c>
      <c r="L26" s="264"/>
      <c r="M26" s="151">
        <f>SUM(M24:M25)</f>
        <v>0.21210000000000001</v>
      </c>
      <c r="N26" s="153">
        <f>SUM(N24:N25)</f>
        <v>422.153235</v>
      </c>
      <c r="O26" s="365"/>
      <c r="P26" s="264" t="s">
        <v>18</v>
      </c>
      <c r="Q26" s="264"/>
      <c r="R26" s="151">
        <f>SUM(R24:R25)</f>
        <v>0.21210000000000001</v>
      </c>
      <c r="S26" s="153">
        <f>SUM(S24:S25)</f>
        <v>427.21907381999995</v>
      </c>
      <c r="T26" s="186"/>
      <c r="U26" s="264" t="s">
        <v>18</v>
      </c>
      <c r="V26" s="264"/>
      <c r="W26" s="151">
        <f>SUM(W24:W25)</f>
        <v>0.21210000000000001</v>
      </c>
      <c r="X26" s="153">
        <f>SUM(X24:X25)</f>
        <v>427.21907381999995</v>
      </c>
      <c r="Y26" s="186"/>
      <c r="Z26" s="264" t="s">
        <v>18</v>
      </c>
      <c r="AA26" s="264"/>
      <c r="AB26" s="151">
        <f>SUM(AB24:AB25)</f>
        <v>0.21210000000000001</v>
      </c>
      <c r="AC26" s="153">
        <f>SUM(AC24:AC25)</f>
        <v>456.09907962149998</v>
      </c>
    </row>
    <row r="27" spans="1:29" x14ac:dyDescent="0.25">
      <c r="G27" s="1"/>
      <c r="H27" s="1"/>
      <c r="J27" s="158"/>
      <c r="K27" s="186"/>
      <c r="L27" s="288"/>
      <c r="M27" s="288"/>
      <c r="N27" s="186"/>
      <c r="O27" s="365"/>
      <c r="P27" s="186"/>
      <c r="Q27" s="288"/>
      <c r="R27" s="288"/>
      <c r="S27" s="186"/>
      <c r="T27" s="186"/>
      <c r="U27" s="186"/>
      <c r="V27" s="288"/>
      <c r="W27" s="288"/>
      <c r="X27" s="186"/>
      <c r="Y27" s="186"/>
      <c r="Z27" s="186"/>
      <c r="AA27" s="288"/>
      <c r="AB27" s="288"/>
      <c r="AC27" s="186"/>
    </row>
    <row r="28" spans="1:29" ht="33" customHeight="1" x14ac:dyDescent="0.25">
      <c r="A28" s="245" t="s">
        <v>25</v>
      </c>
      <c r="B28" s="245"/>
      <c r="C28" s="245"/>
      <c r="D28" s="245"/>
      <c r="F28" s="245" t="s">
        <v>25</v>
      </c>
      <c r="G28" s="245"/>
      <c r="H28" s="245"/>
      <c r="I28" s="245"/>
      <c r="J28" s="158"/>
      <c r="K28" s="319" t="s">
        <v>25</v>
      </c>
      <c r="L28" s="319"/>
      <c r="M28" s="319"/>
      <c r="N28" s="319"/>
      <c r="O28" s="365"/>
      <c r="P28" s="319" t="s">
        <v>25</v>
      </c>
      <c r="Q28" s="319"/>
      <c r="R28" s="319"/>
      <c r="S28" s="319"/>
      <c r="T28" s="186"/>
      <c r="U28" s="319" t="s">
        <v>25</v>
      </c>
      <c r="V28" s="319"/>
      <c r="W28" s="319"/>
      <c r="X28" s="319"/>
      <c r="Y28" s="186"/>
      <c r="Z28" s="319" t="s">
        <v>25</v>
      </c>
      <c r="AA28" s="319"/>
      <c r="AB28" s="319"/>
      <c r="AC28" s="319"/>
    </row>
    <row r="29" spans="1:29" x14ac:dyDescent="0.25">
      <c r="A29" s="34" t="s">
        <v>26</v>
      </c>
      <c r="B29" s="35" t="s">
        <v>27</v>
      </c>
      <c r="C29" s="35" t="s">
        <v>28</v>
      </c>
      <c r="D29" s="34" t="s">
        <v>5</v>
      </c>
      <c r="F29" s="108" t="s">
        <v>26</v>
      </c>
      <c r="G29" s="109" t="s">
        <v>27</v>
      </c>
      <c r="H29" s="109" t="s">
        <v>28</v>
      </c>
      <c r="I29" s="108" t="s">
        <v>5</v>
      </c>
      <c r="J29" s="158"/>
      <c r="K29" s="206" t="s">
        <v>26</v>
      </c>
      <c r="L29" s="314" t="s">
        <v>27</v>
      </c>
      <c r="M29" s="314" t="s">
        <v>28</v>
      </c>
      <c r="N29" s="206" t="s">
        <v>5</v>
      </c>
      <c r="O29" s="365"/>
      <c r="P29" s="206" t="s">
        <v>26</v>
      </c>
      <c r="Q29" s="314" t="s">
        <v>27</v>
      </c>
      <c r="R29" s="314" t="s">
        <v>28</v>
      </c>
      <c r="S29" s="206" t="s">
        <v>5</v>
      </c>
      <c r="T29" s="186"/>
      <c r="U29" s="206" t="s">
        <v>26</v>
      </c>
      <c r="V29" s="314" t="s">
        <v>27</v>
      </c>
      <c r="W29" s="314" t="s">
        <v>28</v>
      </c>
      <c r="X29" s="206" t="s">
        <v>5</v>
      </c>
      <c r="Y29" s="186"/>
      <c r="Z29" s="206" t="s">
        <v>26</v>
      </c>
      <c r="AA29" s="314" t="s">
        <v>27</v>
      </c>
      <c r="AB29" s="314" t="s">
        <v>28</v>
      </c>
      <c r="AC29" s="206" t="s">
        <v>5</v>
      </c>
    </row>
    <row r="30" spans="1:29" x14ac:dyDescent="0.25">
      <c r="A30" s="2" t="s">
        <v>6</v>
      </c>
      <c r="B30" s="10" t="s">
        <v>29</v>
      </c>
      <c r="C30" s="15">
        <v>0</v>
      </c>
      <c r="D30" s="12">
        <f t="shared" ref="D30:D37" si="0">C30*($D$19+$D$26)</f>
        <v>0</v>
      </c>
      <c r="F30" s="2" t="s">
        <v>6</v>
      </c>
      <c r="G30" s="10" t="s">
        <v>29</v>
      </c>
      <c r="H30" s="15">
        <v>0</v>
      </c>
      <c r="I30" s="12">
        <f t="shared" ref="I30:I37" si="1">H30*($I$19+$I$26)</f>
        <v>0</v>
      </c>
      <c r="J30" s="158"/>
      <c r="K30" s="128" t="s">
        <v>6</v>
      </c>
      <c r="L30" s="132" t="s">
        <v>29</v>
      </c>
      <c r="M30" s="115">
        <v>0</v>
      </c>
      <c r="N30" s="152">
        <f t="shared" ref="N30:N37" si="2">M30*($I$19+$I$26)</f>
        <v>0</v>
      </c>
      <c r="O30" s="365"/>
      <c r="P30" s="128" t="s">
        <v>6</v>
      </c>
      <c r="Q30" s="132" t="s">
        <v>29</v>
      </c>
      <c r="R30" s="115">
        <v>0</v>
      </c>
      <c r="S30" s="152">
        <f t="shared" ref="S30:S37" si="3">R30*($S$19+$S$26)</f>
        <v>0</v>
      </c>
      <c r="T30" s="186"/>
      <c r="U30" s="128" t="s">
        <v>6</v>
      </c>
      <c r="V30" s="132" t="s">
        <v>29</v>
      </c>
      <c r="W30" s="115">
        <v>0</v>
      </c>
      <c r="X30" s="152">
        <f t="shared" ref="X30:X37" si="4">W30*($X$19+$X$26)</f>
        <v>0</v>
      </c>
      <c r="Y30" s="186"/>
      <c r="Z30" s="128" t="s">
        <v>6</v>
      </c>
      <c r="AA30" s="132" t="s">
        <v>29</v>
      </c>
      <c r="AB30" s="115">
        <v>0</v>
      </c>
      <c r="AC30" s="152">
        <f t="shared" ref="AC30:AC37" si="5">AB30*($AC$19+$AC$26)</f>
        <v>0</v>
      </c>
    </row>
    <row r="31" spans="1:29" x14ac:dyDescent="0.25">
      <c r="A31" s="2" t="s">
        <v>8</v>
      </c>
      <c r="B31" s="10" t="s">
        <v>30</v>
      </c>
      <c r="C31" s="15">
        <v>2.5000000000000001E-2</v>
      </c>
      <c r="D31" s="12">
        <f t="shared" si="0"/>
        <v>60.312580875000009</v>
      </c>
      <c r="F31" s="2" t="s">
        <v>8</v>
      </c>
      <c r="G31" s="10" t="s">
        <v>30</v>
      </c>
      <c r="H31" s="15">
        <v>2.5000000000000001E-2</v>
      </c>
      <c r="I31" s="12">
        <f t="shared" si="1"/>
        <v>60.312580875000009</v>
      </c>
      <c r="J31" s="158"/>
      <c r="K31" s="128" t="s">
        <v>8</v>
      </c>
      <c r="L31" s="132" t="s">
        <v>30</v>
      </c>
      <c r="M31" s="115">
        <v>2.5000000000000001E-2</v>
      </c>
      <c r="N31" s="152">
        <f t="shared" si="2"/>
        <v>60.312580875000009</v>
      </c>
      <c r="O31" s="365"/>
      <c r="P31" s="128" t="s">
        <v>8</v>
      </c>
      <c r="Q31" s="132" t="s">
        <v>30</v>
      </c>
      <c r="R31" s="115">
        <v>2.5000000000000001E-2</v>
      </c>
      <c r="S31" s="152">
        <f t="shared" si="3"/>
        <v>61.036331845499994</v>
      </c>
      <c r="T31" s="186"/>
      <c r="U31" s="128" t="s">
        <v>8</v>
      </c>
      <c r="V31" s="132" t="s">
        <v>30</v>
      </c>
      <c r="W31" s="115">
        <v>2.5000000000000001E-2</v>
      </c>
      <c r="X31" s="152">
        <f t="shared" si="4"/>
        <v>61.036331845499994</v>
      </c>
      <c r="Y31" s="186"/>
      <c r="Z31" s="128" t="s">
        <v>8</v>
      </c>
      <c r="AA31" s="132" t="s">
        <v>30</v>
      </c>
      <c r="AB31" s="115">
        <v>2.5000000000000001E-2</v>
      </c>
      <c r="AC31" s="152">
        <f t="shared" si="5"/>
        <v>65.162387365537512</v>
      </c>
    </row>
    <row r="32" spans="1:29" x14ac:dyDescent="0.25">
      <c r="A32" s="2" t="s">
        <v>10</v>
      </c>
      <c r="B32" s="10" t="s">
        <v>126</v>
      </c>
      <c r="C32" s="15">
        <v>0.02</v>
      </c>
      <c r="D32" s="12">
        <f t="shared" si="0"/>
        <v>48.250064700000003</v>
      </c>
      <c r="F32" s="2" t="s">
        <v>10</v>
      </c>
      <c r="G32" s="10" t="s">
        <v>126</v>
      </c>
      <c r="H32" s="115">
        <v>0.02</v>
      </c>
      <c r="I32" s="12">
        <f t="shared" si="1"/>
        <v>48.250064700000003</v>
      </c>
      <c r="J32" s="158"/>
      <c r="K32" s="128" t="s">
        <v>10</v>
      </c>
      <c r="L32" s="132" t="s">
        <v>126</v>
      </c>
      <c r="M32" s="115">
        <f>2%*0.5</f>
        <v>0.01</v>
      </c>
      <c r="N32" s="152">
        <f t="shared" si="2"/>
        <v>24.125032350000001</v>
      </c>
      <c r="O32" s="365"/>
      <c r="P32" s="128" t="s">
        <v>10</v>
      </c>
      <c r="Q32" s="132" t="s">
        <v>126</v>
      </c>
      <c r="R32" s="115">
        <f>2%*0.5</f>
        <v>0.01</v>
      </c>
      <c r="S32" s="152">
        <f t="shared" si="3"/>
        <v>24.414532738199995</v>
      </c>
      <c r="T32" s="186"/>
      <c r="U32" s="128" t="s">
        <v>10</v>
      </c>
      <c r="V32" s="132" t="s">
        <v>126</v>
      </c>
      <c r="W32" s="115">
        <f>2%*0.5</f>
        <v>0.01</v>
      </c>
      <c r="X32" s="152">
        <f t="shared" si="4"/>
        <v>24.414532738199995</v>
      </c>
      <c r="Y32" s="186"/>
      <c r="Z32" s="128" t="s">
        <v>10</v>
      </c>
      <c r="AA32" s="132" t="s">
        <v>126</v>
      </c>
      <c r="AB32" s="115">
        <f>2%*0.5</f>
        <v>0.01</v>
      </c>
      <c r="AC32" s="152">
        <f t="shared" si="5"/>
        <v>26.064954946215003</v>
      </c>
    </row>
    <row r="33" spans="1:29" x14ac:dyDescent="0.25">
      <c r="A33" s="2" t="s">
        <v>12</v>
      </c>
      <c r="B33" s="10" t="s">
        <v>31</v>
      </c>
      <c r="C33" s="15">
        <v>1.4999999999999999E-2</v>
      </c>
      <c r="D33" s="12">
        <f t="shared" si="0"/>
        <v>36.187548525000004</v>
      </c>
      <c r="F33" s="2" t="s">
        <v>12</v>
      </c>
      <c r="G33" s="10" t="s">
        <v>31</v>
      </c>
      <c r="H33" s="115">
        <v>1.4999999999999999E-2</v>
      </c>
      <c r="I33" s="12">
        <f t="shared" si="1"/>
        <v>36.187548525000004</v>
      </c>
      <c r="J33" s="158"/>
      <c r="K33" s="128" t="s">
        <v>12</v>
      </c>
      <c r="L33" s="132" t="s">
        <v>31</v>
      </c>
      <c r="M33" s="115">
        <v>1.4999999999999999E-2</v>
      </c>
      <c r="N33" s="152">
        <f t="shared" si="2"/>
        <v>36.187548525000004</v>
      </c>
      <c r="O33" s="365"/>
      <c r="P33" s="128" t="s">
        <v>12</v>
      </c>
      <c r="Q33" s="132" t="s">
        <v>31</v>
      </c>
      <c r="R33" s="115">
        <v>1.4999999999999999E-2</v>
      </c>
      <c r="S33" s="152">
        <f t="shared" si="3"/>
        <v>36.621799107299992</v>
      </c>
      <c r="T33" s="186"/>
      <c r="U33" s="128" t="s">
        <v>12</v>
      </c>
      <c r="V33" s="132" t="s">
        <v>31</v>
      </c>
      <c r="W33" s="115">
        <v>1.4999999999999999E-2</v>
      </c>
      <c r="X33" s="152">
        <f t="shared" si="4"/>
        <v>36.621799107299992</v>
      </c>
      <c r="Y33" s="186"/>
      <c r="Z33" s="128" t="s">
        <v>12</v>
      </c>
      <c r="AA33" s="132" t="s">
        <v>31</v>
      </c>
      <c r="AB33" s="115">
        <v>1.4999999999999999E-2</v>
      </c>
      <c r="AC33" s="152">
        <f t="shared" si="5"/>
        <v>39.097432419322502</v>
      </c>
    </row>
    <row r="34" spans="1:29" x14ac:dyDescent="0.25">
      <c r="A34" s="2" t="s">
        <v>14</v>
      </c>
      <c r="B34" s="10" t="s">
        <v>32</v>
      </c>
      <c r="C34" s="15">
        <v>0.01</v>
      </c>
      <c r="D34" s="12">
        <f t="shared" si="0"/>
        <v>24.125032350000001</v>
      </c>
      <c r="F34" s="2" t="s">
        <v>14</v>
      </c>
      <c r="G34" s="10" t="s">
        <v>32</v>
      </c>
      <c r="H34" s="115">
        <v>0.01</v>
      </c>
      <c r="I34" s="12">
        <f t="shared" si="1"/>
        <v>24.125032350000001</v>
      </c>
      <c r="J34" s="158"/>
      <c r="K34" s="128" t="s">
        <v>14</v>
      </c>
      <c r="L34" s="132" t="s">
        <v>32</v>
      </c>
      <c r="M34" s="115">
        <v>0.01</v>
      </c>
      <c r="N34" s="152">
        <f t="shared" si="2"/>
        <v>24.125032350000001</v>
      </c>
      <c r="O34" s="365"/>
      <c r="P34" s="128" t="s">
        <v>14</v>
      </c>
      <c r="Q34" s="132" t="s">
        <v>32</v>
      </c>
      <c r="R34" s="115">
        <v>0.01</v>
      </c>
      <c r="S34" s="152">
        <f t="shared" si="3"/>
        <v>24.414532738199995</v>
      </c>
      <c r="T34" s="186"/>
      <c r="U34" s="128" t="s">
        <v>14</v>
      </c>
      <c r="V34" s="132" t="s">
        <v>32</v>
      </c>
      <c r="W34" s="115">
        <v>0.01</v>
      </c>
      <c r="X34" s="152">
        <f t="shared" si="4"/>
        <v>24.414532738199995</v>
      </c>
      <c r="Y34" s="186"/>
      <c r="Z34" s="128" t="s">
        <v>14</v>
      </c>
      <c r="AA34" s="132" t="s">
        <v>32</v>
      </c>
      <c r="AB34" s="115">
        <v>0.01</v>
      </c>
      <c r="AC34" s="152">
        <f t="shared" si="5"/>
        <v>26.064954946215003</v>
      </c>
    </row>
    <row r="35" spans="1:29" x14ac:dyDescent="0.25">
      <c r="A35" s="2" t="s">
        <v>16</v>
      </c>
      <c r="B35" s="10" t="s">
        <v>33</v>
      </c>
      <c r="C35" s="15">
        <v>6.0000000000000001E-3</v>
      </c>
      <c r="D35" s="12">
        <f t="shared" si="0"/>
        <v>14.475019410000002</v>
      </c>
      <c r="F35" s="2" t="s">
        <v>16</v>
      </c>
      <c r="G35" s="10" t="s">
        <v>33</v>
      </c>
      <c r="H35" s="115">
        <v>6.0000000000000001E-3</v>
      </c>
      <c r="I35" s="12">
        <f t="shared" si="1"/>
        <v>14.475019410000002</v>
      </c>
      <c r="J35" s="158"/>
      <c r="K35" s="128" t="s">
        <v>16</v>
      </c>
      <c r="L35" s="132" t="s">
        <v>33</v>
      </c>
      <c r="M35" s="115">
        <v>6.0000000000000001E-3</v>
      </c>
      <c r="N35" s="152">
        <f t="shared" si="2"/>
        <v>14.475019410000002</v>
      </c>
      <c r="O35" s="365"/>
      <c r="P35" s="128" t="s">
        <v>16</v>
      </c>
      <c r="Q35" s="132" t="s">
        <v>33</v>
      </c>
      <c r="R35" s="115">
        <v>6.0000000000000001E-3</v>
      </c>
      <c r="S35" s="152">
        <f t="shared" si="3"/>
        <v>14.648719642919998</v>
      </c>
      <c r="T35" s="186"/>
      <c r="U35" s="128" t="s">
        <v>16</v>
      </c>
      <c r="V35" s="132" t="s">
        <v>33</v>
      </c>
      <c r="W35" s="115">
        <v>6.0000000000000001E-3</v>
      </c>
      <c r="X35" s="152">
        <f t="shared" si="4"/>
        <v>14.648719642919998</v>
      </c>
      <c r="Y35" s="186"/>
      <c r="Z35" s="128" t="s">
        <v>16</v>
      </c>
      <c r="AA35" s="132" t="s">
        <v>33</v>
      </c>
      <c r="AB35" s="115">
        <v>6.0000000000000001E-3</v>
      </c>
      <c r="AC35" s="152">
        <f t="shared" si="5"/>
        <v>15.638972967729002</v>
      </c>
    </row>
    <row r="36" spans="1:29" x14ac:dyDescent="0.25">
      <c r="A36" s="2" t="s">
        <v>34</v>
      </c>
      <c r="B36" s="10" t="s">
        <v>35</v>
      </c>
      <c r="C36" s="15">
        <v>2E-3</v>
      </c>
      <c r="D36" s="12">
        <f t="shared" si="0"/>
        <v>4.8250064699999999</v>
      </c>
      <c r="F36" s="2" t="s">
        <v>34</v>
      </c>
      <c r="G36" s="10" t="s">
        <v>35</v>
      </c>
      <c r="H36" s="115">
        <v>2E-3</v>
      </c>
      <c r="I36" s="12">
        <f t="shared" si="1"/>
        <v>4.8250064699999999</v>
      </c>
      <c r="J36" s="158"/>
      <c r="K36" s="128" t="s">
        <v>34</v>
      </c>
      <c r="L36" s="132" t="s">
        <v>35</v>
      </c>
      <c r="M36" s="115">
        <v>2E-3</v>
      </c>
      <c r="N36" s="152">
        <f t="shared" si="2"/>
        <v>4.8250064699999999</v>
      </c>
      <c r="O36" s="365"/>
      <c r="P36" s="128" t="s">
        <v>34</v>
      </c>
      <c r="Q36" s="132" t="s">
        <v>35</v>
      </c>
      <c r="R36" s="115">
        <v>2E-3</v>
      </c>
      <c r="S36" s="152">
        <f t="shared" si="3"/>
        <v>4.8829065476399993</v>
      </c>
      <c r="T36" s="186"/>
      <c r="U36" s="128" t="s">
        <v>34</v>
      </c>
      <c r="V36" s="132" t="s">
        <v>35</v>
      </c>
      <c r="W36" s="115">
        <v>2E-3</v>
      </c>
      <c r="X36" s="152">
        <f t="shared" si="4"/>
        <v>4.8829065476399993</v>
      </c>
      <c r="Y36" s="186"/>
      <c r="Z36" s="128" t="s">
        <v>34</v>
      </c>
      <c r="AA36" s="132" t="s">
        <v>35</v>
      </c>
      <c r="AB36" s="115">
        <v>2E-3</v>
      </c>
      <c r="AC36" s="152">
        <f t="shared" si="5"/>
        <v>5.2129909892430009</v>
      </c>
    </row>
    <row r="37" spans="1:29" x14ac:dyDescent="0.25">
      <c r="A37" s="2" t="s">
        <v>36</v>
      </c>
      <c r="B37" s="10" t="s">
        <v>37</v>
      </c>
      <c r="C37" s="15">
        <v>0.08</v>
      </c>
      <c r="D37" s="12">
        <f t="shared" si="0"/>
        <v>193.00025880000001</v>
      </c>
      <c r="F37" s="2" t="s">
        <v>36</v>
      </c>
      <c r="G37" s="10" t="s">
        <v>37</v>
      </c>
      <c r="H37" s="115">
        <v>0.08</v>
      </c>
      <c r="I37" s="12">
        <f t="shared" si="1"/>
        <v>193.00025880000001</v>
      </c>
      <c r="J37" s="158"/>
      <c r="K37" s="128" t="s">
        <v>36</v>
      </c>
      <c r="L37" s="132" t="s">
        <v>37</v>
      </c>
      <c r="M37" s="115">
        <v>0.08</v>
      </c>
      <c r="N37" s="152">
        <f t="shared" si="2"/>
        <v>193.00025880000001</v>
      </c>
      <c r="O37" s="365"/>
      <c r="P37" s="128" t="s">
        <v>36</v>
      </c>
      <c r="Q37" s="132" t="s">
        <v>37</v>
      </c>
      <c r="R37" s="115">
        <v>0.08</v>
      </c>
      <c r="S37" s="152">
        <f t="shared" si="3"/>
        <v>195.31626190559996</v>
      </c>
      <c r="T37" s="186"/>
      <c r="U37" s="128" t="s">
        <v>36</v>
      </c>
      <c r="V37" s="132" t="s">
        <v>37</v>
      </c>
      <c r="W37" s="115">
        <v>0.08</v>
      </c>
      <c r="X37" s="152">
        <f t="shared" si="4"/>
        <v>195.31626190559996</v>
      </c>
      <c r="Y37" s="186"/>
      <c r="Z37" s="128" t="s">
        <v>36</v>
      </c>
      <c r="AA37" s="132" t="s">
        <v>37</v>
      </c>
      <c r="AB37" s="115">
        <v>0.08</v>
      </c>
      <c r="AC37" s="152">
        <f t="shared" si="5"/>
        <v>208.51963956972003</v>
      </c>
    </row>
    <row r="38" spans="1:29" x14ac:dyDescent="0.25">
      <c r="A38" s="237" t="s">
        <v>18</v>
      </c>
      <c r="B38" s="239"/>
      <c r="C38" s="16">
        <f>SUM(C30:C37)</f>
        <v>0.158</v>
      </c>
      <c r="D38" s="12">
        <f>SUM(D30:D37)</f>
        <v>381.17551113000002</v>
      </c>
      <c r="F38" s="237" t="s">
        <v>18</v>
      </c>
      <c r="G38" s="239"/>
      <c r="H38" s="116">
        <f>SUM(H30:H37)</f>
        <v>0.158</v>
      </c>
      <c r="I38" s="12">
        <f>SUM(I30:I37)</f>
        <v>381.17551113000002</v>
      </c>
      <c r="J38" s="158"/>
      <c r="K38" s="268" t="s">
        <v>18</v>
      </c>
      <c r="L38" s="263"/>
      <c r="M38" s="116">
        <f>SUM(M30:M37)</f>
        <v>0.14800000000000002</v>
      </c>
      <c r="N38" s="152">
        <f>SUM(N30:N37)</f>
        <v>357.05047878000005</v>
      </c>
      <c r="O38" s="365"/>
      <c r="P38" s="268" t="s">
        <v>18</v>
      </c>
      <c r="Q38" s="263"/>
      <c r="R38" s="116">
        <f>SUM(R30:R37)</f>
        <v>0.14800000000000002</v>
      </c>
      <c r="S38" s="152">
        <f>SUM(S30:S37)</f>
        <v>361.33508452535989</v>
      </c>
      <c r="T38" s="186"/>
      <c r="U38" s="268" t="s">
        <v>18</v>
      </c>
      <c r="V38" s="263"/>
      <c r="W38" s="116">
        <f>SUM(W30:W37)</f>
        <v>0.14800000000000002</v>
      </c>
      <c r="X38" s="152">
        <f>SUM(X30:X37)</f>
        <v>361.33508452535989</v>
      </c>
      <c r="Y38" s="186"/>
      <c r="Z38" s="268" t="s">
        <v>18</v>
      </c>
      <c r="AA38" s="263"/>
      <c r="AB38" s="116">
        <f>SUM(AB30:AB37)</f>
        <v>0.14800000000000002</v>
      </c>
      <c r="AC38" s="152">
        <f>SUM(AC30:AC37)</f>
        <v>385.76133320398208</v>
      </c>
    </row>
    <row r="39" spans="1:29" x14ac:dyDescent="0.25">
      <c r="G39" s="1"/>
      <c r="H39" s="1"/>
      <c r="J39" s="158"/>
      <c r="K39" s="186"/>
      <c r="L39" s="288"/>
      <c r="M39" s="288"/>
      <c r="N39" s="186"/>
      <c r="O39" s="365"/>
      <c r="P39" s="186"/>
      <c r="Q39" s="288"/>
      <c r="R39" s="288"/>
      <c r="S39" s="186"/>
      <c r="T39" s="186"/>
      <c r="U39" s="186"/>
      <c r="V39" s="288"/>
      <c r="W39" s="288"/>
      <c r="X39" s="186"/>
      <c r="Y39" s="186"/>
      <c r="Z39" s="186"/>
      <c r="AA39" s="288"/>
      <c r="AB39" s="288"/>
      <c r="AC39" s="186"/>
    </row>
    <row r="40" spans="1:29" ht="15" customHeight="1" x14ac:dyDescent="0.25">
      <c r="A40" s="245" t="s">
        <v>38</v>
      </c>
      <c r="B40" s="245"/>
      <c r="C40" s="245"/>
      <c r="D40" s="245"/>
      <c r="F40" s="245" t="s">
        <v>38</v>
      </c>
      <c r="G40" s="245"/>
      <c r="H40" s="245"/>
      <c r="I40" s="245"/>
      <c r="J40" s="158"/>
      <c r="K40" s="319" t="s">
        <v>38</v>
      </c>
      <c r="L40" s="319"/>
      <c r="M40" s="319"/>
      <c r="N40" s="319"/>
      <c r="O40" s="365"/>
      <c r="P40" s="319" t="s">
        <v>38</v>
      </c>
      <c r="Q40" s="319"/>
      <c r="R40" s="319"/>
      <c r="S40" s="319"/>
      <c r="T40" s="186"/>
      <c r="U40" s="319" t="s">
        <v>38</v>
      </c>
      <c r="V40" s="319"/>
      <c r="W40" s="319"/>
      <c r="X40" s="319"/>
      <c r="Y40" s="186"/>
      <c r="Z40" s="319" t="s">
        <v>38</v>
      </c>
      <c r="AA40" s="319"/>
      <c r="AB40" s="319"/>
      <c r="AC40" s="319"/>
    </row>
    <row r="41" spans="1:29" x14ac:dyDescent="0.25">
      <c r="A41" s="34" t="s">
        <v>39</v>
      </c>
      <c r="B41" s="35" t="s">
        <v>40</v>
      </c>
      <c r="C41" s="34" t="s">
        <v>90</v>
      </c>
      <c r="D41" s="35" t="s">
        <v>5</v>
      </c>
      <c r="F41" s="108" t="s">
        <v>39</v>
      </c>
      <c r="G41" s="109" t="s">
        <v>40</v>
      </c>
      <c r="H41" s="108" t="s">
        <v>90</v>
      </c>
      <c r="I41" s="109" t="s">
        <v>5</v>
      </c>
      <c r="J41" s="158"/>
      <c r="K41" s="206" t="s">
        <v>39</v>
      </c>
      <c r="L41" s="314" t="s">
        <v>40</v>
      </c>
      <c r="M41" s="206" t="s">
        <v>90</v>
      </c>
      <c r="N41" s="314" t="s">
        <v>5</v>
      </c>
      <c r="O41" s="365"/>
      <c r="P41" s="206" t="s">
        <v>39</v>
      </c>
      <c r="Q41" s="314" t="s">
        <v>40</v>
      </c>
      <c r="R41" s="206" t="s">
        <v>90</v>
      </c>
      <c r="S41" s="314" t="s">
        <v>5</v>
      </c>
      <c r="T41" s="186"/>
      <c r="U41" s="206" t="s">
        <v>39</v>
      </c>
      <c r="V41" s="314" t="s">
        <v>40</v>
      </c>
      <c r="W41" s="206" t="s">
        <v>90</v>
      </c>
      <c r="X41" s="314" t="s">
        <v>5</v>
      </c>
      <c r="Y41" s="186"/>
      <c r="Z41" s="206" t="s">
        <v>39</v>
      </c>
      <c r="AA41" s="314" t="s">
        <v>40</v>
      </c>
      <c r="AB41" s="206" t="s">
        <v>90</v>
      </c>
      <c r="AC41" s="314" t="s">
        <v>5</v>
      </c>
    </row>
    <row r="42" spans="1:29" x14ac:dyDescent="0.25">
      <c r="A42" s="2" t="s">
        <v>6</v>
      </c>
      <c r="B42" s="10" t="s">
        <v>41</v>
      </c>
      <c r="C42" s="30">
        <v>22</v>
      </c>
      <c r="D42" s="14">
        <f>IF((D13*6%)&gt;(C42*10),0,(C42*10)-(D13*6%))</f>
        <v>112</v>
      </c>
      <c r="F42" s="2" t="s">
        <v>6</v>
      </c>
      <c r="G42" s="10" t="s">
        <v>41</v>
      </c>
      <c r="H42" s="30">
        <v>22</v>
      </c>
      <c r="I42" s="14">
        <f>IF((I13*6%)&gt;(H42*10),0,(H42*10)-(I13*6%))</f>
        <v>112</v>
      </c>
      <c r="J42" s="158"/>
      <c r="K42" s="128" t="s">
        <v>6</v>
      </c>
      <c r="L42" s="132" t="s">
        <v>41</v>
      </c>
      <c r="M42" s="145">
        <v>22</v>
      </c>
      <c r="N42" s="153">
        <f>IF((N13*6%)&gt;(M42*10),0,(M42*10)-(N13*6%))</f>
        <v>112</v>
      </c>
      <c r="O42" s="365"/>
      <c r="P42" s="128" t="s">
        <v>6</v>
      </c>
      <c r="Q42" s="324" t="s">
        <v>41</v>
      </c>
      <c r="R42" s="145">
        <v>22</v>
      </c>
      <c r="S42" s="153">
        <f>IF((S13*6%)&gt;(R42*10),0,(R42*10)-(S13*6%))</f>
        <v>110.70400000000001</v>
      </c>
      <c r="T42" s="186"/>
      <c r="U42" s="128" t="s">
        <v>6</v>
      </c>
      <c r="V42" s="324" t="s">
        <v>41</v>
      </c>
      <c r="W42" s="145">
        <v>22</v>
      </c>
      <c r="X42" s="153">
        <f>IF((X13*6%)&gt;(W42*10),0,(W42*10)-(X13*6%))</f>
        <v>110.70400000000001</v>
      </c>
      <c r="Y42" s="186"/>
      <c r="Z42" s="128" t="s">
        <v>6</v>
      </c>
      <c r="AA42" s="324" t="s">
        <v>41</v>
      </c>
      <c r="AB42" s="145">
        <v>22</v>
      </c>
      <c r="AC42" s="153">
        <f>IF((AC13*6%)&gt;(AB42*10),0,(AB42*10)-(AC13*6%))</f>
        <v>103.3155904</v>
      </c>
    </row>
    <row r="43" spans="1:29" x14ac:dyDescent="0.25">
      <c r="A43" s="2" t="s">
        <v>8</v>
      </c>
      <c r="B43" s="10" t="s">
        <v>42</v>
      </c>
      <c r="C43" s="30">
        <v>22</v>
      </c>
      <c r="D43" s="14">
        <f>(C43*26.24)*1</f>
        <v>577.28</v>
      </c>
      <c r="F43" s="2" t="s">
        <v>8</v>
      </c>
      <c r="G43" s="10" t="s">
        <v>42</v>
      </c>
      <c r="H43" s="30">
        <v>22</v>
      </c>
      <c r="I43" s="14">
        <f>(H43*26.24)*1</f>
        <v>577.28</v>
      </c>
      <c r="J43" s="158"/>
      <c r="K43" s="128" t="s">
        <v>8</v>
      </c>
      <c r="L43" s="132" t="s">
        <v>42</v>
      </c>
      <c r="M43" s="145">
        <v>22</v>
      </c>
      <c r="N43" s="153">
        <f>(M43*26.24)*1</f>
        <v>577.28</v>
      </c>
      <c r="O43" s="365"/>
      <c r="P43" s="128" t="s">
        <v>8</v>
      </c>
      <c r="Q43" s="132" t="s">
        <v>42</v>
      </c>
      <c r="R43" s="145">
        <v>22</v>
      </c>
      <c r="S43" s="153">
        <f>(R43*26.87)*1</f>
        <v>591.14</v>
      </c>
      <c r="T43" s="186"/>
      <c r="U43" s="128" t="s">
        <v>8</v>
      </c>
      <c r="V43" s="132" t="s">
        <v>42</v>
      </c>
      <c r="W43" s="145">
        <v>22</v>
      </c>
      <c r="X43" s="153">
        <f>(W43*26.87)*1</f>
        <v>591.14</v>
      </c>
      <c r="Y43" s="186"/>
      <c r="Z43" s="128" t="s">
        <v>8</v>
      </c>
      <c r="AA43" s="132" t="s">
        <v>42</v>
      </c>
      <c r="AB43" s="145">
        <v>22</v>
      </c>
      <c r="AC43" s="153">
        <f>(AB43*28.69)*1</f>
        <v>631.18000000000006</v>
      </c>
    </row>
    <row r="44" spans="1:29" x14ac:dyDescent="0.25">
      <c r="A44" s="2" t="s">
        <v>10</v>
      </c>
      <c r="B44" s="10" t="s">
        <v>43</v>
      </c>
      <c r="C44" s="30"/>
      <c r="D44" s="42">
        <f>204.41*70%</f>
        <v>143.08699999999999</v>
      </c>
      <c r="F44" s="2" t="s">
        <v>10</v>
      </c>
      <c r="G44" s="10" t="s">
        <v>43</v>
      </c>
      <c r="H44" s="30"/>
      <c r="I44" s="42">
        <f>204.41*70%</f>
        <v>143.08699999999999</v>
      </c>
      <c r="J44" s="158"/>
      <c r="K44" s="128" t="s">
        <v>10</v>
      </c>
      <c r="L44" s="132" t="s">
        <v>43</v>
      </c>
      <c r="M44" s="145"/>
      <c r="N44" s="114">
        <f>204.41*70%</f>
        <v>143.08699999999999</v>
      </c>
      <c r="O44" s="365"/>
      <c r="P44" s="128" t="s">
        <v>10</v>
      </c>
      <c r="Q44" s="324" t="s">
        <v>43</v>
      </c>
      <c r="R44" s="145"/>
      <c r="S44" s="114">
        <f>204.41*70%</f>
        <v>143.08699999999999</v>
      </c>
      <c r="T44" s="186"/>
      <c r="U44" s="128" t="s">
        <v>10</v>
      </c>
      <c r="V44" s="324" t="s">
        <v>43</v>
      </c>
      <c r="W44" s="145"/>
      <c r="X44" s="114">
        <f>204.41*70%</f>
        <v>143.08699999999999</v>
      </c>
      <c r="Y44" s="186"/>
      <c r="Z44" s="128" t="s">
        <v>10</v>
      </c>
      <c r="AA44" s="324" t="s">
        <v>43</v>
      </c>
      <c r="AB44" s="145"/>
      <c r="AC44" s="114">
        <f>236.09*70%</f>
        <v>165.26300000000001</v>
      </c>
    </row>
    <row r="45" spans="1:29" x14ac:dyDescent="0.25">
      <c r="A45" s="2" t="s">
        <v>12</v>
      </c>
      <c r="B45" s="10" t="s">
        <v>91</v>
      </c>
      <c r="C45" s="30"/>
      <c r="D45" s="14">
        <v>0</v>
      </c>
      <c r="F45" s="2" t="s">
        <v>12</v>
      </c>
      <c r="G45" s="10" t="s">
        <v>91</v>
      </c>
      <c r="H45" s="30"/>
      <c r="I45" s="14">
        <v>0</v>
      </c>
      <c r="J45" s="158"/>
      <c r="K45" s="128" t="s">
        <v>12</v>
      </c>
      <c r="L45" s="132" t="s">
        <v>91</v>
      </c>
      <c r="M45" s="145"/>
      <c r="N45" s="153">
        <v>0</v>
      </c>
      <c r="O45" s="365"/>
      <c r="P45" s="128" t="s">
        <v>12</v>
      </c>
      <c r="Q45" s="132" t="s">
        <v>91</v>
      </c>
      <c r="R45" s="145"/>
      <c r="S45" s="153">
        <v>0</v>
      </c>
      <c r="T45" s="186"/>
      <c r="U45" s="128" t="s">
        <v>12</v>
      </c>
      <c r="V45" s="132" t="s">
        <v>91</v>
      </c>
      <c r="W45" s="145"/>
      <c r="X45" s="153">
        <v>0</v>
      </c>
      <c r="Y45" s="186"/>
      <c r="Z45" s="128" t="s">
        <v>12</v>
      </c>
      <c r="AA45" s="132" t="s">
        <v>91</v>
      </c>
      <c r="AB45" s="145"/>
      <c r="AC45" s="153">
        <v>0</v>
      </c>
    </row>
    <row r="46" spans="1:29" x14ac:dyDescent="0.25">
      <c r="A46" s="233" t="s">
        <v>18</v>
      </c>
      <c r="B46" s="233"/>
      <c r="C46" s="233"/>
      <c r="D46" s="14">
        <f>SUM(D42:D45)</f>
        <v>832.36699999999996</v>
      </c>
      <c r="F46" s="233" t="s">
        <v>18</v>
      </c>
      <c r="G46" s="233"/>
      <c r="H46" s="233"/>
      <c r="I46" s="14">
        <f>SUM(I42:I45)</f>
        <v>832.36699999999996</v>
      </c>
      <c r="J46" s="158"/>
      <c r="K46" s="264" t="s">
        <v>18</v>
      </c>
      <c r="L46" s="264"/>
      <c r="M46" s="264"/>
      <c r="N46" s="153">
        <f>SUM(N42:N45)</f>
        <v>832.36699999999996</v>
      </c>
      <c r="O46" s="365"/>
      <c r="P46" s="264" t="s">
        <v>18</v>
      </c>
      <c r="Q46" s="264"/>
      <c r="R46" s="264"/>
      <c r="S46" s="153">
        <f>SUM(S42:S45)</f>
        <v>844.93100000000004</v>
      </c>
      <c r="T46" s="186"/>
      <c r="U46" s="264" t="s">
        <v>18</v>
      </c>
      <c r="V46" s="264"/>
      <c r="W46" s="264"/>
      <c r="X46" s="153">
        <f>SUM(X42:X45)</f>
        <v>844.93100000000004</v>
      </c>
      <c r="Y46" s="186"/>
      <c r="Z46" s="264" t="s">
        <v>18</v>
      </c>
      <c r="AA46" s="264"/>
      <c r="AB46" s="264"/>
      <c r="AC46" s="153">
        <f>SUM(AC42:AC45)</f>
        <v>899.75859040000012</v>
      </c>
    </row>
    <row r="47" spans="1:29" x14ac:dyDescent="0.25">
      <c r="G47" s="1"/>
      <c r="H47" s="1"/>
      <c r="J47" s="158"/>
      <c r="K47" s="186"/>
      <c r="L47" s="288"/>
      <c r="M47" s="288"/>
      <c r="N47" s="186"/>
      <c r="O47" s="365"/>
      <c r="P47" s="186"/>
      <c r="Q47" s="288"/>
      <c r="R47" s="288"/>
      <c r="S47" s="186"/>
      <c r="T47" s="186"/>
      <c r="U47" s="186"/>
      <c r="V47" s="288"/>
      <c r="W47" s="288"/>
      <c r="X47" s="186"/>
      <c r="Y47" s="186"/>
      <c r="Z47" s="186"/>
      <c r="AA47" s="288"/>
      <c r="AB47" s="288"/>
      <c r="AC47" s="186"/>
    </row>
    <row r="48" spans="1:29" ht="15" customHeight="1" x14ac:dyDescent="0.25">
      <c r="A48" s="245" t="s">
        <v>44</v>
      </c>
      <c r="B48" s="245"/>
      <c r="C48" s="245"/>
      <c r="D48" s="245"/>
      <c r="F48" s="245" t="s">
        <v>44</v>
      </c>
      <c r="G48" s="245"/>
      <c r="H48" s="245"/>
      <c r="I48" s="245"/>
      <c r="J48" s="158"/>
      <c r="K48" s="319" t="s">
        <v>44</v>
      </c>
      <c r="L48" s="319"/>
      <c r="M48" s="319"/>
      <c r="N48" s="319"/>
      <c r="O48" s="365"/>
      <c r="P48" s="319" t="s">
        <v>44</v>
      </c>
      <c r="Q48" s="319"/>
      <c r="R48" s="319"/>
      <c r="S48" s="319"/>
      <c r="T48" s="186"/>
      <c r="U48" s="319" t="s">
        <v>44</v>
      </c>
      <c r="V48" s="319"/>
      <c r="W48" s="319"/>
      <c r="X48" s="319"/>
      <c r="Y48" s="186"/>
      <c r="Z48" s="319" t="s">
        <v>44</v>
      </c>
      <c r="AA48" s="319"/>
      <c r="AB48" s="319"/>
      <c r="AC48" s="319"/>
    </row>
    <row r="49" spans="1:29" x14ac:dyDescent="0.25">
      <c r="A49" s="35">
        <v>2</v>
      </c>
      <c r="B49" s="244" t="s">
        <v>45</v>
      </c>
      <c r="C49" s="244"/>
      <c r="D49" s="35" t="s">
        <v>5</v>
      </c>
      <c r="F49" s="109">
        <v>2</v>
      </c>
      <c r="G49" s="244" t="s">
        <v>45</v>
      </c>
      <c r="H49" s="244"/>
      <c r="I49" s="109" t="s">
        <v>5</v>
      </c>
      <c r="J49" s="158"/>
      <c r="K49" s="314">
        <v>2</v>
      </c>
      <c r="L49" s="312" t="s">
        <v>45</v>
      </c>
      <c r="M49" s="312"/>
      <c r="N49" s="314" t="s">
        <v>5</v>
      </c>
      <c r="O49" s="365"/>
      <c r="P49" s="314">
        <v>2</v>
      </c>
      <c r="Q49" s="312" t="s">
        <v>45</v>
      </c>
      <c r="R49" s="312"/>
      <c r="S49" s="314" t="s">
        <v>5</v>
      </c>
      <c r="T49" s="186"/>
      <c r="U49" s="314">
        <v>2</v>
      </c>
      <c r="V49" s="312" t="s">
        <v>45</v>
      </c>
      <c r="W49" s="312"/>
      <c r="X49" s="314" t="s">
        <v>5</v>
      </c>
      <c r="Y49" s="186"/>
      <c r="Z49" s="314">
        <v>2</v>
      </c>
      <c r="AA49" s="312" t="s">
        <v>45</v>
      </c>
      <c r="AB49" s="312"/>
      <c r="AC49" s="314" t="s">
        <v>5</v>
      </c>
    </row>
    <row r="50" spans="1:29" ht="30" customHeight="1" x14ac:dyDescent="0.25">
      <c r="A50" s="9" t="s">
        <v>20</v>
      </c>
      <c r="B50" s="232" t="s">
        <v>21</v>
      </c>
      <c r="C50" s="232"/>
      <c r="D50" s="14">
        <f>D26</f>
        <v>422.153235</v>
      </c>
      <c r="F50" s="9" t="s">
        <v>20</v>
      </c>
      <c r="G50" s="232" t="s">
        <v>21</v>
      </c>
      <c r="H50" s="232"/>
      <c r="I50" s="14">
        <f>I26</f>
        <v>422.153235</v>
      </c>
      <c r="J50" s="158"/>
      <c r="K50" s="129" t="s">
        <v>20</v>
      </c>
      <c r="L50" s="269" t="s">
        <v>21</v>
      </c>
      <c r="M50" s="269"/>
      <c r="N50" s="153">
        <f>N26</f>
        <v>422.153235</v>
      </c>
      <c r="O50" s="365"/>
      <c r="P50" s="129" t="s">
        <v>20</v>
      </c>
      <c r="Q50" s="269" t="s">
        <v>21</v>
      </c>
      <c r="R50" s="269"/>
      <c r="S50" s="153">
        <f>S26</f>
        <v>427.21907381999995</v>
      </c>
      <c r="T50" s="186"/>
      <c r="U50" s="129" t="s">
        <v>20</v>
      </c>
      <c r="V50" s="269" t="s">
        <v>21</v>
      </c>
      <c r="W50" s="269"/>
      <c r="X50" s="153">
        <f>X26</f>
        <v>427.21907381999995</v>
      </c>
      <c r="Y50" s="186"/>
      <c r="Z50" s="129" t="s">
        <v>20</v>
      </c>
      <c r="AA50" s="269" t="s">
        <v>21</v>
      </c>
      <c r="AB50" s="269"/>
      <c r="AC50" s="153">
        <f>AC26</f>
        <v>456.09907962149998</v>
      </c>
    </row>
    <row r="51" spans="1:29" x14ac:dyDescent="0.25">
      <c r="A51" s="9" t="s">
        <v>26</v>
      </c>
      <c r="B51" s="234" t="s">
        <v>27</v>
      </c>
      <c r="C51" s="234"/>
      <c r="D51" s="14">
        <f>D38</f>
        <v>381.17551113000002</v>
      </c>
      <c r="F51" s="9" t="s">
        <v>26</v>
      </c>
      <c r="G51" s="234" t="s">
        <v>27</v>
      </c>
      <c r="H51" s="234"/>
      <c r="I51" s="14">
        <f>I38</f>
        <v>381.17551113000002</v>
      </c>
      <c r="J51" s="158"/>
      <c r="K51" s="129" t="s">
        <v>26</v>
      </c>
      <c r="L51" s="267" t="s">
        <v>27</v>
      </c>
      <c r="M51" s="267"/>
      <c r="N51" s="153">
        <f>N38</f>
        <v>357.05047878000005</v>
      </c>
      <c r="O51" s="365"/>
      <c r="P51" s="129" t="s">
        <v>26</v>
      </c>
      <c r="Q51" s="267" t="s">
        <v>27</v>
      </c>
      <c r="R51" s="267"/>
      <c r="S51" s="153">
        <f>S38</f>
        <v>361.33508452535989</v>
      </c>
      <c r="T51" s="186"/>
      <c r="U51" s="129" t="s">
        <v>26</v>
      </c>
      <c r="V51" s="267" t="s">
        <v>27</v>
      </c>
      <c r="W51" s="267"/>
      <c r="X51" s="153">
        <f>X38</f>
        <v>361.33508452535989</v>
      </c>
      <c r="Y51" s="186"/>
      <c r="Z51" s="129" t="s">
        <v>26</v>
      </c>
      <c r="AA51" s="267" t="s">
        <v>27</v>
      </c>
      <c r="AB51" s="267"/>
      <c r="AC51" s="153">
        <f>AC38</f>
        <v>385.76133320398208</v>
      </c>
    </row>
    <row r="52" spans="1:29" x14ac:dyDescent="0.25">
      <c r="A52" s="9" t="s">
        <v>39</v>
      </c>
      <c r="B52" s="234" t="s">
        <v>40</v>
      </c>
      <c r="C52" s="234"/>
      <c r="D52" s="14">
        <f>D46</f>
        <v>832.36699999999996</v>
      </c>
      <c r="F52" s="9" t="s">
        <v>39</v>
      </c>
      <c r="G52" s="234" t="s">
        <v>40</v>
      </c>
      <c r="H52" s="234"/>
      <c r="I52" s="14">
        <f>I46</f>
        <v>832.36699999999996</v>
      </c>
      <c r="J52" s="158"/>
      <c r="K52" s="129" t="s">
        <v>39</v>
      </c>
      <c r="L52" s="267" t="s">
        <v>40</v>
      </c>
      <c r="M52" s="267"/>
      <c r="N52" s="153">
        <f>N46</f>
        <v>832.36699999999996</v>
      </c>
      <c r="O52" s="365"/>
      <c r="P52" s="129" t="s">
        <v>39</v>
      </c>
      <c r="Q52" s="267" t="s">
        <v>40</v>
      </c>
      <c r="R52" s="267"/>
      <c r="S52" s="153">
        <f>S46</f>
        <v>844.93100000000004</v>
      </c>
      <c r="T52" s="186"/>
      <c r="U52" s="129" t="s">
        <v>39</v>
      </c>
      <c r="V52" s="267" t="s">
        <v>40</v>
      </c>
      <c r="W52" s="267"/>
      <c r="X52" s="153">
        <f>X46</f>
        <v>844.93100000000004</v>
      </c>
      <c r="Y52" s="186"/>
      <c r="Z52" s="129" t="s">
        <v>39</v>
      </c>
      <c r="AA52" s="267" t="s">
        <v>40</v>
      </c>
      <c r="AB52" s="267"/>
      <c r="AC52" s="153">
        <f>AC46</f>
        <v>899.75859040000012</v>
      </c>
    </row>
    <row r="53" spans="1:29" x14ac:dyDescent="0.25">
      <c r="A53" s="237" t="s">
        <v>18</v>
      </c>
      <c r="B53" s="238"/>
      <c r="C53" s="239"/>
      <c r="D53" s="14">
        <f>SUM(D50:D52)</f>
        <v>1635.6957461299999</v>
      </c>
      <c r="F53" s="237" t="s">
        <v>18</v>
      </c>
      <c r="G53" s="238"/>
      <c r="H53" s="239"/>
      <c r="I53" s="14">
        <f>SUM(I50:I52)</f>
        <v>1635.6957461299999</v>
      </c>
      <c r="J53" s="158"/>
      <c r="K53" s="268" t="s">
        <v>18</v>
      </c>
      <c r="L53" s="322"/>
      <c r="M53" s="263"/>
      <c r="N53" s="153">
        <f>SUM(N50:N52)</f>
        <v>1611.57071378</v>
      </c>
      <c r="O53" s="365"/>
      <c r="P53" s="268" t="s">
        <v>18</v>
      </c>
      <c r="Q53" s="322"/>
      <c r="R53" s="263"/>
      <c r="S53" s="153">
        <f>SUM(S50:S52)</f>
        <v>1633.4851583453599</v>
      </c>
      <c r="T53" s="186"/>
      <c r="U53" s="268" t="s">
        <v>18</v>
      </c>
      <c r="V53" s="322"/>
      <c r="W53" s="263"/>
      <c r="X53" s="153">
        <f>SUM(X50:X52)</f>
        <v>1633.4851583453599</v>
      </c>
      <c r="Y53" s="186"/>
      <c r="Z53" s="268" t="s">
        <v>18</v>
      </c>
      <c r="AA53" s="322"/>
      <c r="AB53" s="263"/>
      <c r="AC53" s="153">
        <f>SUM(AC50:AC52)</f>
        <v>1741.6190032254822</v>
      </c>
    </row>
    <row r="54" spans="1:29" x14ac:dyDescent="0.25">
      <c r="G54" s="1"/>
      <c r="H54" s="1"/>
      <c r="J54" s="158"/>
      <c r="K54" s="186"/>
      <c r="L54" s="288"/>
      <c r="M54" s="288"/>
      <c r="N54" s="186"/>
      <c r="O54" s="365"/>
      <c r="P54" s="186"/>
      <c r="Q54" s="288"/>
      <c r="R54" s="288"/>
      <c r="S54" s="186"/>
      <c r="T54" s="186"/>
      <c r="U54" s="186"/>
      <c r="V54" s="288"/>
      <c r="W54" s="288"/>
      <c r="X54" s="186"/>
      <c r="Y54" s="186"/>
      <c r="Z54" s="186"/>
      <c r="AA54" s="288"/>
      <c r="AB54" s="288"/>
      <c r="AC54" s="186"/>
    </row>
    <row r="55" spans="1:29" ht="15" customHeight="1" x14ac:dyDescent="0.25">
      <c r="A55" s="245" t="s">
        <v>78</v>
      </c>
      <c r="B55" s="245"/>
      <c r="C55" s="245"/>
      <c r="D55" s="245"/>
      <c r="F55" s="245" t="s">
        <v>78</v>
      </c>
      <c r="G55" s="245"/>
      <c r="H55" s="245"/>
      <c r="I55" s="245"/>
      <c r="J55" s="158"/>
      <c r="K55" s="319" t="s">
        <v>78</v>
      </c>
      <c r="L55" s="319"/>
      <c r="M55" s="319"/>
      <c r="N55" s="319"/>
      <c r="O55" s="365"/>
      <c r="P55" s="319" t="s">
        <v>78</v>
      </c>
      <c r="Q55" s="319"/>
      <c r="R55" s="319"/>
      <c r="S55" s="319"/>
      <c r="T55" s="186"/>
      <c r="U55" s="319" t="s">
        <v>78</v>
      </c>
      <c r="V55" s="319"/>
      <c r="W55" s="319"/>
      <c r="X55" s="319"/>
      <c r="Y55" s="186"/>
      <c r="Z55" s="319" t="s">
        <v>78</v>
      </c>
      <c r="AA55" s="319"/>
      <c r="AB55" s="319"/>
      <c r="AC55" s="319"/>
    </row>
    <row r="56" spans="1:29" x14ac:dyDescent="0.25">
      <c r="A56" s="35">
        <v>3</v>
      </c>
      <c r="B56" s="35" t="s">
        <v>46</v>
      </c>
      <c r="C56" s="35" t="s">
        <v>28</v>
      </c>
      <c r="D56" s="35" t="s">
        <v>5</v>
      </c>
      <c r="F56" s="109">
        <v>3</v>
      </c>
      <c r="G56" s="109" t="s">
        <v>46</v>
      </c>
      <c r="H56" s="109" t="s">
        <v>28</v>
      </c>
      <c r="I56" s="109" t="s">
        <v>5</v>
      </c>
      <c r="J56" s="158"/>
      <c r="K56" s="314">
        <v>3</v>
      </c>
      <c r="L56" s="314" t="s">
        <v>46</v>
      </c>
      <c r="M56" s="314" t="s">
        <v>28</v>
      </c>
      <c r="N56" s="314" t="s">
        <v>5</v>
      </c>
      <c r="O56" s="365"/>
      <c r="P56" s="314">
        <v>3</v>
      </c>
      <c r="Q56" s="314" t="s">
        <v>46</v>
      </c>
      <c r="R56" s="314" t="s">
        <v>28</v>
      </c>
      <c r="S56" s="314" t="s">
        <v>5</v>
      </c>
      <c r="T56" s="186"/>
      <c r="U56" s="314">
        <v>3</v>
      </c>
      <c r="V56" s="314" t="s">
        <v>46</v>
      </c>
      <c r="W56" s="314" t="s">
        <v>28</v>
      </c>
      <c r="X56" s="314" t="s">
        <v>5</v>
      </c>
      <c r="Y56" s="186"/>
      <c r="Z56" s="314">
        <v>3</v>
      </c>
      <c r="AA56" s="314" t="s">
        <v>46</v>
      </c>
      <c r="AB56" s="314" t="s">
        <v>28</v>
      </c>
      <c r="AC56" s="314" t="s">
        <v>5</v>
      </c>
    </row>
    <row r="57" spans="1:29" ht="26.25" customHeight="1" x14ac:dyDescent="0.25">
      <c r="A57" s="9" t="s">
        <v>6</v>
      </c>
      <c r="B57" s="6" t="s">
        <v>47</v>
      </c>
      <c r="C57" s="15">
        <v>4.1999999999999997E-3</v>
      </c>
      <c r="D57" s="12">
        <f t="shared" ref="D57:D62" si="6">C57*($D$19+$D$26)</f>
        <v>10.132513587</v>
      </c>
      <c r="F57" s="9" t="s">
        <v>6</v>
      </c>
      <c r="G57" s="6" t="s">
        <v>47</v>
      </c>
      <c r="H57" s="15">
        <v>4.1999999999999997E-3</v>
      </c>
      <c r="I57" s="12">
        <f t="shared" ref="I57:I62" si="7">H57*($I$19+$I$26)</f>
        <v>10.132513587</v>
      </c>
      <c r="J57" s="158"/>
      <c r="K57" s="129" t="s">
        <v>6</v>
      </c>
      <c r="L57" s="143" t="s">
        <v>47</v>
      </c>
      <c r="M57" s="115">
        <v>4.1999999999999997E-3</v>
      </c>
      <c r="N57" s="152">
        <f t="shared" ref="N57:N62" si="8">M57*($N$19+$N$26)</f>
        <v>10.132513587</v>
      </c>
      <c r="O57" s="365"/>
      <c r="P57" s="129" t="s">
        <v>6</v>
      </c>
      <c r="Q57" s="143" t="s">
        <v>47</v>
      </c>
      <c r="R57" s="115">
        <v>4.1999999999999997E-3</v>
      </c>
      <c r="S57" s="152">
        <f t="shared" ref="S57:S62" si="9">R57*($S$19+$S$26)</f>
        <v>10.254103750043997</v>
      </c>
      <c r="T57" s="186"/>
      <c r="U57" s="129" t="s">
        <v>6</v>
      </c>
      <c r="V57" s="143" t="s">
        <v>47</v>
      </c>
      <c r="W57" s="115">
        <v>4.1999999999999997E-3</v>
      </c>
      <c r="X57" s="152">
        <f t="shared" ref="X57:X62" si="10">W57*($X$19+$X$26)</f>
        <v>10.254103750043997</v>
      </c>
      <c r="Y57" s="186"/>
      <c r="Z57" s="129" t="s">
        <v>6</v>
      </c>
      <c r="AA57" s="143" t="s">
        <v>47</v>
      </c>
      <c r="AB57" s="115">
        <v>4.1999999999999997E-3</v>
      </c>
      <c r="AC57" s="152">
        <f t="shared" ref="AC57:AC62" si="11">AB57*($AC$19+$AC$26)</f>
        <v>10.947281077410301</v>
      </c>
    </row>
    <row r="58" spans="1:29" ht="35.25" customHeight="1" x14ac:dyDescent="0.25">
      <c r="A58" s="9" t="s">
        <v>8</v>
      </c>
      <c r="B58" s="6" t="s">
        <v>48</v>
      </c>
      <c r="C58" s="15">
        <v>2.9999999999999997E-4</v>
      </c>
      <c r="D58" s="12">
        <f t="shared" si="6"/>
        <v>0.72375097049999992</v>
      </c>
      <c r="F58" s="9" t="s">
        <v>8</v>
      </c>
      <c r="G58" s="6" t="s">
        <v>48</v>
      </c>
      <c r="H58" s="15">
        <v>2.9999999999999997E-4</v>
      </c>
      <c r="I58" s="12">
        <f t="shared" si="7"/>
        <v>0.72375097049999992</v>
      </c>
      <c r="J58" s="158"/>
      <c r="K58" s="129" t="s">
        <v>8</v>
      </c>
      <c r="L58" s="143" t="s">
        <v>48</v>
      </c>
      <c r="M58" s="115">
        <v>2.9999999999999997E-4</v>
      </c>
      <c r="N58" s="152">
        <f t="shared" si="8"/>
        <v>0.72375097049999992</v>
      </c>
      <c r="O58" s="365"/>
      <c r="P58" s="129" t="s">
        <v>8</v>
      </c>
      <c r="Q58" s="143" t="s">
        <v>48</v>
      </c>
      <c r="R58" s="115">
        <v>2.9999999999999997E-4</v>
      </c>
      <c r="S58" s="152">
        <f t="shared" si="9"/>
        <v>0.73243598214599981</v>
      </c>
      <c r="T58" s="186"/>
      <c r="U58" s="129" t="s">
        <v>8</v>
      </c>
      <c r="V58" s="143" t="s">
        <v>48</v>
      </c>
      <c r="W58" s="115">
        <v>2.9999999999999997E-4</v>
      </c>
      <c r="X58" s="152">
        <f t="shared" si="10"/>
        <v>0.73243598214599981</v>
      </c>
      <c r="Y58" s="186"/>
      <c r="Z58" s="129" t="s">
        <v>8</v>
      </c>
      <c r="AA58" s="143" t="s">
        <v>48</v>
      </c>
      <c r="AB58" s="115">
        <v>2.9999999999999997E-4</v>
      </c>
      <c r="AC58" s="152">
        <f t="shared" si="11"/>
        <v>0.78194864838645006</v>
      </c>
    </row>
    <row r="59" spans="1:29" ht="39.75" customHeight="1" x14ac:dyDescent="0.25">
      <c r="A59" s="9" t="s">
        <v>10</v>
      </c>
      <c r="B59" s="6" t="s">
        <v>49</v>
      </c>
      <c r="C59" s="15">
        <v>2.1499999999999998E-2</v>
      </c>
      <c r="D59" s="12">
        <f t="shared" si="6"/>
        <v>51.8688195525</v>
      </c>
      <c r="F59" s="9" t="s">
        <v>10</v>
      </c>
      <c r="G59" s="6" t="s">
        <v>49</v>
      </c>
      <c r="H59" s="120">
        <v>2.0000000000000001E-4</v>
      </c>
      <c r="I59" s="12">
        <f t="shared" si="7"/>
        <v>0.48250064700000006</v>
      </c>
      <c r="J59" s="158"/>
      <c r="K59" s="129" t="s">
        <v>10</v>
      </c>
      <c r="L59" s="143" t="s">
        <v>49</v>
      </c>
      <c r="M59" s="115">
        <v>2.0000000000000001E-4</v>
      </c>
      <c r="N59" s="152">
        <f t="shared" si="8"/>
        <v>0.48250064700000006</v>
      </c>
      <c r="O59" s="365"/>
      <c r="P59" s="129" t="s">
        <v>10</v>
      </c>
      <c r="Q59" s="143" t="s">
        <v>49</v>
      </c>
      <c r="R59" s="115">
        <v>2.0000000000000001E-4</v>
      </c>
      <c r="S59" s="152">
        <f t="shared" si="9"/>
        <v>0.48829065476399997</v>
      </c>
      <c r="T59" s="186"/>
      <c r="U59" s="129" t="s">
        <v>10</v>
      </c>
      <c r="V59" s="143" t="s">
        <v>49</v>
      </c>
      <c r="W59" s="115">
        <v>2.0000000000000001E-4</v>
      </c>
      <c r="X59" s="152">
        <f t="shared" si="10"/>
        <v>0.48829065476399997</v>
      </c>
      <c r="Y59" s="186"/>
      <c r="Z59" s="129" t="s">
        <v>10</v>
      </c>
      <c r="AA59" s="143" t="s">
        <v>49</v>
      </c>
      <c r="AB59" s="115">
        <v>2.0000000000000001E-4</v>
      </c>
      <c r="AC59" s="152">
        <f t="shared" si="11"/>
        <v>0.52129909892430004</v>
      </c>
    </row>
    <row r="60" spans="1:29" ht="27.75" customHeight="1" x14ac:dyDescent="0.25">
      <c r="A60" s="9" t="s">
        <v>12</v>
      </c>
      <c r="B60" s="6" t="s">
        <v>50</v>
      </c>
      <c r="C60" s="15">
        <v>1.9400000000000001E-2</v>
      </c>
      <c r="D60" s="12">
        <f t="shared" si="6"/>
        <v>46.802562759000004</v>
      </c>
      <c r="F60" s="9" t="s">
        <v>12</v>
      </c>
      <c r="G60" s="6" t="s">
        <v>50</v>
      </c>
      <c r="H60" s="15">
        <v>1.9400000000000001E-2</v>
      </c>
      <c r="I60" s="12">
        <f t="shared" si="7"/>
        <v>46.802562759000004</v>
      </c>
      <c r="J60" s="158"/>
      <c r="K60" s="129" t="s">
        <v>12</v>
      </c>
      <c r="L60" s="143" t="s">
        <v>50</v>
      </c>
      <c r="M60" s="115">
        <v>1.9400000000000001E-2</v>
      </c>
      <c r="N60" s="152">
        <f t="shared" si="8"/>
        <v>46.802562759000004</v>
      </c>
      <c r="O60" s="365"/>
      <c r="P60" s="129" t="s">
        <v>12</v>
      </c>
      <c r="Q60" s="143" t="s">
        <v>50</v>
      </c>
      <c r="R60" s="115">
        <v>1.9400000000000001E-2</v>
      </c>
      <c r="S60" s="152">
        <f t="shared" si="9"/>
        <v>47.364193512107995</v>
      </c>
      <c r="T60" s="186"/>
      <c r="U60" s="129" t="s">
        <v>12</v>
      </c>
      <c r="V60" s="143" t="s">
        <v>50</v>
      </c>
      <c r="W60" s="286">
        <v>1.9400000000000001E-3</v>
      </c>
      <c r="X60" s="152">
        <f t="shared" si="10"/>
        <v>4.7364193512107997</v>
      </c>
      <c r="Y60" s="186"/>
      <c r="Z60" s="129" t="s">
        <v>12</v>
      </c>
      <c r="AA60" s="143" t="s">
        <v>50</v>
      </c>
      <c r="AB60" s="286">
        <v>1.9400000000000001E-3</v>
      </c>
      <c r="AC60" s="152">
        <f t="shared" si="11"/>
        <v>5.0566012595657108</v>
      </c>
    </row>
    <row r="61" spans="1:29" ht="51" customHeight="1" x14ac:dyDescent="0.25">
      <c r="A61" s="9" t="s">
        <v>14</v>
      </c>
      <c r="B61" s="6" t="s">
        <v>51</v>
      </c>
      <c r="C61" s="15">
        <v>7.1000000000000004E-3</v>
      </c>
      <c r="D61" s="12">
        <f t="shared" si="6"/>
        <v>17.128772968500002</v>
      </c>
      <c r="F61" s="9" t="s">
        <v>14</v>
      </c>
      <c r="G61" s="6" t="s">
        <v>51</v>
      </c>
      <c r="H61" s="120">
        <v>3.0999999999999999E-3</v>
      </c>
      <c r="I61" s="12">
        <f t="shared" si="7"/>
        <v>7.4787600285</v>
      </c>
      <c r="J61" s="158"/>
      <c r="K61" s="129" t="s">
        <v>14</v>
      </c>
      <c r="L61" s="143" t="s">
        <v>51</v>
      </c>
      <c r="M61" s="115">
        <v>3.0999999999999999E-3</v>
      </c>
      <c r="N61" s="152">
        <f t="shared" si="8"/>
        <v>7.4787600285</v>
      </c>
      <c r="O61" s="365"/>
      <c r="P61" s="129" t="s">
        <v>14</v>
      </c>
      <c r="Q61" s="143" t="s">
        <v>51</v>
      </c>
      <c r="R61" s="115">
        <v>3.0999999999999999E-3</v>
      </c>
      <c r="S61" s="152">
        <f t="shared" si="9"/>
        <v>7.5685051488419983</v>
      </c>
      <c r="T61" s="186"/>
      <c r="U61" s="129" t="s">
        <v>14</v>
      </c>
      <c r="V61" s="143" t="s">
        <v>51</v>
      </c>
      <c r="W61" s="115">
        <v>3.0999999999999999E-3</v>
      </c>
      <c r="X61" s="152">
        <f t="shared" si="10"/>
        <v>7.5685051488419983</v>
      </c>
      <c r="Y61" s="186"/>
      <c r="Z61" s="129" t="s">
        <v>14</v>
      </c>
      <c r="AA61" s="143" t="s">
        <v>51</v>
      </c>
      <c r="AB61" s="115">
        <v>3.0999999999999999E-3</v>
      </c>
      <c r="AC61" s="152">
        <f t="shared" si="11"/>
        <v>8.0801360333266512</v>
      </c>
    </row>
    <row r="62" spans="1:29" ht="24.75" customHeight="1" x14ac:dyDescent="0.25">
      <c r="A62" s="9" t="s">
        <v>16</v>
      </c>
      <c r="B62" s="6" t="s">
        <v>52</v>
      </c>
      <c r="C62" s="15">
        <v>2.1499999999999998E-2</v>
      </c>
      <c r="D62" s="12">
        <f t="shared" si="6"/>
        <v>51.8688195525</v>
      </c>
      <c r="F62" s="128" t="s">
        <v>16</v>
      </c>
      <c r="G62" s="127" t="s">
        <v>200</v>
      </c>
      <c r="H62" s="122">
        <v>3.49E-2</v>
      </c>
      <c r="I62" s="125">
        <f t="shared" si="7"/>
        <v>84.196362901500009</v>
      </c>
      <c r="J62" s="158"/>
      <c r="K62" s="128" t="s">
        <v>16</v>
      </c>
      <c r="L62" s="127" t="s">
        <v>200</v>
      </c>
      <c r="M62" s="141">
        <v>3.49E-2</v>
      </c>
      <c r="N62" s="149">
        <f t="shared" si="8"/>
        <v>84.196362901500009</v>
      </c>
      <c r="O62" s="365"/>
      <c r="P62" s="128" t="s">
        <v>16</v>
      </c>
      <c r="Q62" s="127" t="s">
        <v>200</v>
      </c>
      <c r="R62" s="141">
        <v>3.49E-2</v>
      </c>
      <c r="S62" s="149">
        <f t="shared" si="9"/>
        <v>85.206719256317982</v>
      </c>
      <c r="T62" s="186"/>
      <c r="U62" s="128" t="s">
        <v>16</v>
      </c>
      <c r="V62" s="127" t="s">
        <v>200</v>
      </c>
      <c r="W62" s="141">
        <v>3.49E-2</v>
      </c>
      <c r="X62" s="149">
        <f t="shared" si="10"/>
        <v>85.206719256317982</v>
      </c>
      <c r="Y62" s="186"/>
      <c r="Z62" s="128" t="s">
        <v>16</v>
      </c>
      <c r="AA62" s="127" t="s">
        <v>200</v>
      </c>
      <c r="AB62" s="141">
        <v>3.49E-2</v>
      </c>
      <c r="AC62" s="149">
        <f t="shared" si="11"/>
        <v>90.966692762290364</v>
      </c>
    </row>
    <row r="63" spans="1:29" x14ac:dyDescent="0.25">
      <c r="A63" s="237" t="s">
        <v>18</v>
      </c>
      <c r="B63" s="239"/>
      <c r="C63" s="20">
        <f>SUM(C57:C62)</f>
        <v>7.3999999999999996E-2</v>
      </c>
      <c r="D63" s="14">
        <f>SUM(D57:D62)</f>
        <v>178.52523939</v>
      </c>
      <c r="F63" s="237" t="s">
        <v>18</v>
      </c>
      <c r="G63" s="239"/>
      <c r="H63" s="20">
        <f>SUM(H57:H62)</f>
        <v>6.2100000000000002E-2</v>
      </c>
      <c r="I63" s="14">
        <f>SUM(I57:I62)</f>
        <v>149.81645089350002</v>
      </c>
      <c r="J63" s="158"/>
      <c r="K63" s="268" t="s">
        <v>18</v>
      </c>
      <c r="L63" s="263"/>
      <c r="M63" s="151">
        <f>SUM(M57:M62)</f>
        <v>6.2100000000000002E-2</v>
      </c>
      <c r="N63" s="153">
        <f>SUM(N57:N62)</f>
        <v>149.81645089350002</v>
      </c>
      <c r="O63" s="365"/>
      <c r="P63" s="268" t="s">
        <v>18</v>
      </c>
      <c r="Q63" s="263"/>
      <c r="R63" s="151">
        <f>SUM(R57:R62)</f>
        <v>6.2100000000000002E-2</v>
      </c>
      <c r="S63" s="153">
        <f>SUM(S57:S62)</f>
        <v>151.61424830422197</v>
      </c>
      <c r="T63" s="186"/>
      <c r="U63" s="268" t="s">
        <v>18</v>
      </c>
      <c r="V63" s="263"/>
      <c r="W63" s="151">
        <f>SUM(W57:W62)</f>
        <v>4.4639999999999999E-2</v>
      </c>
      <c r="X63" s="153">
        <f>SUM(X57:X62)</f>
        <v>108.98647414332478</v>
      </c>
      <c r="Y63" s="186"/>
      <c r="Z63" s="268" t="s">
        <v>18</v>
      </c>
      <c r="AA63" s="263"/>
      <c r="AB63" s="151">
        <f>SUM(AB57:AB62)</f>
        <v>4.4639999999999999E-2</v>
      </c>
      <c r="AC63" s="153">
        <f>SUM(AC57:AC62)</f>
        <v>116.35395887990379</v>
      </c>
    </row>
    <row r="64" spans="1:29" x14ac:dyDescent="0.25">
      <c r="F64" s="135"/>
      <c r="G64" s="135"/>
      <c r="H64" s="136"/>
      <c r="I64" s="138"/>
      <c r="J64" s="158"/>
      <c r="K64" s="349"/>
      <c r="L64" s="349"/>
      <c r="M64" s="350"/>
      <c r="N64" s="356"/>
      <c r="O64" s="365"/>
      <c r="P64" s="349"/>
      <c r="Q64" s="349"/>
      <c r="R64" s="350"/>
      <c r="S64" s="356"/>
      <c r="T64" s="186"/>
      <c r="U64" s="349"/>
      <c r="V64" s="349"/>
      <c r="W64" s="350"/>
      <c r="X64" s="356"/>
      <c r="Y64" s="186"/>
      <c r="Z64" s="349"/>
      <c r="AA64" s="349"/>
      <c r="AB64" s="350"/>
      <c r="AC64" s="356"/>
    </row>
    <row r="65" spans="1:29" ht="15" customHeight="1" x14ac:dyDescent="0.25">
      <c r="A65" s="245" t="s">
        <v>53</v>
      </c>
      <c r="B65" s="245"/>
      <c r="C65" s="245"/>
      <c r="D65" s="245"/>
      <c r="F65" s="245" t="s">
        <v>53</v>
      </c>
      <c r="G65" s="245"/>
      <c r="H65" s="245"/>
      <c r="I65" s="245"/>
      <c r="J65" s="158"/>
      <c r="K65" s="319" t="s">
        <v>53</v>
      </c>
      <c r="L65" s="319"/>
      <c r="M65" s="319"/>
      <c r="N65" s="319"/>
      <c r="O65" s="365"/>
      <c r="P65" s="319" t="s">
        <v>53</v>
      </c>
      <c r="Q65" s="319"/>
      <c r="R65" s="319"/>
      <c r="S65" s="319"/>
      <c r="T65" s="186"/>
      <c r="U65" s="319" t="s">
        <v>53</v>
      </c>
      <c r="V65" s="319"/>
      <c r="W65" s="319"/>
      <c r="X65" s="319"/>
      <c r="Y65" s="186"/>
      <c r="Z65" s="319" t="s">
        <v>53</v>
      </c>
      <c r="AA65" s="319"/>
      <c r="AB65" s="319"/>
      <c r="AC65" s="319"/>
    </row>
    <row r="66" spans="1:29" ht="39.75" customHeight="1" x14ac:dyDescent="0.25">
      <c r="A66" s="247" t="s">
        <v>96</v>
      </c>
      <c r="B66" s="247"/>
      <c r="C66" s="247"/>
      <c r="D66" s="247"/>
      <c r="F66" s="247" t="s">
        <v>96</v>
      </c>
      <c r="G66" s="247"/>
      <c r="H66" s="247"/>
      <c r="I66" s="247"/>
      <c r="J66" s="158"/>
      <c r="K66" s="326" t="s">
        <v>96</v>
      </c>
      <c r="L66" s="326"/>
      <c r="M66" s="326"/>
      <c r="N66" s="326"/>
      <c r="O66" s="365"/>
      <c r="P66" s="326" t="s">
        <v>96</v>
      </c>
      <c r="Q66" s="326"/>
      <c r="R66" s="326"/>
      <c r="S66" s="326"/>
      <c r="T66" s="186"/>
      <c r="U66" s="326" t="s">
        <v>96</v>
      </c>
      <c r="V66" s="326"/>
      <c r="W66" s="326"/>
      <c r="X66" s="326"/>
      <c r="Y66" s="186"/>
      <c r="Z66" s="326" t="s">
        <v>96</v>
      </c>
      <c r="AA66" s="326"/>
      <c r="AB66" s="326"/>
      <c r="AC66" s="326"/>
    </row>
    <row r="67" spans="1:29" ht="15" customHeight="1" x14ac:dyDescent="0.25">
      <c r="F67" s="247" t="s">
        <v>96</v>
      </c>
      <c r="G67" s="247"/>
      <c r="H67" s="247"/>
      <c r="I67" s="247"/>
      <c r="J67" s="158"/>
      <c r="K67" s="326" t="s">
        <v>96</v>
      </c>
      <c r="L67" s="326"/>
      <c r="M67" s="326"/>
      <c r="N67" s="326"/>
      <c r="O67" s="365"/>
      <c r="P67" s="326" t="s">
        <v>96</v>
      </c>
      <c r="Q67" s="326"/>
      <c r="R67" s="326"/>
      <c r="S67" s="326"/>
      <c r="T67" s="186"/>
      <c r="U67" s="326" t="s">
        <v>96</v>
      </c>
      <c r="V67" s="326"/>
      <c r="W67" s="326"/>
      <c r="X67" s="326"/>
      <c r="Y67" s="186"/>
      <c r="Z67" s="326" t="s">
        <v>96</v>
      </c>
      <c r="AA67" s="326"/>
      <c r="AB67" s="326"/>
      <c r="AC67" s="326"/>
    </row>
    <row r="68" spans="1:29" ht="32.25" customHeight="1" x14ac:dyDescent="0.25">
      <c r="A68" s="245" t="s">
        <v>97</v>
      </c>
      <c r="B68" s="245"/>
      <c r="C68" s="245"/>
      <c r="D68" s="245"/>
      <c r="F68" s="245" t="s">
        <v>97</v>
      </c>
      <c r="G68" s="245"/>
      <c r="H68" s="245"/>
      <c r="I68" s="245"/>
      <c r="J68" s="158"/>
      <c r="K68" s="319" t="s">
        <v>97</v>
      </c>
      <c r="L68" s="319"/>
      <c r="M68" s="319"/>
      <c r="N68" s="319"/>
      <c r="O68" s="365"/>
      <c r="P68" s="319" t="s">
        <v>97</v>
      </c>
      <c r="Q68" s="319"/>
      <c r="R68" s="319"/>
      <c r="S68" s="319"/>
      <c r="T68" s="186"/>
      <c r="U68" s="319" t="s">
        <v>97</v>
      </c>
      <c r="V68" s="319"/>
      <c r="W68" s="319"/>
      <c r="X68" s="319"/>
      <c r="Y68" s="186"/>
      <c r="Z68" s="319" t="s">
        <v>97</v>
      </c>
      <c r="AA68" s="319"/>
      <c r="AB68" s="319"/>
      <c r="AC68" s="319"/>
    </row>
    <row r="69" spans="1:29" x14ac:dyDescent="0.25">
      <c r="A69" s="44" t="s">
        <v>54</v>
      </c>
      <c r="B69" s="45" t="s">
        <v>55</v>
      </c>
      <c r="C69" s="45" t="s">
        <v>28</v>
      </c>
      <c r="D69" s="45" t="s">
        <v>5</v>
      </c>
      <c r="F69" s="108" t="s">
        <v>54</v>
      </c>
      <c r="G69" s="109" t="s">
        <v>55</v>
      </c>
      <c r="H69" s="109" t="s">
        <v>28</v>
      </c>
      <c r="I69" s="109" t="s">
        <v>5</v>
      </c>
      <c r="J69" s="158"/>
      <c r="K69" s="206" t="s">
        <v>54</v>
      </c>
      <c r="L69" s="314" t="s">
        <v>55</v>
      </c>
      <c r="M69" s="314" t="s">
        <v>28</v>
      </c>
      <c r="N69" s="314" t="s">
        <v>5</v>
      </c>
      <c r="O69" s="365"/>
      <c r="P69" s="206" t="s">
        <v>54</v>
      </c>
      <c r="Q69" s="314" t="s">
        <v>55</v>
      </c>
      <c r="R69" s="314" t="s">
        <v>28</v>
      </c>
      <c r="S69" s="314" t="s">
        <v>5</v>
      </c>
      <c r="T69" s="186"/>
      <c r="U69" s="206" t="s">
        <v>54</v>
      </c>
      <c r="V69" s="314" t="s">
        <v>55</v>
      </c>
      <c r="W69" s="314" t="s">
        <v>28</v>
      </c>
      <c r="X69" s="314" t="s">
        <v>5</v>
      </c>
      <c r="Y69" s="186"/>
      <c r="Z69" s="206" t="s">
        <v>54</v>
      </c>
      <c r="AA69" s="314" t="s">
        <v>55</v>
      </c>
      <c r="AB69" s="314" t="s">
        <v>28</v>
      </c>
      <c r="AC69" s="314" t="s">
        <v>5</v>
      </c>
    </row>
    <row r="70" spans="1:29" ht="26.25" customHeight="1" x14ac:dyDescent="0.25">
      <c r="A70" s="9" t="s">
        <v>6</v>
      </c>
      <c r="B70" s="6" t="s">
        <v>56</v>
      </c>
      <c r="C70" s="15">
        <v>6.8999999999999999E-3</v>
      </c>
      <c r="D70" s="12">
        <f t="shared" ref="D70:D75" si="12">C70*($D$19+$D$26)</f>
        <v>16.6462723215</v>
      </c>
      <c r="F70" s="9" t="s">
        <v>6</v>
      </c>
      <c r="G70" s="6" t="s">
        <v>56</v>
      </c>
      <c r="H70" s="15">
        <v>6.8999999999999999E-3</v>
      </c>
      <c r="I70" s="12">
        <f t="shared" ref="I70:I75" si="13">H70*($I$19+$I$26)</f>
        <v>16.6462723215</v>
      </c>
      <c r="J70" s="158"/>
      <c r="K70" s="129" t="s">
        <v>6</v>
      </c>
      <c r="L70" s="143" t="s">
        <v>56</v>
      </c>
      <c r="M70" s="115">
        <v>6.8999999999999999E-3</v>
      </c>
      <c r="N70" s="152">
        <f t="shared" ref="N70:N75" si="14">M70*($N$19+$N$26)</f>
        <v>16.6462723215</v>
      </c>
      <c r="O70" s="365"/>
      <c r="P70" s="129" t="s">
        <v>6</v>
      </c>
      <c r="Q70" s="143" t="s">
        <v>56</v>
      </c>
      <c r="R70" s="115">
        <v>6.8999999999999999E-3</v>
      </c>
      <c r="S70" s="152">
        <f t="shared" ref="S70:S75" si="15">R70*($S$19+$S$26)</f>
        <v>16.846027589357998</v>
      </c>
      <c r="T70" s="186"/>
      <c r="U70" s="129" t="s">
        <v>6</v>
      </c>
      <c r="V70" s="143" t="s">
        <v>56</v>
      </c>
      <c r="W70" s="115">
        <v>6.8999999999999999E-3</v>
      </c>
      <c r="X70" s="152">
        <f t="shared" ref="X70:X75" si="16">W70*($X$19+$X$26)</f>
        <v>16.846027589357998</v>
      </c>
      <c r="Y70" s="186"/>
      <c r="Z70" s="129" t="s">
        <v>6</v>
      </c>
      <c r="AA70" s="143" t="s">
        <v>56</v>
      </c>
      <c r="AB70" s="115">
        <v>6.8999999999999999E-3</v>
      </c>
      <c r="AC70" s="152">
        <f t="shared" ref="AC70:AC75" si="17">AB70*($AC$19+$AC$26)</f>
        <v>17.98481891288835</v>
      </c>
    </row>
    <row r="71" spans="1:29" ht="29.25" customHeight="1" x14ac:dyDescent="0.25">
      <c r="A71" s="9" t="s">
        <v>8</v>
      </c>
      <c r="B71" s="6" t="s">
        <v>57</v>
      </c>
      <c r="C71" s="15">
        <v>2.8E-3</v>
      </c>
      <c r="D71" s="12">
        <f t="shared" si="12"/>
        <v>6.7550090580000006</v>
      </c>
      <c r="F71" s="9" t="s">
        <v>8</v>
      </c>
      <c r="G71" s="6" t="s">
        <v>57</v>
      </c>
      <c r="H71" s="15">
        <v>2.8E-3</v>
      </c>
      <c r="I71" s="12">
        <f t="shared" si="13"/>
        <v>6.7550090580000006</v>
      </c>
      <c r="J71" s="158"/>
      <c r="K71" s="129" t="s">
        <v>8</v>
      </c>
      <c r="L71" s="143" t="s">
        <v>57</v>
      </c>
      <c r="M71" s="115">
        <v>2.8E-3</v>
      </c>
      <c r="N71" s="152">
        <f t="shared" si="14"/>
        <v>6.7550090580000006</v>
      </c>
      <c r="O71" s="365"/>
      <c r="P71" s="129" t="s">
        <v>8</v>
      </c>
      <c r="Q71" s="143" t="s">
        <v>57</v>
      </c>
      <c r="R71" s="115">
        <v>2.8E-3</v>
      </c>
      <c r="S71" s="152">
        <f t="shared" si="15"/>
        <v>6.8360691666959985</v>
      </c>
      <c r="T71" s="186"/>
      <c r="U71" s="129" t="s">
        <v>8</v>
      </c>
      <c r="V71" s="143" t="s">
        <v>57</v>
      </c>
      <c r="W71" s="115">
        <v>2.8E-3</v>
      </c>
      <c r="X71" s="152">
        <f t="shared" si="16"/>
        <v>6.8360691666959985</v>
      </c>
      <c r="Y71" s="186"/>
      <c r="Z71" s="129" t="s">
        <v>8</v>
      </c>
      <c r="AA71" s="143" t="s">
        <v>57</v>
      </c>
      <c r="AB71" s="115">
        <v>2.8E-3</v>
      </c>
      <c r="AC71" s="152">
        <f t="shared" si="17"/>
        <v>7.298187384940201</v>
      </c>
    </row>
    <row r="72" spans="1:29" ht="31.5" customHeight="1" x14ac:dyDescent="0.25">
      <c r="A72" s="9" t="s">
        <v>10</v>
      </c>
      <c r="B72" s="6" t="s">
        <v>58</v>
      </c>
      <c r="C72" s="15">
        <v>2.0000000000000001E-4</v>
      </c>
      <c r="D72" s="12">
        <f t="shared" si="12"/>
        <v>0.48250064700000006</v>
      </c>
      <c r="F72" s="9" t="s">
        <v>10</v>
      </c>
      <c r="G72" s="6" t="s">
        <v>58</v>
      </c>
      <c r="H72" s="15">
        <v>2.0000000000000001E-4</v>
      </c>
      <c r="I72" s="12">
        <f t="shared" si="13"/>
        <v>0.48250064700000006</v>
      </c>
      <c r="J72" s="158"/>
      <c r="K72" s="129" t="s">
        <v>10</v>
      </c>
      <c r="L72" s="143" t="s">
        <v>58</v>
      </c>
      <c r="M72" s="115">
        <v>2.0000000000000001E-4</v>
      </c>
      <c r="N72" s="152">
        <f t="shared" si="14"/>
        <v>0.48250064700000006</v>
      </c>
      <c r="O72" s="365"/>
      <c r="P72" s="129" t="s">
        <v>10</v>
      </c>
      <c r="Q72" s="143" t="s">
        <v>58</v>
      </c>
      <c r="R72" s="115">
        <v>2.0000000000000001E-4</v>
      </c>
      <c r="S72" s="152">
        <f t="shared" si="15"/>
        <v>0.48829065476399997</v>
      </c>
      <c r="T72" s="186"/>
      <c r="U72" s="129" t="s">
        <v>10</v>
      </c>
      <c r="V72" s="143" t="s">
        <v>58</v>
      </c>
      <c r="W72" s="115">
        <v>2.0000000000000001E-4</v>
      </c>
      <c r="X72" s="152">
        <f t="shared" si="16"/>
        <v>0.48829065476399997</v>
      </c>
      <c r="Y72" s="186"/>
      <c r="Z72" s="129" t="s">
        <v>10</v>
      </c>
      <c r="AA72" s="143" t="s">
        <v>58</v>
      </c>
      <c r="AB72" s="115">
        <v>2.0000000000000001E-4</v>
      </c>
      <c r="AC72" s="152">
        <f t="shared" si="17"/>
        <v>0.52129909892430004</v>
      </c>
    </row>
    <row r="73" spans="1:29" ht="27.75" customHeight="1" x14ac:dyDescent="0.25">
      <c r="A73" s="9" t="s">
        <v>12</v>
      </c>
      <c r="B73" s="6" t="s">
        <v>59</v>
      </c>
      <c r="C73" s="15">
        <v>2.7000000000000001E-3</v>
      </c>
      <c r="D73" s="12">
        <f t="shared" si="12"/>
        <v>6.5137587345000005</v>
      </c>
      <c r="F73" s="9" t="s">
        <v>12</v>
      </c>
      <c r="G73" s="6" t="s">
        <v>59</v>
      </c>
      <c r="H73" s="15">
        <v>2.7000000000000001E-3</v>
      </c>
      <c r="I73" s="12">
        <f t="shared" si="13"/>
        <v>6.5137587345000005</v>
      </c>
      <c r="J73" s="158"/>
      <c r="K73" s="129" t="s">
        <v>12</v>
      </c>
      <c r="L73" s="143" t="s">
        <v>59</v>
      </c>
      <c r="M73" s="115">
        <v>2.7000000000000001E-3</v>
      </c>
      <c r="N73" s="152">
        <f t="shared" si="14"/>
        <v>6.5137587345000005</v>
      </c>
      <c r="O73" s="365"/>
      <c r="P73" s="129" t="s">
        <v>12</v>
      </c>
      <c r="Q73" s="143" t="s">
        <v>59</v>
      </c>
      <c r="R73" s="115">
        <v>2.7000000000000001E-3</v>
      </c>
      <c r="S73" s="152">
        <f t="shared" si="15"/>
        <v>6.5919238393139992</v>
      </c>
      <c r="T73" s="186"/>
      <c r="U73" s="129" t="s">
        <v>12</v>
      </c>
      <c r="V73" s="143" t="s">
        <v>59</v>
      </c>
      <c r="W73" s="115">
        <v>2.7000000000000001E-3</v>
      </c>
      <c r="X73" s="152">
        <f t="shared" si="16"/>
        <v>6.5919238393139992</v>
      </c>
      <c r="Y73" s="186"/>
      <c r="Z73" s="129" t="s">
        <v>12</v>
      </c>
      <c r="AA73" s="143" t="s">
        <v>59</v>
      </c>
      <c r="AB73" s="115">
        <v>2.7000000000000001E-3</v>
      </c>
      <c r="AC73" s="152">
        <f t="shared" si="17"/>
        <v>7.0375378354780507</v>
      </c>
    </row>
    <row r="74" spans="1:29" ht="27" customHeight="1" x14ac:dyDescent="0.25">
      <c r="A74" s="9" t="s">
        <v>14</v>
      </c>
      <c r="B74" s="6" t="s">
        <v>60</v>
      </c>
      <c r="C74" s="15">
        <v>2.9999999999999997E-4</v>
      </c>
      <c r="D74" s="12">
        <f t="shared" si="12"/>
        <v>0.72375097049999992</v>
      </c>
      <c r="F74" s="9" t="s">
        <v>14</v>
      </c>
      <c r="G74" s="6" t="s">
        <v>60</v>
      </c>
      <c r="H74" s="15">
        <v>2.9999999999999997E-4</v>
      </c>
      <c r="I74" s="12">
        <f t="shared" si="13"/>
        <v>0.72375097049999992</v>
      </c>
      <c r="J74" s="158"/>
      <c r="K74" s="129" t="s">
        <v>14</v>
      </c>
      <c r="L74" s="143" t="s">
        <v>60</v>
      </c>
      <c r="M74" s="115">
        <v>2.9999999999999997E-4</v>
      </c>
      <c r="N74" s="152">
        <f t="shared" si="14"/>
        <v>0.72375097049999992</v>
      </c>
      <c r="O74" s="365"/>
      <c r="P74" s="129" t="s">
        <v>14</v>
      </c>
      <c r="Q74" s="143" t="s">
        <v>60</v>
      </c>
      <c r="R74" s="115">
        <v>2.9999999999999997E-4</v>
      </c>
      <c r="S74" s="152">
        <f t="shared" si="15"/>
        <v>0.73243598214599981</v>
      </c>
      <c r="T74" s="186"/>
      <c r="U74" s="129" t="s">
        <v>14</v>
      </c>
      <c r="V74" s="143" t="s">
        <v>60</v>
      </c>
      <c r="W74" s="115">
        <v>2.9999999999999997E-4</v>
      </c>
      <c r="X74" s="152">
        <f t="shared" si="16"/>
        <v>0.73243598214599981</v>
      </c>
      <c r="Y74" s="186"/>
      <c r="Z74" s="129" t="s">
        <v>14</v>
      </c>
      <c r="AA74" s="143" t="s">
        <v>60</v>
      </c>
      <c r="AB74" s="115">
        <v>2.9999999999999997E-4</v>
      </c>
      <c r="AC74" s="152">
        <f t="shared" si="17"/>
        <v>0.78194864838645006</v>
      </c>
    </row>
    <row r="75" spans="1:29" ht="33" customHeight="1" x14ac:dyDescent="0.25">
      <c r="A75" s="9" t="s">
        <v>16</v>
      </c>
      <c r="B75" s="6" t="s">
        <v>61</v>
      </c>
      <c r="C75" s="15">
        <v>0</v>
      </c>
      <c r="D75" s="12">
        <f t="shared" si="12"/>
        <v>0</v>
      </c>
      <c r="F75" s="9" t="s">
        <v>16</v>
      </c>
      <c r="G75" s="6" t="s">
        <v>61</v>
      </c>
      <c r="H75" s="15">
        <v>0</v>
      </c>
      <c r="I75" s="12">
        <f t="shared" si="13"/>
        <v>0</v>
      </c>
      <c r="J75" s="158"/>
      <c r="K75" s="129" t="s">
        <v>16</v>
      </c>
      <c r="L75" s="143" t="s">
        <v>61</v>
      </c>
      <c r="M75" s="115">
        <v>0</v>
      </c>
      <c r="N75" s="152">
        <f t="shared" si="14"/>
        <v>0</v>
      </c>
      <c r="O75" s="365"/>
      <c r="P75" s="129" t="s">
        <v>16</v>
      </c>
      <c r="Q75" s="143" t="s">
        <v>61</v>
      </c>
      <c r="R75" s="115">
        <v>0</v>
      </c>
      <c r="S75" s="152">
        <f t="shared" si="15"/>
        <v>0</v>
      </c>
      <c r="T75" s="186"/>
      <c r="U75" s="129" t="s">
        <v>16</v>
      </c>
      <c r="V75" s="143" t="s">
        <v>61</v>
      </c>
      <c r="W75" s="115">
        <v>0</v>
      </c>
      <c r="X75" s="152">
        <f t="shared" si="16"/>
        <v>0</v>
      </c>
      <c r="Y75" s="186"/>
      <c r="Z75" s="129" t="s">
        <v>16</v>
      </c>
      <c r="AA75" s="143" t="s">
        <v>61</v>
      </c>
      <c r="AB75" s="115">
        <v>0</v>
      </c>
      <c r="AC75" s="152">
        <f t="shared" si="17"/>
        <v>0</v>
      </c>
    </row>
    <row r="76" spans="1:29" x14ac:dyDescent="0.25">
      <c r="A76" s="237" t="s">
        <v>18</v>
      </c>
      <c r="B76" s="239"/>
      <c r="C76" s="20">
        <f>SUM(C70:C75)</f>
        <v>1.29E-2</v>
      </c>
      <c r="D76" s="14">
        <f>SUM(D70:D75)</f>
        <v>31.121291731499998</v>
      </c>
      <c r="F76" s="237" t="s">
        <v>18</v>
      </c>
      <c r="G76" s="239"/>
      <c r="H76" s="20">
        <f>SUM(H70:H75)</f>
        <v>1.29E-2</v>
      </c>
      <c r="I76" s="14">
        <f>SUM(I70:I75)</f>
        <v>31.121291731499998</v>
      </c>
      <c r="J76" s="158"/>
      <c r="K76" s="268" t="s">
        <v>18</v>
      </c>
      <c r="L76" s="263"/>
      <c r="M76" s="151">
        <f>SUM(M70:M75)</f>
        <v>1.29E-2</v>
      </c>
      <c r="N76" s="153">
        <f>SUM(N70:N75)</f>
        <v>31.121291731499998</v>
      </c>
      <c r="O76" s="365"/>
      <c r="P76" s="268" t="s">
        <v>18</v>
      </c>
      <c r="Q76" s="263"/>
      <c r="R76" s="151">
        <f>SUM(R70:R75)</f>
        <v>1.29E-2</v>
      </c>
      <c r="S76" s="153">
        <f>SUM(S70:S75)</f>
        <v>31.494747232277998</v>
      </c>
      <c r="T76" s="186"/>
      <c r="U76" s="268" t="s">
        <v>18</v>
      </c>
      <c r="V76" s="263"/>
      <c r="W76" s="151">
        <f>SUM(W70:W75)</f>
        <v>1.29E-2</v>
      </c>
      <c r="X76" s="153">
        <f>SUM(X70:X75)</f>
        <v>31.494747232277998</v>
      </c>
      <c r="Y76" s="186"/>
      <c r="Z76" s="268" t="s">
        <v>18</v>
      </c>
      <c r="AA76" s="263"/>
      <c r="AB76" s="151">
        <f>SUM(AB70:AB75)</f>
        <v>1.29E-2</v>
      </c>
      <c r="AC76" s="153">
        <f>SUM(AC70:AC75)</f>
        <v>33.623791880617347</v>
      </c>
    </row>
    <row r="77" spans="1:29" x14ac:dyDescent="0.25">
      <c r="G77" s="1"/>
      <c r="H77" s="1"/>
      <c r="J77" s="158"/>
      <c r="K77" s="186"/>
      <c r="L77" s="288"/>
      <c r="M77" s="288"/>
      <c r="N77" s="186"/>
      <c r="O77" s="365"/>
      <c r="P77" s="186"/>
      <c r="Q77" s="288"/>
      <c r="R77" s="288"/>
      <c r="S77" s="186"/>
      <c r="T77" s="186"/>
      <c r="U77" s="186"/>
      <c r="V77" s="288"/>
      <c r="W77" s="288"/>
      <c r="X77" s="186"/>
      <c r="Y77" s="186"/>
      <c r="Z77" s="186"/>
      <c r="AA77" s="288"/>
      <c r="AB77" s="288"/>
      <c r="AC77" s="186"/>
    </row>
    <row r="78" spans="1:29" x14ac:dyDescent="0.25">
      <c r="A78" s="233" t="s">
        <v>98</v>
      </c>
      <c r="B78" s="233"/>
      <c r="C78" s="233"/>
      <c r="D78" s="233"/>
      <c r="F78" s="233" t="s">
        <v>98</v>
      </c>
      <c r="G78" s="233"/>
      <c r="H78" s="233"/>
      <c r="I78" s="233"/>
      <c r="J78" s="158"/>
      <c r="K78" s="264" t="s">
        <v>98</v>
      </c>
      <c r="L78" s="264"/>
      <c r="M78" s="264"/>
      <c r="N78" s="264"/>
      <c r="O78" s="365"/>
      <c r="P78" s="264" t="s">
        <v>98</v>
      </c>
      <c r="Q78" s="264"/>
      <c r="R78" s="264"/>
      <c r="S78" s="264"/>
      <c r="T78" s="186"/>
      <c r="U78" s="264" t="s">
        <v>98</v>
      </c>
      <c r="V78" s="264"/>
      <c r="W78" s="264"/>
      <c r="X78" s="264"/>
      <c r="Y78" s="186"/>
      <c r="Z78" s="264" t="s">
        <v>98</v>
      </c>
      <c r="AA78" s="264"/>
      <c r="AB78" s="264"/>
      <c r="AC78" s="264"/>
    </row>
    <row r="79" spans="1:29" x14ac:dyDescent="0.25">
      <c r="A79" s="34" t="s">
        <v>62</v>
      </c>
      <c r="B79" s="35" t="s">
        <v>63</v>
      </c>
      <c r="C79" s="35" t="s">
        <v>5</v>
      </c>
      <c r="D79" s="34"/>
      <c r="F79" s="108" t="s">
        <v>62</v>
      </c>
      <c r="G79" s="109" t="s">
        <v>63</v>
      </c>
      <c r="H79" s="109" t="s">
        <v>5</v>
      </c>
      <c r="I79" s="108"/>
      <c r="J79" s="158"/>
      <c r="K79" s="206" t="s">
        <v>62</v>
      </c>
      <c r="L79" s="314" t="s">
        <v>63</v>
      </c>
      <c r="M79" s="314" t="s">
        <v>5</v>
      </c>
      <c r="N79" s="206"/>
      <c r="O79" s="365"/>
      <c r="P79" s="206" t="s">
        <v>62</v>
      </c>
      <c r="Q79" s="314" t="s">
        <v>63</v>
      </c>
      <c r="R79" s="314" t="s">
        <v>5</v>
      </c>
      <c r="S79" s="206"/>
      <c r="T79" s="186"/>
      <c r="U79" s="206" t="s">
        <v>62</v>
      </c>
      <c r="V79" s="314" t="s">
        <v>63</v>
      </c>
      <c r="W79" s="314" t="s">
        <v>5</v>
      </c>
      <c r="X79" s="206"/>
      <c r="Y79" s="186"/>
      <c r="Z79" s="206" t="s">
        <v>62</v>
      </c>
      <c r="AA79" s="314" t="s">
        <v>63</v>
      </c>
      <c r="AB79" s="314" t="s">
        <v>5</v>
      </c>
      <c r="AC79" s="206"/>
    </row>
    <row r="80" spans="1:29" ht="37.5" customHeight="1" x14ac:dyDescent="0.25">
      <c r="A80" s="9" t="s">
        <v>6</v>
      </c>
      <c r="B80" s="6" t="s">
        <v>64</v>
      </c>
      <c r="C80" s="13"/>
      <c r="D80" s="4"/>
      <c r="F80" s="9" t="s">
        <v>6</v>
      </c>
      <c r="G80" s="6" t="s">
        <v>64</v>
      </c>
      <c r="H80" s="13"/>
      <c r="I80" s="4"/>
      <c r="J80" s="158"/>
      <c r="K80" s="129" t="s">
        <v>6</v>
      </c>
      <c r="L80" s="143" t="s">
        <v>64</v>
      </c>
      <c r="M80" s="330"/>
      <c r="N80" s="332"/>
      <c r="O80" s="365"/>
      <c r="P80" s="129" t="s">
        <v>6</v>
      </c>
      <c r="Q80" s="143" t="s">
        <v>64</v>
      </c>
      <c r="R80" s="330"/>
      <c r="S80" s="332"/>
      <c r="T80" s="186"/>
      <c r="U80" s="129" t="s">
        <v>6</v>
      </c>
      <c r="V80" s="143" t="s">
        <v>64</v>
      </c>
      <c r="W80" s="330"/>
      <c r="X80" s="332"/>
      <c r="Y80" s="186"/>
      <c r="Z80" s="129" t="s">
        <v>6</v>
      </c>
      <c r="AA80" s="143" t="s">
        <v>64</v>
      </c>
      <c r="AB80" s="330"/>
      <c r="AC80" s="332"/>
    </row>
    <row r="81" spans="1:29" x14ac:dyDescent="0.25">
      <c r="A81" s="237" t="s">
        <v>18</v>
      </c>
      <c r="B81" s="239"/>
      <c r="C81" s="14">
        <f>SUM(C80)</f>
        <v>0</v>
      </c>
      <c r="D81" s="4"/>
      <c r="F81" s="237" t="s">
        <v>18</v>
      </c>
      <c r="G81" s="239"/>
      <c r="H81" s="14">
        <f>SUM(H80)</f>
        <v>0</v>
      </c>
      <c r="I81" s="4"/>
      <c r="J81" s="158"/>
      <c r="K81" s="268" t="s">
        <v>18</v>
      </c>
      <c r="L81" s="263"/>
      <c r="M81" s="153">
        <f>SUM(M80)</f>
        <v>0</v>
      </c>
      <c r="N81" s="332"/>
      <c r="O81" s="365"/>
      <c r="P81" s="268" t="s">
        <v>18</v>
      </c>
      <c r="Q81" s="263"/>
      <c r="R81" s="153">
        <f>SUM(R80)</f>
        <v>0</v>
      </c>
      <c r="S81" s="332"/>
      <c r="T81" s="186"/>
      <c r="U81" s="268" t="s">
        <v>18</v>
      </c>
      <c r="V81" s="263"/>
      <c r="W81" s="153">
        <f>SUM(W80)</f>
        <v>0</v>
      </c>
      <c r="X81" s="332"/>
      <c r="Y81" s="186"/>
      <c r="Z81" s="268" t="s">
        <v>18</v>
      </c>
      <c r="AA81" s="263"/>
      <c r="AB81" s="153">
        <f>SUM(AB80)</f>
        <v>0</v>
      </c>
      <c r="AC81" s="332"/>
    </row>
    <row r="82" spans="1:29" x14ac:dyDescent="0.25">
      <c r="G82" s="1"/>
      <c r="H82" s="1"/>
      <c r="J82" s="158"/>
      <c r="K82" s="186"/>
      <c r="L82" s="288"/>
      <c r="M82" s="288"/>
      <c r="N82" s="186"/>
      <c r="O82" s="365"/>
      <c r="P82" s="186"/>
      <c r="Q82" s="288"/>
      <c r="R82" s="288"/>
      <c r="S82" s="186"/>
      <c r="T82" s="186"/>
      <c r="U82" s="186"/>
      <c r="V82" s="288"/>
      <c r="W82" s="288"/>
      <c r="X82" s="186"/>
      <c r="Y82" s="186"/>
      <c r="Z82" s="186"/>
      <c r="AA82" s="288"/>
      <c r="AB82" s="288"/>
      <c r="AC82" s="186"/>
    </row>
    <row r="83" spans="1:29" ht="29.25" customHeight="1" x14ac:dyDescent="0.25">
      <c r="A83" s="211" t="s">
        <v>99</v>
      </c>
      <c r="B83" s="211"/>
      <c r="C83" s="211"/>
      <c r="D83" s="211"/>
      <c r="F83" s="211" t="s">
        <v>99</v>
      </c>
      <c r="G83" s="211"/>
      <c r="H83" s="211"/>
      <c r="I83" s="211"/>
      <c r="J83" s="158"/>
      <c r="K83" s="309" t="s">
        <v>99</v>
      </c>
      <c r="L83" s="309"/>
      <c r="M83" s="309"/>
      <c r="N83" s="309"/>
      <c r="O83" s="365"/>
      <c r="P83" s="309" t="s">
        <v>99</v>
      </c>
      <c r="Q83" s="309"/>
      <c r="R83" s="309"/>
      <c r="S83" s="309"/>
      <c r="T83" s="186"/>
      <c r="U83" s="309" t="s">
        <v>99</v>
      </c>
      <c r="V83" s="309"/>
      <c r="W83" s="309"/>
      <c r="X83" s="309"/>
      <c r="Y83" s="186"/>
      <c r="Z83" s="309" t="s">
        <v>99</v>
      </c>
      <c r="AA83" s="309"/>
      <c r="AB83" s="309"/>
      <c r="AC83" s="309"/>
    </row>
    <row r="84" spans="1:29" x14ac:dyDescent="0.25">
      <c r="A84" s="34">
        <v>4</v>
      </c>
      <c r="B84" s="244" t="s">
        <v>65</v>
      </c>
      <c r="C84" s="244"/>
      <c r="D84" s="35" t="s">
        <v>5</v>
      </c>
      <c r="F84" s="108">
        <v>4</v>
      </c>
      <c r="G84" s="244" t="s">
        <v>65</v>
      </c>
      <c r="H84" s="244"/>
      <c r="I84" s="109" t="s">
        <v>5</v>
      </c>
      <c r="J84" s="158"/>
      <c r="K84" s="206">
        <v>4</v>
      </c>
      <c r="L84" s="312" t="s">
        <v>65</v>
      </c>
      <c r="M84" s="312"/>
      <c r="N84" s="314" t="s">
        <v>5</v>
      </c>
      <c r="O84" s="365"/>
      <c r="P84" s="206">
        <v>4</v>
      </c>
      <c r="Q84" s="312" t="s">
        <v>65</v>
      </c>
      <c r="R84" s="312"/>
      <c r="S84" s="314" t="s">
        <v>5</v>
      </c>
      <c r="T84" s="186"/>
      <c r="U84" s="206">
        <v>4</v>
      </c>
      <c r="V84" s="312" t="s">
        <v>65</v>
      </c>
      <c r="W84" s="312"/>
      <c r="X84" s="314" t="s">
        <v>5</v>
      </c>
      <c r="Y84" s="186"/>
      <c r="Z84" s="206">
        <v>4</v>
      </c>
      <c r="AA84" s="312" t="s">
        <v>65</v>
      </c>
      <c r="AB84" s="312"/>
      <c r="AC84" s="314" t="s">
        <v>5</v>
      </c>
    </row>
    <row r="85" spans="1:29" x14ac:dyDescent="0.25">
      <c r="A85" s="2" t="s">
        <v>54</v>
      </c>
      <c r="B85" s="234" t="s">
        <v>55</v>
      </c>
      <c r="C85" s="234"/>
      <c r="D85" s="14">
        <f>D76</f>
        <v>31.121291731499998</v>
      </c>
      <c r="F85" s="2" t="s">
        <v>54</v>
      </c>
      <c r="G85" s="234" t="s">
        <v>55</v>
      </c>
      <c r="H85" s="234"/>
      <c r="I85" s="14">
        <f>I76</f>
        <v>31.121291731499998</v>
      </c>
      <c r="J85" s="158"/>
      <c r="K85" s="128" t="s">
        <v>54</v>
      </c>
      <c r="L85" s="267" t="s">
        <v>55</v>
      </c>
      <c r="M85" s="267"/>
      <c r="N85" s="153">
        <f>N76</f>
        <v>31.121291731499998</v>
      </c>
      <c r="O85" s="365"/>
      <c r="P85" s="128" t="s">
        <v>54</v>
      </c>
      <c r="Q85" s="267" t="s">
        <v>55</v>
      </c>
      <c r="R85" s="267"/>
      <c r="S85" s="153">
        <f>S76</f>
        <v>31.494747232277998</v>
      </c>
      <c r="T85" s="186"/>
      <c r="U85" s="128" t="s">
        <v>54</v>
      </c>
      <c r="V85" s="267" t="s">
        <v>55</v>
      </c>
      <c r="W85" s="267"/>
      <c r="X85" s="153">
        <f>X76</f>
        <v>31.494747232277998</v>
      </c>
      <c r="Y85" s="186"/>
      <c r="Z85" s="128" t="s">
        <v>54</v>
      </c>
      <c r="AA85" s="267" t="s">
        <v>55</v>
      </c>
      <c r="AB85" s="267"/>
      <c r="AC85" s="153">
        <f>AC76</f>
        <v>33.623791880617347</v>
      </c>
    </row>
    <row r="86" spans="1:29" ht="15" hidden="1" customHeight="1" x14ac:dyDescent="0.25">
      <c r="A86" s="2" t="s">
        <v>62</v>
      </c>
      <c r="B86" s="10" t="s">
        <v>66</v>
      </c>
      <c r="C86" s="10"/>
      <c r="D86" s="13">
        <f>C81</f>
        <v>0</v>
      </c>
      <c r="F86" s="2" t="s">
        <v>62</v>
      </c>
      <c r="G86" s="10" t="s">
        <v>66</v>
      </c>
      <c r="H86" s="10"/>
      <c r="I86" s="13">
        <f>H81</f>
        <v>0</v>
      </c>
      <c r="J86" s="158"/>
      <c r="K86" s="128" t="s">
        <v>62</v>
      </c>
      <c r="L86" s="132" t="s">
        <v>66</v>
      </c>
      <c r="M86" s="132"/>
      <c r="N86" s="330">
        <f>M81</f>
        <v>0</v>
      </c>
      <c r="O86" s="365"/>
      <c r="P86" s="128" t="s">
        <v>62</v>
      </c>
      <c r="Q86" s="132" t="s">
        <v>66</v>
      </c>
      <c r="R86" s="132"/>
      <c r="S86" s="330">
        <f>R81</f>
        <v>0</v>
      </c>
      <c r="T86" s="186"/>
      <c r="U86" s="128" t="s">
        <v>62</v>
      </c>
      <c r="V86" s="132" t="s">
        <v>66</v>
      </c>
      <c r="W86" s="132"/>
      <c r="X86" s="330">
        <f>W81</f>
        <v>0</v>
      </c>
      <c r="Y86" s="186"/>
      <c r="Z86" s="128" t="s">
        <v>62</v>
      </c>
      <c r="AA86" s="132" t="s">
        <v>66</v>
      </c>
      <c r="AB86" s="132"/>
      <c r="AC86" s="330">
        <f>AB81</f>
        <v>0</v>
      </c>
    </row>
    <row r="87" spans="1:29" x14ac:dyDescent="0.25">
      <c r="A87" s="233" t="s">
        <v>18</v>
      </c>
      <c r="B87" s="233"/>
      <c r="C87" s="233"/>
      <c r="D87" s="14">
        <f>SUM(D85:D86)</f>
        <v>31.121291731499998</v>
      </c>
      <c r="F87" s="233" t="s">
        <v>18</v>
      </c>
      <c r="G87" s="233"/>
      <c r="H87" s="233"/>
      <c r="I87" s="14">
        <f>SUM(I85:I86)</f>
        <v>31.121291731499998</v>
      </c>
      <c r="J87" s="158"/>
      <c r="K87" s="264" t="s">
        <v>18</v>
      </c>
      <c r="L87" s="264"/>
      <c r="M87" s="264"/>
      <c r="N87" s="153">
        <f>SUM(N85:N86)</f>
        <v>31.121291731499998</v>
      </c>
      <c r="O87" s="365"/>
      <c r="P87" s="264" t="s">
        <v>18</v>
      </c>
      <c r="Q87" s="264"/>
      <c r="R87" s="264"/>
      <c r="S87" s="153">
        <f>SUM(S85:S86)</f>
        <v>31.494747232277998</v>
      </c>
      <c r="T87" s="186"/>
      <c r="U87" s="264" t="s">
        <v>18</v>
      </c>
      <c r="V87" s="264"/>
      <c r="W87" s="264"/>
      <c r="X87" s="153">
        <f>SUM(X85:X86)</f>
        <v>31.494747232277998</v>
      </c>
      <c r="Y87" s="186"/>
      <c r="Z87" s="264" t="s">
        <v>18</v>
      </c>
      <c r="AA87" s="264"/>
      <c r="AB87" s="264"/>
      <c r="AC87" s="153">
        <f>SUM(AC85:AC86)</f>
        <v>33.623791880617347</v>
      </c>
    </row>
    <row r="88" spans="1:29" x14ac:dyDescent="0.25">
      <c r="G88" s="1"/>
      <c r="H88" s="1"/>
      <c r="J88" s="158"/>
      <c r="K88" s="186"/>
      <c r="L88" s="288"/>
      <c r="M88" s="288"/>
      <c r="N88" s="186"/>
      <c r="O88" s="365"/>
      <c r="P88" s="186"/>
      <c r="Q88" s="288"/>
      <c r="R88" s="288"/>
      <c r="S88" s="186"/>
      <c r="T88" s="186"/>
      <c r="U88" s="186"/>
      <c r="V88" s="288"/>
      <c r="W88" s="288"/>
      <c r="X88" s="186"/>
      <c r="Y88" s="186"/>
      <c r="Z88" s="186"/>
      <c r="AA88" s="288"/>
      <c r="AB88" s="288"/>
      <c r="AC88" s="186"/>
    </row>
    <row r="89" spans="1:29" ht="15" customHeight="1" x14ac:dyDescent="0.25">
      <c r="A89" s="235" t="s">
        <v>67</v>
      </c>
      <c r="B89" s="235"/>
      <c r="C89" s="235"/>
      <c r="D89" s="235"/>
      <c r="F89" s="235" t="s">
        <v>67</v>
      </c>
      <c r="G89" s="235"/>
      <c r="H89" s="235"/>
      <c r="I89" s="235"/>
      <c r="J89" s="158"/>
      <c r="K89" s="335" t="s">
        <v>67</v>
      </c>
      <c r="L89" s="335"/>
      <c r="M89" s="335"/>
      <c r="N89" s="335"/>
      <c r="O89" s="365"/>
      <c r="P89" s="335" t="s">
        <v>67</v>
      </c>
      <c r="Q89" s="335"/>
      <c r="R89" s="335"/>
      <c r="S89" s="335"/>
      <c r="T89" s="186"/>
      <c r="U89" s="335" t="s">
        <v>67</v>
      </c>
      <c r="V89" s="335"/>
      <c r="W89" s="335"/>
      <c r="X89" s="335"/>
      <c r="Y89" s="186"/>
      <c r="Z89" s="335" t="s">
        <v>67</v>
      </c>
      <c r="AA89" s="335"/>
      <c r="AB89" s="335"/>
      <c r="AC89" s="335"/>
    </row>
    <row r="90" spans="1:29" x14ac:dyDescent="0.25">
      <c r="A90" s="34">
        <v>5</v>
      </c>
      <c r="B90" s="244" t="s">
        <v>68</v>
      </c>
      <c r="C90" s="244"/>
      <c r="D90" s="35" t="s">
        <v>5</v>
      </c>
      <c r="F90" s="108">
        <v>5</v>
      </c>
      <c r="G90" s="244" t="s">
        <v>68</v>
      </c>
      <c r="H90" s="244"/>
      <c r="I90" s="109" t="s">
        <v>5</v>
      </c>
      <c r="J90" s="158"/>
      <c r="K90" s="206">
        <v>5</v>
      </c>
      <c r="L90" s="312" t="s">
        <v>68</v>
      </c>
      <c r="M90" s="312"/>
      <c r="N90" s="314" t="s">
        <v>5</v>
      </c>
      <c r="O90" s="365"/>
      <c r="P90" s="206">
        <v>5</v>
      </c>
      <c r="Q90" s="312" t="s">
        <v>68</v>
      </c>
      <c r="R90" s="312"/>
      <c r="S90" s="314" t="s">
        <v>5</v>
      </c>
      <c r="T90" s="186"/>
      <c r="U90" s="206">
        <v>5</v>
      </c>
      <c r="V90" s="312" t="s">
        <v>68</v>
      </c>
      <c r="W90" s="312"/>
      <c r="X90" s="314" t="s">
        <v>5</v>
      </c>
      <c r="Y90" s="186"/>
      <c r="Z90" s="206">
        <v>5</v>
      </c>
      <c r="AA90" s="312" t="s">
        <v>68</v>
      </c>
      <c r="AB90" s="312"/>
      <c r="AC90" s="314" t="s">
        <v>5</v>
      </c>
    </row>
    <row r="91" spans="1:29" x14ac:dyDescent="0.25">
      <c r="A91" s="2" t="s">
        <v>6</v>
      </c>
      <c r="B91" s="234" t="s">
        <v>69</v>
      </c>
      <c r="C91" s="234"/>
      <c r="D91" s="14">
        <v>0</v>
      </c>
      <c r="F91" s="2" t="s">
        <v>6</v>
      </c>
      <c r="G91" s="234" t="s">
        <v>69</v>
      </c>
      <c r="H91" s="234"/>
      <c r="I91" s="14">
        <v>0</v>
      </c>
      <c r="J91" s="158"/>
      <c r="K91" s="128" t="s">
        <v>6</v>
      </c>
      <c r="L91" s="267" t="s">
        <v>69</v>
      </c>
      <c r="M91" s="267"/>
      <c r="N91" s="153">
        <v>0</v>
      </c>
      <c r="O91" s="365"/>
      <c r="P91" s="128" t="s">
        <v>6</v>
      </c>
      <c r="Q91" s="267" t="s">
        <v>69</v>
      </c>
      <c r="R91" s="267"/>
      <c r="S91" s="153">
        <v>0</v>
      </c>
      <c r="T91" s="186"/>
      <c r="U91" s="128" t="s">
        <v>6</v>
      </c>
      <c r="V91" s="267" t="s">
        <v>69</v>
      </c>
      <c r="W91" s="267"/>
      <c r="X91" s="153">
        <v>0</v>
      </c>
      <c r="Y91" s="186"/>
      <c r="Z91" s="128" t="s">
        <v>6</v>
      </c>
      <c r="AA91" s="267" t="s">
        <v>69</v>
      </c>
      <c r="AB91" s="267"/>
      <c r="AC91" s="153">
        <v>0</v>
      </c>
    </row>
    <row r="92" spans="1:29" x14ac:dyDescent="0.25">
      <c r="A92" s="2" t="s">
        <v>8</v>
      </c>
      <c r="B92" s="234" t="s">
        <v>70</v>
      </c>
      <c r="C92" s="234"/>
      <c r="D92" s="14">
        <v>0</v>
      </c>
      <c r="F92" s="2" t="s">
        <v>8</v>
      </c>
      <c r="G92" s="234" t="s">
        <v>70</v>
      </c>
      <c r="H92" s="234"/>
      <c r="I92" s="14">
        <v>0</v>
      </c>
      <c r="J92" s="158"/>
      <c r="K92" s="128" t="s">
        <v>8</v>
      </c>
      <c r="L92" s="267" t="s">
        <v>70</v>
      </c>
      <c r="M92" s="267"/>
      <c r="N92" s="153">
        <v>0</v>
      </c>
      <c r="O92" s="365"/>
      <c r="P92" s="128" t="s">
        <v>8</v>
      </c>
      <c r="Q92" s="267" t="s">
        <v>70</v>
      </c>
      <c r="R92" s="267"/>
      <c r="S92" s="153">
        <v>0</v>
      </c>
      <c r="T92" s="186"/>
      <c r="U92" s="128" t="s">
        <v>8</v>
      </c>
      <c r="V92" s="267" t="s">
        <v>70</v>
      </c>
      <c r="W92" s="267"/>
      <c r="X92" s="153">
        <v>0</v>
      </c>
      <c r="Y92" s="186"/>
      <c r="Z92" s="128" t="s">
        <v>8</v>
      </c>
      <c r="AA92" s="267" t="s">
        <v>70</v>
      </c>
      <c r="AB92" s="267"/>
      <c r="AC92" s="153">
        <v>0</v>
      </c>
    </row>
    <row r="93" spans="1:29" x14ac:dyDescent="0.25">
      <c r="A93" s="2" t="s">
        <v>10</v>
      </c>
      <c r="B93" s="234" t="s">
        <v>71</v>
      </c>
      <c r="C93" s="234"/>
      <c r="D93" s="14">
        <v>0</v>
      </c>
      <c r="F93" s="2" t="s">
        <v>10</v>
      </c>
      <c r="G93" s="234" t="s">
        <v>71</v>
      </c>
      <c r="H93" s="234"/>
      <c r="I93" s="14">
        <v>0</v>
      </c>
      <c r="J93" s="158"/>
      <c r="K93" s="128" t="s">
        <v>10</v>
      </c>
      <c r="L93" s="267" t="s">
        <v>71</v>
      </c>
      <c r="M93" s="267"/>
      <c r="N93" s="153">
        <v>0</v>
      </c>
      <c r="O93" s="365"/>
      <c r="P93" s="128" t="s">
        <v>10</v>
      </c>
      <c r="Q93" s="267" t="s">
        <v>71</v>
      </c>
      <c r="R93" s="267"/>
      <c r="S93" s="153">
        <v>0</v>
      </c>
      <c r="T93" s="186"/>
      <c r="U93" s="128" t="s">
        <v>10</v>
      </c>
      <c r="V93" s="267" t="s">
        <v>71</v>
      </c>
      <c r="W93" s="267"/>
      <c r="X93" s="153">
        <v>0</v>
      </c>
      <c r="Y93" s="186"/>
      <c r="Z93" s="128" t="s">
        <v>10</v>
      </c>
      <c r="AA93" s="267" t="s">
        <v>71</v>
      </c>
      <c r="AB93" s="267"/>
      <c r="AC93" s="153">
        <v>0</v>
      </c>
    </row>
    <row r="94" spans="1:29" x14ac:dyDescent="0.25">
      <c r="A94" s="2" t="s">
        <v>12</v>
      </c>
      <c r="B94" s="234" t="s">
        <v>17</v>
      </c>
      <c r="C94" s="234"/>
      <c r="D94" s="14">
        <v>0</v>
      </c>
      <c r="F94" s="2" t="s">
        <v>12</v>
      </c>
      <c r="G94" s="234" t="s">
        <v>17</v>
      </c>
      <c r="H94" s="234"/>
      <c r="I94" s="14">
        <v>0</v>
      </c>
      <c r="J94" s="158"/>
      <c r="K94" s="128" t="s">
        <v>12</v>
      </c>
      <c r="L94" s="267" t="s">
        <v>17</v>
      </c>
      <c r="M94" s="267"/>
      <c r="N94" s="153">
        <v>0</v>
      </c>
      <c r="O94" s="365"/>
      <c r="P94" s="128" t="s">
        <v>12</v>
      </c>
      <c r="Q94" s="267" t="s">
        <v>17</v>
      </c>
      <c r="R94" s="267"/>
      <c r="S94" s="153">
        <v>0</v>
      </c>
      <c r="T94" s="186"/>
      <c r="U94" s="128" t="s">
        <v>12</v>
      </c>
      <c r="V94" s="267" t="s">
        <v>17</v>
      </c>
      <c r="W94" s="267"/>
      <c r="X94" s="153">
        <v>0</v>
      </c>
      <c r="Y94" s="186"/>
      <c r="Z94" s="128" t="s">
        <v>12</v>
      </c>
      <c r="AA94" s="267" t="s">
        <v>17</v>
      </c>
      <c r="AB94" s="267"/>
      <c r="AC94" s="153">
        <v>0</v>
      </c>
    </row>
    <row r="95" spans="1:29" x14ac:dyDescent="0.25">
      <c r="A95" s="233" t="s">
        <v>18</v>
      </c>
      <c r="B95" s="233"/>
      <c r="C95" s="233"/>
      <c r="D95" s="14">
        <f>SUM(D91:D94)</f>
        <v>0</v>
      </c>
      <c r="F95" s="233" t="s">
        <v>18</v>
      </c>
      <c r="G95" s="233"/>
      <c r="H95" s="233"/>
      <c r="I95" s="14">
        <f>SUM(I91:I94)</f>
        <v>0</v>
      </c>
      <c r="J95" s="158"/>
      <c r="K95" s="264" t="s">
        <v>18</v>
      </c>
      <c r="L95" s="264"/>
      <c r="M95" s="264"/>
      <c r="N95" s="153">
        <f>SUM(N91:N94)</f>
        <v>0</v>
      </c>
      <c r="O95" s="365"/>
      <c r="P95" s="264" t="s">
        <v>18</v>
      </c>
      <c r="Q95" s="264"/>
      <c r="R95" s="264"/>
      <c r="S95" s="153">
        <f>SUM(S91:S94)</f>
        <v>0</v>
      </c>
      <c r="T95" s="186"/>
      <c r="U95" s="264" t="s">
        <v>18</v>
      </c>
      <c r="V95" s="264"/>
      <c r="W95" s="264"/>
      <c r="X95" s="153">
        <f>SUM(X91:X94)</f>
        <v>0</v>
      </c>
      <c r="Y95" s="186"/>
      <c r="Z95" s="264" t="s">
        <v>18</v>
      </c>
      <c r="AA95" s="264"/>
      <c r="AB95" s="264"/>
      <c r="AC95" s="153">
        <f>SUM(AC91:AC94)</f>
        <v>0</v>
      </c>
    </row>
    <row r="96" spans="1:29" x14ac:dyDescent="0.25">
      <c r="G96" s="1"/>
      <c r="H96" s="1"/>
      <c r="J96" s="158"/>
      <c r="K96" s="186"/>
      <c r="L96" s="288"/>
      <c r="M96" s="288"/>
      <c r="N96" s="186"/>
      <c r="O96" s="365"/>
      <c r="P96" s="186"/>
      <c r="Q96" s="288"/>
      <c r="R96" s="288"/>
      <c r="S96" s="186"/>
      <c r="T96" s="186"/>
      <c r="U96" s="186"/>
      <c r="V96" s="288"/>
      <c r="W96" s="288"/>
      <c r="X96" s="186"/>
      <c r="Y96" s="186"/>
      <c r="Z96" s="186"/>
      <c r="AA96" s="288"/>
      <c r="AB96" s="288"/>
      <c r="AC96" s="186"/>
    </row>
    <row r="97" spans="1:29" ht="15" customHeight="1" x14ac:dyDescent="0.25">
      <c r="A97" s="235" t="s">
        <v>72</v>
      </c>
      <c r="B97" s="235"/>
      <c r="C97" s="235"/>
      <c r="D97" s="235"/>
      <c r="F97" s="235" t="s">
        <v>72</v>
      </c>
      <c r="G97" s="235"/>
      <c r="H97" s="235"/>
      <c r="I97" s="235"/>
      <c r="J97" s="158"/>
      <c r="K97" s="335" t="s">
        <v>72</v>
      </c>
      <c r="L97" s="335"/>
      <c r="M97" s="335"/>
      <c r="N97" s="335"/>
      <c r="O97" s="365"/>
      <c r="P97" s="335" t="s">
        <v>72</v>
      </c>
      <c r="Q97" s="335"/>
      <c r="R97" s="335"/>
      <c r="S97" s="335"/>
      <c r="T97" s="186"/>
      <c r="U97" s="335" t="s">
        <v>72</v>
      </c>
      <c r="V97" s="335"/>
      <c r="W97" s="335"/>
      <c r="X97" s="335"/>
      <c r="Y97" s="186"/>
      <c r="Z97" s="335" t="s">
        <v>72</v>
      </c>
      <c r="AA97" s="335"/>
      <c r="AB97" s="335"/>
      <c r="AC97" s="335"/>
    </row>
    <row r="98" spans="1:29" ht="15" customHeight="1" x14ac:dyDescent="0.25">
      <c r="A98" s="240" t="s">
        <v>101</v>
      </c>
      <c r="B98" s="240"/>
      <c r="C98" s="241" t="s">
        <v>175</v>
      </c>
      <c r="D98" s="241"/>
      <c r="F98" s="240" t="s">
        <v>101</v>
      </c>
      <c r="G98" s="240"/>
      <c r="H98" s="241" t="s">
        <v>175</v>
      </c>
      <c r="I98" s="241"/>
      <c r="J98" s="158"/>
      <c r="K98" s="338" t="s">
        <v>101</v>
      </c>
      <c r="L98" s="338"/>
      <c r="M98" s="339" t="s">
        <v>175</v>
      </c>
      <c r="N98" s="339"/>
      <c r="O98" s="365"/>
      <c r="P98" s="338" t="s">
        <v>101</v>
      </c>
      <c r="Q98" s="338"/>
      <c r="R98" s="339" t="s">
        <v>175</v>
      </c>
      <c r="S98" s="339"/>
      <c r="T98" s="186"/>
      <c r="U98" s="338" t="s">
        <v>101</v>
      </c>
      <c r="V98" s="338"/>
      <c r="W98" s="339" t="s">
        <v>175</v>
      </c>
      <c r="X98" s="339"/>
      <c r="Y98" s="186"/>
      <c r="Z98" s="338" t="s">
        <v>101</v>
      </c>
      <c r="AA98" s="338"/>
      <c r="AB98" s="339" t="s">
        <v>175</v>
      </c>
      <c r="AC98" s="339"/>
    </row>
    <row r="99" spans="1:29" x14ac:dyDescent="0.25">
      <c r="A99" s="40">
        <v>6</v>
      </c>
      <c r="B99" s="41" t="s">
        <v>73</v>
      </c>
      <c r="C99" s="41" t="s">
        <v>28</v>
      </c>
      <c r="D99" s="40" t="s">
        <v>5</v>
      </c>
      <c r="F99" s="108">
        <v>6</v>
      </c>
      <c r="G99" s="109" t="s">
        <v>73</v>
      </c>
      <c r="H99" s="109" t="s">
        <v>28</v>
      </c>
      <c r="I99" s="108" t="s">
        <v>5</v>
      </c>
      <c r="J99" s="158"/>
      <c r="K99" s="206">
        <v>6</v>
      </c>
      <c r="L99" s="314" t="s">
        <v>73</v>
      </c>
      <c r="M99" s="314" t="s">
        <v>28</v>
      </c>
      <c r="N99" s="206" t="s">
        <v>5</v>
      </c>
      <c r="O99" s="365"/>
      <c r="P99" s="206">
        <v>6</v>
      </c>
      <c r="Q99" s="314" t="s">
        <v>73</v>
      </c>
      <c r="R99" s="314" t="s">
        <v>28</v>
      </c>
      <c r="S99" s="206" t="s">
        <v>5</v>
      </c>
      <c r="T99" s="186"/>
      <c r="U99" s="206">
        <v>6</v>
      </c>
      <c r="V99" s="314" t="s">
        <v>73</v>
      </c>
      <c r="W99" s="314" t="s">
        <v>28</v>
      </c>
      <c r="X99" s="206" t="s">
        <v>5</v>
      </c>
      <c r="Y99" s="186"/>
      <c r="Z99" s="206">
        <v>6</v>
      </c>
      <c r="AA99" s="314" t="s">
        <v>73</v>
      </c>
      <c r="AB99" s="314" t="s">
        <v>28</v>
      </c>
      <c r="AC99" s="206" t="s">
        <v>5</v>
      </c>
    </row>
    <row r="100" spans="1:29" x14ac:dyDescent="0.25">
      <c r="A100" s="2" t="s">
        <v>6</v>
      </c>
      <c r="B100" s="10" t="s">
        <v>74</v>
      </c>
      <c r="C100" s="15">
        <f>'Quadro-Resumo'!$I$8</f>
        <v>0.05</v>
      </c>
      <c r="D100" s="12">
        <f>C100*D116</f>
        <v>191.78461386257501</v>
      </c>
      <c r="F100" s="2" t="s">
        <v>6</v>
      </c>
      <c r="G100" s="10" t="s">
        <v>74</v>
      </c>
      <c r="H100" s="15">
        <f>'Quadro-Resumo'!$I$8</f>
        <v>0.05</v>
      </c>
      <c r="I100" s="12">
        <f>H100*I116</f>
        <v>190.34917443775001</v>
      </c>
      <c r="J100" s="158"/>
      <c r="K100" s="128" t="s">
        <v>6</v>
      </c>
      <c r="L100" s="132" t="s">
        <v>74</v>
      </c>
      <c r="M100" s="115">
        <f>'Quadro-Resumo'!$I$8</f>
        <v>0.05</v>
      </c>
      <c r="N100" s="152">
        <f>M100*N116</f>
        <v>189.14292282025002</v>
      </c>
      <c r="O100" s="365"/>
      <c r="P100" s="128" t="s">
        <v>6</v>
      </c>
      <c r="Q100" s="132" t="s">
        <v>74</v>
      </c>
      <c r="R100" s="115">
        <f>'Quadro-Resumo'!$I$8</f>
        <v>0.05</v>
      </c>
      <c r="S100" s="152">
        <f>R100*S116</f>
        <v>191.54141769409301</v>
      </c>
      <c r="T100" s="186"/>
      <c r="U100" s="128" t="s">
        <v>6</v>
      </c>
      <c r="V100" s="132" t="s">
        <v>74</v>
      </c>
      <c r="W100" s="115">
        <f>'Quadro-Resumo'!$I$8</f>
        <v>0.05</v>
      </c>
      <c r="X100" s="152">
        <f>W100*X116</f>
        <v>189.41002898604813</v>
      </c>
      <c r="Y100" s="186"/>
      <c r="Z100" s="128" t="s">
        <v>6</v>
      </c>
      <c r="AA100" s="132" t="s">
        <v>74</v>
      </c>
      <c r="AB100" s="115">
        <f>'Quadro-Resumo'!$I$8</f>
        <v>0.05</v>
      </c>
      <c r="AC100" s="152">
        <f>AB100*AC116</f>
        <v>202.09965844930019</v>
      </c>
    </row>
    <row r="101" spans="1:29" x14ac:dyDescent="0.25">
      <c r="A101" s="2" t="s">
        <v>8</v>
      </c>
      <c r="B101" s="10" t="s">
        <v>75</v>
      </c>
      <c r="C101" s="15">
        <v>0.12628634842735373</v>
      </c>
      <c r="D101" s="12">
        <f>C101*D116</f>
        <v>484.39557138509281</v>
      </c>
      <c r="F101" s="2" t="s">
        <v>8</v>
      </c>
      <c r="G101" s="10" t="s">
        <v>75</v>
      </c>
      <c r="H101" s="15">
        <v>0.12628634842735373</v>
      </c>
      <c r="I101" s="12">
        <f>H101*I116</f>
        <v>480.77004331809661</v>
      </c>
      <c r="J101" s="158"/>
      <c r="K101" s="128" t="s">
        <v>8</v>
      </c>
      <c r="L101" s="132" t="s">
        <v>75</v>
      </c>
      <c r="M101" s="115">
        <v>0.12628634842735373</v>
      </c>
      <c r="N101" s="152">
        <f>M101*N116</f>
        <v>477.72338107692337</v>
      </c>
      <c r="O101" s="365"/>
      <c r="P101" s="128" t="s">
        <v>8</v>
      </c>
      <c r="Q101" s="132" t="s">
        <v>75</v>
      </c>
      <c r="R101" s="115">
        <v>0.12628634842735373</v>
      </c>
      <c r="S101" s="152">
        <f>R101*S116</f>
        <v>483.78132426371053</v>
      </c>
      <c r="T101" s="186"/>
      <c r="U101" s="128" t="s">
        <v>8</v>
      </c>
      <c r="V101" s="132" t="s">
        <v>75</v>
      </c>
      <c r="W101" s="115">
        <v>0.12628634842735373</v>
      </c>
      <c r="X101" s="152">
        <f>W101*X116</f>
        <v>478.3980183233449</v>
      </c>
      <c r="Y101" s="186"/>
      <c r="Z101" s="128" t="s">
        <v>8</v>
      </c>
      <c r="AA101" s="132" t="s">
        <v>75</v>
      </c>
      <c r="AB101" s="115">
        <v>0.12628634842735373</v>
      </c>
      <c r="AC101" s="152">
        <f>AB101*AC116</f>
        <v>510.44855767955011</v>
      </c>
    </row>
    <row r="102" spans="1:29" x14ac:dyDescent="0.25">
      <c r="A102" s="2" t="s">
        <v>10</v>
      </c>
      <c r="B102" s="10" t="s">
        <v>108</v>
      </c>
      <c r="C102" s="16">
        <f>SUM(C103:C105)</f>
        <v>8.6499999999999994E-2</v>
      </c>
      <c r="D102" s="42">
        <f>C102*(($D$100+$D$101+$D$116)/(1-$C$102))</f>
        <v>427.232586761005</v>
      </c>
      <c r="F102" s="2" t="s">
        <v>10</v>
      </c>
      <c r="G102" s="10" t="s">
        <v>108</v>
      </c>
      <c r="H102" s="16">
        <f>SUM(H103:H105)</f>
        <v>5.6499999999999995E-2</v>
      </c>
      <c r="I102" s="42">
        <f>H102*(($I$100+$I$101+$I$116)/(1-$H$102))</f>
        <v>268.16407304489962</v>
      </c>
      <c r="J102" s="158"/>
      <c r="K102" s="128" t="s">
        <v>10</v>
      </c>
      <c r="L102" s="132" t="s">
        <v>108</v>
      </c>
      <c r="M102" s="116">
        <f>SUM(M103:M105)</f>
        <v>5.6499999999999995E-2</v>
      </c>
      <c r="N102" s="114">
        <f>M102*(($N$100+$N$101+$N$116)/(1-$H$102))</f>
        <v>266.46470477697164</v>
      </c>
      <c r="O102" s="365"/>
      <c r="P102" s="128" t="s">
        <v>10</v>
      </c>
      <c r="Q102" s="132" t="s">
        <v>108</v>
      </c>
      <c r="R102" s="116">
        <f>SUM(R103:R105)</f>
        <v>5.6499999999999995E-2</v>
      </c>
      <c r="S102" s="114">
        <f>R102*(($S$100+$S$101+$S$116)/(1-$R$102))</f>
        <v>269.843706322142</v>
      </c>
      <c r="T102" s="186"/>
      <c r="U102" s="128" t="s">
        <v>10</v>
      </c>
      <c r="V102" s="132" t="s">
        <v>108</v>
      </c>
      <c r="W102" s="116">
        <f>SUM(W103:W105)</f>
        <v>5.6499999999999995E-2</v>
      </c>
      <c r="X102" s="114">
        <f>W102*(($X$100+$X$101+$X$116)/(1-$W$102))</f>
        <v>266.84100416239011</v>
      </c>
      <c r="Y102" s="186"/>
      <c r="Z102" s="128" t="s">
        <v>10</v>
      </c>
      <c r="AA102" s="132" t="s">
        <v>108</v>
      </c>
      <c r="AB102" s="116">
        <f>SUM(AB103:AB105)</f>
        <v>5.6499999999999995E-2</v>
      </c>
      <c r="AC102" s="114">
        <f>AB102*(($AC$100+$AC$101+$AC$116)/(1-$AB$102))</f>
        <v>284.71816455642738</v>
      </c>
    </row>
    <row r="103" spans="1:29" x14ac:dyDescent="0.25">
      <c r="A103" s="2" t="s">
        <v>103</v>
      </c>
      <c r="B103" s="10" t="s">
        <v>102</v>
      </c>
      <c r="C103" s="16">
        <v>6.4999999999999997E-3</v>
      </c>
      <c r="D103" s="42">
        <f>C103*(($D$100+$D$101+$D$116)/(1-$C$102))</f>
        <v>32.104182820191127</v>
      </c>
      <c r="F103" s="2" t="s">
        <v>103</v>
      </c>
      <c r="G103" s="10" t="s">
        <v>102</v>
      </c>
      <c r="H103" s="16">
        <v>6.4999999999999997E-3</v>
      </c>
      <c r="I103" s="42">
        <f>H103*(($I$100+$I$101+$I$116)/(1-$H$102))</f>
        <v>30.850734067112349</v>
      </c>
      <c r="J103" s="158"/>
      <c r="K103" s="128" t="s">
        <v>103</v>
      </c>
      <c r="L103" s="132" t="s">
        <v>102</v>
      </c>
      <c r="M103" s="116">
        <v>6.4999999999999997E-3</v>
      </c>
      <c r="N103" s="114">
        <f>M103*(($N$100+$N$101+$N$116)/(1-$H$102))</f>
        <v>30.655231523014439</v>
      </c>
      <c r="O103" s="365"/>
      <c r="P103" s="128" t="s">
        <v>103</v>
      </c>
      <c r="Q103" s="132" t="s">
        <v>102</v>
      </c>
      <c r="R103" s="116">
        <v>6.4999999999999997E-3</v>
      </c>
      <c r="S103" s="114">
        <f>R103*(($S$100+$S$101+$S$116)/(1-$R$102))</f>
        <v>31.043966214051736</v>
      </c>
      <c r="T103" s="186"/>
      <c r="U103" s="128" t="s">
        <v>103</v>
      </c>
      <c r="V103" s="132" t="s">
        <v>102</v>
      </c>
      <c r="W103" s="116">
        <v>6.4999999999999997E-3</v>
      </c>
      <c r="X103" s="114">
        <f>W103*(($X$100+$X$101+$X$116)/(1-$W$102))</f>
        <v>30.698522602752846</v>
      </c>
      <c r="Y103" s="186"/>
      <c r="Z103" s="128" t="s">
        <v>103</v>
      </c>
      <c r="AA103" s="132" t="s">
        <v>102</v>
      </c>
      <c r="AB103" s="116">
        <v>6.4999999999999997E-3</v>
      </c>
      <c r="AC103" s="114">
        <f>AB103*(($AC$100+$AC$101+$AC$116)/(1-$AB$102))</f>
        <v>32.755187072863329</v>
      </c>
    </row>
    <row r="104" spans="1:29" x14ac:dyDescent="0.25">
      <c r="A104" s="2" t="s">
        <v>105</v>
      </c>
      <c r="B104" s="10" t="s">
        <v>104</v>
      </c>
      <c r="C104" s="16">
        <v>0.03</v>
      </c>
      <c r="D104" s="42">
        <f>C104*(($D$100+$D$101+$D$116)/(1-$C$102))</f>
        <v>148.17315147780519</v>
      </c>
      <c r="F104" s="2" t="s">
        <v>105</v>
      </c>
      <c r="G104" s="10" t="s">
        <v>104</v>
      </c>
      <c r="H104" s="16">
        <v>0.03</v>
      </c>
      <c r="I104" s="42">
        <f>H104*(($I$100+$I$101+$I$116)/(1-$H$102))</f>
        <v>142.38800338667238</v>
      </c>
      <c r="J104" s="158"/>
      <c r="K104" s="128" t="s">
        <v>105</v>
      </c>
      <c r="L104" s="132" t="s">
        <v>104</v>
      </c>
      <c r="M104" s="116">
        <v>0.03</v>
      </c>
      <c r="N104" s="114">
        <f>M104*(($N$100+$N$101+$N$116)/(1-$H$102))</f>
        <v>141.48568395237433</v>
      </c>
      <c r="O104" s="365"/>
      <c r="P104" s="128" t="s">
        <v>105</v>
      </c>
      <c r="Q104" s="132" t="s">
        <v>104</v>
      </c>
      <c r="R104" s="116">
        <v>0.03</v>
      </c>
      <c r="S104" s="114">
        <f>R104*(($S$100+$S$101+$S$116)/(1-$R$102))</f>
        <v>143.27984406485416</v>
      </c>
      <c r="T104" s="186"/>
      <c r="U104" s="128" t="s">
        <v>105</v>
      </c>
      <c r="V104" s="132" t="s">
        <v>104</v>
      </c>
      <c r="W104" s="116">
        <v>0.03</v>
      </c>
      <c r="X104" s="114">
        <f>W104*(($X$100+$X$101+$X$116)/(1-$W$102))</f>
        <v>141.68548893578236</v>
      </c>
      <c r="Y104" s="186"/>
      <c r="Z104" s="128" t="s">
        <v>105</v>
      </c>
      <c r="AA104" s="132" t="s">
        <v>104</v>
      </c>
      <c r="AB104" s="116">
        <v>0.03</v>
      </c>
      <c r="AC104" s="114">
        <f>AB104*(($AC$100+$AC$101+$AC$116)/(1-$AB$102))</f>
        <v>151.17778649013843</v>
      </c>
    </row>
    <row r="105" spans="1:29" x14ac:dyDescent="0.25">
      <c r="A105" s="2" t="s">
        <v>107</v>
      </c>
      <c r="B105" s="10" t="s">
        <v>106</v>
      </c>
      <c r="C105" s="16">
        <v>0.05</v>
      </c>
      <c r="D105" s="42">
        <f>C105*(($D$100+$D$101+$D$116)/(1-$C$102))</f>
        <v>246.95525246300869</v>
      </c>
      <c r="F105" s="112" t="s">
        <v>107</v>
      </c>
      <c r="G105" s="113" t="s">
        <v>106</v>
      </c>
      <c r="H105" s="103">
        <v>0.02</v>
      </c>
      <c r="I105" s="104">
        <f>H105*(($D$100+$D$101+$D$116)/(1-$C$102))</f>
        <v>98.782100985203471</v>
      </c>
      <c r="J105" s="158"/>
      <c r="K105" s="128" t="s">
        <v>107</v>
      </c>
      <c r="L105" s="132" t="s">
        <v>106</v>
      </c>
      <c r="M105" s="116">
        <v>0.02</v>
      </c>
      <c r="N105" s="114">
        <f>M105*(($D$100+$D$101+$D$116)/(1-$C$102))</f>
        <v>98.782100985203471</v>
      </c>
      <c r="O105" s="365"/>
      <c r="P105" s="128" t="s">
        <v>107</v>
      </c>
      <c r="Q105" s="132" t="s">
        <v>106</v>
      </c>
      <c r="R105" s="116">
        <v>0.02</v>
      </c>
      <c r="S105" s="114">
        <f>R105*(($S$100+$S$101+$S$116)/(1-$R$102))</f>
        <v>95.519896043236116</v>
      </c>
      <c r="T105" s="186"/>
      <c r="U105" s="128" t="s">
        <v>107</v>
      </c>
      <c r="V105" s="132" t="s">
        <v>106</v>
      </c>
      <c r="W105" s="116">
        <v>0.02</v>
      </c>
      <c r="X105" s="114">
        <f>W105*(($X$100+$X$101+$X$116)/(1-$W$102))</f>
        <v>94.456992623854916</v>
      </c>
      <c r="Y105" s="186"/>
      <c r="Z105" s="128" t="s">
        <v>107</v>
      </c>
      <c r="AA105" s="132" t="s">
        <v>106</v>
      </c>
      <c r="AB105" s="116">
        <v>0.02</v>
      </c>
      <c r="AC105" s="114">
        <f>AB105*(($D$100+$D$101+$D$116)/(1-$AB$102))</f>
        <v>95.641175675658047</v>
      </c>
    </row>
    <row r="106" spans="1:29" ht="38.25" customHeight="1" x14ac:dyDescent="0.25">
      <c r="A106" s="9" t="s">
        <v>12</v>
      </c>
      <c r="B106" s="6" t="s">
        <v>110</v>
      </c>
      <c r="C106" s="31">
        <v>4.4999999999999998E-2</v>
      </c>
      <c r="D106" s="43">
        <f>C106*(($D$100+$D$101+$D$116)/(1-$C$102))</f>
        <v>222.2597272167078</v>
      </c>
      <c r="F106" s="9" t="s">
        <v>12</v>
      </c>
      <c r="G106" s="6" t="s">
        <v>110</v>
      </c>
      <c r="H106" s="31">
        <v>4.4999999999999998E-2</v>
      </c>
      <c r="I106" s="43">
        <f>H106*(($I$100+$I$101+$I$116)/(1-$H$102))</f>
        <v>213.58200508000857</v>
      </c>
      <c r="J106" s="158"/>
      <c r="K106" s="129" t="s">
        <v>12</v>
      </c>
      <c r="L106" s="143" t="s">
        <v>110</v>
      </c>
      <c r="M106" s="139">
        <v>4.4999999999999998E-2</v>
      </c>
      <c r="N106" s="334">
        <f>M106*(($N$100+$N$101+$N$116)/(1-$H$102))</f>
        <v>212.22852592856151</v>
      </c>
      <c r="O106" s="365"/>
      <c r="P106" s="129" t="s">
        <v>12</v>
      </c>
      <c r="Q106" s="143" t="s">
        <v>110</v>
      </c>
      <c r="R106" s="139">
        <v>4.4999999999999998E-2</v>
      </c>
      <c r="S106" s="334">
        <f>R106*(($S$100+$S$101+$S$116)/(1-$R$102))</f>
        <v>214.91976609728124</v>
      </c>
      <c r="T106" s="186"/>
      <c r="U106" s="129" t="s">
        <v>12</v>
      </c>
      <c r="V106" s="143" t="s">
        <v>110</v>
      </c>
      <c r="W106" s="139">
        <v>4.4999999999999998E-2</v>
      </c>
      <c r="X106" s="334">
        <f>W106*(($X$100+$X$101+$X$116)/(1-$W$102))</f>
        <v>212.52823340367354</v>
      </c>
      <c r="Y106" s="186"/>
      <c r="Z106" s="129" t="s">
        <v>12</v>
      </c>
      <c r="AA106" s="143" t="s">
        <v>110</v>
      </c>
      <c r="AB106" s="139">
        <v>4.4999999999999998E-2</v>
      </c>
      <c r="AC106" s="334">
        <f>AB106*(($AC$100+$AC$101+$AC$116)/(1-$AB$102))</f>
        <v>226.76667973520765</v>
      </c>
    </row>
    <row r="107" spans="1:29" x14ac:dyDescent="0.25">
      <c r="A107" s="233" t="s">
        <v>18</v>
      </c>
      <c r="B107" s="233"/>
      <c r="C107" s="16">
        <f>SUM(C100:C102)</f>
        <v>0.26278634842735371</v>
      </c>
      <c r="D107" s="12">
        <f>D100+D101+D102+D106</f>
        <v>1325.6724992253808</v>
      </c>
      <c r="F107" s="233" t="s">
        <v>18</v>
      </c>
      <c r="G107" s="233"/>
      <c r="H107" s="16">
        <f>SUM(H100:H102)</f>
        <v>0.23278634842735374</v>
      </c>
      <c r="I107" s="12">
        <f>I100+I101+I102+I106</f>
        <v>1152.8652958807547</v>
      </c>
      <c r="J107" s="158"/>
      <c r="K107" s="264" t="s">
        <v>18</v>
      </c>
      <c r="L107" s="264"/>
      <c r="M107" s="116">
        <f>SUM(M100:M102)</f>
        <v>0.23278634842735374</v>
      </c>
      <c r="N107" s="152">
        <f>N100+N101+N102+N106</f>
        <v>1145.5595346027064</v>
      </c>
      <c r="O107" s="365"/>
      <c r="P107" s="264" t="s">
        <v>18</v>
      </c>
      <c r="Q107" s="264"/>
      <c r="R107" s="116">
        <f>SUM(R100:R102)</f>
        <v>0.23278634842735374</v>
      </c>
      <c r="S107" s="152">
        <f>S100+S101+S102+S106</f>
        <v>1160.086214377227</v>
      </c>
      <c r="T107" s="186"/>
      <c r="U107" s="264" t="s">
        <v>18</v>
      </c>
      <c r="V107" s="264"/>
      <c r="W107" s="116">
        <f>SUM(W100:W102)</f>
        <v>0.23278634842735374</v>
      </c>
      <c r="X107" s="152">
        <f>X100+X101+X102+X106</f>
        <v>1147.1772848754567</v>
      </c>
      <c r="Y107" s="186"/>
      <c r="Z107" s="264" t="s">
        <v>18</v>
      </c>
      <c r="AA107" s="264"/>
      <c r="AB107" s="116">
        <f>SUM(AB100:AB102)</f>
        <v>0.23278634842735374</v>
      </c>
      <c r="AC107" s="152">
        <f>AC100+AC101+AC102+AC106</f>
        <v>1224.0330604204853</v>
      </c>
    </row>
    <row r="108" spans="1:29" x14ac:dyDescent="0.25">
      <c r="G108" s="1"/>
      <c r="H108" s="1"/>
      <c r="J108" s="158"/>
      <c r="K108" s="186"/>
      <c r="L108" s="288"/>
      <c r="M108" s="288"/>
      <c r="N108" s="186"/>
      <c r="O108" s="365"/>
      <c r="P108" s="186"/>
      <c r="Q108" s="288"/>
      <c r="R108" s="288"/>
      <c r="S108" s="186"/>
      <c r="T108" s="186"/>
      <c r="U108" s="186"/>
      <c r="V108" s="288"/>
      <c r="W108" s="288"/>
      <c r="X108" s="186"/>
      <c r="Y108" s="186"/>
      <c r="Z108" s="186"/>
      <c r="AA108" s="288"/>
      <c r="AB108" s="288"/>
      <c r="AC108" s="186"/>
    </row>
    <row r="109" spans="1:29" ht="15" customHeight="1" x14ac:dyDescent="0.25">
      <c r="A109" s="235" t="s">
        <v>100</v>
      </c>
      <c r="B109" s="235"/>
      <c r="C109" s="235"/>
      <c r="D109" s="235"/>
      <c r="F109" s="235" t="s">
        <v>100</v>
      </c>
      <c r="G109" s="235"/>
      <c r="H109" s="235"/>
      <c r="I109" s="235"/>
      <c r="J109" s="158"/>
      <c r="K109" s="335" t="s">
        <v>100</v>
      </c>
      <c r="L109" s="335"/>
      <c r="M109" s="335"/>
      <c r="N109" s="335"/>
      <c r="O109" s="365"/>
      <c r="P109" s="335" t="s">
        <v>100</v>
      </c>
      <c r="Q109" s="335"/>
      <c r="R109" s="335"/>
      <c r="S109" s="335"/>
      <c r="T109" s="186"/>
      <c r="U109" s="335" t="s">
        <v>100</v>
      </c>
      <c r="V109" s="335"/>
      <c r="W109" s="335"/>
      <c r="X109" s="335"/>
      <c r="Y109" s="186"/>
      <c r="Z109" s="335" t="s">
        <v>100</v>
      </c>
      <c r="AA109" s="335"/>
      <c r="AB109" s="335"/>
      <c r="AC109" s="335"/>
    </row>
    <row r="110" spans="1:29" x14ac:dyDescent="0.25">
      <c r="A110" s="237" t="s">
        <v>82</v>
      </c>
      <c r="B110" s="238"/>
      <c r="C110" s="239"/>
      <c r="D110" s="35" t="s">
        <v>76</v>
      </c>
      <c r="F110" s="237" t="s">
        <v>82</v>
      </c>
      <c r="G110" s="238"/>
      <c r="H110" s="239"/>
      <c r="I110" s="109" t="s">
        <v>76</v>
      </c>
      <c r="J110" s="158"/>
      <c r="K110" s="268" t="s">
        <v>82</v>
      </c>
      <c r="L110" s="322"/>
      <c r="M110" s="263"/>
      <c r="N110" s="314" t="s">
        <v>76</v>
      </c>
      <c r="O110" s="365"/>
      <c r="P110" s="268" t="s">
        <v>82</v>
      </c>
      <c r="Q110" s="322"/>
      <c r="R110" s="263"/>
      <c r="S110" s="314" t="s">
        <v>76</v>
      </c>
      <c r="T110" s="186"/>
      <c r="U110" s="268" t="s">
        <v>82</v>
      </c>
      <c r="V110" s="322"/>
      <c r="W110" s="263"/>
      <c r="X110" s="314" t="s">
        <v>76</v>
      </c>
      <c r="Y110" s="186"/>
      <c r="Z110" s="268" t="s">
        <v>82</v>
      </c>
      <c r="AA110" s="322"/>
      <c r="AB110" s="263"/>
      <c r="AC110" s="314" t="s">
        <v>76</v>
      </c>
    </row>
    <row r="111" spans="1:29" ht="15" customHeight="1" x14ac:dyDescent="0.25">
      <c r="A111" s="9" t="s">
        <v>6</v>
      </c>
      <c r="B111" s="232" t="s">
        <v>77</v>
      </c>
      <c r="C111" s="232"/>
      <c r="D111" s="14">
        <f>D19</f>
        <v>1990.35</v>
      </c>
      <c r="F111" s="9" t="s">
        <v>6</v>
      </c>
      <c r="G111" s="232" t="s">
        <v>77</v>
      </c>
      <c r="H111" s="232"/>
      <c r="I111" s="14">
        <f>I19</f>
        <v>1990.35</v>
      </c>
      <c r="J111" s="158"/>
      <c r="K111" s="129" t="s">
        <v>6</v>
      </c>
      <c r="L111" s="269" t="s">
        <v>77</v>
      </c>
      <c r="M111" s="269"/>
      <c r="N111" s="153">
        <f>N19</f>
        <v>1990.35</v>
      </c>
      <c r="O111" s="365"/>
      <c r="P111" s="129" t="s">
        <v>6</v>
      </c>
      <c r="Q111" s="269" t="s">
        <v>77</v>
      </c>
      <c r="R111" s="269"/>
      <c r="S111" s="153">
        <f>S19</f>
        <v>2014.2341999999999</v>
      </c>
      <c r="T111" s="186"/>
      <c r="U111" s="129" t="s">
        <v>6</v>
      </c>
      <c r="V111" s="269" t="s">
        <v>77</v>
      </c>
      <c r="W111" s="269"/>
      <c r="X111" s="153">
        <f>X19</f>
        <v>2014.2341999999999</v>
      </c>
      <c r="Y111" s="186"/>
      <c r="Z111" s="129" t="s">
        <v>6</v>
      </c>
      <c r="AA111" s="269" t="s">
        <v>77</v>
      </c>
      <c r="AB111" s="269"/>
      <c r="AC111" s="153">
        <f>AC19</f>
        <v>2150.3964150000002</v>
      </c>
    </row>
    <row r="112" spans="1:29" ht="30" customHeight="1" x14ac:dyDescent="0.25">
      <c r="A112" s="9" t="s">
        <v>8</v>
      </c>
      <c r="B112" s="232" t="s">
        <v>19</v>
      </c>
      <c r="C112" s="232"/>
      <c r="D112" s="14">
        <f>D53</f>
        <v>1635.6957461299999</v>
      </c>
      <c r="F112" s="9" t="s">
        <v>8</v>
      </c>
      <c r="G112" s="232" t="s">
        <v>19</v>
      </c>
      <c r="H112" s="232"/>
      <c r="I112" s="14">
        <f>I53</f>
        <v>1635.6957461299999</v>
      </c>
      <c r="J112" s="158"/>
      <c r="K112" s="129" t="s">
        <v>8</v>
      </c>
      <c r="L112" s="269" t="s">
        <v>19</v>
      </c>
      <c r="M112" s="269"/>
      <c r="N112" s="153">
        <f>N53</f>
        <v>1611.57071378</v>
      </c>
      <c r="O112" s="365"/>
      <c r="P112" s="129" t="s">
        <v>8</v>
      </c>
      <c r="Q112" s="269" t="s">
        <v>19</v>
      </c>
      <c r="R112" s="269"/>
      <c r="S112" s="153">
        <f>S53</f>
        <v>1633.4851583453599</v>
      </c>
      <c r="T112" s="186"/>
      <c r="U112" s="129" t="s">
        <v>8</v>
      </c>
      <c r="V112" s="269" t="s">
        <v>19</v>
      </c>
      <c r="W112" s="269"/>
      <c r="X112" s="153">
        <f>X53</f>
        <v>1633.4851583453599</v>
      </c>
      <c r="Y112" s="186"/>
      <c r="Z112" s="129" t="s">
        <v>8</v>
      </c>
      <c r="AA112" s="269" t="s">
        <v>19</v>
      </c>
      <c r="AB112" s="269"/>
      <c r="AC112" s="153">
        <f>AC53</f>
        <v>1741.6190032254822</v>
      </c>
    </row>
    <row r="113" spans="1:29" ht="15" customHeight="1" x14ac:dyDescent="0.25">
      <c r="A113" s="9" t="s">
        <v>10</v>
      </c>
      <c r="B113" s="232" t="s">
        <v>78</v>
      </c>
      <c r="C113" s="232"/>
      <c r="D113" s="14">
        <f>D63</f>
        <v>178.52523939</v>
      </c>
      <c r="F113" s="9" t="s">
        <v>10</v>
      </c>
      <c r="G113" s="232" t="s">
        <v>78</v>
      </c>
      <c r="H113" s="232"/>
      <c r="I113" s="14">
        <f>I63</f>
        <v>149.81645089350002</v>
      </c>
      <c r="J113" s="158"/>
      <c r="K113" s="129" t="s">
        <v>10</v>
      </c>
      <c r="L113" s="269" t="s">
        <v>78</v>
      </c>
      <c r="M113" s="269"/>
      <c r="N113" s="153">
        <f>N63</f>
        <v>149.81645089350002</v>
      </c>
      <c r="O113" s="365"/>
      <c r="P113" s="129" t="s">
        <v>10</v>
      </c>
      <c r="Q113" s="269" t="s">
        <v>78</v>
      </c>
      <c r="R113" s="269"/>
      <c r="S113" s="153">
        <f>S63</f>
        <v>151.61424830422197</v>
      </c>
      <c r="T113" s="186"/>
      <c r="U113" s="129" t="s">
        <v>10</v>
      </c>
      <c r="V113" s="269" t="s">
        <v>78</v>
      </c>
      <c r="W113" s="269"/>
      <c r="X113" s="153">
        <f>X63</f>
        <v>108.98647414332478</v>
      </c>
      <c r="Y113" s="186"/>
      <c r="Z113" s="129" t="s">
        <v>10</v>
      </c>
      <c r="AA113" s="269" t="s">
        <v>78</v>
      </c>
      <c r="AB113" s="269"/>
      <c r="AC113" s="153">
        <f>AC63</f>
        <v>116.35395887990379</v>
      </c>
    </row>
    <row r="114" spans="1:29" ht="30" customHeight="1" x14ac:dyDescent="0.25">
      <c r="A114" s="9" t="s">
        <v>12</v>
      </c>
      <c r="B114" s="232" t="s">
        <v>53</v>
      </c>
      <c r="C114" s="232"/>
      <c r="D114" s="14">
        <f>D87</f>
        <v>31.121291731499998</v>
      </c>
      <c r="F114" s="9" t="s">
        <v>12</v>
      </c>
      <c r="G114" s="232" t="s">
        <v>53</v>
      </c>
      <c r="H114" s="232"/>
      <c r="I114" s="14">
        <f>I87</f>
        <v>31.121291731499998</v>
      </c>
      <c r="J114" s="158"/>
      <c r="K114" s="129" t="s">
        <v>12</v>
      </c>
      <c r="L114" s="269" t="s">
        <v>53</v>
      </c>
      <c r="M114" s="269"/>
      <c r="N114" s="153">
        <f>N87</f>
        <v>31.121291731499998</v>
      </c>
      <c r="O114" s="365"/>
      <c r="P114" s="129" t="s">
        <v>12</v>
      </c>
      <c r="Q114" s="269" t="s">
        <v>53</v>
      </c>
      <c r="R114" s="269"/>
      <c r="S114" s="153">
        <f>S87</f>
        <v>31.494747232277998</v>
      </c>
      <c r="T114" s="186"/>
      <c r="U114" s="129" t="s">
        <v>12</v>
      </c>
      <c r="V114" s="269" t="s">
        <v>53</v>
      </c>
      <c r="W114" s="269"/>
      <c r="X114" s="153">
        <f>X87</f>
        <v>31.494747232277998</v>
      </c>
      <c r="Y114" s="186"/>
      <c r="Z114" s="129" t="s">
        <v>12</v>
      </c>
      <c r="AA114" s="269" t="s">
        <v>53</v>
      </c>
      <c r="AB114" s="269"/>
      <c r="AC114" s="153">
        <f>AC87</f>
        <v>33.623791880617347</v>
      </c>
    </row>
    <row r="115" spans="1:29" ht="15" customHeight="1" x14ac:dyDescent="0.25">
      <c r="A115" s="9" t="s">
        <v>14</v>
      </c>
      <c r="B115" s="232" t="s">
        <v>67</v>
      </c>
      <c r="C115" s="232"/>
      <c r="D115" s="14">
        <f>D95</f>
        <v>0</v>
      </c>
      <c r="F115" s="9" t="s">
        <v>14</v>
      </c>
      <c r="G115" s="232" t="s">
        <v>67</v>
      </c>
      <c r="H115" s="232"/>
      <c r="I115" s="14">
        <f>I95</f>
        <v>0</v>
      </c>
      <c r="J115" s="158"/>
      <c r="K115" s="129" t="s">
        <v>14</v>
      </c>
      <c r="L115" s="269" t="s">
        <v>67</v>
      </c>
      <c r="M115" s="269"/>
      <c r="N115" s="153">
        <f>N95</f>
        <v>0</v>
      </c>
      <c r="O115" s="365"/>
      <c r="P115" s="129" t="s">
        <v>14</v>
      </c>
      <c r="Q115" s="269" t="s">
        <v>67</v>
      </c>
      <c r="R115" s="269"/>
      <c r="S115" s="153">
        <f>S95</f>
        <v>0</v>
      </c>
      <c r="T115" s="186"/>
      <c r="U115" s="129" t="s">
        <v>14</v>
      </c>
      <c r="V115" s="269" t="s">
        <v>67</v>
      </c>
      <c r="W115" s="269"/>
      <c r="X115" s="153">
        <f>X95</f>
        <v>0</v>
      </c>
      <c r="Y115" s="186"/>
      <c r="Z115" s="129" t="s">
        <v>14</v>
      </c>
      <c r="AA115" s="269" t="s">
        <v>67</v>
      </c>
      <c r="AB115" s="269"/>
      <c r="AC115" s="153">
        <f>AC95</f>
        <v>0</v>
      </c>
    </row>
    <row r="116" spans="1:29" x14ac:dyDescent="0.25">
      <c r="A116" s="233" t="s">
        <v>79</v>
      </c>
      <c r="B116" s="233"/>
      <c r="C116" s="233"/>
      <c r="D116" s="14">
        <f>SUM(D111:D115)</f>
        <v>3835.6922772514999</v>
      </c>
      <c r="F116" s="233" t="s">
        <v>79</v>
      </c>
      <c r="G116" s="233"/>
      <c r="H116" s="233"/>
      <c r="I116" s="14">
        <f>SUM(I111:I115)</f>
        <v>3806.9834887550001</v>
      </c>
      <c r="J116" s="158"/>
      <c r="K116" s="264" t="s">
        <v>79</v>
      </c>
      <c r="L116" s="264"/>
      <c r="M116" s="264"/>
      <c r="N116" s="153">
        <f>SUM(N111:N115)</f>
        <v>3782.8584564050002</v>
      </c>
      <c r="O116" s="365"/>
      <c r="P116" s="264" t="s">
        <v>79</v>
      </c>
      <c r="Q116" s="264"/>
      <c r="R116" s="264"/>
      <c r="S116" s="153">
        <f>SUM(S111:S115)</f>
        <v>3830.82835388186</v>
      </c>
      <c r="T116" s="186"/>
      <c r="U116" s="264" t="s">
        <v>79</v>
      </c>
      <c r="V116" s="264"/>
      <c r="W116" s="264"/>
      <c r="X116" s="153">
        <f>SUM(X111:X115)</f>
        <v>3788.2005797209627</v>
      </c>
      <c r="Y116" s="186"/>
      <c r="Z116" s="264" t="s">
        <v>79</v>
      </c>
      <c r="AA116" s="264"/>
      <c r="AB116" s="264"/>
      <c r="AC116" s="153">
        <f>SUM(AC111:AC115)</f>
        <v>4041.9931689860036</v>
      </c>
    </row>
    <row r="117" spans="1:29" x14ac:dyDescent="0.25">
      <c r="A117" s="2" t="s">
        <v>16</v>
      </c>
      <c r="B117" s="234" t="s">
        <v>72</v>
      </c>
      <c r="C117" s="234"/>
      <c r="D117" s="14">
        <f>D107</f>
        <v>1325.6724992253808</v>
      </c>
      <c r="F117" s="2" t="s">
        <v>16</v>
      </c>
      <c r="G117" s="234" t="s">
        <v>72</v>
      </c>
      <c r="H117" s="234"/>
      <c r="I117" s="14">
        <f>I107</f>
        <v>1152.8652958807547</v>
      </c>
      <c r="J117" s="158"/>
      <c r="K117" s="128" t="s">
        <v>16</v>
      </c>
      <c r="L117" s="267" t="s">
        <v>72</v>
      </c>
      <c r="M117" s="267"/>
      <c r="N117" s="153">
        <f>N107</f>
        <v>1145.5595346027064</v>
      </c>
      <c r="O117" s="365"/>
      <c r="P117" s="128" t="s">
        <v>16</v>
      </c>
      <c r="Q117" s="267" t="s">
        <v>72</v>
      </c>
      <c r="R117" s="267"/>
      <c r="S117" s="153">
        <f>S107</f>
        <v>1160.086214377227</v>
      </c>
      <c r="T117" s="186"/>
      <c r="U117" s="128" t="s">
        <v>16</v>
      </c>
      <c r="V117" s="267" t="s">
        <v>72</v>
      </c>
      <c r="W117" s="267"/>
      <c r="X117" s="153">
        <f>X107</f>
        <v>1147.1772848754567</v>
      </c>
      <c r="Y117" s="186"/>
      <c r="Z117" s="128" t="s">
        <v>16</v>
      </c>
      <c r="AA117" s="267" t="s">
        <v>72</v>
      </c>
      <c r="AB117" s="267"/>
      <c r="AC117" s="153">
        <f>AC107</f>
        <v>1224.0330604204853</v>
      </c>
    </row>
    <row r="118" spans="1:29" x14ac:dyDescent="0.25">
      <c r="A118" s="233" t="s">
        <v>80</v>
      </c>
      <c r="B118" s="233"/>
      <c r="C118" s="233"/>
      <c r="D118" s="14">
        <f>SUM(D116:D117)</f>
        <v>5161.3647764768812</v>
      </c>
      <c r="F118" s="233" t="s">
        <v>80</v>
      </c>
      <c r="G118" s="233"/>
      <c r="H118" s="233"/>
      <c r="I118" s="110">
        <f>SUM(I116:I117)</f>
        <v>4959.8487846357548</v>
      </c>
      <c r="J118" s="158"/>
      <c r="K118" s="264" t="s">
        <v>80</v>
      </c>
      <c r="L118" s="264"/>
      <c r="M118" s="264"/>
      <c r="N118" s="153">
        <f>SUM(N116:N117)</f>
        <v>4928.4179910077064</v>
      </c>
      <c r="O118" s="365"/>
      <c r="P118" s="264" t="s">
        <v>80</v>
      </c>
      <c r="Q118" s="264"/>
      <c r="R118" s="264"/>
      <c r="S118" s="153">
        <f>SUM(S116:S117)</f>
        <v>4990.914568259087</v>
      </c>
      <c r="T118" s="186"/>
      <c r="U118" s="264" t="s">
        <v>80</v>
      </c>
      <c r="V118" s="264"/>
      <c r="W118" s="264"/>
      <c r="X118" s="153">
        <f>SUM(X116:X117)</f>
        <v>4935.3778645964194</v>
      </c>
      <c r="Y118" s="186"/>
      <c r="Z118" s="264" t="s">
        <v>80</v>
      </c>
      <c r="AA118" s="264"/>
      <c r="AB118" s="264"/>
      <c r="AC118" s="153">
        <f>SUM(AC116:AC117)</f>
        <v>5266.0262294064887</v>
      </c>
    </row>
  </sheetData>
  <mergeCells count="388">
    <mergeCell ref="L113:M113"/>
    <mergeCell ref="L114:M114"/>
    <mergeCell ref="L115:M115"/>
    <mergeCell ref="K116:M116"/>
    <mergeCell ref="L117:M117"/>
    <mergeCell ref="K118:M118"/>
    <mergeCell ref="K95:M95"/>
    <mergeCell ref="K97:N97"/>
    <mergeCell ref="K98:L98"/>
    <mergeCell ref="M98:N98"/>
    <mergeCell ref="K107:L107"/>
    <mergeCell ref="K109:N109"/>
    <mergeCell ref="K110:M110"/>
    <mergeCell ref="L111:M111"/>
    <mergeCell ref="L112:M112"/>
    <mergeCell ref="L84:M84"/>
    <mergeCell ref="L85:M85"/>
    <mergeCell ref="K87:M87"/>
    <mergeCell ref="K89:N89"/>
    <mergeCell ref="L90:M90"/>
    <mergeCell ref="L91:M91"/>
    <mergeCell ref="L92:M92"/>
    <mergeCell ref="L93:M93"/>
    <mergeCell ref="L94:M94"/>
    <mergeCell ref="K63:L63"/>
    <mergeCell ref="K65:N65"/>
    <mergeCell ref="K66:N66"/>
    <mergeCell ref="K67:N67"/>
    <mergeCell ref="K68:N68"/>
    <mergeCell ref="K76:L76"/>
    <mergeCell ref="K78:N78"/>
    <mergeCell ref="K81:L81"/>
    <mergeCell ref="K83:N83"/>
    <mergeCell ref="K40:N40"/>
    <mergeCell ref="K46:M46"/>
    <mergeCell ref="K48:N48"/>
    <mergeCell ref="L49:M49"/>
    <mergeCell ref="L50:M50"/>
    <mergeCell ref="L51:M51"/>
    <mergeCell ref="L52:M52"/>
    <mergeCell ref="K53:M53"/>
    <mergeCell ref="K55:N55"/>
    <mergeCell ref="K1:N1"/>
    <mergeCell ref="K2:N2"/>
    <mergeCell ref="K3:N3"/>
    <mergeCell ref="M4:N4"/>
    <mergeCell ref="M5:N5"/>
    <mergeCell ref="M6:N6"/>
    <mergeCell ref="M7:N7"/>
    <mergeCell ref="M8:N8"/>
    <mergeCell ref="M9:N9"/>
    <mergeCell ref="K11:N11"/>
    <mergeCell ref="L12:M12"/>
    <mergeCell ref="L13:M13"/>
    <mergeCell ref="L14:M14"/>
    <mergeCell ref="L15:M15"/>
    <mergeCell ref="L16:M16"/>
    <mergeCell ref="L17:M17"/>
    <mergeCell ref="L18:M18"/>
    <mergeCell ref="K19:M19"/>
    <mergeCell ref="K21:N21"/>
    <mergeCell ref="K22:N22"/>
    <mergeCell ref="K26:L26"/>
    <mergeCell ref="K28:N28"/>
    <mergeCell ref="K38:L38"/>
    <mergeCell ref="AA117:AB117"/>
    <mergeCell ref="Z118:AB118"/>
    <mergeCell ref="Z107:AA107"/>
    <mergeCell ref="Z109:AC109"/>
    <mergeCell ref="Z110:AB110"/>
    <mergeCell ref="AA111:AB111"/>
    <mergeCell ref="AA112:AB112"/>
    <mergeCell ref="AA113:AB113"/>
    <mergeCell ref="AA114:AB114"/>
    <mergeCell ref="AA115:AB115"/>
    <mergeCell ref="Z116:AB116"/>
    <mergeCell ref="Z89:AC89"/>
    <mergeCell ref="AA90:AB90"/>
    <mergeCell ref="AA91:AB91"/>
    <mergeCell ref="AA92:AB92"/>
    <mergeCell ref="AA93:AB93"/>
    <mergeCell ref="AA94:AB94"/>
    <mergeCell ref="Z95:AB95"/>
    <mergeCell ref="Z97:AC97"/>
    <mergeCell ref="Z98:AA98"/>
    <mergeCell ref="AB98:AC98"/>
    <mergeCell ref="Z67:AC67"/>
    <mergeCell ref="Z68:AC68"/>
    <mergeCell ref="Z76:AA76"/>
    <mergeCell ref="Z78:AC78"/>
    <mergeCell ref="Z81:AA81"/>
    <mergeCell ref="Z83:AC83"/>
    <mergeCell ref="AA84:AB84"/>
    <mergeCell ref="AA85:AB85"/>
    <mergeCell ref="Z87:AB87"/>
    <mergeCell ref="AA49:AB49"/>
    <mergeCell ref="AA50:AB50"/>
    <mergeCell ref="AA51:AB51"/>
    <mergeCell ref="AA52:AB52"/>
    <mergeCell ref="Z53:AB53"/>
    <mergeCell ref="Z55:AC55"/>
    <mergeCell ref="Z63:AA63"/>
    <mergeCell ref="Z65:AC65"/>
    <mergeCell ref="Z66:AC66"/>
    <mergeCell ref="Z19:AB19"/>
    <mergeCell ref="Z21:AC21"/>
    <mergeCell ref="Z22:AC22"/>
    <mergeCell ref="Z26:AA26"/>
    <mergeCell ref="Z28:AC28"/>
    <mergeCell ref="Z38:AA38"/>
    <mergeCell ref="Z40:AC40"/>
    <mergeCell ref="Z46:AB46"/>
    <mergeCell ref="Z48:AC48"/>
    <mergeCell ref="V112:W112"/>
    <mergeCell ref="V113:W113"/>
    <mergeCell ref="V114:W114"/>
    <mergeCell ref="V115:W115"/>
    <mergeCell ref="U116:W116"/>
    <mergeCell ref="V117:W117"/>
    <mergeCell ref="U118:W118"/>
    <mergeCell ref="Z1:AC1"/>
    <mergeCell ref="Z2:AC2"/>
    <mergeCell ref="Z3:AC3"/>
    <mergeCell ref="AB4:AC4"/>
    <mergeCell ref="AB5:AC5"/>
    <mergeCell ref="AB6:AC6"/>
    <mergeCell ref="AB7:AC7"/>
    <mergeCell ref="AB8:AC8"/>
    <mergeCell ref="AB9:AC9"/>
    <mergeCell ref="Z11:AC11"/>
    <mergeCell ref="AA12:AB12"/>
    <mergeCell ref="AA13:AB13"/>
    <mergeCell ref="AA14:AB14"/>
    <mergeCell ref="AA15:AB15"/>
    <mergeCell ref="AA16:AB16"/>
    <mergeCell ref="AA17:AB17"/>
    <mergeCell ref="AA18:AB18"/>
    <mergeCell ref="V94:W94"/>
    <mergeCell ref="U95:W95"/>
    <mergeCell ref="U97:X97"/>
    <mergeCell ref="U98:V98"/>
    <mergeCell ref="W98:X98"/>
    <mergeCell ref="U107:V107"/>
    <mergeCell ref="U109:X109"/>
    <mergeCell ref="U110:W110"/>
    <mergeCell ref="V111:W111"/>
    <mergeCell ref="U83:X83"/>
    <mergeCell ref="V84:W84"/>
    <mergeCell ref="V85:W85"/>
    <mergeCell ref="U87:W87"/>
    <mergeCell ref="U89:X89"/>
    <mergeCell ref="V90:W90"/>
    <mergeCell ref="V91:W91"/>
    <mergeCell ref="V92:W92"/>
    <mergeCell ref="V93:W93"/>
    <mergeCell ref="U55:X55"/>
    <mergeCell ref="U63:V63"/>
    <mergeCell ref="U65:X65"/>
    <mergeCell ref="U66:X66"/>
    <mergeCell ref="U67:X67"/>
    <mergeCell ref="U68:X68"/>
    <mergeCell ref="U76:V76"/>
    <mergeCell ref="U78:X78"/>
    <mergeCell ref="U81:V81"/>
    <mergeCell ref="U38:V38"/>
    <mergeCell ref="U40:X40"/>
    <mergeCell ref="U46:W46"/>
    <mergeCell ref="U48:X48"/>
    <mergeCell ref="V49:W49"/>
    <mergeCell ref="V50:W50"/>
    <mergeCell ref="V51:W51"/>
    <mergeCell ref="V52:W52"/>
    <mergeCell ref="U53:W53"/>
    <mergeCell ref="Q117:R117"/>
    <mergeCell ref="P118:R118"/>
    <mergeCell ref="U1:X1"/>
    <mergeCell ref="U2:X2"/>
    <mergeCell ref="U3:X3"/>
    <mergeCell ref="W4:X4"/>
    <mergeCell ref="W5:X5"/>
    <mergeCell ref="W6:X6"/>
    <mergeCell ref="W7:X7"/>
    <mergeCell ref="W8:X8"/>
    <mergeCell ref="W9:X9"/>
    <mergeCell ref="U11:X11"/>
    <mergeCell ref="V12:W12"/>
    <mergeCell ref="V13:W13"/>
    <mergeCell ref="V14:W14"/>
    <mergeCell ref="V15:W15"/>
    <mergeCell ref="V16:W16"/>
    <mergeCell ref="V17:W17"/>
    <mergeCell ref="V18:W18"/>
    <mergeCell ref="U19:W19"/>
    <mergeCell ref="U21:X21"/>
    <mergeCell ref="U22:X22"/>
    <mergeCell ref="U26:V26"/>
    <mergeCell ref="U28:X28"/>
    <mergeCell ref="P107:Q107"/>
    <mergeCell ref="P109:S109"/>
    <mergeCell ref="P110:R110"/>
    <mergeCell ref="Q111:R111"/>
    <mergeCell ref="Q112:R112"/>
    <mergeCell ref="Q113:R113"/>
    <mergeCell ref="Q114:R114"/>
    <mergeCell ref="Q115:R115"/>
    <mergeCell ref="P116:R116"/>
    <mergeCell ref="Q90:R90"/>
    <mergeCell ref="Q91:R91"/>
    <mergeCell ref="Q92:R92"/>
    <mergeCell ref="Q93:R93"/>
    <mergeCell ref="Q94:R94"/>
    <mergeCell ref="P95:R95"/>
    <mergeCell ref="P97:S97"/>
    <mergeCell ref="P98:Q98"/>
    <mergeCell ref="R98:S98"/>
    <mergeCell ref="P68:S68"/>
    <mergeCell ref="P76:Q76"/>
    <mergeCell ref="P78:S78"/>
    <mergeCell ref="P81:Q81"/>
    <mergeCell ref="P83:S83"/>
    <mergeCell ref="Q84:R84"/>
    <mergeCell ref="Q85:R85"/>
    <mergeCell ref="P87:R87"/>
    <mergeCell ref="P89:S89"/>
    <mergeCell ref="Q50:R50"/>
    <mergeCell ref="Q51:R51"/>
    <mergeCell ref="Q52:R52"/>
    <mergeCell ref="P53:R53"/>
    <mergeCell ref="P55:S55"/>
    <mergeCell ref="P63:Q63"/>
    <mergeCell ref="P65:S65"/>
    <mergeCell ref="P66:S66"/>
    <mergeCell ref="P67:S67"/>
    <mergeCell ref="P21:S21"/>
    <mergeCell ref="P22:S22"/>
    <mergeCell ref="P26:Q26"/>
    <mergeCell ref="P28:S28"/>
    <mergeCell ref="P38:Q38"/>
    <mergeCell ref="P40:S40"/>
    <mergeCell ref="P46:R46"/>
    <mergeCell ref="P48:S48"/>
    <mergeCell ref="Q49:R49"/>
    <mergeCell ref="P11:S11"/>
    <mergeCell ref="Q12:R12"/>
    <mergeCell ref="Q13:R13"/>
    <mergeCell ref="Q14:R14"/>
    <mergeCell ref="Q15:R15"/>
    <mergeCell ref="Q16:R16"/>
    <mergeCell ref="Q17:R17"/>
    <mergeCell ref="Q18:R18"/>
    <mergeCell ref="P19:R19"/>
    <mergeCell ref="P1:S1"/>
    <mergeCell ref="P2:S2"/>
    <mergeCell ref="P3:S3"/>
    <mergeCell ref="R4:S4"/>
    <mergeCell ref="R5:S5"/>
    <mergeCell ref="R6:S6"/>
    <mergeCell ref="R7:S7"/>
    <mergeCell ref="R8:S8"/>
    <mergeCell ref="R9:S9"/>
    <mergeCell ref="B14:C14"/>
    <mergeCell ref="A1:D1"/>
    <mergeCell ref="A3:D3"/>
    <mergeCell ref="C4:D4"/>
    <mergeCell ref="C5:D5"/>
    <mergeCell ref="C6:D6"/>
    <mergeCell ref="C7:D7"/>
    <mergeCell ref="C8:D8"/>
    <mergeCell ref="C9:D9"/>
    <mergeCell ref="A11:D11"/>
    <mergeCell ref="B12:C12"/>
    <mergeCell ref="B13:C13"/>
    <mergeCell ref="A21:D21"/>
    <mergeCell ref="A22:D22"/>
    <mergeCell ref="A26:B26"/>
    <mergeCell ref="A48:D48"/>
    <mergeCell ref="A28:D28"/>
    <mergeCell ref="A38:B38"/>
    <mergeCell ref="A40:D40"/>
    <mergeCell ref="A46:C46"/>
    <mergeCell ref="B15:C15"/>
    <mergeCell ref="B16:C16"/>
    <mergeCell ref="B17:C17"/>
    <mergeCell ref="B18:C18"/>
    <mergeCell ref="A19:C19"/>
    <mergeCell ref="A68:D68"/>
    <mergeCell ref="B49:C49"/>
    <mergeCell ref="B50:C50"/>
    <mergeCell ref="B51:C51"/>
    <mergeCell ref="B52:C52"/>
    <mergeCell ref="A53:C53"/>
    <mergeCell ref="A55:D55"/>
    <mergeCell ref="A63:B63"/>
    <mergeCell ref="A65:D65"/>
    <mergeCell ref="A66:D66"/>
    <mergeCell ref="B92:C92"/>
    <mergeCell ref="A76:B76"/>
    <mergeCell ref="A78:D78"/>
    <mergeCell ref="A81:B81"/>
    <mergeCell ref="A83:D83"/>
    <mergeCell ref="B84:C84"/>
    <mergeCell ref="B85:C85"/>
    <mergeCell ref="A87:C87"/>
    <mergeCell ref="A89:D89"/>
    <mergeCell ref="B90:C90"/>
    <mergeCell ref="B91:C91"/>
    <mergeCell ref="A118:C118"/>
    <mergeCell ref="B112:C112"/>
    <mergeCell ref="B113:C113"/>
    <mergeCell ref="B114:C114"/>
    <mergeCell ref="B115:C115"/>
    <mergeCell ref="A116:C116"/>
    <mergeCell ref="B117:C117"/>
    <mergeCell ref="B111:C111"/>
    <mergeCell ref="B93:C93"/>
    <mergeCell ref="B94:C94"/>
    <mergeCell ref="A95:C95"/>
    <mergeCell ref="A97:D97"/>
    <mergeCell ref="A98:B98"/>
    <mergeCell ref="C98:D98"/>
    <mergeCell ref="A107:B107"/>
    <mergeCell ref="A109:D109"/>
    <mergeCell ref="A110:C110"/>
    <mergeCell ref="H7:I7"/>
    <mergeCell ref="H8:I8"/>
    <mergeCell ref="H9:I9"/>
    <mergeCell ref="F11:I11"/>
    <mergeCell ref="G12:H12"/>
    <mergeCell ref="F1:I1"/>
    <mergeCell ref="F3:I3"/>
    <mergeCell ref="H4:I4"/>
    <mergeCell ref="H5:I5"/>
    <mergeCell ref="H6:I6"/>
    <mergeCell ref="F2:I2"/>
    <mergeCell ref="G18:H18"/>
    <mergeCell ref="F19:H19"/>
    <mergeCell ref="F21:I21"/>
    <mergeCell ref="F22:I22"/>
    <mergeCell ref="F26:G26"/>
    <mergeCell ref="G13:H13"/>
    <mergeCell ref="G14:H14"/>
    <mergeCell ref="G15:H15"/>
    <mergeCell ref="G16:H16"/>
    <mergeCell ref="G17:H17"/>
    <mergeCell ref="G49:H49"/>
    <mergeCell ref="G50:H50"/>
    <mergeCell ref="G51:H51"/>
    <mergeCell ref="G52:H52"/>
    <mergeCell ref="F53:H53"/>
    <mergeCell ref="F28:I28"/>
    <mergeCell ref="F38:G38"/>
    <mergeCell ref="F40:I40"/>
    <mergeCell ref="F46:H46"/>
    <mergeCell ref="F48:I48"/>
    <mergeCell ref="F76:G76"/>
    <mergeCell ref="F78:I78"/>
    <mergeCell ref="F81:G81"/>
    <mergeCell ref="F83:I83"/>
    <mergeCell ref="G84:H84"/>
    <mergeCell ref="F55:I55"/>
    <mergeCell ref="F63:G63"/>
    <mergeCell ref="F65:I65"/>
    <mergeCell ref="F66:I66"/>
    <mergeCell ref="F68:I68"/>
    <mergeCell ref="F67:I67"/>
    <mergeCell ref="G92:H92"/>
    <mergeCell ref="G93:H93"/>
    <mergeCell ref="G94:H94"/>
    <mergeCell ref="F95:H95"/>
    <mergeCell ref="F97:I97"/>
    <mergeCell ref="G85:H85"/>
    <mergeCell ref="F87:H87"/>
    <mergeCell ref="F89:I89"/>
    <mergeCell ref="G90:H90"/>
    <mergeCell ref="G91:H91"/>
    <mergeCell ref="F116:H116"/>
    <mergeCell ref="G117:H117"/>
    <mergeCell ref="F118:H118"/>
    <mergeCell ref="G111:H111"/>
    <mergeCell ref="G112:H112"/>
    <mergeCell ref="G113:H113"/>
    <mergeCell ref="G114:H114"/>
    <mergeCell ref="G115:H115"/>
    <mergeCell ref="F98:G98"/>
    <mergeCell ref="H98:I98"/>
    <mergeCell ref="F107:G107"/>
    <mergeCell ref="F109:I109"/>
    <mergeCell ref="F110:H1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118"/>
  <sheetViews>
    <sheetView topLeftCell="R94" workbookViewId="0">
      <selection activeCell="Q7" sqref="Q7"/>
    </sheetView>
  </sheetViews>
  <sheetFormatPr defaultRowHeight="15" x14ac:dyDescent="0.25"/>
  <cols>
    <col min="1" max="1" width="4.7109375" hidden="1" customWidth="1"/>
    <col min="2" max="2" width="36.5703125" style="1" hidden="1" customWidth="1"/>
    <col min="3" max="3" width="18" style="1" hidden="1" customWidth="1"/>
    <col min="4" max="4" width="12.28515625" hidden="1" customWidth="1"/>
    <col min="5" max="5" width="0" hidden="1" customWidth="1"/>
    <col min="6" max="6" width="4.7109375" hidden="1" customWidth="1"/>
    <col min="7" max="7" width="37.7109375" hidden="1" customWidth="1"/>
    <col min="8" max="8" width="16.85546875" hidden="1" customWidth="1"/>
    <col min="9" max="9" width="15.7109375" hidden="1" customWidth="1"/>
    <col min="10" max="10" width="15.7109375" customWidth="1"/>
    <col min="11" max="11" width="8" customWidth="1"/>
    <col min="12" max="12" width="37" customWidth="1"/>
    <col min="13" max="14" width="15.7109375" customWidth="1"/>
    <col min="16" max="16" width="7.5703125" customWidth="1"/>
    <col min="17" max="17" width="39.42578125" customWidth="1"/>
    <col min="18" max="18" width="18.7109375" customWidth="1"/>
    <col min="19" max="19" width="12.5703125" customWidth="1"/>
    <col min="21" max="21" width="7.7109375" customWidth="1"/>
    <col min="22" max="22" width="40.42578125" customWidth="1"/>
    <col min="23" max="23" width="15.7109375" customWidth="1"/>
    <col min="24" max="24" width="12" customWidth="1"/>
    <col min="27" max="27" width="35.140625" customWidth="1"/>
    <col min="28" max="28" width="15" customWidth="1"/>
    <col min="29" max="29" width="12.85546875" customWidth="1"/>
  </cols>
  <sheetData>
    <row r="1" spans="1:29" s="200" customFormat="1" ht="15.75" thickBot="1" x14ac:dyDescent="0.3">
      <c r="A1" s="252" t="s">
        <v>92</v>
      </c>
      <c r="B1" s="252"/>
      <c r="C1" s="252"/>
      <c r="D1" s="252"/>
      <c r="F1" s="252" t="s">
        <v>92</v>
      </c>
      <c r="G1" s="252"/>
      <c r="H1" s="252"/>
      <c r="I1" s="252"/>
      <c r="J1" s="201"/>
      <c r="K1" s="346" t="s">
        <v>92</v>
      </c>
      <c r="L1" s="346"/>
      <c r="M1" s="346"/>
      <c r="N1" s="346"/>
      <c r="O1" s="345"/>
      <c r="P1" s="346" t="s">
        <v>92</v>
      </c>
      <c r="Q1" s="346"/>
      <c r="R1" s="346"/>
      <c r="S1" s="346"/>
      <c r="T1" s="307"/>
      <c r="U1" s="346" t="s">
        <v>92</v>
      </c>
      <c r="V1" s="346"/>
      <c r="W1" s="346"/>
      <c r="X1" s="346"/>
      <c r="Y1" s="307"/>
      <c r="Z1" s="346" t="s">
        <v>92</v>
      </c>
      <c r="AA1" s="346"/>
      <c r="AB1" s="346"/>
      <c r="AC1" s="346"/>
    </row>
    <row r="2" spans="1:29" s="1" customFormat="1" ht="35.25" customHeight="1" thickBot="1" x14ac:dyDescent="0.3">
      <c r="F2" s="259" t="s">
        <v>201</v>
      </c>
      <c r="G2" s="260"/>
      <c r="H2" s="260"/>
      <c r="I2" s="260"/>
      <c r="J2" s="194"/>
      <c r="K2" s="259" t="s">
        <v>212</v>
      </c>
      <c r="L2" s="260"/>
      <c r="M2" s="260"/>
      <c r="N2" s="270"/>
      <c r="O2" s="347"/>
      <c r="P2" s="260" t="s">
        <v>202</v>
      </c>
      <c r="Q2" s="260"/>
      <c r="R2" s="260"/>
      <c r="S2" s="270"/>
      <c r="T2" s="288"/>
      <c r="U2" s="259" t="s">
        <v>204</v>
      </c>
      <c r="V2" s="260"/>
      <c r="W2" s="260"/>
      <c r="X2" s="270"/>
      <c r="Y2" s="288"/>
      <c r="Z2" s="259" t="s">
        <v>215</v>
      </c>
      <c r="AA2" s="260"/>
      <c r="AB2" s="260"/>
      <c r="AC2" s="270"/>
    </row>
    <row r="3" spans="1:29" x14ac:dyDescent="0.25">
      <c r="A3" s="233" t="s">
        <v>0</v>
      </c>
      <c r="B3" s="233"/>
      <c r="C3" s="233"/>
      <c r="D3" s="233"/>
      <c r="F3" s="253" t="s">
        <v>0</v>
      </c>
      <c r="G3" s="253"/>
      <c r="H3" s="253"/>
      <c r="I3" s="254"/>
      <c r="J3" s="174"/>
      <c r="K3" s="289" t="s">
        <v>0</v>
      </c>
      <c r="L3" s="289"/>
      <c r="M3" s="289"/>
      <c r="N3" s="290"/>
      <c r="O3" s="197"/>
      <c r="P3" s="348" t="s">
        <v>0</v>
      </c>
      <c r="Q3" s="289"/>
      <c r="R3" s="289"/>
      <c r="S3" s="289"/>
      <c r="T3" s="186"/>
      <c r="U3" s="289" t="s">
        <v>0</v>
      </c>
      <c r="V3" s="289"/>
      <c r="W3" s="289"/>
      <c r="X3" s="289"/>
      <c r="Y3" s="186"/>
      <c r="Z3" s="289" t="s">
        <v>0</v>
      </c>
      <c r="AA3" s="289"/>
      <c r="AB3" s="289"/>
      <c r="AC3" s="289"/>
    </row>
    <row r="4" spans="1:29" ht="40.5" customHeight="1" x14ac:dyDescent="0.25">
      <c r="A4" s="9">
        <v>1</v>
      </c>
      <c r="B4" s="22" t="s">
        <v>1</v>
      </c>
      <c r="C4" s="255" t="s">
        <v>188</v>
      </c>
      <c r="D4" s="255"/>
      <c r="F4" s="9">
        <v>1</v>
      </c>
      <c r="G4" s="22" t="s">
        <v>1</v>
      </c>
      <c r="H4" s="255" t="s">
        <v>188</v>
      </c>
      <c r="I4" s="256"/>
      <c r="J4" s="174"/>
      <c r="K4" s="129">
        <v>1</v>
      </c>
      <c r="L4" s="294" t="s">
        <v>1</v>
      </c>
      <c r="M4" s="295" t="s">
        <v>188</v>
      </c>
      <c r="N4" s="296"/>
      <c r="O4" s="197"/>
      <c r="P4" s="173">
        <v>1</v>
      </c>
      <c r="Q4" s="294" t="s">
        <v>1</v>
      </c>
      <c r="R4" s="295" t="s">
        <v>188</v>
      </c>
      <c r="S4" s="295"/>
      <c r="T4" s="186"/>
      <c r="U4" s="129">
        <v>1</v>
      </c>
      <c r="V4" s="294" t="s">
        <v>1</v>
      </c>
      <c r="W4" s="295" t="s">
        <v>188</v>
      </c>
      <c r="X4" s="295"/>
      <c r="Y4" s="186"/>
      <c r="Z4" s="129">
        <v>1</v>
      </c>
      <c r="AA4" s="294" t="s">
        <v>1</v>
      </c>
      <c r="AB4" s="295" t="s">
        <v>188</v>
      </c>
      <c r="AC4" s="295"/>
    </row>
    <row r="5" spans="1:29" ht="30" customHeight="1" x14ac:dyDescent="0.25">
      <c r="A5" s="25">
        <v>2</v>
      </c>
      <c r="B5" s="6" t="s">
        <v>2</v>
      </c>
      <c r="C5" s="234" t="str">
        <f>'Quadro-Resumo'!C17</f>
        <v>3172-10</v>
      </c>
      <c r="D5" s="234"/>
      <c r="F5" s="25">
        <v>2</v>
      </c>
      <c r="G5" s="6" t="s">
        <v>2</v>
      </c>
      <c r="H5" s="234" t="str">
        <f>'Quadro-Resumo'!C33</f>
        <v>3172-10</v>
      </c>
      <c r="I5" s="251"/>
      <c r="J5" s="174"/>
      <c r="K5" s="298">
        <v>2</v>
      </c>
      <c r="L5" s="143" t="s">
        <v>2</v>
      </c>
      <c r="M5" s="267" t="str">
        <f>'Quadro-Resumo'!C33</f>
        <v>3172-10</v>
      </c>
      <c r="N5" s="299"/>
      <c r="O5" s="197"/>
      <c r="P5" s="300">
        <v>2</v>
      </c>
      <c r="Q5" s="143" t="s">
        <v>2</v>
      </c>
      <c r="R5" s="267" t="str">
        <f>'Quadro-Resumo'!C33</f>
        <v>3172-10</v>
      </c>
      <c r="S5" s="267"/>
      <c r="T5" s="186"/>
      <c r="U5" s="298">
        <v>2</v>
      </c>
      <c r="V5" s="143" t="s">
        <v>2</v>
      </c>
      <c r="W5" s="267" t="str">
        <f>'Quadro-Resumo'!C33</f>
        <v>3172-10</v>
      </c>
      <c r="X5" s="267"/>
      <c r="Y5" s="186"/>
      <c r="Z5" s="298">
        <v>2</v>
      </c>
      <c r="AA5" s="143" t="s">
        <v>2</v>
      </c>
      <c r="AB5" s="267" t="str">
        <f>'Quadro-Resumo'!C33</f>
        <v>3172-10</v>
      </c>
      <c r="AC5" s="267"/>
    </row>
    <row r="6" spans="1:29" s="200" customFormat="1" ht="21" customHeight="1" x14ac:dyDescent="0.25">
      <c r="A6" s="198">
        <v>3</v>
      </c>
      <c r="B6" s="199" t="s">
        <v>93</v>
      </c>
      <c r="C6" s="257">
        <v>1220.99</v>
      </c>
      <c r="D6" s="257"/>
      <c r="F6" s="198">
        <v>3</v>
      </c>
      <c r="G6" s="199" t="s">
        <v>93</v>
      </c>
      <c r="H6" s="257">
        <v>1220.99</v>
      </c>
      <c r="I6" s="258"/>
      <c r="J6" s="201"/>
      <c r="K6" s="302">
        <v>3</v>
      </c>
      <c r="L6" s="303" t="s">
        <v>93</v>
      </c>
      <c r="M6" s="265">
        <v>1220.99</v>
      </c>
      <c r="N6" s="304"/>
      <c r="O6" s="345"/>
      <c r="P6" s="306">
        <v>3</v>
      </c>
      <c r="Q6" s="303" t="s">
        <v>93</v>
      </c>
      <c r="R6" s="265">
        <v>1235.6400000000001</v>
      </c>
      <c r="S6" s="265"/>
      <c r="T6" s="307"/>
      <c r="U6" s="302">
        <v>3</v>
      </c>
      <c r="V6" s="303" t="s">
        <v>93</v>
      </c>
      <c r="W6" s="265">
        <v>1235.6400000000001</v>
      </c>
      <c r="X6" s="265"/>
      <c r="Y6" s="307"/>
      <c r="Z6" s="302">
        <v>3</v>
      </c>
      <c r="AA6" s="303" t="s">
        <v>93</v>
      </c>
      <c r="AB6" s="265">
        <v>1319.17</v>
      </c>
      <c r="AC6" s="265"/>
    </row>
    <row r="7" spans="1:29" ht="31.5" customHeight="1" x14ac:dyDescent="0.25">
      <c r="A7" s="25">
        <v>4</v>
      </c>
      <c r="B7" s="6" t="s">
        <v>94</v>
      </c>
      <c r="C7" s="232" t="s">
        <v>112</v>
      </c>
      <c r="D7" s="232"/>
      <c r="F7" s="25">
        <v>4</v>
      </c>
      <c r="G7" s="6" t="s">
        <v>94</v>
      </c>
      <c r="H7" s="232" t="s">
        <v>112</v>
      </c>
      <c r="I7" s="249"/>
      <c r="J7" s="174"/>
      <c r="K7" s="298">
        <v>4</v>
      </c>
      <c r="L7" s="143" t="s">
        <v>94</v>
      </c>
      <c r="M7" s="269" t="s">
        <v>112</v>
      </c>
      <c r="N7" s="308"/>
      <c r="O7" s="197"/>
      <c r="P7" s="300">
        <v>4</v>
      </c>
      <c r="Q7" s="143" t="s">
        <v>94</v>
      </c>
      <c r="R7" s="269" t="s">
        <v>112</v>
      </c>
      <c r="S7" s="269"/>
      <c r="T7" s="186"/>
      <c r="U7" s="298">
        <v>4</v>
      </c>
      <c r="V7" s="143" t="s">
        <v>94</v>
      </c>
      <c r="W7" s="269" t="s">
        <v>112</v>
      </c>
      <c r="X7" s="269"/>
      <c r="Y7" s="186"/>
      <c r="Z7" s="298">
        <v>4</v>
      </c>
      <c r="AA7" s="143" t="s">
        <v>94</v>
      </c>
      <c r="AB7" s="269" t="s">
        <v>112</v>
      </c>
      <c r="AC7" s="269"/>
    </row>
    <row r="8" spans="1:29" ht="30" customHeight="1" x14ac:dyDescent="0.25">
      <c r="A8" s="25">
        <v>5</v>
      </c>
      <c r="B8" s="6" t="s">
        <v>3</v>
      </c>
      <c r="C8" s="250">
        <v>43586</v>
      </c>
      <c r="D8" s="234"/>
      <c r="F8" s="25">
        <v>5</v>
      </c>
      <c r="G8" s="6" t="s">
        <v>3</v>
      </c>
      <c r="H8" s="250">
        <v>43586</v>
      </c>
      <c r="I8" s="251"/>
      <c r="J8" s="174"/>
      <c r="K8" s="298">
        <v>5</v>
      </c>
      <c r="L8" s="143" t="s">
        <v>3</v>
      </c>
      <c r="M8" s="266">
        <v>43586</v>
      </c>
      <c r="N8" s="299"/>
      <c r="O8" s="197"/>
      <c r="P8" s="300">
        <v>5</v>
      </c>
      <c r="Q8" s="143" t="s">
        <v>3</v>
      </c>
      <c r="R8" s="266">
        <v>43952</v>
      </c>
      <c r="S8" s="267"/>
      <c r="T8" s="186"/>
      <c r="U8" s="298">
        <v>5</v>
      </c>
      <c r="V8" s="143" t="s">
        <v>3</v>
      </c>
      <c r="W8" s="266">
        <v>43952</v>
      </c>
      <c r="X8" s="267"/>
      <c r="Y8" s="186"/>
      <c r="Z8" s="298">
        <v>5</v>
      </c>
      <c r="AA8" s="143" t="s">
        <v>3</v>
      </c>
      <c r="AB8" s="266">
        <v>44317</v>
      </c>
      <c r="AC8" s="267"/>
    </row>
    <row r="9" spans="1:29" ht="27.75" customHeight="1" x14ac:dyDescent="0.25">
      <c r="A9" s="25">
        <v>6</v>
      </c>
      <c r="B9" s="6" t="s">
        <v>95</v>
      </c>
      <c r="C9" s="250" t="s">
        <v>113</v>
      </c>
      <c r="D9" s="234"/>
      <c r="F9" s="25">
        <v>6</v>
      </c>
      <c r="G9" s="6" t="s">
        <v>95</v>
      </c>
      <c r="H9" s="250" t="s">
        <v>113</v>
      </c>
      <c r="I9" s="251"/>
      <c r="J9" s="174"/>
      <c r="K9" s="298">
        <v>6</v>
      </c>
      <c r="L9" s="143" t="s">
        <v>95</v>
      </c>
      <c r="M9" s="266" t="s">
        <v>113</v>
      </c>
      <c r="N9" s="299"/>
      <c r="O9" s="197"/>
      <c r="P9" s="300">
        <v>6</v>
      </c>
      <c r="Q9" s="143" t="s">
        <v>95</v>
      </c>
      <c r="R9" s="266" t="s">
        <v>203</v>
      </c>
      <c r="S9" s="267"/>
      <c r="T9" s="186"/>
      <c r="U9" s="298">
        <v>6</v>
      </c>
      <c r="V9" s="143" t="s">
        <v>95</v>
      </c>
      <c r="W9" s="266" t="s">
        <v>203</v>
      </c>
      <c r="X9" s="267"/>
      <c r="Y9" s="186"/>
      <c r="Z9" s="298">
        <v>6</v>
      </c>
      <c r="AA9" s="143" t="s">
        <v>95</v>
      </c>
      <c r="AB9" s="266" t="s">
        <v>205</v>
      </c>
      <c r="AC9" s="267"/>
    </row>
    <row r="10" spans="1:29" x14ac:dyDescent="0.25">
      <c r="G10" s="1"/>
      <c r="H10" s="1"/>
      <c r="J10" s="174"/>
      <c r="K10" s="186"/>
      <c r="L10" s="288"/>
      <c r="M10" s="288"/>
      <c r="N10" s="186"/>
      <c r="O10" s="197"/>
      <c r="P10" s="186"/>
      <c r="Q10" s="288"/>
      <c r="R10" s="288"/>
      <c r="S10" s="186"/>
      <c r="T10" s="186"/>
      <c r="U10" s="186"/>
      <c r="V10" s="288"/>
      <c r="W10" s="288"/>
      <c r="X10" s="186"/>
      <c r="Y10" s="186"/>
      <c r="Z10" s="186"/>
      <c r="AA10" s="288"/>
      <c r="AB10" s="288"/>
      <c r="AC10" s="186"/>
    </row>
    <row r="11" spans="1:29" ht="27.75" customHeight="1" x14ac:dyDescent="0.25">
      <c r="A11" s="211" t="s">
        <v>77</v>
      </c>
      <c r="B11" s="211"/>
      <c r="C11" s="211"/>
      <c r="D11" s="211"/>
      <c r="F11" s="211" t="s">
        <v>77</v>
      </c>
      <c r="G11" s="211"/>
      <c r="H11" s="211"/>
      <c r="I11" s="218"/>
      <c r="J11" s="174"/>
      <c r="K11" s="309" t="s">
        <v>77</v>
      </c>
      <c r="L11" s="309"/>
      <c r="M11" s="309"/>
      <c r="N11" s="310"/>
      <c r="O11" s="197"/>
      <c r="P11" s="311" t="s">
        <v>77</v>
      </c>
      <c r="Q11" s="309"/>
      <c r="R11" s="309"/>
      <c r="S11" s="309"/>
      <c r="T11" s="186"/>
      <c r="U11" s="309" t="s">
        <v>77</v>
      </c>
      <c r="V11" s="309"/>
      <c r="W11" s="309"/>
      <c r="X11" s="309"/>
      <c r="Y11" s="186"/>
      <c r="Z11" s="309" t="s">
        <v>77</v>
      </c>
      <c r="AA11" s="309"/>
      <c r="AB11" s="309"/>
      <c r="AC11" s="309"/>
    </row>
    <row r="12" spans="1:29" x14ac:dyDescent="0.25">
      <c r="A12" s="34">
        <v>1</v>
      </c>
      <c r="B12" s="244" t="s">
        <v>4</v>
      </c>
      <c r="C12" s="244"/>
      <c r="D12" s="35" t="s">
        <v>5</v>
      </c>
      <c r="F12" s="108">
        <v>1</v>
      </c>
      <c r="G12" s="244" t="s">
        <v>4</v>
      </c>
      <c r="H12" s="244"/>
      <c r="I12" s="159" t="s">
        <v>5</v>
      </c>
      <c r="J12" s="174"/>
      <c r="K12" s="206">
        <v>1</v>
      </c>
      <c r="L12" s="312" t="s">
        <v>4</v>
      </c>
      <c r="M12" s="312"/>
      <c r="N12" s="313" t="s">
        <v>5</v>
      </c>
      <c r="O12" s="197"/>
      <c r="P12" s="208">
        <v>1</v>
      </c>
      <c r="Q12" s="312" t="s">
        <v>4</v>
      </c>
      <c r="R12" s="312"/>
      <c r="S12" s="314" t="s">
        <v>5</v>
      </c>
      <c r="T12" s="186"/>
      <c r="U12" s="206">
        <v>1</v>
      </c>
      <c r="V12" s="312" t="s">
        <v>4</v>
      </c>
      <c r="W12" s="312"/>
      <c r="X12" s="314" t="s">
        <v>5</v>
      </c>
      <c r="Y12" s="186"/>
      <c r="Z12" s="206">
        <v>1</v>
      </c>
      <c r="AA12" s="312" t="s">
        <v>4</v>
      </c>
      <c r="AB12" s="312"/>
      <c r="AC12" s="314" t="s">
        <v>5</v>
      </c>
    </row>
    <row r="13" spans="1:29" x14ac:dyDescent="0.25">
      <c r="A13" s="2" t="s">
        <v>6</v>
      </c>
      <c r="B13" s="234" t="s">
        <v>7</v>
      </c>
      <c r="C13" s="234"/>
      <c r="D13" s="28">
        <f>'Quadro-Resumo'!D17</f>
        <v>1800</v>
      </c>
      <c r="F13" s="2" t="s">
        <v>6</v>
      </c>
      <c r="G13" s="234" t="s">
        <v>7</v>
      </c>
      <c r="H13" s="234"/>
      <c r="I13" s="181">
        <f>'Quadro-Resumo'!D33</f>
        <v>1800</v>
      </c>
      <c r="J13" s="174"/>
      <c r="K13" s="128" t="s">
        <v>6</v>
      </c>
      <c r="L13" s="267" t="s">
        <v>7</v>
      </c>
      <c r="M13" s="267"/>
      <c r="N13" s="354">
        <f>'Quadro-Resumo'!D33</f>
        <v>1800</v>
      </c>
      <c r="O13" s="197"/>
      <c r="P13" s="172" t="s">
        <v>6</v>
      </c>
      <c r="Q13" s="267" t="s">
        <v>7</v>
      </c>
      <c r="R13" s="267"/>
      <c r="S13" s="154">
        <f>'Quadro-Resumo'!D33*1.012</f>
        <v>1821.6</v>
      </c>
      <c r="T13" s="186"/>
      <c r="U13" s="128" t="s">
        <v>6</v>
      </c>
      <c r="V13" s="267" t="s">
        <v>7</v>
      </c>
      <c r="W13" s="267"/>
      <c r="X13" s="154">
        <f>'Quadro-Resumo'!D33*1.012</f>
        <v>1821.6</v>
      </c>
      <c r="Y13" s="186"/>
      <c r="Z13" s="128" t="s">
        <v>6</v>
      </c>
      <c r="AA13" s="267" t="s">
        <v>7</v>
      </c>
      <c r="AB13" s="267"/>
      <c r="AC13" s="154">
        <f>'Quadro-Resumo'!D33*1.012*1.0676</f>
        <v>1944.7401600000001</v>
      </c>
    </row>
    <row r="14" spans="1:29" x14ac:dyDescent="0.25">
      <c r="A14" s="2" t="s">
        <v>8</v>
      </c>
      <c r="B14" s="234" t="s">
        <v>9</v>
      </c>
      <c r="C14" s="234"/>
      <c r="D14" s="29">
        <v>0</v>
      </c>
      <c r="F14" s="2" t="s">
        <v>8</v>
      </c>
      <c r="G14" s="234" t="s">
        <v>9</v>
      </c>
      <c r="H14" s="234"/>
      <c r="I14" s="182">
        <v>0</v>
      </c>
      <c r="J14" s="174"/>
      <c r="K14" s="128" t="s">
        <v>8</v>
      </c>
      <c r="L14" s="267" t="s">
        <v>9</v>
      </c>
      <c r="M14" s="267"/>
      <c r="N14" s="355">
        <v>0</v>
      </c>
      <c r="O14" s="197"/>
      <c r="P14" s="172" t="s">
        <v>8</v>
      </c>
      <c r="Q14" s="267" t="s">
        <v>9</v>
      </c>
      <c r="R14" s="267"/>
      <c r="S14" s="157">
        <v>0</v>
      </c>
      <c r="T14" s="186"/>
      <c r="U14" s="128" t="s">
        <v>8</v>
      </c>
      <c r="V14" s="267" t="s">
        <v>9</v>
      </c>
      <c r="W14" s="267"/>
      <c r="X14" s="157">
        <v>0</v>
      </c>
      <c r="Y14" s="186"/>
      <c r="Z14" s="128" t="s">
        <v>8</v>
      </c>
      <c r="AA14" s="267" t="s">
        <v>9</v>
      </c>
      <c r="AB14" s="267"/>
      <c r="AC14" s="157">
        <v>0</v>
      </c>
    </row>
    <row r="15" spans="1:29" x14ac:dyDescent="0.25">
      <c r="A15" s="2" t="s">
        <v>10</v>
      </c>
      <c r="B15" s="234" t="s">
        <v>11</v>
      </c>
      <c r="C15" s="234"/>
      <c r="D15" s="29">
        <v>0</v>
      </c>
      <c r="F15" s="2" t="s">
        <v>10</v>
      </c>
      <c r="G15" s="234" t="s">
        <v>11</v>
      </c>
      <c r="H15" s="234"/>
      <c r="I15" s="182">
        <v>0</v>
      </c>
      <c r="J15" s="174"/>
      <c r="K15" s="128" t="s">
        <v>10</v>
      </c>
      <c r="L15" s="267" t="s">
        <v>11</v>
      </c>
      <c r="M15" s="267"/>
      <c r="N15" s="355">
        <v>0</v>
      </c>
      <c r="O15" s="197"/>
      <c r="P15" s="172" t="s">
        <v>10</v>
      </c>
      <c r="Q15" s="267" t="s">
        <v>11</v>
      </c>
      <c r="R15" s="267"/>
      <c r="S15" s="157">
        <v>0</v>
      </c>
      <c r="T15" s="186"/>
      <c r="U15" s="128" t="s">
        <v>10</v>
      </c>
      <c r="V15" s="267" t="s">
        <v>11</v>
      </c>
      <c r="W15" s="267"/>
      <c r="X15" s="157">
        <v>0</v>
      </c>
      <c r="Y15" s="186"/>
      <c r="Z15" s="128" t="s">
        <v>10</v>
      </c>
      <c r="AA15" s="267" t="s">
        <v>11</v>
      </c>
      <c r="AB15" s="267"/>
      <c r="AC15" s="157">
        <v>0</v>
      </c>
    </row>
    <row r="16" spans="1:29" x14ac:dyDescent="0.25">
      <c r="A16" s="2" t="s">
        <v>12</v>
      </c>
      <c r="B16" s="234" t="s">
        <v>13</v>
      </c>
      <c r="C16" s="234"/>
      <c r="D16" s="29">
        <v>0</v>
      </c>
      <c r="F16" s="2" t="s">
        <v>12</v>
      </c>
      <c r="G16" s="234" t="s">
        <v>13</v>
      </c>
      <c r="H16" s="234"/>
      <c r="I16" s="182">
        <v>0</v>
      </c>
      <c r="J16" s="174"/>
      <c r="K16" s="128" t="s">
        <v>12</v>
      </c>
      <c r="L16" s="267" t="s">
        <v>13</v>
      </c>
      <c r="M16" s="267"/>
      <c r="N16" s="355">
        <v>0</v>
      </c>
      <c r="O16" s="197"/>
      <c r="P16" s="172" t="s">
        <v>12</v>
      </c>
      <c r="Q16" s="267" t="s">
        <v>13</v>
      </c>
      <c r="R16" s="267"/>
      <c r="S16" s="157">
        <v>0</v>
      </c>
      <c r="T16" s="186"/>
      <c r="U16" s="128" t="s">
        <v>12</v>
      </c>
      <c r="V16" s="267" t="s">
        <v>13</v>
      </c>
      <c r="W16" s="267"/>
      <c r="X16" s="157">
        <v>0</v>
      </c>
      <c r="Y16" s="186"/>
      <c r="Z16" s="128" t="s">
        <v>12</v>
      </c>
      <c r="AA16" s="267" t="s">
        <v>13</v>
      </c>
      <c r="AB16" s="267"/>
      <c r="AC16" s="157">
        <v>0</v>
      </c>
    </row>
    <row r="17" spans="1:29" x14ac:dyDescent="0.25">
      <c r="A17" s="2" t="s">
        <v>14</v>
      </c>
      <c r="B17" s="234" t="s">
        <v>15</v>
      </c>
      <c r="C17" s="234"/>
      <c r="D17" s="29">
        <v>0</v>
      </c>
      <c r="F17" s="2" t="s">
        <v>14</v>
      </c>
      <c r="G17" s="234" t="s">
        <v>15</v>
      </c>
      <c r="H17" s="234"/>
      <c r="I17" s="182">
        <v>0</v>
      </c>
      <c r="J17" s="174"/>
      <c r="K17" s="128" t="s">
        <v>14</v>
      </c>
      <c r="L17" s="267" t="s">
        <v>15</v>
      </c>
      <c r="M17" s="267"/>
      <c r="N17" s="355">
        <v>0</v>
      </c>
      <c r="O17" s="197"/>
      <c r="P17" s="172" t="s">
        <v>14</v>
      </c>
      <c r="Q17" s="267" t="s">
        <v>15</v>
      </c>
      <c r="R17" s="267"/>
      <c r="S17" s="157">
        <v>0</v>
      </c>
      <c r="T17" s="186"/>
      <c r="U17" s="128" t="s">
        <v>14</v>
      </c>
      <c r="V17" s="267" t="s">
        <v>15</v>
      </c>
      <c r="W17" s="267"/>
      <c r="X17" s="157">
        <v>0</v>
      </c>
      <c r="Y17" s="186"/>
      <c r="Z17" s="128" t="s">
        <v>14</v>
      </c>
      <c r="AA17" s="267" t="s">
        <v>15</v>
      </c>
      <c r="AB17" s="267"/>
      <c r="AC17" s="157">
        <v>0</v>
      </c>
    </row>
    <row r="18" spans="1:29" x14ac:dyDescent="0.25">
      <c r="A18" s="2" t="s">
        <v>16</v>
      </c>
      <c r="B18" s="234" t="s">
        <v>17</v>
      </c>
      <c r="C18" s="234"/>
      <c r="D18" s="29">
        <v>0</v>
      </c>
      <c r="F18" s="2" t="s">
        <v>16</v>
      </c>
      <c r="G18" s="234" t="s">
        <v>17</v>
      </c>
      <c r="H18" s="234"/>
      <c r="I18" s="182">
        <v>0</v>
      </c>
      <c r="J18" s="174"/>
      <c r="K18" s="128" t="s">
        <v>16</v>
      </c>
      <c r="L18" s="267" t="s">
        <v>17</v>
      </c>
      <c r="M18" s="267"/>
      <c r="N18" s="355">
        <v>0</v>
      </c>
      <c r="O18" s="197"/>
      <c r="P18" s="172" t="s">
        <v>16</v>
      </c>
      <c r="Q18" s="267" t="s">
        <v>17</v>
      </c>
      <c r="R18" s="267"/>
      <c r="S18" s="157">
        <v>0</v>
      </c>
      <c r="T18" s="186"/>
      <c r="U18" s="128" t="s">
        <v>16</v>
      </c>
      <c r="V18" s="267" t="s">
        <v>17</v>
      </c>
      <c r="W18" s="267"/>
      <c r="X18" s="157">
        <v>0</v>
      </c>
      <c r="Y18" s="186"/>
      <c r="Z18" s="128" t="s">
        <v>16</v>
      </c>
      <c r="AA18" s="267" t="s">
        <v>17</v>
      </c>
      <c r="AB18" s="267"/>
      <c r="AC18" s="157">
        <v>0</v>
      </c>
    </row>
    <row r="19" spans="1:29" x14ac:dyDescent="0.25">
      <c r="A19" s="233" t="s">
        <v>18</v>
      </c>
      <c r="B19" s="233"/>
      <c r="C19" s="233"/>
      <c r="D19" s="28">
        <f>SUM(D13:D18)</f>
        <v>1800</v>
      </c>
      <c r="F19" s="233" t="s">
        <v>18</v>
      </c>
      <c r="G19" s="233"/>
      <c r="H19" s="233"/>
      <c r="I19" s="181">
        <f>SUM(I13:I18)</f>
        <v>1800</v>
      </c>
      <c r="J19" s="174"/>
      <c r="K19" s="264" t="s">
        <v>18</v>
      </c>
      <c r="L19" s="264"/>
      <c r="M19" s="264"/>
      <c r="N19" s="354">
        <f>SUM(N13:N18)</f>
        <v>1800</v>
      </c>
      <c r="O19" s="197"/>
      <c r="P19" s="263" t="s">
        <v>18</v>
      </c>
      <c r="Q19" s="264"/>
      <c r="R19" s="264"/>
      <c r="S19" s="154">
        <f>SUM(S13:S18)</f>
        <v>1821.6</v>
      </c>
      <c r="T19" s="186"/>
      <c r="U19" s="264" t="s">
        <v>18</v>
      </c>
      <c r="V19" s="264"/>
      <c r="W19" s="264"/>
      <c r="X19" s="154">
        <f>SUM(X13:X18)</f>
        <v>1821.6</v>
      </c>
      <c r="Y19" s="186"/>
      <c r="Z19" s="264" t="s">
        <v>18</v>
      </c>
      <c r="AA19" s="264"/>
      <c r="AB19" s="264"/>
      <c r="AC19" s="154">
        <f>SUM(AC13:AC18)</f>
        <v>1944.7401600000001</v>
      </c>
    </row>
    <row r="20" spans="1:29" x14ac:dyDescent="0.25">
      <c r="G20" s="1"/>
      <c r="H20" s="1"/>
      <c r="J20" s="174"/>
      <c r="K20" s="186"/>
      <c r="L20" s="288"/>
      <c r="M20" s="288"/>
      <c r="N20" s="186"/>
      <c r="O20" s="197"/>
      <c r="P20" s="186"/>
      <c r="Q20" s="288"/>
      <c r="R20" s="288"/>
      <c r="S20" s="186"/>
      <c r="T20" s="186"/>
      <c r="U20" s="186"/>
      <c r="V20" s="288"/>
      <c r="W20" s="288"/>
      <c r="X20" s="186"/>
      <c r="Y20" s="186"/>
      <c r="Z20" s="186"/>
      <c r="AA20" s="288"/>
      <c r="AB20" s="288"/>
      <c r="AC20" s="186"/>
    </row>
    <row r="21" spans="1:29" x14ac:dyDescent="0.25">
      <c r="A21" s="233" t="s">
        <v>19</v>
      </c>
      <c r="B21" s="233"/>
      <c r="C21" s="233"/>
      <c r="D21" s="233"/>
      <c r="F21" s="233" t="s">
        <v>19</v>
      </c>
      <c r="G21" s="233"/>
      <c r="H21" s="233"/>
      <c r="I21" s="237"/>
      <c r="J21" s="174"/>
      <c r="K21" s="264" t="s">
        <v>19</v>
      </c>
      <c r="L21" s="264"/>
      <c r="M21" s="264"/>
      <c r="N21" s="268"/>
      <c r="O21" s="197"/>
      <c r="P21" s="263" t="s">
        <v>19</v>
      </c>
      <c r="Q21" s="264"/>
      <c r="R21" s="264"/>
      <c r="S21" s="264"/>
      <c r="T21" s="186"/>
      <c r="U21" s="264" t="s">
        <v>19</v>
      </c>
      <c r="V21" s="264"/>
      <c r="W21" s="264"/>
      <c r="X21" s="264"/>
      <c r="Y21" s="186"/>
      <c r="Z21" s="264" t="s">
        <v>19</v>
      </c>
      <c r="AA21" s="264"/>
      <c r="AB21" s="264"/>
      <c r="AC21" s="264"/>
    </row>
    <row r="22" spans="1:29" x14ac:dyDescent="0.25">
      <c r="A22" s="233" t="s">
        <v>24</v>
      </c>
      <c r="B22" s="233"/>
      <c r="C22" s="233"/>
      <c r="D22" s="233"/>
      <c r="F22" s="233" t="s">
        <v>24</v>
      </c>
      <c r="G22" s="233"/>
      <c r="H22" s="233"/>
      <c r="I22" s="237"/>
      <c r="J22" s="174"/>
      <c r="K22" s="264" t="s">
        <v>24</v>
      </c>
      <c r="L22" s="264"/>
      <c r="M22" s="264"/>
      <c r="N22" s="268"/>
      <c r="O22" s="197"/>
      <c r="P22" s="263" t="s">
        <v>24</v>
      </c>
      <c r="Q22" s="264"/>
      <c r="R22" s="264"/>
      <c r="S22" s="264"/>
      <c r="T22" s="186"/>
      <c r="U22" s="264" t="s">
        <v>24</v>
      </c>
      <c r="V22" s="264"/>
      <c r="W22" s="264"/>
      <c r="X22" s="264"/>
      <c r="Y22" s="186"/>
      <c r="Z22" s="264" t="s">
        <v>24</v>
      </c>
      <c r="AA22" s="264"/>
      <c r="AB22" s="264"/>
      <c r="AC22" s="264"/>
    </row>
    <row r="23" spans="1:29" ht="57.75" customHeight="1" x14ac:dyDescent="0.25">
      <c r="A23" s="33" t="s">
        <v>20</v>
      </c>
      <c r="B23" s="33" t="s">
        <v>21</v>
      </c>
      <c r="C23" s="35" t="s">
        <v>28</v>
      </c>
      <c r="D23" s="33" t="s">
        <v>5</v>
      </c>
      <c r="F23" s="107" t="s">
        <v>20</v>
      </c>
      <c r="G23" s="107" t="s">
        <v>21</v>
      </c>
      <c r="H23" s="109" t="s">
        <v>28</v>
      </c>
      <c r="I23" s="155" t="s">
        <v>5</v>
      </c>
      <c r="J23" s="174"/>
      <c r="K23" s="315" t="s">
        <v>20</v>
      </c>
      <c r="L23" s="315" t="s">
        <v>21</v>
      </c>
      <c r="M23" s="314" t="s">
        <v>28</v>
      </c>
      <c r="N23" s="316" t="s">
        <v>5</v>
      </c>
      <c r="O23" s="197"/>
      <c r="P23" s="317" t="s">
        <v>20</v>
      </c>
      <c r="Q23" s="315" t="s">
        <v>21</v>
      </c>
      <c r="R23" s="314" t="s">
        <v>28</v>
      </c>
      <c r="S23" s="315" t="s">
        <v>5</v>
      </c>
      <c r="T23" s="186"/>
      <c r="U23" s="315" t="s">
        <v>20</v>
      </c>
      <c r="V23" s="315" t="s">
        <v>21</v>
      </c>
      <c r="W23" s="314" t="s">
        <v>28</v>
      </c>
      <c r="X23" s="315" t="s">
        <v>5</v>
      </c>
      <c r="Y23" s="186"/>
      <c r="Z23" s="315" t="s">
        <v>20</v>
      </c>
      <c r="AA23" s="315" t="s">
        <v>21</v>
      </c>
      <c r="AB23" s="314" t="s">
        <v>28</v>
      </c>
      <c r="AC23" s="315" t="s">
        <v>5</v>
      </c>
    </row>
    <row r="24" spans="1:29" x14ac:dyDescent="0.25">
      <c r="A24" s="2" t="s">
        <v>6</v>
      </c>
      <c r="B24" s="10" t="s">
        <v>22</v>
      </c>
      <c r="C24" s="21">
        <v>9.0899999999999995E-2</v>
      </c>
      <c r="D24" s="14">
        <f>C24*$D$19</f>
        <v>163.62</v>
      </c>
      <c r="F24" s="2" t="s">
        <v>6</v>
      </c>
      <c r="G24" s="10" t="s">
        <v>22</v>
      </c>
      <c r="H24" s="21">
        <v>9.0899999999999995E-2</v>
      </c>
      <c r="I24" s="163">
        <f>H24*$I$19</f>
        <v>163.62</v>
      </c>
      <c r="J24" s="174"/>
      <c r="K24" s="128" t="s">
        <v>6</v>
      </c>
      <c r="L24" s="132" t="s">
        <v>22</v>
      </c>
      <c r="M24" s="318">
        <v>9.0899999999999995E-2</v>
      </c>
      <c r="N24" s="323">
        <f>M24*$N$19</f>
        <v>163.62</v>
      </c>
      <c r="O24" s="197"/>
      <c r="P24" s="172" t="s">
        <v>6</v>
      </c>
      <c r="Q24" s="132" t="s">
        <v>22</v>
      </c>
      <c r="R24" s="318">
        <v>9.0899999999999995E-2</v>
      </c>
      <c r="S24" s="153">
        <f>R24*$S$19</f>
        <v>165.58344</v>
      </c>
      <c r="T24" s="186"/>
      <c r="U24" s="128" t="s">
        <v>6</v>
      </c>
      <c r="V24" s="132" t="s">
        <v>206</v>
      </c>
      <c r="W24" s="318">
        <v>9.0899999999999995E-2</v>
      </c>
      <c r="X24" s="153">
        <f>W24*$X$19</f>
        <v>165.58344</v>
      </c>
      <c r="Y24" s="186"/>
      <c r="Z24" s="128" t="s">
        <v>6</v>
      </c>
      <c r="AA24" s="132" t="s">
        <v>22</v>
      </c>
      <c r="AB24" s="318">
        <v>9.0899999999999995E-2</v>
      </c>
      <c r="AC24" s="153">
        <f>AB24*$AC$19</f>
        <v>176.77688054399999</v>
      </c>
    </row>
    <row r="25" spans="1:29" x14ac:dyDescent="0.25">
      <c r="A25" s="2" t="s">
        <v>8</v>
      </c>
      <c r="B25" s="10" t="s">
        <v>23</v>
      </c>
      <c r="C25" s="21">
        <v>0.1212</v>
      </c>
      <c r="D25" s="14">
        <f>C25*$D$19</f>
        <v>218.16</v>
      </c>
      <c r="F25" s="2" t="s">
        <v>8</v>
      </c>
      <c r="G25" s="10" t="s">
        <v>23</v>
      </c>
      <c r="H25" s="21">
        <v>0.1212</v>
      </c>
      <c r="I25" s="163">
        <f>H25*$I$19</f>
        <v>218.16</v>
      </c>
      <c r="J25" s="174"/>
      <c r="K25" s="128" t="s">
        <v>8</v>
      </c>
      <c r="L25" s="132" t="s">
        <v>23</v>
      </c>
      <c r="M25" s="318">
        <v>0.1212</v>
      </c>
      <c r="N25" s="323">
        <f>M25*$N$19</f>
        <v>218.16</v>
      </c>
      <c r="O25" s="197"/>
      <c r="P25" s="172" t="s">
        <v>8</v>
      </c>
      <c r="Q25" s="132" t="s">
        <v>23</v>
      </c>
      <c r="R25" s="318">
        <v>0.1212</v>
      </c>
      <c r="S25" s="153">
        <f>R25*$S$19</f>
        <v>220.77791999999999</v>
      </c>
      <c r="T25" s="186"/>
      <c r="U25" s="128" t="s">
        <v>8</v>
      </c>
      <c r="V25" s="132" t="s">
        <v>23</v>
      </c>
      <c r="W25" s="318">
        <v>0.1212</v>
      </c>
      <c r="X25" s="153">
        <f>W25*$X$19</f>
        <v>220.77791999999999</v>
      </c>
      <c r="Y25" s="186"/>
      <c r="Z25" s="128" t="s">
        <v>8</v>
      </c>
      <c r="AA25" s="132" t="s">
        <v>23</v>
      </c>
      <c r="AB25" s="318">
        <v>0.1212</v>
      </c>
      <c r="AC25" s="153">
        <f>AB25*$AC$19</f>
        <v>235.702507392</v>
      </c>
    </row>
    <row r="26" spans="1:29" x14ac:dyDescent="0.25">
      <c r="A26" s="233" t="s">
        <v>18</v>
      </c>
      <c r="B26" s="233"/>
      <c r="C26" s="20">
        <f>SUM(C24:C25)</f>
        <v>0.21210000000000001</v>
      </c>
      <c r="D26" s="14">
        <f>SUM(D24:D25)</f>
        <v>381.78</v>
      </c>
      <c r="F26" s="233" t="s">
        <v>18</v>
      </c>
      <c r="G26" s="233"/>
      <c r="H26" s="20">
        <f>SUM(H24:H25)</f>
        <v>0.21210000000000001</v>
      </c>
      <c r="I26" s="163">
        <f>SUM(I24:I25)</f>
        <v>381.78</v>
      </c>
      <c r="J26" s="174"/>
      <c r="K26" s="264" t="s">
        <v>18</v>
      </c>
      <c r="L26" s="264"/>
      <c r="M26" s="151">
        <f>SUM(M24:M25)</f>
        <v>0.21210000000000001</v>
      </c>
      <c r="N26" s="323">
        <f>SUM(N24:N25)</f>
        <v>381.78</v>
      </c>
      <c r="O26" s="197"/>
      <c r="P26" s="263" t="s">
        <v>18</v>
      </c>
      <c r="Q26" s="264"/>
      <c r="R26" s="151">
        <f>SUM(R24:R25)</f>
        <v>0.21210000000000001</v>
      </c>
      <c r="S26" s="153">
        <f>SUM(S24:S25)</f>
        <v>386.36135999999999</v>
      </c>
      <c r="T26" s="186"/>
      <c r="U26" s="264" t="s">
        <v>18</v>
      </c>
      <c r="V26" s="264"/>
      <c r="W26" s="151">
        <f>SUM(W24:W25)</f>
        <v>0.21210000000000001</v>
      </c>
      <c r="X26" s="153">
        <f>SUM(X24:X25)</f>
        <v>386.36135999999999</v>
      </c>
      <c r="Y26" s="186"/>
      <c r="Z26" s="264" t="s">
        <v>18</v>
      </c>
      <c r="AA26" s="264"/>
      <c r="AB26" s="151">
        <f>SUM(AB24:AB25)</f>
        <v>0.21210000000000001</v>
      </c>
      <c r="AC26" s="153">
        <f>SUM(AC24:AC25)</f>
        <v>412.47938793599997</v>
      </c>
    </row>
    <row r="27" spans="1:29" x14ac:dyDescent="0.25">
      <c r="G27" s="1"/>
      <c r="H27" s="1"/>
      <c r="J27" s="174"/>
      <c r="K27" s="186"/>
      <c r="L27" s="288"/>
      <c r="M27" s="288"/>
      <c r="N27" s="186"/>
      <c r="O27" s="197"/>
      <c r="P27" s="186"/>
      <c r="Q27" s="288"/>
      <c r="R27" s="288"/>
      <c r="S27" s="186"/>
      <c r="T27" s="186"/>
      <c r="U27" s="186"/>
      <c r="V27" s="288"/>
      <c r="W27" s="288"/>
      <c r="X27" s="186"/>
      <c r="Y27" s="186"/>
      <c r="Z27" s="186"/>
      <c r="AA27" s="288"/>
      <c r="AB27" s="288"/>
      <c r="AC27" s="186"/>
    </row>
    <row r="28" spans="1:29" ht="33" customHeight="1" x14ac:dyDescent="0.25">
      <c r="A28" s="245" t="s">
        <v>25</v>
      </c>
      <c r="B28" s="245"/>
      <c r="C28" s="245"/>
      <c r="D28" s="245"/>
      <c r="F28" s="245" t="s">
        <v>25</v>
      </c>
      <c r="G28" s="245"/>
      <c r="H28" s="245"/>
      <c r="I28" s="246"/>
      <c r="J28" s="174"/>
      <c r="K28" s="319" t="s">
        <v>25</v>
      </c>
      <c r="L28" s="319"/>
      <c r="M28" s="319"/>
      <c r="N28" s="320"/>
      <c r="O28" s="197"/>
      <c r="P28" s="321" t="s">
        <v>25</v>
      </c>
      <c r="Q28" s="319"/>
      <c r="R28" s="319"/>
      <c r="S28" s="319"/>
      <c r="T28" s="186"/>
      <c r="U28" s="319" t="s">
        <v>25</v>
      </c>
      <c r="V28" s="319"/>
      <c r="W28" s="319"/>
      <c r="X28" s="319"/>
      <c r="Y28" s="186"/>
      <c r="Z28" s="319" t="s">
        <v>25</v>
      </c>
      <c r="AA28" s="319"/>
      <c r="AB28" s="319"/>
      <c r="AC28" s="319"/>
    </row>
    <row r="29" spans="1:29" x14ac:dyDescent="0.25">
      <c r="A29" s="34" t="s">
        <v>26</v>
      </c>
      <c r="B29" s="35" t="s">
        <v>27</v>
      </c>
      <c r="C29" s="35" t="s">
        <v>28</v>
      </c>
      <c r="D29" s="34" t="s">
        <v>5</v>
      </c>
      <c r="F29" s="108" t="s">
        <v>26</v>
      </c>
      <c r="G29" s="109" t="s">
        <v>27</v>
      </c>
      <c r="H29" s="109" t="s">
        <v>28</v>
      </c>
      <c r="I29" s="156" t="s">
        <v>5</v>
      </c>
      <c r="J29" s="174"/>
      <c r="K29" s="206" t="s">
        <v>26</v>
      </c>
      <c r="L29" s="314" t="s">
        <v>27</v>
      </c>
      <c r="M29" s="314" t="s">
        <v>28</v>
      </c>
      <c r="N29" s="207" t="s">
        <v>5</v>
      </c>
      <c r="O29" s="197"/>
      <c r="P29" s="208" t="s">
        <v>26</v>
      </c>
      <c r="Q29" s="314" t="s">
        <v>27</v>
      </c>
      <c r="R29" s="314" t="s">
        <v>28</v>
      </c>
      <c r="S29" s="206" t="s">
        <v>5</v>
      </c>
      <c r="T29" s="186"/>
      <c r="U29" s="206" t="s">
        <v>26</v>
      </c>
      <c r="V29" s="314" t="s">
        <v>27</v>
      </c>
      <c r="W29" s="314" t="s">
        <v>28</v>
      </c>
      <c r="X29" s="206" t="s">
        <v>5</v>
      </c>
      <c r="Y29" s="186"/>
      <c r="Z29" s="206" t="s">
        <v>26</v>
      </c>
      <c r="AA29" s="314" t="s">
        <v>27</v>
      </c>
      <c r="AB29" s="314" t="s">
        <v>28</v>
      </c>
      <c r="AC29" s="206" t="s">
        <v>5</v>
      </c>
    </row>
    <row r="30" spans="1:29" x14ac:dyDescent="0.25">
      <c r="A30" s="2" t="s">
        <v>6</v>
      </c>
      <c r="B30" s="10" t="s">
        <v>29</v>
      </c>
      <c r="C30" s="15">
        <v>0</v>
      </c>
      <c r="D30" s="12">
        <f t="shared" ref="D30:D37" si="0">C30*($D$19+$D$26)</f>
        <v>0</v>
      </c>
      <c r="F30" s="2" t="s">
        <v>6</v>
      </c>
      <c r="G30" s="10" t="s">
        <v>29</v>
      </c>
      <c r="H30" s="15">
        <v>0</v>
      </c>
      <c r="I30" s="178">
        <f t="shared" ref="I30:I37" si="1">H30*($I$19+$I$26)</f>
        <v>0</v>
      </c>
      <c r="J30" s="174"/>
      <c r="K30" s="128" t="s">
        <v>6</v>
      </c>
      <c r="L30" s="132" t="s">
        <v>29</v>
      </c>
      <c r="M30" s="115">
        <v>0</v>
      </c>
      <c r="N30" s="191">
        <f t="shared" ref="N30:N37" si="2">M30*($N$19+$N$26)</f>
        <v>0</v>
      </c>
      <c r="O30" s="197"/>
      <c r="P30" s="172" t="s">
        <v>6</v>
      </c>
      <c r="Q30" s="132" t="s">
        <v>29</v>
      </c>
      <c r="R30" s="115">
        <v>0</v>
      </c>
      <c r="S30" s="152">
        <f t="shared" ref="S30:S37" si="3">R30*($S$19+$S$26)</f>
        <v>0</v>
      </c>
      <c r="T30" s="186"/>
      <c r="U30" s="128" t="s">
        <v>6</v>
      </c>
      <c r="V30" s="132" t="s">
        <v>29</v>
      </c>
      <c r="W30" s="115">
        <v>0</v>
      </c>
      <c r="X30" s="152">
        <f t="shared" ref="X30:X37" si="4">W30*($X$19+$X$26)</f>
        <v>0</v>
      </c>
      <c r="Y30" s="186"/>
      <c r="Z30" s="128" t="s">
        <v>6</v>
      </c>
      <c r="AA30" s="132" t="s">
        <v>29</v>
      </c>
      <c r="AB30" s="115">
        <v>0</v>
      </c>
      <c r="AC30" s="152">
        <f t="shared" ref="AC30:AC37" si="5">AB30*($AC$19+$AC$26)</f>
        <v>0</v>
      </c>
    </row>
    <row r="31" spans="1:29" x14ac:dyDescent="0.25">
      <c r="A31" s="2" t="s">
        <v>8</v>
      </c>
      <c r="B31" s="10" t="s">
        <v>30</v>
      </c>
      <c r="C31" s="15">
        <v>2.5000000000000001E-2</v>
      </c>
      <c r="D31" s="12">
        <f t="shared" si="0"/>
        <v>54.544499999999999</v>
      </c>
      <c r="F31" s="2" t="s">
        <v>8</v>
      </c>
      <c r="G31" s="10" t="s">
        <v>30</v>
      </c>
      <c r="H31" s="15">
        <v>2.5000000000000001E-2</v>
      </c>
      <c r="I31" s="178">
        <f t="shared" si="1"/>
        <v>54.544499999999999</v>
      </c>
      <c r="J31" s="174"/>
      <c r="K31" s="128" t="s">
        <v>8</v>
      </c>
      <c r="L31" s="132" t="s">
        <v>30</v>
      </c>
      <c r="M31" s="115">
        <v>2.5000000000000001E-2</v>
      </c>
      <c r="N31" s="191">
        <f t="shared" si="2"/>
        <v>54.544499999999999</v>
      </c>
      <c r="O31" s="197"/>
      <c r="P31" s="172" t="s">
        <v>8</v>
      </c>
      <c r="Q31" s="132" t="s">
        <v>30</v>
      </c>
      <c r="R31" s="115">
        <v>2.5000000000000001E-2</v>
      </c>
      <c r="S31" s="152">
        <f t="shared" si="3"/>
        <v>55.199033999999997</v>
      </c>
      <c r="T31" s="186"/>
      <c r="U31" s="128" t="s">
        <v>8</v>
      </c>
      <c r="V31" s="132" t="s">
        <v>30</v>
      </c>
      <c r="W31" s="115">
        <v>2.5000000000000001E-2</v>
      </c>
      <c r="X31" s="152">
        <f t="shared" si="4"/>
        <v>55.199033999999997</v>
      </c>
      <c r="Y31" s="186"/>
      <c r="Z31" s="128" t="s">
        <v>8</v>
      </c>
      <c r="AA31" s="132" t="s">
        <v>30</v>
      </c>
      <c r="AB31" s="115">
        <v>2.5000000000000001E-2</v>
      </c>
      <c r="AC31" s="152">
        <f t="shared" si="5"/>
        <v>58.930488698399998</v>
      </c>
    </row>
    <row r="32" spans="1:29" x14ac:dyDescent="0.25">
      <c r="A32" s="2" t="s">
        <v>10</v>
      </c>
      <c r="B32" s="10" t="s">
        <v>126</v>
      </c>
      <c r="C32" s="15">
        <v>0.02</v>
      </c>
      <c r="D32" s="12">
        <f t="shared" si="0"/>
        <v>43.635599999999997</v>
      </c>
      <c r="F32" s="2" t="s">
        <v>10</v>
      </c>
      <c r="G32" s="10" t="s">
        <v>126</v>
      </c>
      <c r="H32" s="15">
        <v>0.02</v>
      </c>
      <c r="I32" s="178">
        <f t="shared" si="1"/>
        <v>43.635599999999997</v>
      </c>
      <c r="J32" s="174"/>
      <c r="K32" s="128" t="s">
        <v>10</v>
      </c>
      <c r="L32" s="132" t="s">
        <v>126</v>
      </c>
      <c r="M32" s="115">
        <f>2%*0.5</f>
        <v>0.01</v>
      </c>
      <c r="N32" s="191">
        <f t="shared" si="2"/>
        <v>21.817799999999998</v>
      </c>
      <c r="O32" s="197"/>
      <c r="P32" s="172" t="s">
        <v>10</v>
      </c>
      <c r="Q32" s="132" t="s">
        <v>126</v>
      </c>
      <c r="R32" s="115">
        <f>2%*0.5</f>
        <v>0.01</v>
      </c>
      <c r="S32" s="152">
        <f t="shared" si="3"/>
        <v>22.079613599999998</v>
      </c>
      <c r="T32" s="186"/>
      <c r="U32" s="128" t="s">
        <v>10</v>
      </c>
      <c r="V32" s="132" t="s">
        <v>126</v>
      </c>
      <c r="W32" s="115">
        <f>2%*0.5</f>
        <v>0.01</v>
      </c>
      <c r="X32" s="152">
        <f t="shared" si="4"/>
        <v>22.079613599999998</v>
      </c>
      <c r="Y32" s="186"/>
      <c r="Z32" s="128" t="s">
        <v>10</v>
      </c>
      <c r="AA32" s="132" t="s">
        <v>126</v>
      </c>
      <c r="AB32" s="115">
        <f>2%*0.5</f>
        <v>0.01</v>
      </c>
      <c r="AC32" s="152">
        <f t="shared" si="5"/>
        <v>23.572195479359998</v>
      </c>
    </row>
    <row r="33" spans="1:29" x14ac:dyDescent="0.25">
      <c r="A33" s="2" t="s">
        <v>12</v>
      </c>
      <c r="B33" s="10" t="s">
        <v>31</v>
      </c>
      <c r="C33" s="15">
        <v>1.4999999999999999E-2</v>
      </c>
      <c r="D33" s="12">
        <f t="shared" si="0"/>
        <v>32.726699999999994</v>
      </c>
      <c r="F33" s="2" t="s">
        <v>12</v>
      </c>
      <c r="G33" s="10" t="s">
        <v>31</v>
      </c>
      <c r="H33" s="115">
        <v>1.4999999999999999E-2</v>
      </c>
      <c r="I33" s="178">
        <f t="shared" si="1"/>
        <v>32.726699999999994</v>
      </c>
      <c r="J33" s="174"/>
      <c r="K33" s="128" t="s">
        <v>12</v>
      </c>
      <c r="L33" s="132" t="s">
        <v>31</v>
      </c>
      <c r="M33" s="115">
        <v>1.4999999999999999E-2</v>
      </c>
      <c r="N33" s="191">
        <f t="shared" si="2"/>
        <v>32.726699999999994</v>
      </c>
      <c r="O33" s="197"/>
      <c r="P33" s="172" t="s">
        <v>12</v>
      </c>
      <c r="Q33" s="132" t="s">
        <v>31</v>
      </c>
      <c r="R33" s="115">
        <v>1.4999999999999999E-2</v>
      </c>
      <c r="S33" s="152">
        <f t="shared" si="3"/>
        <v>33.119420399999996</v>
      </c>
      <c r="T33" s="186"/>
      <c r="U33" s="128" t="s">
        <v>12</v>
      </c>
      <c r="V33" s="132" t="s">
        <v>31</v>
      </c>
      <c r="W33" s="115">
        <v>1.4999999999999999E-2</v>
      </c>
      <c r="X33" s="152">
        <f t="shared" si="4"/>
        <v>33.119420399999996</v>
      </c>
      <c r="Y33" s="186"/>
      <c r="Z33" s="128" t="s">
        <v>12</v>
      </c>
      <c r="AA33" s="132" t="s">
        <v>31</v>
      </c>
      <c r="AB33" s="115">
        <v>1.4999999999999999E-2</v>
      </c>
      <c r="AC33" s="152">
        <f t="shared" si="5"/>
        <v>35.358293219039993</v>
      </c>
    </row>
    <row r="34" spans="1:29" x14ac:dyDescent="0.25">
      <c r="A34" s="2" t="s">
        <v>14</v>
      </c>
      <c r="B34" s="10" t="s">
        <v>32</v>
      </c>
      <c r="C34" s="15">
        <v>0.01</v>
      </c>
      <c r="D34" s="12">
        <f t="shared" si="0"/>
        <v>21.817799999999998</v>
      </c>
      <c r="F34" s="2" t="s">
        <v>14</v>
      </c>
      <c r="G34" s="10" t="s">
        <v>32</v>
      </c>
      <c r="H34" s="115">
        <v>0.01</v>
      </c>
      <c r="I34" s="178">
        <f t="shared" si="1"/>
        <v>21.817799999999998</v>
      </c>
      <c r="J34" s="174"/>
      <c r="K34" s="128" t="s">
        <v>14</v>
      </c>
      <c r="L34" s="132" t="s">
        <v>32</v>
      </c>
      <c r="M34" s="115">
        <v>0.01</v>
      </c>
      <c r="N34" s="191">
        <f t="shared" si="2"/>
        <v>21.817799999999998</v>
      </c>
      <c r="O34" s="197"/>
      <c r="P34" s="172" t="s">
        <v>14</v>
      </c>
      <c r="Q34" s="132" t="s">
        <v>32</v>
      </c>
      <c r="R34" s="115">
        <v>0.01</v>
      </c>
      <c r="S34" s="152">
        <f t="shared" si="3"/>
        <v>22.079613599999998</v>
      </c>
      <c r="T34" s="186"/>
      <c r="U34" s="128" t="s">
        <v>14</v>
      </c>
      <c r="V34" s="132" t="s">
        <v>32</v>
      </c>
      <c r="W34" s="115">
        <v>0.01</v>
      </c>
      <c r="X34" s="152">
        <f t="shared" si="4"/>
        <v>22.079613599999998</v>
      </c>
      <c r="Y34" s="186"/>
      <c r="Z34" s="128" t="s">
        <v>14</v>
      </c>
      <c r="AA34" s="132" t="s">
        <v>32</v>
      </c>
      <c r="AB34" s="115">
        <v>0.01</v>
      </c>
      <c r="AC34" s="152">
        <f t="shared" si="5"/>
        <v>23.572195479359998</v>
      </c>
    </row>
    <row r="35" spans="1:29" x14ac:dyDescent="0.25">
      <c r="A35" s="2" t="s">
        <v>16</v>
      </c>
      <c r="B35" s="10" t="s">
        <v>33</v>
      </c>
      <c r="C35" s="15">
        <v>6.0000000000000001E-3</v>
      </c>
      <c r="D35" s="12">
        <f t="shared" si="0"/>
        <v>13.090679999999999</v>
      </c>
      <c r="F35" s="2" t="s">
        <v>16</v>
      </c>
      <c r="G35" s="10" t="s">
        <v>33</v>
      </c>
      <c r="H35" s="115">
        <v>6.0000000000000001E-3</v>
      </c>
      <c r="I35" s="178">
        <f t="shared" si="1"/>
        <v>13.090679999999999</v>
      </c>
      <c r="J35" s="174"/>
      <c r="K35" s="128" t="s">
        <v>16</v>
      </c>
      <c r="L35" s="132" t="s">
        <v>33</v>
      </c>
      <c r="M35" s="115">
        <v>6.0000000000000001E-3</v>
      </c>
      <c r="N35" s="191">
        <f t="shared" si="2"/>
        <v>13.090679999999999</v>
      </c>
      <c r="O35" s="197"/>
      <c r="P35" s="172" t="s">
        <v>16</v>
      </c>
      <c r="Q35" s="132" t="s">
        <v>33</v>
      </c>
      <c r="R35" s="115">
        <v>6.0000000000000001E-3</v>
      </c>
      <c r="S35" s="152">
        <f t="shared" si="3"/>
        <v>13.24776816</v>
      </c>
      <c r="T35" s="186"/>
      <c r="U35" s="128" t="s">
        <v>16</v>
      </c>
      <c r="V35" s="132" t="s">
        <v>33</v>
      </c>
      <c r="W35" s="115">
        <v>6.0000000000000001E-3</v>
      </c>
      <c r="X35" s="152">
        <f t="shared" si="4"/>
        <v>13.24776816</v>
      </c>
      <c r="Y35" s="186"/>
      <c r="Z35" s="128" t="s">
        <v>16</v>
      </c>
      <c r="AA35" s="132" t="s">
        <v>33</v>
      </c>
      <c r="AB35" s="115">
        <v>6.0000000000000001E-3</v>
      </c>
      <c r="AC35" s="152">
        <f t="shared" si="5"/>
        <v>14.143317287615998</v>
      </c>
    </row>
    <row r="36" spans="1:29" x14ac:dyDescent="0.25">
      <c r="A36" s="2" t="s">
        <v>34</v>
      </c>
      <c r="B36" s="10" t="s">
        <v>35</v>
      </c>
      <c r="C36" s="15">
        <v>2E-3</v>
      </c>
      <c r="D36" s="12">
        <f t="shared" si="0"/>
        <v>4.3635599999999997</v>
      </c>
      <c r="F36" s="2" t="s">
        <v>34</v>
      </c>
      <c r="G36" s="10" t="s">
        <v>35</v>
      </c>
      <c r="H36" s="115">
        <v>2E-3</v>
      </c>
      <c r="I36" s="178">
        <f t="shared" si="1"/>
        <v>4.3635599999999997</v>
      </c>
      <c r="J36" s="174"/>
      <c r="K36" s="128" t="s">
        <v>34</v>
      </c>
      <c r="L36" s="132" t="s">
        <v>35</v>
      </c>
      <c r="M36" s="115">
        <v>2E-3</v>
      </c>
      <c r="N36" s="191">
        <f t="shared" si="2"/>
        <v>4.3635599999999997</v>
      </c>
      <c r="O36" s="197"/>
      <c r="P36" s="172" t="s">
        <v>34</v>
      </c>
      <c r="Q36" s="132" t="s">
        <v>35</v>
      </c>
      <c r="R36" s="115">
        <v>2E-3</v>
      </c>
      <c r="S36" s="152">
        <f t="shared" si="3"/>
        <v>4.4159227199999993</v>
      </c>
      <c r="T36" s="186"/>
      <c r="U36" s="128" t="s">
        <v>34</v>
      </c>
      <c r="V36" s="132" t="s">
        <v>35</v>
      </c>
      <c r="W36" s="115">
        <v>2E-3</v>
      </c>
      <c r="X36" s="152">
        <f t="shared" si="4"/>
        <v>4.4159227199999993</v>
      </c>
      <c r="Y36" s="186"/>
      <c r="Z36" s="128" t="s">
        <v>34</v>
      </c>
      <c r="AA36" s="132" t="s">
        <v>35</v>
      </c>
      <c r="AB36" s="115">
        <v>2E-3</v>
      </c>
      <c r="AC36" s="152">
        <f t="shared" si="5"/>
        <v>4.7144390958719997</v>
      </c>
    </row>
    <row r="37" spans="1:29" x14ac:dyDescent="0.25">
      <c r="A37" s="2" t="s">
        <v>36</v>
      </c>
      <c r="B37" s="10" t="s">
        <v>37</v>
      </c>
      <c r="C37" s="15">
        <v>0.08</v>
      </c>
      <c r="D37" s="12">
        <f t="shared" si="0"/>
        <v>174.54239999999999</v>
      </c>
      <c r="F37" s="2" t="s">
        <v>36</v>
      </c>
      <c r="G37" s="10" t="s">
        <v>37</v>
      </c>
      <c r="H37" s="115">
        <v>0.08</v>
      </c>
      <c r="I37" s="178">
        <f t="shared" si="1"/>
        <v>174.54239999999999</v>
      </c>
      <c r="J37" s="174"/>
      <c r="K37" s="128" t="s">
        <v>36</v>
      </c>
      <c r="L37" s="132" t="s">
        <v>37</v>
      </c>
      <c r="M37" s="115">
        <v>0.08</v>
      </c>
      <c r="N37" s="191">
        <f t="shared" si="2"/>
        <v>174.54239999999999</v>
      </c>
      <c r="O37" s="197"/>
      <c r="P37" s="172" t="s">
        <v>36</v>
      </c>
      <c r="Q37" s="132" t="s">
        <v>37</v>
      </c>
      <c r="R37" s="115">
        <v>0.08</v>
      </c>
      <c r="S37" s="152">
        <f t="shared" si="3"/>
        <v>176.63690879999999</v>
      </c>
      <c r="T37" s="186"/>
      <c r="U37" s="128" t="s">
        <v>36</v>
      </c>
      <c r="V37" s="132" t="s">
        <v>37</v>
      </c>
      <c r="W37" s="115">
        <v>0.08</v>
      </c>
      <c r="X37" s="152">
        <f t="shared" si="4"/>
        <v>176.63690879999999</v>
      </c>
      <c r="Y37" s="186"/>
      <c r="Z37" s="128" t="s">
        <v>36</v>
      </c>
      <c r="AA37" s="132" t="s">
        <v>37</v>
      </c>
      <c r="AB37" s="115">
        <v>0.08</v>
      </c>
      <c r="AC37" s="152">
        <f t="shared" si="5"/>
        <v>188.57756383487998</v>
      </c>
    </row>
    <row r="38" spans="1:29" x14ac:dyDescent="0.25">
      <c r="A38" s="237" t="s">
        <v>18</v>
      </c>
      <c r="B38" s="239"/>
      <c r="C38" s="16">
        <f>SUM(C30:C37)</f>
        <v>0.158</v>
      </c>
      <c r="D38" s="12">
        <f>SUM(D30:D37)</f>
        <v>344.72123999999997</v>
      </c>
      <c r="F38" s="237" t="s">
        <v>18</v>
      </c>
      <c r="G38" s="239"/>
      <c r="H38" s="116">
        <f>SUM(H30:H37)</f>
        <v>0.158</v>
      </c>
      <c r="I38" s="178">
        <f>SUM(I30:I37)</f>
        <v>344.72123999999997</v>
      </c>
      <c r="J38" s="174"/>
      <c r="K38" s="268" t="s">
        <v>18</v>
      </c>
      <c r="L38" s="263"/>
      <c r="M38" s="116">
        <f>SUM(M30:M37)</f>
        <v>0.14800000000000002</v>
      </c>
      <c r="N38" s="191">
        <f>SUM(N30:N37)</f>
        <v>322.90343999999999</v>
      </c>
      <c r="O38" s="197"/>
      <c r="P38" s="322" t="s">
        <v>18</v>
      </c>
      <c r="Q38" s="263"/>
      <c r="R38" s="116">
        <f>SUM(R30:R37)</f>
        <v>0.14800000000000002</v>
      </c>
      <c r="S38" s="152">
        <f>SUM(S30:S37)</f>
        <v>326.77828127999999</v>
      </c>
      <c r="T38" s="186"/>
      <c r="U38" s="268" t="s">
        <v>18</v>
      </c>
      <c r="V38" s="263"/>
      <c r="W38" s="116">
        <f>SUM(W30:W37)</f>
        <v>0.14800000000000002</v>
      </c>
      <c r="X38" s="152">
        <f>SUM(X30:X37)</f>
        <v>326.77828127999999</v>
      </c>
      <c r="Y38" s="186"/>
      <c r="Z38" s="268" t="s">
        <v>18</v>
      </c>
      <c r="AA38" s="263"/>
      <c r="AB38" s="116">
        <f>SUM(AB30:AB37)</f>
        <v>0.14800000000000002</v>
      </c>
      <c r="AC38" s="152">
        <f>SUM(AC30:AC37)</f>
        <v>348.86849309452793</v>
      </c>
    </row>
    <row r="39" spans="1:29" x14ac:dyDescent="0.25">
      <c r="G39" s="1"/>
      <c r="H39" s="1"/>
      <c r="J39" s="174"/>
      <c r="K39" s="186"/>
      <c r="L39" s="288"/>
      <c r="M39" s="288"/>
      <c r="N39" s="186"/>
      <c r="O39" s="197"/>
      <c r="P39" s="186"/>
      <c r="Q39" s="288"/>
      <c r="R39" s="288"/>
      <c r="S39" s="186"/>
      <c r="T39" s="186"/>
      <c r="U39" s="186"/>
      <c r="V39" s="288"/>
      <c r="W39" s="288"/>
      <c r="X39" s="186"/>
      <c r="Y39" s="186"/>
      <c r="Z39" s="186"/>
      <c r="AA39" s="288"/>
      <c r="AB39" s="288"/>
      <c r="AC39" s="186"/>
    </row>
    <row r="40" spans="1:29" ht="15" customHeight="1" x14ac:dyDescent="0.25">
      <c r="A40" s="245" t="s">
        <v>38</v>
      </c>
      <c r="B40" s="245"/>
      <c r="C40" s="245"/>
      <c r="D40" s="245"/>
      <c r="F40" s="245" t="s">
        <v>38</v>
      </c>
      <c r="G40" s="245"/>
      <c r="H40" s="245"/>
      <c r="I40" s="246"/>
      <c r="J40" s="174"/>
      <c r="K40" s="319" t="s">
        <v>38</v>
      </c>
      <c r="L40" s="319"/>
      <c r="M40" s="319"/>
      <c r="N40" s="320"/>
      <c r="O40" s="197"/>
      <c r="P40" s="321" t="s">
        <v>38</v>
      </c>
      <c r="Q40" s="319"/>
      <c r="R40" s="319"/>
      <c r="S40" s="319"/>
      <c r="T40" s="186"/>
      <c r="U40" s="319" t="s">
        <v>38</v>
      </c>
      <c r="V40" s="319"/>
      <c r="W40" s="319"/>
      <c r="X40" s="319"/>
      <c r="Y40" s="186"/>
      <c r="Z40" s="319" t="s">
        <v>38</v>
      </c>
      <c r="AA40" s="319"/>
      <c r="AB40" s="319"/>
      <c r="AC40" s="319"/>
    </row>
    <row r="41" spans="1:29" x14ac:dyDescent="0.25">
      <c r="A41" s="34" t="s">
        <v>39</v>
      </c>
      <c r="B41" s="35" t="s">
        <v>40</v>
      </c>
      <c r="C41" s="34" t="s">
        <v>90</v>
      </c>
      <c r="D41" s="35" t="s">
        <v>5</v>
      </c>
      <c r="F41" s="108" t="s">
        <v>39</v>
      </c>
      <c r="G41" s="109" t="s">
        <v>40</v>
      </c>
      <c r="H41" s="108" t="s">
        <v>90</v>
      </c>
      <c r="I41" s="159" t="s">
        <v>5</v>
      </c>
      <c r="J41" s="174"/>
      <c r="K41" s="206" t="s">
        <v>39</v>
      </c>
      <c r="L41" s="314" t="s">
        <v>40</v>
      </c>
      <c r="M41" s="206" t="s">
        <v>90</v>
      </c>
      <c r="N41" s="313" t="s">
        <v>5</v>
      </c>
      <c r="O41" s="197"/>
      <c r="P41" s="208" t="s">
        <v>39</v>
      </c>
      <c r="Q41" s="314" t="s">
        <v>40</v>
      </c>
      <c r="R41" s="206" t="s">
        <v>90</v>
      </c>
      <c r="S41" s="314" t="s">
        <v>5</v>
      </c>
      <c r="T41" s="186"/>
      <c r="U41" s="206" t="s">
        <v>39</v>
      </c>
      <c r="V41" s="314" t="s">
        <v>40</v>
      </c>
      <c r="W41" s="206" t="s">
        <v>90</v>
      </c>
      <c r="X41" s="314" t="s">
        <v>5</v>
      </c>
      <c r="Y41" s="186"/>
      <c r="Z41" s="206" t="s">
        <v>39</v>
      </c>
      <c r="AA41" s="314" t="s">
        <v>40</v>
      </c>
      <c r="AB41" s="206" t="s">
        <v>90</v>
      </c>
      <c r="AC41" s="314" t="s">
        <v>5</v>
      </c>
    </row>
    <row r="42" spans="1:29" x14ac:dyDescent="0.25">
      <c r="A42" s="2" t="s">
        <v>6</v>
      </c>
      <c r="B42" s="10" t="s">
        <v>41</v>
      </c>
      <c r="C42" s="30">
        <v>22</v>
      </c>
      <c r="D42" s="14">
        <f>IF((D13*6%)&gt;(C42*10),0,(C42*10)-(D13*6%))</f>
        <v>112</v>
      </c>
      <c r="F42" s="2" t="s">
        <v>6</v>
      </c>
      <c r="G42" s="10" t="s">
        <v>41</v>
      </c>
      <c r="H42" s="30">
        <v>22</v>
      </c>
      <c r="I42" s="163">
        <f>IF((I13*6%)&gt;(H42*10),0,(H42*10)-(I13*6%))</f>
        <v>112</v>
      </c>
      <c r="J42" s="174"/>
      <c r="K42" s="128" t="s">
        <v>6</v>
      </c>
      <c r="L42" s="132" t="s">
        <v>41</v>
      </c>
      <c r="M42" s="145">
        <v>22</v>
      </c>
      <c r="N42" s="323">
        <f>IF((N13*6%)&gt;(M42*10),0,(M42*10)-(N13*6%))</f>
        <v>112</v>
      </c>
      <c r="O42" s="197"/>
      <c r="P42" s="172" t="s">
        <v>6</v>
      </c>
      <c r="Q42" s="132" t="s">
        <v>41</v>
      </c>
      <c r="R42" s="145">
        <v>22</v>
      </c>
      <c r="S42" s="153">
        <f>IF((S13*6%)&gt;(R42*10),0,(R42*10)-(S13*6%))</f>
        <v>110.70400000000001</v>
      </c>
      <c r="T42" s="186"/>
      <c r="U42" s="128" t="s">
        <v>6</v>
      </c>
      <c r="V42" s="132" t="s">
        <v>41</v>
      </c>
      <c r="W42" s="145">
        <v>22</v>
      </c>
      <c r="X42" s="153">
        <f>IF((X13*6%)&gt;(W42*10),0,(W42*10)-(X13*6%))</f>
        <v>110.70400000000001</v>
      </c>
      <c r="Y42" s="186"/>
      <c r="Z42" s="128" t="s">
        <v>6</v>
      </c>
      <c r="AA42" s="132" t="s">
        <v>41</v>
      </c>
      <c r="AB42" s="145">
        <v>22</v>
      </c>
      <c r="AC42" s="153">
        <f>IF((AC13*6%)&gt;(AB42*10),0,(AB42*10)-(AC13*6%))</f>
        <v>103.3155904</v>
      </c>
    </row>
    <row r="43" spans="1:29" x14ac:dyDescent="0.25">
      <c r="A43" s="2" t="s">
        <v>8</v>
      </c>
      <c r="B43" s="10" t="s">
        <v>42</v>
      </c>
      <c r="C43" s="30">
        <v>22</v>
      </c>
      <c r="D43" s="14">
        <f>(C43*26.24)*1</f>
        <v>577.28</v>
      </c>
      <c r="F43" s="2" t="s">
        <v>8</v>
      </c>
      <c r="G43" s="10" t="s">
        <v>42</v>
      </c>
      <c r="H43" s="30">
        <v>22</v>
      </c>
      <c r="I43" s="163">
        <f>(H43*26.24)*1</f>
        <v>577.28</v>
      </c>
      <c r="J43" s="174"/>
      <c r="K43" s="128" t="s">
        <v>8</v>
      </c>
      <c r="L43" s="132" t="s">
        <v>42</v>
      </c>
      <c r="M43" s="145">
        <v>22</v>
      </c>
      <c r="N43" s="323">
        <f>(M43*26.24)*1</f>
        <v>577.28</v>
      </c>
      <c r="O43" s="197"/>
      <c r="P43" s="172" t="s">
        <v>8</v>
      </c>
      <c r="Q43" s="132" t="s">
        <v>42</v>
      </c>
      <c r="R43" s="145">
        <v>22</v>
      </c>
      <c r="S43" s="153">
        <f>(R43*26.87)*1</f>
        <v>591.14</v>
      </c>
      <c r="T43" s="186"/>
      <c r="U43" s="128" t="s">
        <v>8</v>
      </c>
      <c r="V43" s="132" t="s">
        <v>42</v>
      </c>
      <c r="W43" s="145">
        <v>22</v>
      </c>
      <c r="X43" s="153">
        <f>(W43*26.87)*1</f>
        <v>591.14</v>
      </c>
      <c r="Y43" s="186"/>
      <c r="Z43" s="128" t="s">
        <v>8</v>
      </c>
      <c r="AA43" s="132" t="s">
        <v>42</v>
      </c>
      <c r="AB43" s="145">
        <v>22</v>
      </c>
      <c r="AC43" s="153">
        <f>(AB43*28.69)*1</f>
        <v>631.18000000000006</v>
      </c>
    </row>
    <row r="44" spans="1:29" x14ac:dyDescent="0.25">
      <c r="A44" s="2" t="s">
        <v>10</v>
      </c>
      <c r="B44" s="10" t="s">
        <v>43</v>
      </c>
      <c r="C44" s="30"/>
      <c r="D44" s="42">
        <f>204.41*70%</f>
        <v>143.08699999999999</v>
      </c>
      <c r="F44" s="2" t="s">
        <v>10</v>
      </c>
      <c r="G44" s="10" t="s">
        <v>43</v>
      </c>
      <c r="H44" s="30"/>
      <c r="I44" s="161">
        <f>204.41*70%</f>
        <v>143.08699999999999</v>
      </c>
      <c r="J44" s="174"/>
      <c r="K44" s="128" t="s">
        <v>10</v>
      </c>
      <c r="L44" s="132" t="s">
        <v>43</v>
      </c>
      <c r="M44" s="145"/>
      <c r="N44" s="169">
        <f>204.41*70%</f>
        <v>143.08699999999999</v>
      </c>
      <c r="O44" s="197"/>
      <c r="P44" s="172" t="s">
        <v>10</v>
      </c>
      <c r="Q44" s="324" t="s">
        <v>43</v>
      </c>
      <c r="R44" s="145"/>
      <c r="S44" s="114">
        <f>204.41*70%</f>
        <v>143.08699999999999</v>
      </c>
      <c r="T44" s="186"/>
      <c r="U44" s="128" t="s">
        <v>10</v>
      </c>
      <c r="V44" s="324" t="s">
        <v>43</v>
      </c>
      <c r="W44" s="145"/>
      <c r="X44" s="114">
        <f>204.41*70%</f>
        <v>143.08699999999999</v>
      </c>
      <c r="Y44" s="186"/>
      <c r="Z44" s="128" t="s">
        <v>10</v>
      </c>
      <c r="AA44" s="324" t="s">
        <v>43</v>
      </c>
      <c r="AB44" s="145"/>
      <c r="AC44" s="114">
        <f>236.09*70%</f>
        <v>165.26300000000001</v>
      </c>
    </row>
    <row r="45" spans="1:29" x14ac:dyDescent="0.25">
      <c r="A45" s="2" t="s">
        <v>12</v>
      </c>
      <c r="B45" s="10" t="s">
        <v>91</v>
      </c>
      <c r="C45" s="30"/>
      <c r="D45" s="14">
        <v>0</v>
      </c>
      <c r="F45" s="2" t="s">
        <v>12</v>
      </c>
      <c r="G45" s="10" t="s">
        <v>91</v>
      </c>
      <c r="H45" s="30"/>
      <c r="I45" s="163">
        <v>0</v>
      </c>
      <c r="J45" s="174"/>
      <c r="K45" s="128" t="s">
        <v>12</v>
      </c>
      <c r="L45" s="132" t="s">
        <v>91</v>
      </c>
      <c r="M45" s="145"/>
      <c r="N45" s="323">
        <v>0</v>
      </c>
      <c r="O45" s="197"/>
      <c r="P45" s="172" t="s">
        <v>12</v>
      </c>
      <c r="Q45" s="132" t="s">
        <v>91</v>
      </c>
      <c r="R45" s="145"/>
      <c r="S45" s="153">
        <v>0</v>
      </c>
      <c r="T45" s="186"/>
      <c r="U45" s="128" t="s">
        <v>12</v>
      </c>
      <c r="V45" s="132" t="s">
        <v>91</v>
      </c>
      <c r="W45" s="145"/>
      <c r="X45" s="153">
        <v>0</v>
      </c>
      <c r="Y45" s="186"/>
      <c r="Z45" s="128" t="s">
        <v>12</v>
      </c>
      <c r="AA45" s="132" t="s">
        <v>91</v>
      </c>
      <c r="AB45" s="145"/>
      <c r="AC45" s="153">
        <v>0</v>
      </c>
    </row>
    <row r="46" spans="1:29" x14ac:dyDescent="0.25">
      <c r="A46" s="233" t="s">
        <v>18</v>
      </c>
      <c r="B46" s="233"/>
      <c r="C46" s="233"/>
      <c r="D46" s="14">
        <f>SUM(D42:D45)</f>
        <v>832.36699999999996</v>
      </c>
      <c r="F46" s="233" t="s">
        <v>18</v>
      </c>
      <c r="G46" s="233"/>
      <c r="H46" s="233"/>
      <c r="I46" s="163">
        <f>SUM(I42:I45)</f>
        <v>832.36699999999996</v>
      </c>
      <c r="J46" s="174"/>
      <c r="K46" s="264" t="s">
        <v>18</v>
      </c>
      <c r="L46" s="264"/>
      <c r="M46" s="264"/>
      <c r="N46" s="323">
        <f>SUM(N42:N45)</f>
        <v>832.36699999999996</v>
      </c>
      <c r="O46" s="197"/>
      <c r="P46" s="263" t="s">
        <v>18</v>
      </c>
      <c r="Q46" s="264"/>
      <c r="R46" s="264"/>
      <c r="S46" s="153">
        <f>SUM(S42:S45)</f>
        <v>844.93100000000004</v>
      </c>
      <c r="T46" s="186"/>
      <c r="U46" s="264" t="s">
        <v>18</v>
      </c>
      <c r="V46" s="264"/>
      <c r="W46" s="264"/>
      <c r="X46" s="153">
        <f>SUM(X42:X45)</f>
        <v>844.93100000000004</v>
      </c>
      <c r="Y46" s="186"/>
      <c r="Z46" s="264" t="s">
        <v>18</v>
      </c>
      <c r="AA46" s="264"/>
      <c r="AB46" s="264"/>
      <c r="AC46" s="153">
        <f>SUM(AC42:AC45)</f>
        <v>899.75859040000012</v>
      </c>
    </row>
    <row r="47" spans="1:29" x14ac:dyDescent="0.25">
      <c r="G47" s="1"/>
      <c r="H47" s="1"/>
      <c r="J47" s="174"/>
      <c r="K47" s="186"/>
      <c r="L47" s="288"/>
      <c r="M47" s="288"/>
      <c r="N47" s="186"/>
      <c r="O47" s="197"/>
      <c r="P47" s="186"/>
      <c r="Q47" s="288"/>
      <c r="R47" s="288"/>
      <c r="S47" s="186"/>
      <c r="T47" s="186"/>
      <c r="U47" s="186"/>
      <c r="V47" s="288"/>
      <c r="W47" s="288"/>
      <c r="X47" s="186"/>
      <c r="Y47" s="186"/>
      <c r="Z47" s="186"/>
      <c r="AA47" s="288"/>
      <c r="AB47" s="288"/>
      <c r="AC47" s="186"/>
    </row>
    <row r="48" spans="1:29" ht="15" customHeight="1" x14ac:dyDescent="0.25">
      <c r="A48" s="245" t="s">
        <v>44</v>
      </c>
      <c r="B48" s="245"/>
      <c r="C48" s="245"/>
      <c r="D48" s="245"/>
      <c r="F48" s="245" t="s">
        <v>44</v>
      </c>
      <c r="G48" s="245"/>
      <c r="H48" s="245"/>
      <c r="I48" s="246"/>
      <c r="J48" s="174"/>
      <c r="K48" s="319" t="s">
        <v>44</v>
      </c>
      <c r="L48" s="319"/>
      <c r="M48" s="319"/>
      <c r="N48" s="320"/>
      <c r="O48" s="197"/>
      <c r="P48" s="321" t="s">
        <v>44</v>
      </c>
      <c r="Q48" s="319"/>
      <c r="R48" s="319"/>
      <c r="S48" s="319"/>
      <c r="T48" s="186"/>
      <c r="U48" s="319" t="s">
        <v>44</v>
      </c>
      <c r="V48" s="319"/>
      <c r="W48" s="319"/>
      <c r="X48" s="319"/>
      <c r="Y48" s="186"/>
      <c r="Z48" s="319" t="s">
        <v>44</v>
      </c>
      <c r="AA48" s="319"/>
      <c r="AB48" s="319"/>
      <c r="AC48" s="319"/>
    </row>
    <row r="49" spans="1:29" x14ac:dyDescent="0.25">
      <c r="A49" s="35">
        <v>2</v>
      </c>
      <c r="B49" s="244" t="s">
        <v>45</v>
      </c>
      <c r="C49" s="244"/>
      <c r="D49" s="35" t="s">
        <v>5</v>
      </c>
      <c r="F49" s="109">
        <v>2</v>
      </c>
      <c r="G49" s="244" t="s">
        <v>45</v>
      </c>
      <c r="H49" s="244"/>
      <c r="I49" s="159" t="s">
        <v>5</v>
      </c>
      <c r="J49" s="174"/>
      <c r="K49" s="314">
        <v>2</v>
      </c>
      <c r="L49" s="312" t="s">
        <v>45</v>
      </c>
      <c r="M49" s="312"/>
      <c r="N49" s="313" t="s">
        <v>5</v>
      </c>
      <c r="O49" s="197"/>
      <c r="P49" s="325">
        <v>2</v>
      </c>
      <c r="Q49" s="312" t="s">
        <v>45</v>
      </c>
      <c r="R49" s="312"/>
      <c r="S49" s="314" t="s">
        <v>5</v>
      </c>
      <c r="T49" s="186"/>
      <c r="U49" s="314">
        <v>2</v>
      </c>
      <c r="V49" s="312" t="s">
        <v>45</v>
      </c>
      <c r="W49" s="312"/>
      <c r="X49" s="314" t="s">
        <v>5</v>
      </c>
      <c r="Y49" s="186"/>
      <c r="Z49" s="314">
        <v>2</v>
      </c>
      <c r="AA49" s="312" t="s">
        <v>45</v>
      </c>
      <c r="AB49" s="312"/>
      <c r="AC49" s="314" t="s">
        <v>5</v>
      </c>
    </row>
    <row r="50" spans="1:29" ht="30" customHeight="1" x14ac:dyDescent="0.25">
      <c r="A50" s="9" t="s">
        <v>20</v>
      </c>
      <c r="B50" s="232" t="s">
        <v>21</v>
      </c>
      <c r="C50" s="232"/>
      <c r="D50" s="14">
        <f>D26</f>
        <v>381.78</v>
      </c>
      <c r="F50" s="9" t="s">
        <v>20</v>
      </c>
      <c r="G50" s="232" t="s">
        <v>21</v>
      </c>
      <c r="H50" s="232"/>
      <c r="I50" s="163">
        <f>I26</f>
        <v>381.78</v>
      </c>
      <c r="J50" s="174"/>
      <c r="K50" s="129" t="s">
        <v>20</v>
      </c>
      <c r="L50" s="269" t="s">
        <v>21</v>
      </c>
      <c r="M50" s="269"/>
      <c r="N50" s="323">
        <f>N26</f>
        <v>381.78</v>
      </c>
      <c r="O50" s="197"/>
      <c r="P50" s="173" t="s">
        <v>20</v>
      </c>
      <c r="Q50" s="269" t="s">
        <v>21</v>
      </c>
      <c r="R50" s="269"/>
      <c r="S50" s="153">
        <f>S26</f>
        <v>386.36135999999999</v>
      </c>
      <c r="T50" s="186"/>
      <c r="U50" s="129" t="s">
        <v>20</v>
      </c>
      <c r="V50" s="269" t="s">
        <v>21</v>
      </c>
      <c r="W50" s="269"/>
      <c r="X50" s="153">
        <f>X26</f>
        <v>386.36135999999999</v>
      </c>
      <c r="Y50" s="186"/>
      <c r="Z50" s="129" t="s">
        <v>20</v>
      </c>
      <c r="AA50" s="269" t="s">
        <v>21</v>
      </c>
      <c r="AB50" s="269"/>
      <c r="AC50" s="153">
        <f>AC26</f>
        <v>412.47938793599997</v>
      </c>
    </row>
    <row r="51" spans="1:29" x14ac:dyDescent="0.25">
      <c r="A51" s="9" t="s">
        <v>26</v>
      </c>
      <c r="B51" s="234" t="s">
        <v>27</v>
      </c>
      <c r="C51" s="234"/>
      <c r="D51" s="14">
        <f>D38</f>
        <v>344.72123999999997</v>
      </c>
      <c r="F51" s="9" t="s">
        <v>26</v>
      </c>
      <c r="G51" s="234" t="s">
        <v>27</v>
      </c>
      <c r="H51" s="234"/>
      <c r="I51" s="163">
        <f>I38</f>
        <v>344.72123999999997</v>
      </c>
      <c r="J51" s="174"/>
      <c r="K51" s="129" t="s">
        <v>26</v>
      </c>
      <c r="L51" s="267" t="s">
        <v>27</v>
      </c>
      <c r="M51" s="267"/>
      <c r="N51" s="323">
        <f>N38</f>
        <v>322.90343999999999</v>
      </c>
      <c r="O51" s="197"/>
      <c r="P51" s="173" t="s">
        <v>26</v>
      </c>
      <c r="Q51" s="267" t="s">
        <v>27</v>
      </c>
      <c r="R51" s="267"/>
      <c r="S51" s="153">
        <f>S38</f>
        <v>326.77828127999999</v>
      </c>
      <c r="T51" s="186"/>
      <c r="U51" s="129" t="s">
        <v>26</v>
      </c>
      <c r="V51" s="267" t="s">
        <v>27</v>
      </c>
      <c r="W51" s="267"/>
      <c r="X51" s="153">
        <f>X38</f>
        <v>326.77828127999999</v>
      </c>
      <c r="Y51" s="186"/>
      <c r="Z51" s="129" t="s">
        <v>26</v>
      </c>
      <c r="AA51" s="267" t="s">
        <v>27</v>
      </c>
      <c r="AB51" s="267"/>
      <c r="AC51" s="153">
        <f>AC38</f>
        <v>348.86849309452793</v>
      </c>
    </row>
    <row r="52" spans="1:29" x14ac:dyDescent="0.25">
      <c r="A52" s="9" t="s">
        <v>39</v>
      </c>
      <c r="B52" s="234" t="s">
        <v>40</v>
      </c>
      <c r="C52" s="234"/>
      <c r="D52" s="14">
        <f>D46</f>
        <v>832.36699999999996</v>
      </c>
      <c r="F52" s="9" t="s">
        <v>39</v>
      </c>
      <c r="G52" s="234" t="s">
        <v>40</v>
      </c>
      <c r="H52" s="234"/>
      <c r="I52" s="163">
        <f>I46</f>
        <v>832.36699999999996</v>
      </c>
      <c r="J52" s="174"/>
      <c r="K52" s="129" t="s">
        <v>39</v>
      </c>
      <c r="L52" s="267" t="s">
        <v>40</v>
      </c>
      <c r="M52" s="267"/>
      <c r="N52" s="323">
        <f>N46</f>
        <v>832.36699999999996</v>
      </c>
      <c r="O52" s="197"/>
      <c r="P52" s="173" t="s">
        <v>39</v>
      </c>
      <c r="Q52" s="267" t="s">
        <v>40</v>
      </c>
      <c r="R52" s="267"/>
      <c r="S52" s="153">
        <f>S46</f>
        <v>844.93100000000004</v>
      </c>
      <c r="T52" s="186"/>
      <c r="U52" s="129" t="s">
        <v>39</v>
      </c>
      <c r="V52" s="267" t="s">
        <v>40</v>
      </c>
      <c r="W52" s="267"/>
      <c r="X52" s="153">
        <f>X46</f>
        <v>844.93100000000004</v>
      </c>
      <c r="Y52" s="186"/>
      <c r="Z52" s="129" t="s">
        <v>39</v>
      </c>
      <c r="AA52" s="267" t="s">
        <v>40</v>
      </c>
      <c r="AB52" s="267"/>
      <c r="AC52" s="153">
        <f>AC46</f>
        <v>899.75859040000012</v>
      </c>
    </row>
    <row r="53" spans="1:29" x14ac:dyDescent="0.25">
      <c r="A53" s="237" t="s">
        <v>18</v>
      </c>
      <c r="B53" s="238"/>
      <c r="C53" s="239"/>
      <c r="D53" s="14">
        <f>SUM(D50:D52)</f>
        <v>1558.8682399999998</v>
      </c>
      <c r="F53" s="237" t="s">
        <v>18</v>
      </c>
      <c r="G53" s="238"/>
      <c r="H53" s="239"/>
      <c r="I53" s="163">
        <f>SUM(I50:I52)</f>
        <v>1558.8682399999998</v>
      </c>
      <c r="J53" s="174"/>
      <c r="K53" s="268" t="s">
        <v>18</v>
      </c>
      <c r="L53" s="322"/>
      <c r="M53" s="263"/>
      <c r="N53" s="323">
        <f>SUM(N50:N52)</f>
        <v>1537.05044</v>
      </c>
      <c r="O53" s="197"/>
      <c r="P53" s="322" t="s">
        <v>18</v>
      </c>
      <c r="Q53" s="322"/>
      <c r="R53" s="263"/>
      <c r="S53" s="153">
        <f>SUM(S50:S52)</f>
        <v>1558.07064128</v>
      </c>
      <c r="T53" s="186"/>
      <c r="U53" s="268" t="s">
        <v>18</v>
      </c>
      <c r="V53" s="322"/>
      <c r="W53" s="263"/>
      <c r="X53" s="153">
        <f>SUM(X50:X52)</f>
        <v>1558.07064128</v>
      </c>
      <c r="Y53" s="186"/>
      <c r="Z53" s="268" t="s">
        <v>18</v>
      </c>
      <c r="AA53" s="322"/>
      <c r="AB53" s="263"/>
      <c r="AC53" s="153">
        <f>SUM(AC50:AC52)</f>
        <v>1661.106471430528</v>
      </c>
    </row>
    <row r="54" spans="1:29" x14ac:dyDescent="0.25">
      <c r="G54" s="1"/>
      <c r="H54" s="1"/>
      <c r="J54" s="174"/>
      <c r="K54" s="186"/>
      <c r="L54" s="288"/>
      <c r="M54" s="288"/>
      <c r="N54" s="186"/>
      <c r="O54" s="197"/>
      <c r="P54" s="186"/>
      <c r="Q54" s="288"/>
      <c r="R54" s="288"/>
      <c r="S54" s="186"/>
      <c r="T54" s="186"/>
      <c r="U54" s="186"/>
      <c r="V54" s="288"/>
      <c r="W54" s="288"/>
      <c r="X54" s="186"/>
      <c r="Y54" s="186"/>
      <c r="Z54" s="186"/>
      <c r="AA54" s="288"/>
      <c r="AB54" s="288"/>
      <c r="AC54" s="186"/>
    </row>
    <row r="55" spans="1:29" ht="15" customHeight="1" x14ac:dyDescent="0.25">
      <c r="A55" s="245" t="s">
        <v>78</v>
      </c>
      <c r="B55" s="245"/>
      <c r="C55" s="245"/>
      <c r="D55" s="245"/>
      <c r="F55" s="245" t="s">
        <v>78</v>
      </c>
      <c r="G55" s="245"/>
      <c r="H55" s="245"/>
      <c r="I55" s="246"/>
      <c r="J55" s="174"/>
      <c r="K55" s="319" t="s">
        <v>78</v>
      </c>
      <c r="L55" s="319"/>
      <c r="M55" s="319"/>
      <c r="N55" s="320"/>
      <c r="O55" s="197"/>
      <c r="P55" s="321" t="s">
        <v>78</v>
      </c>
      <c r="Q55" s="319"/>
      <c r="R55" s="319"/>
      <c r="S55" s="319"/>
      <c r="T55" s="186"/>
      <c r="U55" s="319" t="s">
        <v>78</v>
      </c>
      <c r="V55" s="319"/>
      <c r="W55" s="319"/>
      <c r="X55" s="319"/>
      <c r="Y55" s="186"/>
      <c r="Z55" s="319" t="s">
        <v>78</v>
      </c>
      <c r="AA55" s="319"/>
      <c r="AB55" s="319"/>
      <c r="AC55" s="319"/>
    </row>
    <row r="56" spans="1:29" x14ac:dyDescent="0.25">
      <c r="A56" s="35">
        <v>3</v>
      </c>
      <c r="B56" s="35" t="s">
        <v>46</v>
      </c>
      <c r="C56" s="35" t="s">
        <v>28</v>
      </c>
      <c r="D56" s="35" t="s">
        <v>5</v>
      </c>
      <c r="F56" s="109">
        <v>3</v>
      </c>
      <c r="G56" s="109" t="s">
        <v>46</v>
      </c>
      <c r="H56" s="109" t="s">
        <v>28</v>
      </c>
      <c r="I56" s="159" t="s">
        <v>5</v>
      </c>
      <c r="J56" s="174"/>
      <c r="K56" s="314">
        <v>3</v>
      </c>
      <c r="L56" s="314" t="s">
        <v>46</v>
      </c>
      <c r="M56" s="314" t="s">
        <v>28</v>
      </c>
      <c r="N56" s="313" t="s">
        <v>5</v>
      </c>
      <c r="O56" s="197"/>
      <c r="P56" s="325">
        <v>3</v>
      </c>
      <c r="Q56" s="314" t="s">
        <v>46</v>
      </c>
      <c r="R56" s="314" t="s">
        <v>28</v>
      </c>
      <c r="S56" s="314" t="s">
        <v>5</v>
      </c>
      <c r="T56" s="186"/>
      <c r="U56" s="314">
        <v>3</v>
      </c>
      <c r="V56" s="314" t="s">
        <v>46</v>
      </c>
      <c r="W56" s="314" t="s">
        <v>28</v>
      </c>
      <c r="X56" s="314" t="s">
        <v>5</v>
      </c>
      <c r="Y56" s="186"/>
      <c r="Z56" s="314">
        <v>3</v>
      </c>
      <c r="AA56" s="314" t="s">
        <v>46</v>
      </c>
      <c r="AB56" s="314" t="s">
        <v>28</v>
      </c>
      <c r="AC56" s="314" t="s">
        <v>5</v>
      </c>
    </row>
    <row r="57" spans="1:29" ht="31.5" customHeight="1" x14ac:dyDescent="0.25">
      <c r="A57" s="9" t="s">
        <v>6</v>
      </c>
      <c r="B57" s="6" t="s">
        <v>47</v>
      </c>
      <c r="C57" s="15">
        <v>4.1999999999999997E-3</v>
      </c>
      <c r="D57" s="12">
        <f t="shared" ref="D57:D62" si="6">C57*($D$19+$D$26)</f>
        <v>9.1634759999999975</v>
      </c>
      <c r="F57" s="9" t="s">
        <v>6</v>
      </c>
      <c r="G57" s="6" t="s">
        <v>47</v>
      </c>
      <c r="H57" s="15">
        <v>4.1999999999999997E-3</v>
      </c>
      <c r="I57" s="178">
        <f t="shared" ref="I57:I62" si="7">H57*($I$19+$I$26)</f>
        <v>9.1634759999999975</v>
      </c>
      <c r="J57" s="174"/>
      <c r="K57" s="129" t="s">
        <v>6</v>
      </c>
      <c r="L57" s="143" t="s">
        <v>47</v>
      </c>
      <c r="M57" s="115">
        <v>4.1999999999999997E-3</v>
      </c>
      <c r="N57" s="191">
        <f t="shared" ref="N57:N62" si="8">M57*($N$19+$N$26)</f>
        <v>9.1634759999999975</v>
      </c>
      <c r="O57" s="197"/>
      <c r="P57" s="173" t="s">
        <v>6</v>
      </c>
      <c r="Q57" s="143" t="s">
        <v>47</v>
      </c>
      <c r="R57" s="115">
        <v>4.1999999999999997E-3</v>
      </c>
      <c r="S57" s="152">
        <f t="shared" ref="S57:S62" si="9">R57*($S$19+$S$26)</f>
        <v>9.273437711999998</v>
      </c>
      <c r="T57" s="186"/>
      <c r="U57" s="129" t="s">
        <v>6</v>
      </c>
      <c r="V57" s="143" t="s">
        <v>47</v>
      </c>
      <c r="W57" s="115">
        <v>4.1999999999999997E-3</v>
      </c>
      <c r="X57" s="152">
        <f t="shared" ref="X57:X62" si="10">W57*($X$19+$X$26)</f>
        <v>9.273437711999998</v>
      </c>
      <c r="Y57" s="186"/>
      <c r="Z57" s="129" t="s">
        <v>6</v>
      </c>
      <c r="AA57" s="143" t="s">
        <v>47</v>
      </c>
      <c r="AB57" s="115">
        <v>4.1999999999999997E-3</v>
      </c>
      <c r="AC57" s="152">
        <f t="shared" ref="AC57:AC62" si="11">AB57*($AC$19+$AC$26)</f>
        <v>9.9003221013311986</v>
      </c>
    </row>
    <row r="58" spans="1:29" ht="37.5" customHeight="1" x14ac:dyDescent="0.25">
      <c r="A58" s="9" t="s">
        <v>8</v>
      </c>
      <c r="B58" s="6" t="s">
        <v>48</v>
      </c>
      <c r="C58" s="15">
        <v>2.9999999999999997E-4</v>
      </c>
      <c r="D58" s="12">
        <f t="shared" si="6"/>
        <v>0.65453399999999984</v>
      </c>
      <c r="F58" s="9" t="s">
        <v>8</v>
      </c>
      <c r="G58" s="6" t="s">
        <v>48</v>
      </c>
      <c r="H58" s="15">
        <v>2.9999999999999997E-4</v>
      </c>
      <c r="I58" s="178">
        <f t="shared" si="7"/>
        <v>0.65453399999999984</v>
      </c>
      <c r="J58" s="174"/>
      <c r="K58" s="129" t="s">
        <v>8</v>
      </c>
      <c r="L58" s="143" t="s">
        <v>48</v>
      </c>
      <c r="M58" s="115">
        <v>2.9999999999999997E-4</v>
      </c>
      <c r="N58" s="191">
        <f t="shared" si="8"/>
        <v>0.65453399999999984</v>
      </c>
      <c r="O58" s="197"/>
      <c r="P58" s="173" t="s">
        <v>8</v>
      </c>
      <c r="Q58" s="143" t="s">
        <v>48</v>
      </c>
      <c r="R58" s="115">
        <v>2.9999999999999997E-4</v>
      </c>
      <c r="S58" s="152">
        <f t="shared" si="9"/>
        <v>0.66238840799999987</v>
      </c>
      <c r="T58" s="186"/>
      <c r="U58" s="129" t="s">
        <v>8</v>
      </c>
      <c r="V58" s="143" t="s">
        <v>48</v>
      </c>
      <c r="W58" s="115">
        <v>2.9999999999999997E-4</v>
      </c>
      <c r="X58" s="152">
        <f t="shared" si="10"/>
        <v>0.66238840799999987</v>
      </c>
      <c r="Y58" s="186"/>
      <c r="Z58" s="129" t="s">
        <v>8</v>
      </c>
      <c r="AA58" s="143" t="s">
        <v>48</v>
      </c>
      <c r="AB58" s="115">
        <v>2.9999999999999997E-4</v>
      </c>
      <c r="AC58" s="152">
        <f t="shared" si="11"/>
        <v>0.70716586438079987</v>
      </c>
    </row>
    <row r="59" spans="1:29" ht="33.75" customHeight="1" x14ac:dyDescent="0.25">
      <c r="A59" s="9" t="s">
        <v>10</v>
      </c>
      <c r="B59" s="6" t="s">
        <v>49</v>
      </c>
      <c r="C59" s="15">
        <v>2.1499999999999998E-2</v>
      </c>
      <c r="D59" s="12">
        <f t="shared" si="6"/>
        <v>46.908269999999987</v>
      </c>
      <c r="F59" s="9" t="s">
        <v>10</v>
      </c>
      <c r="G59" s="6" t="s">
        <v>49</v>
      </c>
      <c r="H59" s="120">
        <v>2.0000000000000001E-4</v>
      </c>
      <c r="I59" s="178">
        <f t="shared" si="7"/>
        <v>0.43635599999999997</v>
      </c>
      <c r="J59" s="174"/>
      <c r="K59" s="129" t="s">
        <v>10</v>
      </c>
      <c r="L59" s="143" t="s">
        <v>49</v>
      </c>
      <c r="M59" s="115">
        <v>2.0000000000000001E-4</v>
      </c>
      <c r="N59" s="191">
        <f t="shared" si="8"/>
        <v>0.43635599999999997</v>
      </c>
      <c r="O59" s="197"/>
      <c r="P59" s="173" t="s">
        <v>10</v>
      </c>
      <c r="Q59" s="143" t="s">
        <v>49</v>
      </c>
      <c r="R59" s="115">
        <v>2.0000000000000001E-4</v>
      </c>
      <c r="S59" s="152">
        <f t="shared" si="9"/>
        <v>0.44159227199999995</v>
      </c>
      <c r="T59" s="186"/>
      <c r="U59" s="129" t="s">
        <v>10</v>
      </c>
      <c r="V59" s="143" t="s">
        <v>49</v>
      </c>
      <c r="W59" s="115">
        <v>2.0000000000000001E-4</v>
      </c>
      <c r="X59" s="152">
        <f t="shared" si="10"/>
        <v>0.44159227199999995</v>
      </c>
      <c r="Y59" s="186"/>
      <c r="Z59" s="129" t="s">
        <v>10</v>
      </c>
      <c r="AA59" s="143" t="s">
        <v>49</v>
      </c>
      <c r="AB59" s="115">
        <v>2.0000000000000001E-4</v>
      </c>
      <c r="AC59" s="152">
        <f t="shared" si="11"/>
        <v>0.47144390958720001</v>
      </c>
    </row>
    <row r="60" spans="1:29" ht="26.25" customHeight="1" x14ac:dyDescent="0.25">
      <c r="A60" s="9" t="s">
        <v>12</v>
      </c>
      <c r="B60" s="6" t="s">
        <v>50</v>
      </c>
      <c r="C60" s="15">
        <v>1.9400000000000001E-2</v>
      </c>
      <c r="D60" s="12">
        <f t="shared" si="6"/>
        <v>42.326531999999993</v>
      </c>
      <c r="F60" s="9" t="s">
        <v>12</v>
      </c>
      <c r="G60" s="6" t="s">
        <v>50</v>
      </c>
      <c r="H60" s="15">
        <v>1.9400000000000001E-2</v>
      </c>
      <c r="I60" s="178">
        <f t="shared" si="7"/>
        <v>42.326531999999993</v>
      </c>
      <c r="J60" s="174"/>
      <c r="K60" s="129" t="s">
        <v>12</v>
      </c>
      <c r="L60" s="143" t="s">
        <v>50</v>
      </c>
      <c r="M60" s="115">
        <v>1.9400000000000001E-2</v>
      </c>
      <c r="N60" s="191">
        <f t="shared" si="8"/>
        <v>42.326531999999993</v>
      </c>
      <c r="O60" s="197"/>
      <c r="P60" s="173" t="s">
        <v>12</v>
      </c>
      <c r="Q60" s="143" t="s">
        <v>50</v>
      </c>
      <c r="R60" s="115">
        <v>1.9400000000000001E-2</v>
      </c>
      <c r="S60" s="152">
        <f t="shared" si="9"/>
        <v>42.834450384</v>
      </c>
      <c r="T60" s="186"/>
      <c r="U60" s="129" t="s">
        <v>12</v>
      </c>
      <c r="V60" s="143" t="s">
        <v>50</v>
      </c>
      <c r="W60" s="286">
        <v>1.9400000000000001E-3</v>
      </c>
      <c r="X60" s="152">
        <f t="shared" si="10"/>
        <v>4.2834450384</v>
      </c>
      <c r="Y60" s="186"/>
      <c r="Z60" s="129" t="s">
        <v>12</v>
      </c>
      <c r="AA60" s="143" t="s">
        <v>50</v>
      </c>
      <c r="AB60" s="286">
        <v>1.9400000000000001E-3</v>
      </c>
      <c r="AC60" s="152">
        <f t="shared" si="11"/>
        <v>4.57300592299584</v>
      </c>
    </row>
    <row r="61" spans="1:29" ht="45" customHeight="1" x14ac:dyDescent="0.25">
      <c r="A61" s="9" t="s">
        <v>14</v>
      </c>
      <c r="B61" s="6" t="s">
        <v>51</v>
      </c>
      <c r="C61" s="15">
        <v>7.1000000000000004E-3</v>
      </c>
      <c r="D61" s="12">
        <f t="shared" si="6"/>
        <v>15.490637999999999</v>
      </c>
      <c r="F61" s="9" t="s">
        <v>14</v>
      </c>
      <c r="G61" s="6" t="s">
        <v>51</v>
      </c>
      <c r="H61" s="120">
        <v>3.0999999999999999E-3</v>
      </c>
      <c r="I61" s="178">
        <f t="shared" si="7"/>
        <v>6.7635179999999986</v>
      </c>
      <c r="J61" s="174"/>
      <c r="K61" s="129" t="s">
        <v>14</v>
      </c>
      <c r="L61" s="143" t="s">
        <v>51</v>
      </c>
      <c r="M61" s="115">
        <v>3.0999999999999999E-3</v>
      </c>
      <c r="N61" s="191">
        <f t="shared" si="8"/>
        <v>6.7635179999999986</v>
      </c>
      <c r="O61" s="197"/>
      <c r="P61" s="173" t="s">
        <v>14</v>
      </c>
      <c r="Q61" s="143" t="s">
        <v>51</v>
      </c>
      <c r="R61" s="115">
        <v>3.0999999999999999E-3</v>
      </c>
      <c r="S61" s="152">
        <f t="shared" si="9"/>
        <v>6.8446802159999995</v>
      </c>
      <c r="T61" s="186"/>
      <c r="U61" s="129" t="s">
        <v>14</v>
      </c>
      <c r="V61" s="143" t="s">
        <v>51</v>
      </c>
      <c r="W61" s="115">
        <v>3.0999999999999999E-3</v>
      </c>
      <c r="X61" s="152">
        <f t="shared" si="10"/>
        <v>6.8446802159999995</v>
      </c>
      <c r="Y61" s="186"/>
      <c r="Z61" s="129" t="s">
        <v>14</v>
      </c>
      <c r="AA61" s="143" t="s">
        <v>51</v>
      </c>
      <c r="AB61" s="115">
        <v>3.0999999999999999E-3</v>
      </c>
      <c r="AC61" s="152">
        <f t="shared" si="11"/>
        <v>7.3073805986015987</v>
      </c>
    </row>
    <row r="62" spans="1:29" ht="30" x14ac:dyDescent="0.25">
      <c r="A62" s="9" t="s">
        <v>16</v>
      </c>
      <c r="B62" s="6" t="s">
        <v>52</v>
      </c>
      <c r="C62" s="15">
        <v>2.1499999999999998E-2</v>
      </c>
      <c r="D62" s="12">
        <f t="shared" si="6"/>
        <v>46.908269999999987</v>
      </c>
      <c r="F62" s="129" t="s">
        <v>16</v>
      </c>
      <c r="G62" s="127" t="s">
        <v>199</v>
      </c>
      <c r="H62" s="122">
        <v>3.49E-2</v>
      </c>
      <c r="I62" s="177">
        <f t="shared" si="7"/>
        <v>76.144121999999996</v>
      </c>
      <c r="J62" s="174"/>
      <c r="K62" s="129" t="s">
        <v>16</v>
      </c>
      <c r="L62" s="127" t="s">
        <v>199</v>
      </c>
      <c r="M62" s="141">
        <v>3.49E-2</v>
      </c>
      <c r="N62" s="189">
        <f t="shared" si="8"/>
        <v>76.144121999999996</v>
      </c>
      <c r="O62" s="197"/>
      <c r="P62" s="173" t="s">
        <v>16</v>
      </c>
      <c r="Q62" s="127" t="s">
        <v>199</v>
      </c>
      <c r="R62" s="141">
        <v>3.49E-2</v>
      </c>
      <c r="S62" s="149">
        <f t="shared" si="9"/>
        <v>77.057851463999995</v>
      </c>
      <c r="T62" s="186"/>
      <c r="U62" s="129" t="s">
        <v>16</v>
      </c>
      <c r="V62" s="127" t="s">
        <v>199</v>
      </c>
      <c r="W62" s="141">
        <v>3.49E-2</v>
      </c>
      <c r="X62" s="149">
        <f t="shared" si="10"/>
        <v>77.057851463999995</v>
      </c>
      <c r="Y62" s="186"/>
      <c r="Z62" s="129" t="s">
        <v>16</v>
      </c>
      <c r="AA62" s="127" t="s">
        <v>199</v>
      </c>
      <c r="AB62" s="141">
        <v>3.49E-2</v>
      </c>
      <c r="AC62" s="149">
        <f t="shared" si="11"/>
        <v>82.266962222966399</v>
      </c>
    </row>
    <row r="63" spans="1:29" x14ac:dyDescent="0.25">
      <c r="A63" s="237" t="s">
        <v>18</v>
      </c>
      <c r="B63" s="239"/>
      <c r="C63" s="20">
        <f>SUM(C57:C62)</f>
        <v>7.3999999999999996E-2</v>
      </c>
      <c r="D63" s="14">
        <f>SUM(D57:D62)</f>
        <v>161.45171999999997</v>
      </c>
      <c r="F63" s="237" t="s">
        <v>18</v>
      </c>
      <c r="G63" s="239"/>
      <c r="H63" s="20">
        <f>SUM(H57:H62)</f>
        <v>6.2100000000000002E-2</v>
      </c>
      <c r="I63" s="163">
        <f>SUM(I57:I62)</f>
        <v>135.48853799999998</v>
      </c>
      <c r="J63" s="174"/>
      <c r="K63" s="268" t="s">
        <v>18</v>
      </c>
      <c r="L63" s="263"/>
      <c r="M63" s="151">
        <f>SUM(M57:M62)</f>
        <v>6.2100000000000002E-2</v>
      </c>
      <c r="N63" s="323">
        <f>SUM(N57:N62)</f>
        <v>135.48853799999998</v>
      </c>
      <c r="O63" s="197"/>
      <c r="P63" s="322" t="s">
        <v>18</v>
      </c>
      <c r="Q63" s="263"/>
      <c r="R63" s="151">
        <f>SUM(R57:R62)</f>
        <v>6.2100000000000002E-2</v>
      </c>
      <c r="S63" s="153">
        <f>SUM(S57:S62)</f>
        <v>137.114400456</v>
      </c>
      <c r="T63" s="186"/>
      <c r="U63" s="268" t="s">
        <v>18</v>
      </c>
      <c r="V63" s="263"/>
      <c r="W63" s="151">
        <f>SUM(W57:W62)</f>
        <v>4.4639999999999999E-2</v>
      </c>
      <c r="X63" s="153">
        <f>SUM(X57:X62)</f>
        <v>98.563395110399995</v>
      </c>
      <c r="Y63" s="186"/>
      <c r="Z63" s="268" t="s">
        <v>18</v>
      </c>
      <c r="AA63" s="263"/>
      <c r="AB63" s="151">
        <f>SUM(AB57:AB62)</f>
        <v>4.4639999999999999E-2</v>
      </c>
      <c r="AC63" s="153">
        <f>SUM(AC57:AC62)</f>
        <v>105.22628061986303</v>
      </c>
    </row>
    <row r="64" spans="1:29" x14ac:dyDescent="0.25">
      <c r="G64" s="1"/>
      <c r="H64" s="1"/>
      <c r="J64" s="174"/>
      <c r="K64" s="186"/>
      <c r="L64" s="288"/>
      <c r="M64" s="288"/>
      <c r="N64" s="186"/>
      <c r="O64" s="197"/>
      <c r="P64" s="186"/>
      <c r="Q64" s="288"/>
      <c r="R64" s="288"/>
      <c r="S64" s="186"/>
      <c r="T64" s="186"/>
      <c r="U64" s="186"/>
      <c r="V64" s="288"/>
      <c r="W64" s="288"/>
      <c r="X64" s="186"/>
      <c r="Y64" s="186"/>
      <c r="Z64" s="186"/>
      <c r="AA64" s="288"/>
      <c r="AB64" s="288"/>
      <c r="AC64" s="186"/>
    </row>
    <row r="65" spans="1:29" ht="15" customHeight="1" x14ac:dyDescent="0.25">
      <c r="A65" s="245" t="s">
        <v>53</v>
      </c>
      <c r="B65" s="245"/>
      <c r="C65" s="245"/>
      <c r="D65" s="245"/>
      <c r="F65" s="245" t="s">
        <v>53</v>
      </c>
      <c r="G65" s="245"/>
      <c r="H65" s="245"/>
      <c r="I65" s="246"/>
      <c r="J65" s="174"/>
      <c r="K65" s="319" t="s">
        <v>53</v>
      </c>
      <c r="L65" s="319"/>
      <c r="M65" s="319"/>
      <c r="N65" s="320"/>
      <c r="O65" s="197"/>
      <c r="P65" s="321" t="s">
        <v>53</v>
      </c>
      <c r="Q65" s="319"/>
      <c r="R65" s="319"/>
      <c r="S65" s="319"/>
      <c r="T65" s="186"/>
      <c r="U65" s="319" t="s">
        <v>53</v>
      </c>
      <c r="V65" s="319"/>
      <c r="W65" s="319"/>
      <c r="X65" s="319"/>
      <c r="Y65" s="186"/>
      <c r="Z65" s="319" t="s">
        <v>53</v>
      </c>
      <c r="AA65" s="319"/>
      <c r="AB65" s="319"/>
      <c r="AC65" s="319"/>
    </row>
    <row r="66" spans="1:29" ht="39.75" customHeight="1" x14ac:dyDescent="0.25">
      <c r="A66" s="247" t="s">
        <v>96</v>
      </c>
      <c r="B66" s="247"/>
      <c r="C66" s="247"/>
      <c r="D66" s="247"/>
      <c r="F66" s="247" t="s">
        <v>96</v>
      </c>
      <c r="G66" s="247"/>
      <c r="H66" s="247"/>
      <c r="I66" s="248"/>
      <c r="J66" s="174"/>
      <c r="K66" s="326" t="s">
        <v>96</v>
      </c>
      <c r="L66" s="326"/>
      <c r="M66" s="326"/>
      <c r="N66" s="327"/>
      <c r="O66" s="197"/>
      <c r="P66" s="328" t="s">
        <v>96</v>
      </c>
      <c r="Q66" s="326"/>
      <c r="R66" s="326"/>
      <c r="S66" s="326"/>
      <c r="T66" s="186"/>
      <c r="U66" s="326" t="s">
        <v>96</v>
      </c>
      <c r="V66" s="326"/>
      <c r="W66" s="326"/>
      <c r="X66" s="326"/>
      <c r="Y66" s="186"/>
      <c r="Z66" s="326" t="s">
        <v>96</v>
      </c>
      <c r="AA66" s="326"/>
      <c r="AB66" s="326"/>
      <c r="AC66" s="326"/>
    </row>
    <row r="67" spans="1:29" ht="15" customHeight="1" x14ac:dyDescent="0.25">
      <c r="G67" s="1"/>
      <c r="H67" s="1"/>
      <c r="J67" s="174"/>
      <c r="K67" s="186"/>
      <c r="L67" s="288"/>
      <c r="M67" s="288"/>
      <c r="N67" s="186"/>
      <c r="O67" s="197"/>
      <c r="P67" s="186"/>
      <c r="Q67" s="288"/>
      <c r="R67" s="288"/>
      <c r="S67" s="186"/>
      <c r="T67" s="186"/>
      <c r="U67" s="186"/>
      <c r="V67" s="288"/>
      <c r="W67" s="288"/>
      <c r="X67" s="186"/>
      <c r="Y67" s="186"/>
      <c r="Z67" s="186"/>
      <c r="AA67" s="288"/>
      <c r="AB67" s="288"/>
      <c r="AC67" s="186"/>
    </row>
    <row r="68" spans="1:29" ht="32.25" customHeight="1" x14ac:dyDescent="0.25">
      <c r="A68" s="245" t="s">
        <v>97</v>
      </c>
      <c r="B68" s="245"/>
      <c r="C68" s="245"/>
      <c r="D68" s="245"/>
      <c r="F68" s="245" t="s">
        <v>97</v>
      </c>
      <c r="G68" s="245"/>
      <c r="H68" s="245"/>
      <c r="I68" s="246"/>
      <c r="J68" s="174"/>
      <c r="K68" s="319" t="s">
        <v>97</v>
      </c>
      <c r="L68" s="319"/>
      <c r="M68" s="319"/>
      <c r="N68" s="320"/>
      <c r="O68" s="197"/>
      <c r="P68" s="321" t="s">
        <v>97</v>
      </c>
      <c r="Q68" s="319"/>
      <c r="R68" s="319"/>
      <c r="S68" s="319"/>
      <c r="T68" s="186"/>
      <c r="U68" s="319" t="s">
        <v>97</v>
      </c>
      <c r="V68" s="319"/>
      <c r="W68" s="319"/>
      <c r="X68" s="319"/>
      <c r="Y68" s="186"/>
      <c r="Z68" s="319" t="s">
        <v>97</v>
      </c>
      <c r="AA68" s="319"/>
      <c r="AB68" s="319"/>
      <c r="AC68" s="319"/>
    </row>
    <row r="69" spans="1:29" x14ac:dyDescent="0.25">
      <c r="A69" s="44" t="s">
        <v>54</v>
      </c>
      <c r="B69" s="45" t="s">
        <v>55</v>
      </c>
      <c r="C69" s="45" t="s">
        <v>28</v>
      </c>
      <c r="D69" s="45" t="s">
        <v>5</v>
      </c>
      <c r="F69" s="108" t="s">
        <v>54</v>
      </c>
      <c r="G69" s="109" t="s">
        <v>55</v>
      </c>
      <c r="H69" s="109" t="s">
        <v>28</v>
      </c>
      <c r="I69" s="159" t="s">
        <v>5</v>
      </c>
      <c r="J69" s="174"/>
      <c r="K69" s="206" t="s">
        <v>54</v>
      </c>
      <c r="L69" s="314" t="s">
        <v>55</v>
      </c>
      <c r="M69" s="314" t="s">
        <v>28</v>
      </c>
      <c r="N69" s="313" t="s">
        <v>5</v>
      </c>
      <c r="O69" s="197"/>
      <c r="P69" s="208" t="s">
        <v>54</v>
      </c>
      <c r="Q69" s="314" t="s">
        <v>55</v>
      </c>
      <c r="R69" s="314" t="s">
        <v>28</v>
      </c>
      <c r="S69" s="314" t="s">
        <v>5</v>
      </c>
      <c r="T69" s="186"/>
      <c r="U69" s="206" t="s">
        <v>54</v>
      </c>
      <c r="V69" s="314" t="s">
        <v>55</v>
      </c>
      <c r="W69" s="314" t="s">
        <v>28</v>
      </c>
      <c r="X69" s="314" t="s">
        <v>5</v>
      </c>
      <c r="Y69" s="186"/>
      <c r="Z69" s="206" t="s">
        <v>54</v>
      </c>
      <c r="AA69" s="314" t="s">
        <v>55</v>
      </c>
      <c r="AB69" s="314" t="s">
        <v>28</v>
      </c>
      <c r="AC69" s="314" t="s">
        <v>5</v>
      </c>
    </row>
    <row r="70" spans="1:29" ht="31.5" customHeight="1" x14ac:dyDescent="0.25">
      <c r="A70" s="9" t="s">
        <v>6</v>
      </c>
      <c r="B70" s="6" t="s">
        <v>56</v>
      </c>
      <c r="C70" s="15">
        <v>6.8999999999999999E-3</v>
      </c>
      <c r="D70" s="12">
        <f t="shared" ref="D70:D75" si="12">C70*($D$19+$D$26)</f>
        <v>15.054281999999999</v>
      </c>
      <c r="F70" s="9" t="s">
        <v>6</v>
      </c>
      <c r="G70" s="6" t="s">
        <v>56</v>
      </c>
      <c r="H70" s="15">
        <v>6.8999999999999999E-3</v>
      </c>
      <c r="I70" s="178">
        <f t="shared" ref="I70:I75" si="13">H70*($I$19+$I$26)</f>
        <v>15.054281999999999</v>
      </c>
      <c r="J70" s="174"/>
      <c r="K70" s="129" t="s">
        <v>6</v>
      </c>
      <c r="L70" s="143" t="s">
        <v>56</v>
      </c>
      <c r="M70" s="115">
        <v>6.8999999999999999E-3</v>
      </c>
      <c r="N70" s="191">
        <f t="shared" ref="N70:N75" si="14">M70*($N$19+$N$26)</f>
        <v>15.054281999999999</v>
      </c>
      <c r="O70" s="197"/>
      <c r="P70" s="173" t="s">
        <v>6</v>
      </c>
      <c r="Q70" s="143" t="s">
        <v>56</v>
      </c>
      <c r="R70" s="115">
        <v>6.8999999999999999E-3</v>
      </c>
      <c r="S70" s="152">
        <f t="shared" ref="S70:S75" si="15">R70*($S$19+$S$26)</f>
        <v>15.234933383999998</v>
      </c>
      <c r="T70" s="186"/>
      <c r="U70" s="129" t="s">
        <v>6</v>
      </c>
      <c r="V70" s="143" t="s">
        <v>56</v>
      </c>
      <c r="W70" s="115">
        <v>6.8999999999999999E-3</v>
      </c>
      <c r="X70" s="152">
        <f>W70*($X$19+$X$26)</f>
        <v>15.234933383999998</v>
      </c>
      <c r="Y70" s="186"/>
      <c r="Z70" s="129" t="s">
        <v>6</v>
      </c>
      <c r="AA70" s="143" t="s">
        <v>56</v>
      </c>
      <c r="AB70" s="115">
        <v>6.8999999999999999E-3</v>
      </c>
      <c r="AC70" s="152">
        <f t="shared" ref="AC70:AC75" si="16">AB70*($AC$19+$AC$26)</f>
        <v>16.264814880758397</v>
      </c>
    </row>
    <row r="71" spans="1:29" ht="30" customHeight="1" x14ac:dyDescent="0.25">
      <c r="A71" s="9" t="s">
        <v>8</v>
      </c>
      <c r="B71" s="6" t="s">
        <v>57</v>
      </c>
      <c r="C71" s="15">
        <v>2.8E-3</v>
      </c>
      <c r="D71" s="12">
        <f t="shared" si="12"/>
        <v>6.1089839999999995</v>
      </c>
      <c r="F71" s="9" t="s">
        <v>8</v>
      </c>
      <c r="G71" s="6" t="s">
        <v>57</v>
      </c>
      <c r="H71" s="15">
        <v>2.8E-3</v>
      </c>
      <c r="I71" s="178">
        <f t="shared" si="13"/>
        <v>6.1089839999999995</v>
      </c>
      <c r="J71" s="174"/>
      <c r="K71" s="129" t="s">
        <v>8</v>
      </c>
      <c r="L71" s="143" t="s">
        <v>57</v>
      </c>
      <c r="M71" s="115">
        <v>2.8E-3</v>
      </c>
      <c r="N71" s="191">
        <f t="shared" si="14"/>
        <v>6.1089839999999995</v>
      </c>
      <c r="O71" s="197"/>
      <c r="P71" s="173" t="s">
        <v>8</v>
      </c>
      <c r="Q71" s="143" t="s">
        <v>57</v>
      </c>
      <c r="R71" s="115">
        <v>2.8E-3</v>
      </c>
      <c r="S71" s="152">
        <f t="shared" si="15"/>
        <v>6.1822918079999996</v>
      </c>
      <c r="T71" s="186"/>
      <c r="U71" s="129" t="s">
        <v>8</v>
      </c>
      <c r="V71" s="143" t="s">
        <v>57</v>
      </c>
      <c r="W71" s="115">
        <v>2.8E-3</v>
      </c>
      <c r="X71" s="152">
        <f>W71*($X$19+$X$26)</f>
        <v>6.1822918079999996</v>
      </c>
      <c r="Y71" s="186"/>
      <c r="Z71" s="129" t="s">
        <v>8</v>
      </c>
      <c r="AA71" s="143" t="s">
        <v>57</v>
      </c>
      <c r="AB71" s="115">
        <v>2.8E-3</v>
      </c>
      <c r="AC71" s="152">
        <f t="shared" si="16"/>
        <v>6.6002147342207991</v>
      </c>
    </row>
    <row r="72" spans="1:29" ht="34.5" customHeight="1" x14ac:dyDescent="0.25">
      <c r="A72" s="9" t="s">
        <v>10</v>
      </c>
      <c r="B72" s="6" t="s">
        <v>58</v>
      </c>
      <c r="C72" s="15">
        <v>2.0000000000000001E-4</v>
      </c>
      <c r="D72" s="12">
        <f t="shared" si="12"/>
        <v>0.43635599999999997</v>
      </c>
      <c r="F72" s="9" t="s">
        <v>10</v>
      </c>
      <c r="G72" s="6" t="s">
        <v>58</v>
      </c>
      <c r="H72" s="15">
        <v>2.0000000000000001E-4</v>
      </c>
      <c r="I72" s="178">
        <f t="shared" si="13"/>
        <v>0.43635599999999997</v>
      </c>
      <c r="J72" s="174"/>
      <c r="K72" s="129" t="s">
        <v>10</v>
      </c>
      <c r="L72" s="143" t="s">
        <v>58</v>
      </c>
      <c r="M72" s="115">
        <v>2.0000000000000001E-4</v>
      </c>
      <c r="N72" s="191">
        <f t="shared" si="14"/>
        <v>0.43635599999999997</v>
      </c>
      <c r="O72" s="197"/>
      <c r="P72" s="173" t="s">
        <v>10</v>
      </c>
      <c r="Q72" s="143" t="s">
        <v>58</v>
      </c>
      <c r="R72" s="115">
        <v>2.0000000000000001E-4</v>
      </c>
      <c r="S72" s="152">
        <f t="shared" si="15"/>
        <v>0.44159227199999995</v>
      </c>
      <c r="T72" s="186"/>
      <c r="U72" s="129" t="s">
        <v>10</v>
      </c>
      <c r="V72" s="143" t="s">
        <v>58</v>
      </c>
      <c r="W72" s="115">
        <v>2.0000000000000001E-4</v>
      </c>
      <c r="X72" s="152">
        <f>W72*($X$19+$X$26)</f>
        <v>0.44159227199999995</v>
      </c>
      <c r="Y72" s="186"/>
      <c r="Z72" s="129" t="s">
        <v>10</v>
      </c>
      <c r="AA72" s="143" t="s">
        <v>58</v>
      </c>
      <c r="AB72" s="115">
        <v>2.0000000000000001E-4</v>
      </c>
      <c r="AC72" s="152">
        <f t="shared" si="16"/>
        <v>0.47144390958720001</v>
      </c>
    </row>
    <row r="73" spans="1:29" ht="35.25" customHeight="1" x14ac:dyDescent="0.25">
      <c r="A73" s="9" t="s">
        <v>12</v>
      </c>
      <c r="B73" s="6" t="s">
        <v>59</v>
      </c>
      <c r="C73" s="15">
        <v>2.7000000000000001E-3</v>
      </c>
      <c r="D73" s="12">
        <f t="shared" si="12"/>
        <v>5.8908059999999995</v>
      </c>
      <c r="F73" s="9" t="s">
        <v>12</v>
      </c>
      <c r="G73" s="6" t="s">
        <v>59</v>
      </c>
      <c r="H73" s="15">
        <v>2.7000000000000001E-3</v>
      </c>
      <c r="I73" s="178">
        <f t="shared" si="13"/>
        <v>5.8908059999999995</v>
      </c>
      <c r="J73" s="174"/>
      <c r="K73" s="129" t="s">
        <v>12</v>
      </c>
      <c r="L73" s="143" t="s">
        <v>59</v>
      </c>
      <c r="M73" s="115">
        <v>2.7000000000000001E-3</v>
      </c>
      <c r="N73" s="191">
        <f t="shared" si="14"/>
        <v>5.8908059999999995</v>
      </c>
      <c r="O73" s="197"/>
      <c r="P73" s="173" t="s">
        <v>12</v>
      </c>
      <c r="Q73" s="143" t="s">
        <v>59</v>
      </c>
      <c r="R73" s="115">
        <v>2.7000000000000001E-3</v>
      </c>
      <c r="S73" s="152">
        <f t="shared" si="15"/>
        <v>5.9614956719999999</v>
      </c>
      <c r="T73" s="186"/>
      <c r="U73" s="129" t="s">
        <v>12</v>
      </c>
      <c r="V73" s="143" t="s">
        <v>59</v>
      </c>
      <c r="W73" s="115">
        <v>2.7000000000000001E-3</v>
      </c>
      <c r="X73" s="152">
        <f>W73*($X$19+$X$26)</f>
        <v>5.9614956719999999</v>
      </c>
      <c r="Y73" s="186"/>
      <c r="Z73" s="129" t="s">
        <v>12</v>
      </c>
      <c r="AA73" s="143" t="s">
        <v>59</v>
      </c>
      <c r="AB73" s="115">
        <v>2.7000000000000001E-3</v>
      </c>
      <c r="AC73" s="152">
        <f t="shared" si="16"/>
        <v>6.3644927794271995</v>
      </c>
    </row>
    <row r="74" spans="1:29" ht="33" customHeight="1" x14ac:dyDescent="0.25">
      <c r="A74" s="9" t="s">
        <v>14</v>
      </c>
      <c r="B74" s="6" t="s">
        <v>60</v>
      </c>
      <c r="C74" s="15">
        <v>2.9999999999999997E-4</v>
      </c>
      <c r="D74" s="12">
        <f t="shared" si="12"/>
        <v>0.65453399999999984</v>
      </c>
      <c r="F74" s="9" t="s">
        <v>14</v>
      </c>
      <c r="G74" s="6" t="s">
        <v>60</v>
      </c>
      <c r="H74" s="15">
        <v>2.9999999999999997E-4</v>
      </c>
      <c r="I74" s="178">
        <f t="shared" si="13"/>
        <v>0.65453399999999984</v>
      </c>
      <c r="J74" s="174"/>
      <c r="K74" s="129" t="s">
        <v>14</v>
      </c>
      <c r="L74" s="143" t="s">
        <v>60</v>
      </c>
      <c r="M74" s="115">
        <v>2.9999999999999997E-4</v>
      </c>
      <c r="N74" s="191">
        <f t="shared" si="14"/>
        <v>0.65453399999999984</v>
      </c>
      <c r="O74" s="197"/>
      <c r="P74" s="173" t="s">
        <v>14</v>
      </c>
      <c r="Q74" s="143" t="s">
        <v>60</v>
      </c>
      <c r="R74" s="115">
        <v>2.9999999999999997E-4</v>
      </c>
      <c r="S74" s="152">
        <f t="shared" si="15"/>
        <v>0.66238840799999987</v>
      </c>
      <c r="T74" s="186"/>
      <c r="U74" s="129" t="s">
        <v>14</v>
      </c>
      <c r="V74" s="143" t="s">
        <v>60</v>
      </c>
      <c r="W74" s="115">
        <v>2.9999999999999997E-4</v>
      </c>
      <c r="X74" s="152">
        <f>W74*($X$19+$X$26)</f>
        <v>0.66238840799999987</v>
      </c>
      <c r="Y74" s="186"/>
      <c r="Z74" s="129" t="s">
        <v>14</v>
      </c>
      <c r="AA74" s="143" t="s">
        <v>60</v>
      </c>
      <c r="AB74" s="115">
        <v>2.9999999999999997E-4</v>
      </c>
      <c r="AC74" s="152">
        <f t="shared" si="16"/>
        <v>0.70716586438079987</v>
      </c>
    </row>
    <row r="75" spans="1:29" ht="34.5" customHeight="1" x14ac:dyDescent="0.25">
      <c r="A75" s="9" t="s">
        <v>16</v>
      </c>
      <c r="B75" s="6" t="s">
        <v>61</v>
      </c>
      <c r="C75" s="15">
        <v>0</v>
      </c>
      <c r="D75" s="12">
        <f t="shared" si="12"/>
        <v>0</v>
      </c>
      <c r="F75" s="9" t="s">
        <v>16</v>
      </c>
      <c r="G75" s="6" t="s">
        <v>61</v>
      </c>
      <c r="H75" s="15">
        <v>0</v>
      </c>
      <c r="I75" s="178">
        <f t="shared" si="13"/>
        <v>0</v>
      </c>
      <c r="J75" s="174"/>
      <c r="K75" s="129" t="s">
        <v>16</v>
      </c>
      <c r="L75" s="143" t="s">
        <v>61</v>
      </c>
      <c r="M75" s="115">
        <v>0</v>
      </c>
      <c r="N75" s="191">
        <f t="shared" si="14"/>
        <v>0</v>
      </c>
      <c r="O75" s="197"/>
      <c r="P75" s="173" t="s">
        <v>16</v>
      </c>
      <c r="Q75" s="143" t="s">
        <v>61</v>
      </c>
      <c r="R75" s="115">
        <v>0</v>
      </c>
      <c r="S75" s="152">
        <f t="shared" si="15"/>
        <v>0</v>
      </c>
      <c r="T75" s="186"/>
      <c r="U75" s="129" t="s">
        <v>16</v>
      </c>
      <c r="V75" s="143" t="s">
        <v>61</v>
      </c>
      <c r="W75" s="115">
        <v>0</v>
      </c>
      <c r="X75" s="152">
        <f t="shared" ref="X75" si="17">W75*($I$19+$I$26)</f>
        <v>0</v>
      </c>
      <c r="Y75" s="186"/>
      <c r="Z75" s="129" t="s">
        <v>16</v>
      </c>
      <c r="AA75" s="143" t="s">
        <v>61</v>
      </c>
      <c r="AB75" s="115">
        <v>0</v>
      </c>
      <c r="AC75" s="152">
        <f t="shared" si="16"/>
        <v>0</v>
      </c>
    </row>
    <row r="76" spans="1:29" x14ac:dyDescent="0.25">
      <c r="A76" s="237" t="s">
        <v>18</v>
      </c>
      <c r="B76" s="239"/>
      <c r="C76" s="20">
        <f>SUM(C70:C75)</f>
        <v>1.29E-2</v>
      </c>
      <c r="D76" s="14">
        <f>SUM(D70:D75)</f>
        <v>28.144962</v>
      </c>
      <c r="F76" s="237" t="s">
        <v>18</v>
      </c>
      <c r="G76" s="239"/>
      <c r="H76" s="20">
        <f>SUM(H70:H75)</f>
        <v>1.29E-2</v>
      </c>
      <c r="I76" s="163">
        <f>SUM(I70:I75)</f>
        <v>28.144962</v>
      </c>
      <c r="J76" s="174"/>
      <c r="K76" s="268" t="s">
        <v>18</v>
      </c>
      <c r="L76" s="263"/>
      <c r="M76" s="151">
        <f>SUM(M70:M75)</f>
        <v>1.29E-2</v>
      </c>
      <c r="N76" s="323">
        <f>SUM(N70:N75)</f>
        <v>28.144962</v>
      </c>
      <c r="O76" s="197"/>
      <c r="P76" s="322" t="s">
        <v>18</v>
      </c>
      <c r="Q76" s="263"/>
      <c r="R76" s="151">
        <f>SUM(R70:R75)</f>
        <v>1.29E-2</v>
      </c>
      <c r="S76" s="153">
        <f>SUM(S70:S75)</f>
        <v>28.482701543999994</v>
      </c>
      <c r="T76" s="186"/>
      <c r="U76" s="268" t="s">
        <v>18</v>
      </c>
      <c r="V76" s="263"/>
      <c r="W76" s="151">
        <f>SUM(W70:W75)</f>
        <v>1.29E-2</v>
      </c>
      <c r="X76" s="153">
        <f>SUM(X70:X75)</f>
        <v>28.482701543999994</v>
      </c>
      <c r="Y76" s="186"/>
      <c r="Z76" s="268" t="s">
        <v>18</v>
      </c>
      <c r="AA76" s="263"/>
      <c r="AB76" s="151">
        <f>SUM(AB70:AB75)</f>
        <v>1.29E-2</v>
      </c>
      <c r="AC76" s="153">
        <f>SUM(AC70:AC75)</f>
        <v>30.408132168374397</v>
      </c>
    </row>
    <row r="77" spans="1:29" x14ac:dyDescent="0.25">
      <c r="G77" s="1"/>
      <c r="H77" s="1"/>
      <c r="J77" s="174"/>
      <c r="K77" s="186"/>
      <c r="L77" s="288"/>
      <c r="M77" s="288"/>
      <c r="N77" s="186"/>
      <c r="O77" s="197"/>
      <c r="P77" s="186"/>
      <c r="Q77" s="288"/>
      <c r="R77" s="288"/>
      <c r="S77" s="186"/>
      <c r="T77" s="186"/>
      <c r="U77" s="186"/>
      <c r="V77" s="288"/>
      <c r="W77" s="288"/>
      <c r="X77" s="186"/>
      <c r="Y77" s="186"/>
      <c r="Z77" s="186"/>
      <c r="AA77" s="288"/>
      <c r="AB77" s="288"/>
      <c r="AC77" s="186"/>
    </row>
    <row r="78" spans="1:29" x14ac:dyDescent="0.25">
      <c r="A78" s="233" t="s">
        <v>98</v>
      </c>
      <c r="B78" s="233"/>
      <c r="C78" s="233"/>
      <c r="D78" s="233"/>
      <c r="F78" s="233" t="s">
        <v>98</v>
      </c>
      <c r="G78" s="233"/>
      <c r="H78" s="233"/>
      <c r="I78" s="237"/>
      <c r="J78" s="174"/>
      <c r="K78" s="264" t="s">
        <v>98</v>
      </c>
      <c r="L78" s="264"/>
      <c r="M78" s="264"/>
      <c r="N78" s="268"/>
      <c r="O78" s="197"/>
      <c r="P78" s="263" t="s">
        <v>98</v>
      </c>
      <c r="Q78" s="264"/>
      <c r="R78" s="264"/>
      <c r="S78" s="264"/>
      <c r="T78" s="186"/>
      <c r="U78" s="264" t="s">
        <v>98</v>
      </c>
      <c r="V78" s="264"/>
      <c r="W78" s="264"/>
      <c r="X78" s="264"/>
      <c r="Y78" s="186"/>
      <c r="Z78" s="264" t="s">
        <v>98</v>
      </c>
      <c r="AA78" s="264"/>
      <c r="AB78" s="264"/>
      <c r="AC78" s="264"/>
    </row>
    <row r="79" spans="1:29" x14ac:dyDescent="0.25">
      <c r="A79" s="34" t="s">
        <v>62</v>
      </c>
      <c r="B79" s="35" t="s">
        <v>63</v>
      </c>
      <c r="C79" s="35" t="s">
        <v>5</v>
      </c>
      <c r="D79" s="34"/>
      <c r="F79" s="108" t="s">
        <v>62</v>
      </c>
      <c r="G79" s="109" t="s">
        <v>63</v>
      </c>
      <c r="H79" s="109" t="s">
        <v>5</v>
      </c>
      <c r="I79" s="156"/>
      <c r="J79" s="174"/>
      <c r="K79" s="206" t="s">
        <v>62</v>
      </c>
      <c r="L79" s="314" t="s">
        <v>63</v>
      </c>
      <c r="M79" s="314" t="s">
        <v>5</v>
      </c>
      <c r="N79" s="207"/>
      <c r="O79" s="197"/>
      <c r="P79" s="208" t="s">
        <v>62</v>
      </c>
      <c r="Q79" s="314" t="s">
        <v>63</v>
      </c>
      <c r="R79" s="314" t="s">
        <v>5</v>
      </c>
      <c r="S79" s="206"/>
      <c r="T79" s="186"/>
      <c r="U79" s="206" t="s">
        <v>62</v>
      </c>
      <c r="V79" s="314" t="s">
        <v>63</v>
      </c>
      <c r="W79" s="314" t="s">
        <v>5</v>
      </c>
      <c r="X79" s="206"/>
      <c r="Y79" s="186"/>
      <c r="Z79" s="206" t="s">
        <v>62</v>
      </c>
      <c r="AA79" s="314" t="s">
        <v>63</v>
      </c>
      <c r="AB79" s="314" t="s">
        <v>5</v>
      </c>
      <c r="AC79" s="206"/>
    </row>
    <row r="80" spans="1:29" ht="34.5" customHeight="1" x14ac:dyDescent="0.25">
      <c r="A80" s="9" t="s">
        <v>6</v>
      </c>
      <c r="B80" s="6" t="s">
        <v>64</v>
      </c>
      <c r="C80" s="13">
        <v>0</v>
      </c>
      <c r="D80" s="46">
        <f>C80</f>
        <v>0</v>
      </c>
      <c r="F80" s="9" t="s">
        <v>6</v>
      </c>
      <c r="G80" s="6" t="s">
        <v>64</v>
      </c>
      <c r="H80" s="13">
        <v>0</v>
      </c>
      <c r="I80" s="183">
        <f>H80</f>
        <v>0</v>
      </c>
      <c r="J80" s="174"/>
      <c r="K80" s="129" t="s">
        <v>6</v>
      </c>
      <c r="L80" s="143" t="s">
        <v>64</v>
      </c>
      <c r="M80" s="330">
        <v>0</v>
      </c>
      <c r="N80" s="367">
        <f>M80</f>
        <v>0</v>
      </c>
      <c r="O80" s="197"/>
      <c r="P80" s="173" t="s">
        <v>6</v>
      </c>
      <c r="Q80" s="143" t="s">
        <v>64</v>
      </c>
      <c r="R80" s="330">
        <v>0</v>
      </c>
      <c r="S80" s="368">
        <f>R80</f>
        <v>0</v>
      </c>
      <c r="T80" s="186"/>
      <c r="U80" s="129" t="s">
        <v>6</v>
      </c>
      <c r="V80" s="143" t="s">
        <v>64</v>
      </c>
      <c r="W80" s="330">
        <v>0</v>
      </c>
      <c r="X80" s="368">
        <f>W80</f>
        <v>0</v>
      </c>
      <c r="Y80" s="186"/>
      <c r="Z80" s="129" t="s">
        <v>6</v>
      </c>
      <c r="AA80" s="143" t="s">
        <v>64</v>
      </c>
      <c r="AB80" s="330">
        <v>0</v>
      </c>
      <c r="AC80" s="368">
        <f>AB80</f>
        <v>0</v>
      </c>
    </row>
    <row r="81" spans="1:29" x14ac:dyDescent="0.25">
      <c r="A81" s="237" t="s">
        <v>18</v>
      </c>
      <c r="B81" s="239"/>
      <c r="C81" s="14">
        <f>SUM(C80)</f>
        <v>0</v>
      </c>
      <c r="D81" s="46">
        <f>D80</f>
        <v>0</v>
      </c>
      <c r="F81" s="237" t="s">
        <v>18</v>
      </c>
      <c r="G81" s="239"/>
      <c r="H81" s="14">
        <f>SUM(H80)</f>
        <v>0</v>
      </c>
      <c r="I81" s="183">
        <f>I80</f>
        <v>0</v>
      </c>
      <c r="J81" s="174"/>
      <c r="K81" s="268" t="s">
        <v>18</v>
      </c>
      <c r="L81" s="263"/>
      <c r="M81" s="153">
        <f>SUM(M80)</f>
        <v>0</v>
      </c>
      <c r="N81" s="367">
        <f>N80</f>
        <v>0</v>
      </c>
      <c r="O81" s="197"/>
      <c r="P81" s="322" t="s">
        <v>18</v>
      </c>
      <c r="Q81" s="263"/>
      <c r="R81" s="153">
        <f>SUM(R80)</f>
        <v>0</v>
      </c>
      <c r="S81" s="368">
        <f>S80</f>
        <v>0</v>
      </c>
      <c r="T81" s="186"/>
      <c r="U81" s="268" t="s">
        <v>18</v>
      </c>
      <c r="V81" s="263"/>
      <c r="W81" s="153">
        <f>SUM(W80)</f>
        <v>0</v>
      </c>
      <c r="X81" s="368">
        <f>X80</f>
        <v>0</v>
      </c>
      <c r="Y81" s="186"/>
      <c r="Z81" s="268" t="s">
        <v>18</v>
      </c>
      <c r="AA81" s="263"/>
      <c r="AB81" s="153">
        <f>SUM(AB80)</f>
        <v>0</v>
      </c>
      <c r="AC81" s="368">
        <f>AC80</f>
        <v>0</v>
      </c>
    </row>
    <row r="82" spans="1:29" x14ac:dyDescent="0.25">
      <c r="G82" s="1"/>
      <c r="H82" s="1"/>
      <c r="J82" s="174"/>
      <c r="K82" s="186"/>
      <c r="L82" s="288"/>
      <c r="M82" s="288"/>
      <c r="N82" s="186"/>
      <c r="O82" s="197"/>
      <c r="P82" s="186"/>
      <c r="Q82" s="288"/>
      <c r="R82" s="288"/>
      <c r="S82" s="186"/>
      <c r="T82" s="186"/>
      <c r="U82" s="186"/>
      <c r="V82" s="288"/>
      <c r="W82" s="288"/>
      <c r="X82" s="186"/>
      <c r="Y82" s="186"/>
      <c r="Z82" s="186"/>
      <c r="AA82" s="288"/>
      <c r="AB82" s="288"/>
      <c r="AC82" s="186"/>
    </row>
    <row r="83" spans="1:29" ht="29.25" customHeight="1" x14ac:dyDescent="0.25">
      <c r="A83" s="211" t="s">
        <v>99</v>
      </c>
      <c r="B83" s="211"/>
      <c r="C83" s="211"/>
      <c r="D83" s="211"/>
      <c r="F83" s="211" t="s">
        <v>99</v>
      </c>
      <c r="G83" s="211"/>
      <c r="H83" s="211"/>
      <c r="I83" s="218"/>
      <c r="J83" s="174"/>
      <c r="K83" s="309" t="s">
        <v>99</v>
      </c>
      <c r="L83" s="309"/>
      <c r="M83" s="309"/>
      <c r="N83" s="310"/>
      <c r="O83" s="197"/>
      <c r="P83" s="311" t="s">
        <v>99</v>
      </c>
      <c r="Q83" s="309"/>
      <c r="R83" s="309"/>
      <c r="S83" s="309"/>
      <c r="T83" s="186"/>
      <c r="U83" s="309" t="s">
        <v>99</v>
      </c>
      <c r="V83" s="309"/>
      <c r="W83" s="309"/>
      <c r="X83" s="309"/>
      <c r="Y83" s="186"/>
      <c r="Z83" s="309" t="s">
        <v>99</v>
      </c>
      <c r="AA83" s="309"/>
      <c r="AB83" s="309"/>
      <c r="AC83" s="309"/>
    </row>
    <row r="84" spans="1:29" x14ac:dyDescent="0.25">
      <c r="A84" s="34">
        <v>4</v>
      </c>
      <c r="B84" s="244" t="s">
        <v>65</v>
      </c>
      <c r="C84" s="244"/>
      <c r="D84" s="35" t="s">
        <v>5</v>
      </c>
      <c r="F84" s="108">
        <v>4</v>
      </c>
      <c r="G84" s="244" t="s">
        <v>65</v>
      </c>
      <c r="H84" s="244"/>
      <c r="I84" s="159" t="s">
        <v>5</v>
      </c>
      <c r="J84" s="174"/>
      <c r="K84" s="206">
        <v>4</v>
      </c>
      <c r="L84" s="312" t="s">
        <v>65</v>
      </c>
      <c r="M84" s="312"/>
      <c r="N84" s="313" t="s">
        <v>5</v>
      </c>
      <c r="O84" s="197"/>
      <c r="P84" s="208">
        <v>4</v>
      </c>
      <c r="Q84" s="312" t="s">
        <v>65</v>
      </c>
      <c r="R84" s="312"/>
      <c r="S84" s="314" t="s">
        <v>5</v>
      </c>
      <c r="T84" s="186"/>
      <c r="U84" s="206">
        <v>4</v>
      </c>
      <c r="V84" s="312" t="s">
        <v>65</v>
      </c>
      <c r="W84" s="312"/>
      <c r="X84" s="314" t="s">
        <v>5</v>
      </c>
      <c r="Y84" s="186"/>
      <c r="Z84" s="206">
        <v>4</v>
      </c>
      <c r="AA84" s="312" t="s">
        <v>65</v>
      </c>
      <c r="AB84" s="312"/>
      <c r="AC84" s="314" t="s">
        <v>5</v>
      </c>
    </row>
    <row r="85" spans="1:29" x14ac:dyDescent="0.25">
      <c r="A85" s="2" t="s">
        <v>54</v>
      </c>
      <c r="B85" s="234" t="s">
        <v>55</v>
      </c>
      <c r="C85" s="234"/>
      <c r="D85" s="14">
        <f>D76</f>
        <v>28.144962</v>
      </c>
      <c r="F85" s="2" t="s">
        <v>54</v>
      </c>
      <c r="G85" s="234" t="s">
        <v>55</v>
      </c>
      <c r="H85" s="234"/>
      <c r="I85" s="163">
        <f>I76</f>
        <v>28.144962</v>
      </c>
      <c r="J85" s="174"/>
      <c r="K85" s="128" t="s">
        <v>54</v>
      </c>
      <c r="L85" s="267" t="s">
        <v>55</v>
      </c>
      <c r="M85" s="267"/>
      <c r="N85" s="323">
        <f>N76</f>
        <v>28.144962</v>
      </c>
      <c r="O85" s="197"/>
      <c r="P85" s="172" t="s">
        <v>54</v>
      </c>
      <c r="Q85" s="267" t="s">
        <v>55</v>
      </c>
      <c r="R85" s="267"/>
      <c r="S85" s="153">
        <f>S76</f>
        <v>28.482701543999994</v>
      </c>
      <c r="T85" s="186"/>
      <c r="U85" s="128" t="s">
        <v>54</v>
      </c>
      <c r="V85" s="267" t="s">
        <v>55</v>
      </c>
      <c r="W85" s="267"/>
      <c r="X85" s="153">
        <f>X76</f>
        <v>28.482701543999994</v>
      </c>
      <c r="Y85" s="186"/>
      <c r="Z85" s="128" t="s">
        <v>54</v>
      </c>
      <c r="AA85" s="267" t="s">
        <v>55</v>
      </c>
      <c r="AB85" s="267"/>
      <c r="AC85" s="153">
        <f>AC76</f>
        <v>30.408132168374397</v>
      </c>
    </row>
    <row r="86" spans="1:29" x14ac:dyDescent="0.25">
      <c r="A86" s="2" t="s">
        <v>62</v>
      </c>
      <c r="B86" s="10" t="s">
        <v>66</v>
      </c>
      <c r="C86" s="10"/>
      <c r="D86" s="13">
        <f>C81</f>
        <v>0</v>
      </c>
      <c r="F86" s="2" t="s">
        <v>62</v>
      </c>
      <c r="G86" s="10" t="s">
        <v>66</v>
      </c>
      <c r="H86" s="10"/>
      <c r="I86" s="179">
        <f>H81</f>
        <v>0</v>
      </c>
      <c r="J86" s="174"/>
      <c r="K86" s="128" t="s">
        <v>62</v>
      </c>
      <c r="L86" s="132" t="s">
        <v>66</v>
      </c>
      <c r="M86" s="132"/>
      <c r="N86" s="353">
        <f>M81</f>
        <v>0</v>
      </c>
      <c r="O86" s="197"/>
      <c r="P86" s="172" t="s">
        <v>62</v>
      </c>
      <c r="Q86" s="132" t="s">
        <v>66</v>
      </c>
      <c r="R86" s="132"/>
      <c r="S86" s="330">
        <f>R81</f>
        <v>0</v>
      </c>
      <c r="T86" s="186"/>
      <c r="U86" s="128" t="s">
        <v>62</v>
      </c>
      <c r="V86" s="132" t="s">
        <v>66</v>
      </c>
      <c r="W86" s="132"/>
      <c r="X86" s="330">
        <f>W81</f>
        <v>0</v>
      </c>
      <c r="Y86" s="186"/>
      <c r="Z86" s="128" t="s">
        <v>62</v>
      </c>
      <c r="AA86" s="132" t="s">
        <v>66</v>
      </c>
      <c r="AB86" s="132"/>
      <c r="AC86" s="330">
        <f>AB81</f>
        <v>0</v>
      </c>
    </row>
    <row r="87" spans="1:29" x14ac:dyDescent="0.25">
      <c r="A87" s="233" t="s">
        <v>18</v>
      </c>
      <c r="B87" s="233"/>
      <c r="C87" s="233"/>
      <c r="D87" s="14">
        <f>SUM(D85:D86)</f>
        <v>28.144962</v>
      </c>
      <c r="F87" s="233" t="s">
        <v>18</v>
      </c>
      <c r="G87" s="233"/>
      <c r="H87" s="233"/>
      <c r="I87" s="163">
        <f>SUM(I85:I86)</f>
        <v>28.144962</v>
      </c>
      <c r="J87" s="174"/>
      <c r="K87" s="264" t="s">
        <v>18</v>
      </c>
      <c r="L87" s="264"/>
      <c r="M87" s="264"/>
      <c r="N87" s="323">
        <f>SUM(N85:N86)</f>
        <v>28.144962</v>
      </c>
      <c r="O87" s="197"/>
      <c r="P87" s="263" t="s">
        <v>18</v>
      </c>
      <c r="Q87" s="264"/>
      <c r="R87" s="264"/>
      <c r="S87" s="153">
        <f>SUM(S85:S86)</f>
        <v>28.482701543999994</v>
      </c>
      <c r="T87" s="186"/>
      <c r="U87" s="264" t="s">
        <v>18</v>
      </c>
      <c r="V87" s="264"/>
      <c r="W87" s="264"/>
      <c r="X87" s="153">
        <f>SUM(X85:X86)</f>
        <v>28.482701543999994</v>
      </c>
      <c r="Y87" s="186"/>
      <c r="Z87" s="264" t="s">
        <v>18</v>
      </c>
      <c r="AA87" s="264"/>
      <c r="AB87" s="264"/>
      <c r="AC87" s="153">
        <f>SUM(AC85:AC86)</f>
        <v>30.408132168374397</v>
      </c>
    </row>
    <row r="88" spans="1:29" x14ac:dyDescent="0.25">
      <c r="G88" s="1"/>
      <c r="H88" s="1"/>
      <c r="J88" s="174"/>
      <c r="K88" s="186"/>
      <c r="L88" s="288"/>
      <c r="M88" s="288"/>
      <c r="N88" s="186"/>
      <c r="O88" s="197"/>
      <c r="P88" s="186"/>
      <c r="Q88" s="288"/>
      <c r="R88" s="288"/>
      <c r="S88" s="186"/>
      <c r="T88" s="186"/>
      <c r="U88" s="186"/>
      <c r="V88" s="288"/>
      <c r="W88" s="288"/>
      <c r="X88" s="186"/>
      <c r="Y88" s="186"/>
      <c r="Z88" s="186"/>
      <c r="AA88" s="288"/>
      <c r="AB88" s="288"/>
      <c r="AC88" s="186"/>
    </row>
    <row r="89" spans="1:29" ht="15" customHeight="1" x14ac:dyDescent="0.25">
      <c r="A89" s="235" t="s">
        <v>67</v>
      </c>
      <c r="B89" s="235"/>
      <c r="C89" s="235"/>
      <c r="D89" s="235"/>
      <c r="F89" s="235" t="s">
        <v>67</v>
      </c>
      <c r="G89" s="235"/>
      <c r="H89" s="235"/>
      <c r="I89" s="236"/>
      <c r="J89" s="174"/>
      <c r="K89" s="335" t="s">
        <v>67</v>
      </c>
      <c r="L89" s="335"/>
      <c r="M89" s="335"/>
      <c r="N89" s="336"/>
      <c r="O89" s="197"/>
      <c r="P89" s="337" t="s">
        <v>67</v>
      </c>
      <c r="Q89" s="335"/>
      <c r="R89" s="335"/>
      <c r="S89" s="335"/>
      <c r="T89" s="186"/>
      <c r="U89" s="335" t="s">
        <v>67</v>
      </c>
      <c r="V89" s="335"/>
      <c r="W89" s="335"/>
      <c r="X89" s="335"/>
      <c r="Y89" s="186"/>
      <c r="Z89" s="335" t="s">
        <v>67</v>
      </c>
      <c r="AA89" s="335"/>
      <c r="AB89" s="335"/>
      <c r="AC89" s="335"/>
    </row>
    <row r="90" spans="1:29" x14ac:dyDescent="0.25">
      <c r="A90" s="34">
        <v>5</v>
      </c>
      <c r="B90" s="244" t="s">
        <v>68</v>
      </c>
      <c r="C90" s="244"/>
      <c r="D90" s="35" t="s">
        <v>5</v>
      </c>
      <c r="F90" s="108">
        <v>5</v>
      </c>
      <c r="G90" s="244" t="s">
        <v>68</v>
      </c>
      <c r="H90" s="244"/>
      <c r="I90" s="159" t="s">
        <v>5</v>
      </c>
      <c r="J90" s="174"/>
      <c r="K90" s="206">
        <v>5</v>
      </c>
      <c r="L90" s="312" t="s">
        <v>68</v>
      </c>
      <c r="M90" s="312"/>
      <c r="N90" s="313" t="s">
        <v>5</v>
      </c>
      <c r="O90" s="197"/>
      <c r="P90" s="208">
        <v>5</v>
      </c>
      <c r="Q90" s="312" t="s">
        <v>68</v>
      </c>
      <c r="R90" s="312"/>
      <c r="S90" s="314" t="s">
        <v>5</v>
      </c>
      <c r="T90" s="186"/>
      <c r="U90" s="206">
        <v>5</v>
      </c>
      <c r="V90" s="312" t="s">
        <v>68</v>
      </c>
      <c r="W90" s="312"/>
      <c r="X90" s="314" t="s">
        <v>5</v>
      </c>
      <c r="Y90" s="186"/>
      <c r="Z90" s="206">
        <v>5</v>
      </c>
      <c r="AA90" s="312" t="s">
        <v>68</v>
      </c>
      <c r="AB90" s="312"/>
      <c r="AC90" s="314" t="s">
        <v>5</v>
      </c>
    </row>
    <row r="91" spans="1:29" x14ac:dyDescent="0.25">
      <c r="A91" s="2" t="s">
        <v>6</v>
      </c>
      <c r="B91" s="234" t="s">
        <v>69</v>
      </c>
      <c r="C91" s="234"/>
      <c r="D91" s="14">
        <v>0</v>
      </c>
      <c r="F91" s="2" t="s">
        <v>6</v>
      </c>
      <c r="G91" s="234" t="s">
        <v>69</v>
      </c>
      <c r="H91" s="234"/>
      <c r="I91" s="163">
        <v>0</v>
      </c>
      <c r="J91" s="174"/>
      <c r="K91" s="128" t="s">
        <v>6</v>
      </c>
      <c r="L91" s="267" t="s">
        <v>69</v>
      </c>
      <c r="M91" s="267"/>
      <c r="N91" s="323">
        <v>0</v>
      </c>
      <c r="O91" s="197"/>
      <c r="P91" s="172" t="s">
        <v>6</v>
      </c>
      <c r="Q91" s="267" t="s">
        <v>69</v>
      </c>
      <c r="R91" s="267"/>
      <c r="S91" s="153">
        <v>0</v>
      </c>
      <c r="T91" s="186"/>
      <c r="U91" s="128" t="s">
        <v>6</v>
      </c>
      <c r="V91" s="267" t="s">
        <v>69</v>
      </c>
      <c r="W91" s="267"/>
      <c r="X91" s="153">
        <v>0</v>
      </c>
      <c r="Y91" s="186"/>
      <c r="Z91" s="128" t="s">
        <v>6</v>
      </c>
      <c r="AA91" s="267" t="s">
        <v>69</v>
      </c>
      <c r="AB91" s="267"/>
      <c r="AC91" s="153">
        <v>0</v>
      </c>
    </row>
    <row r="92" spans="1:29" x14ac:dyDescent="0.25">
      <c r="A92" s="2" t="s">
        <v>8</v>
      </c>
      <c r="B92" s="234" t="s">
        <v>70</v>
      </c>
      <c r="C92" s="234"/>
      <c r="D92" s="14">
        <v>0</v>
      </c>
      <c r="F92" s="2" t="s">
        <v>8</v>
      </c>
      <c r="G92" s="234" t="s">
        <v>70</v>
      </c>
      <c r="H92" s="234"/>
      <c r="I92" s="163">
        <v>0</v>
      </c>
      <c r="J92" s="174"/>
      <c r="K92" s="128" t="s">
        <v>8</v>
      </c>
      <c r="L92" s="267" t="s">
        <v>70</v>
      </c>
      <c r="M92" s="267"/>
      <c r="N92" s="323">
        <v>0</v>
      </c>
      <c r="O92" s="197"/>
      <c r="P92" s="172" t="s">
        <v>8</v>
      </c>
      <c r="Q92" s="267" t="s">
        <v>70</v>
      </c>
      <c r="R92" s="267"/>
      <c r="S92" s="153">
        <v>0</v>
      </c>
      <c r="T92" s="186"/>
      <c r="U92" s="128" t="s">
        <v>8</v>
      </c>
      <c r="V92" s="267" t="s">
        <v>70</v>
      </c>
      <c r="W92" s="267"/>
      <c r="X92" s="153">
        <v>0</v>
      </c>
      <c r="Y92" s="186"/>
      <c r="Z92" s="128" t="s">
        <v>8</v>
      </c>
      <c r="AA92" s="267" t="s">
        <v>70</v>
      </c>
      <c r="AB92" s="267"/>
      <c r="AC92" s="153">
        <v>0</v>
      </c>
    </row>
    <row r="93" spans="1:29" x14ac:dyDescent="0.25">
      <c r="A93" s="2" t="s">
        <v>10</v>
      </c>
      <c r="B93" s="234" t="s">
        <v>71</v>
      </c>
      <c r="C93" s="234"/>
      <c r="D93" s="14">
        <v>0</v>
      </c>
      <c r="F93" s="2" t="s">
        <v>10</v>
      </c>
      <c r="G93" s="234" t="s">
        <v>71</v>
      </c>
      <c r="H93" s="234"/>
      <c r="I93" s="163">
        <v>0</v>
      </c>
      <c r="J93" s="174"/>
      <c r="K93" s="128" t="s">
        <v>10</v>
      </c>
      <c r="L93" s="267" t="s">
        <v>71</v>
      </c>
      <c r="M93" s="267"/>
      <c r="N93" s="323">
        <v>0</v>
      </c>
      <c r="O93" s="197"/>
      <c r="P93" s="172" t="s">
        <v>10</v>
      </c>
      <c r="Q93" s="267" t="s">
        <v>71</v>
      </c>
      <c r="R93" s="267"/>
      <c r="S93" s="153">
        <v>0</v>
      </c>
      <c r="T93" s="186"/>
      <c r="U93" s="128" t="s">
        <v>10</v>
      </c>
      <c r="V93" s="267" t="s">
        <v>71</v>
      </c>
      <c r="W93" s="267"/>
      <c r="X93" s="153">
        <v>0</v>
      </c>
      <c r="Y93" s="186"/>
      <c r="Z93" s="128" t="s">
        <v>10</v>
      </c>
      <c r="AA93" s="267" t="s">
        <v>71</v>
      </c>
      <c r="AB93" s="267"/>
      <c r="AC93" s="153">
        <v>0</v>
      </c>
    </row>
    <row r="94" spans="1:29" x14ac:dyDescent="0.25">
      <c r="A94" s="2" t="s">
        <v>12</v>
      </c>
      <c r="B94" s="234" t="s">
        <v>17</v>
      </c>
      <c r="C94" s="234"/>
      <c r="D94" s="14">
        <v>0</v>
      </c>
      <c r="F94" s="2" t="s">
        <v>12</v>
      </c>
      <c r="G94" s="234" t="s">
        <v>17</v>
      </c>
      <c r="H94" s="234"/>
      <c r="I94" s="163">
        <v>0</v>
      </c>
      <c r="J94" s="174"/>
      <c r="K94" s="128" t="s">
        <v>12</v>
      </c>
      <c r="L94" s="267" t="s">
        <v>17</v>
      </c>
      <c r="M94" s="267"/>
      <c r="N94" s="323">
        <v>0</v>
      </c>
      <c r="O94" s="197"/>
      <c r="P94" s="172" t="s">
        <v>12</v>
      </c>
      <c r="Q94" s="267" t="s">
        <v>17</v>
      </c>
      <c r="R94" s="267"/>
      <c r="S94" s="153">
        <v>0</v>
      </c>
      <c r="T94" s="186"/>
      <c r="U94" s="128" t="s">
        <v>12</v>
      </c>
      <c r="V94" s="267" t="s">
        <v>17</v>
      </c>
      <c r="W94" s="267"/>
      <c r="X94" s="153">
        <v>0</v>
      </c>
      <c r="Y94" s="186"/>
      <c r="Z94" s="128" t="s">
        <v>12</v>
      </c>
      <c r="AA94" s="267" t="s">
        <v>17</v>
      </c>
      <c r="AB94" s="267"/>
      <c r="AC94" s="153">
        <v>0</v>
      </c>
    </row>
    <row r="95" spans="1:29" x14ac:dyDescent="0.25">
      <c r="A95" s="233" t="s">
        <v>18</v>
      </c>
      <c r="B95" s="233"/>
      <c r="C95" s="233"/>
      <c r="D95" s="14">
        <f>SUM(D91:D94)</f>
        <v>0</v>
      </c>
      <c r="F95" s="233" t="s">
        <v>18</v>
      </c>
      <c r="G95" s="233"/>
      <c r="H95" s="233"/>
      <c r="I95" s="163">
        <f>SUM(I91:I94)</f>
        <v>0</v>
      </c>
      <c r="J95" s="174"/>
      <c r="K95" s="264" t="s">
        <v>18</v>
      </c>
      <c r="L95" s="264"/>
      <c r="M95" s="264"/>
      <c r="N95" s="323">
        <f>SUM(N91:N94)</f>
        <v>0</v>
      </c>
      <c r="O95" s="197"/>
      <c r="P95" s="263" t="s">
        <v>18</v>
      </c>
      <c r="Q95" s="264"/>
      <c r="R95" s="264"/>
      <c r="S95" s="153">
        <f>SUM(S91:S94)</f>
        <v>0</v>
      </c>
      <c r="T95" s="186"/>
      <c r="U95" s="264" t="s">
        <v>18</v>
      </c>
      <c r="V95" s="264"/>
      <c r="W95" s="264"/>
      <c r="X95" s="153">
        <f>SUM(X91:X94)</f>
        <v>0</v>
      </c>
      <c r="Y95" s="186"/>
      <c r="Z95" s="264" t="s">
        <v>18</v>
      </c>
      <c r="AA95" s="264"/>
      <c r="AB95" s="264"/>
      <c r="AC95" s="153">
        <f>SUM(AC91:AC94)</f>
        <v>0</v>
      </c>
    </row>
    <row r="96" spans="1:29" x14ac:dyDescent="0.25">
      <c r="G96" s="1"/>
      <c r="H96" s="1"/>
      <c r="J96" s="174"/>
      <c r="K96" s="186"/>
      <c r="L96" s="288"/>
      <c r="M96" s="288"/>
      <c r="N96" s="186"/>
      <c r="O96" s="197"/>
      <c r="P96" s="186"/>
      <c r="Q96" s="288"/>
      <c r="R96" s="288"/>
      <c r="S96" s="186"/>
      <c r="T96" s="186"/>
      <c r="U96" s="186"/>
      <c r="V96" s="288"/>
      <c r="W96" s="288"/>
      <c r="X96" s="186"/>
      <c r="Y96" s="186"/>
      <c r="Z96" s="186"/>
      <c r="AA96" s="288"/>
      <c r="AB96" s="288"/>
      <c r="AC96" s="186"/>
    </row>
    <row r="97" spans="1:29" ht="15" customHeight="1" x14ac:dyDescent="0.25">
      <c r="A97" s="235" t="s">
        <v>72</v>
      </c>
      <c r="B97" s="235"/>
      <c r="C97" s="235"/>
      <c r="D97" s="235"/>
      <c r="F97" s="235" t="s">
        <v>72</v>
      </c>
      <c r="G97" s="235"/>
      <c r="H97" s="235"/>
      <c r="I97" s="236"/>
      <c r="J97" s="174"/>
      <c r="K97" s="335" t="s">
        <v>72</v>
      </c>
      <c r="L97" s="335"/>
      <c r="M97" s="335"/>
      <c r="N97" s="336"/>
      <c r="O97" s="197"/>
      <c r="P97" s="337" t="s">
        <v>72</v>
      </c>
      <c r="Q97" s="335"/>
      <c r="R97" s="335"/>
      <c r="S97" s="335"/>
      <c r="T97" s="186"/>
      <c r="U97" s="335" t="s">
        <v>72</v>
      </c>
      <c r="V97" s="335"/>
      <c r="W97" s="335"/>
      <c r="X97" s="335"/>
      <c r="Y97" s="186"/>
      <c r="Z97" s="335" t="s">
        <v>72</v>
      </c>
      <c r="AA97" s="335"/>
      <c r="AB97" s="335"/>
      <c r="AC97" s="335"/>
    </row>
    <row r="98" spans="1:29" ht="15" customHeight="1" x14ac:dyDescent="0.25">
      <c r="A98" s="240" t="s">
        <v>101</v>
      </c>
      <c r="B98" s="240"/>
      <c r="C98" s="241" t="s">
        <v>175</v>
      </c>
      <c r="D98" s="241"/>
      <c r="F98" s="240" t="s">
        <v>101</v>
      </c>
      <c r="G98" s="240"/>
      <c r="H98" s="241" t="s">
        <v>175</v>
      </c>
      <c r="I98" s="242"/>
      <c r="J98" s="174"/>
      <c r="K98" s="338" t="s">
        <v>101</v>
      </c>
      <c r="L98" s="338"/>
      <c r="M98" s="339" t="s">
        <v>175</v>
      </c>
      <c r="N98" s="340"/>
      <c r="O98" s="197"/>
      <c r="P98" s="341" t="s">
        <v>101</v>
      </c>
      <c r="Q98" s="338"/>
      <c r="R98" s="339" t="s">
        <v>175</v>
      </c>
      <c r="S98" s="339"/>
      <c r="T98" s="186"/>
      <c r="U98" s="338" t="s">
        <v>101</v>
      </c>
      <c r="V98" s="338"/>
      <c r="W98" s="339" t="s">
        <v>175</v>
      </c>
      <c r="X98" s="339"/>
      <c r="Y98" s="186"/>
      <c r="Z98" s="338" t="s">
        <v>101</v>
      </c>
      <c r="AA98" s="338"/>
      <c r="AB98" s="339" t="s">
        <v>175</v>
      </c>
      <c r="AC98" s="339"/>
    </row>
    <row r="99" spans="1:29" x14ac:dyDescent="0.25">
      <c r="A99" s="40">
        <v>6</v>
      </c>
      <c r="B99" s="41" t="s">
        <v>73</v>
      </c>
      <c r="C99" s="41" t="s">
        <v>28</v>
      </c>
      <c r="D99" s="40" t="s">
        <v>5</v>
      </c>
      <c r="F99" s="108">
        <v>6</v>
      </c>
      <c r="G99" s="109" t="s">
        <v>73</v>
      </c>
      <c r="H99" s="109" t="s">
        <v>28</v>
      </c>
      <c r="I99" s="156" t="s">
        <v>5</v>
      </c>
      <c r="J99" s="174"/>
      <c r="K99" s="206">
        <v>6</v>
      </c>
      <c r="L99" s="314" t="s">
        <v>73</v>
      </c>
      <c r="M99" s="314" t="s">
        <v>28</v>
      </c>
      <c r="N99" s="207" t="s">
        <v>5</v>
      </c>
      <c r="O99" s="197"/>
      <c r="P99" s="208">
        <v>6</v>
      </c>
      <c r="Q99" s="314" t="s">
        <v>73</v>
      </c>
      <c r="R99" s="314" t="s">
        <v>28</v>
      </c>
      <c r="S99" s="206" t="s">
        <v>5</v>
      </c>
      <c r="T99" s="186"/>
      <c r="U99" s="206">
        <v>6</v>
      </c>
      <c r="V99" s="314" t="s">
        <v>73</v>
      </c>
      <c r="W99" s="314" t="s">
        <v>28</v>
      </c>
      <c r="X99" s="206" t="s">
        <v>5</v>
      </c>
      <c r="Y99" s="186"/>
      <c r="Z99" s="206">
        <v>6</v>
      </c>
      <c r="AA99" s="314" t="s">
        <v>73</v>
      </c>
      <c r="AB99" s="314" t="s">
        <v>28</v>
      </c>
      <c r="AC99" s="206" t="s">
        <v>5</v>
      </c>
    </row>
    <row r="100" spans="1:29" x14ac:dyDescent="0.25">
      <c r="A100" s="2" t="s">
        <v>6</v>
      </c>
      <c r="B100" s="10" t="s">
        <v>74</v>
      </c>
      <c r="C100" s="15">
        <f>'Quadro-Resumo'!$I$8</f>
        <v>0.05</v>
      </c>
      <c r="D100" s="12">
        <f>C100*D116</f>
        <v>177.4232461</v>
      </c>
      <c r="F100" s="2" t="s">
        <v>6</v>
      </c>
      <c r="G100" s="10" t="s">
        <v>74</v>
      </c>
      <c r="H100" s="15">
        <f>'Quadro-Resumo'!$I$8</f>
        <v>0.05</v>
      </c>
      <c r="I100" s="178">
        <f>H100*I116</f>
        <v>176.12508700000001</v>
      </c>
      <c r="J100" s="174"/>
      <c r="K100" s="128" t="s">
        <v>6</v>
      </c>
      <c r="L100" s="132" t="s">
        <v>74</v>
      </c>
      <c r="M100" s="115">
        <f>'Quadro-Resumo'!$I$8</f>
        <v>0.05</v>
      </c>
      <c r="N100" s="191">
        <f>M100*N116</f>
        <v>175.03419700000001</v>
      </c>
      <c r="O100" s="197"/>
      <c r="P100" s="172" t="s">
        <v>6</v>
      </c>
      <c r="Q100" s="132" t="s">
        <v>74</v>
      </c>
      <c r="R100" s="115">
        <f>'Quadro-Resumo'!$I$8</f>
        <v>0.05</v>
      </c>
      <c r="S100" s="152">
        <f>R100*S116</f>
        <v>177.26338716400002</v>
      </c>
      <c r="T100" s="186"/>
      <c r="U100" s="128" t="s">
        <v>6</v>
      </c>
      <c r="V100" s="132" t="s">
        <v>74</v>
      </c>
      <c r="W100" s="115">
        <f>'Quadro-Resumo'!$I$8</f>
        <v>0.05</v>
      </c>
      <c r="X100" s="152">
        <f>W100*X116</f>
        <v>175.33583689672002</v>
      </c>
      <c r="Y100" s="186"/>
      <c r="Z100" s="128" t="s">
        <v>6</v>
      </c>
      <c r="AA100" s="132" t="s">
        <v>74</v>
      </c>
      <c r="AB100" s="115">
        <f>'Quadro-Resumo'!$I$8</f>
        <v>0.05</v>
      </c>
      <c r="AC100" s="152">
        <f>AB100*AC116</f>
        <v>187.07405221093828</v>
      </c>
    </row>
    <row r="101" spans="1:29" x14ac:dyDescent="0.25">
      <c r="A101" s="2" t="s">
        <v>8</v>
      </c>
      <c r="B101" s="10" t="s">
        <v>75</v>
      </c>
      <c r="C101" s="15">
        <f>'Quadro-Resumo'!$H$8</f>
        <v>0.10946134991766895</v>
      </c>
      <c r="D101" s="12">
        <f>C101*D116</f>
        <v>388.41976049761581</v>
      </c>
      <c r="F101" s="2" t="s">
        <v>8</v>
      </c>
      <c r="G101" s="10" t="s">
        <v>75</v>
      </c>
      <c r="H101" s="15">
        <f>'Quadro-Resumo'!$H$8</f>
        <v>0.10946134991766895</v>
      </c>
      <c r="I101" s="178">
        <f>H101*I116</f>
        <v>385.57779554773771</v>
      </c>
      <c r="J101" s="174"/>
      <c r="K101" s="128" t="s">
        <v>8</v>
      </c>
      <c r="L101" s="132" t="s">
        <v>75</v>
      </c>
      <c r="M101" s="115">
        <f>'Quadro-Resumo'!$H$8</f>
        <v>0.10946134991766895</v>
      </c>
      <c r="N101" s="191">
        <f>M101*N116</f>
        <v>383.18958970750401</v>
      </c>
      <c r="O101" s="197"/>
      <c r="P101" s="172" t="s">
        <v>8</v>
      </c>
      <c r="Q101" s="132" t="s">
        <v>75</v>
      </c>
      <c r="R101" s="115">
        <f>'Quadro-Resumo'!$H$8</f>
        <v>0.10946134991766895</v>
      </c>
      <c r="S101" s="152">
        <f>R101*S116</f>
        <v>388.06979299899666</v>
      </c>
      <c r="T101" s="186"/>
      <c r="U101" s="128" t="s">
        <v>8</v>
      </c>
      <c r="V101" s="132" t="s">
        <v>75</v>
      </c>
      <c r="W101" s="115">
        <f>'Quadro-Resumo'!$H$8</f>
        <v>0.10946134991766895</v>
      </c>
      <c r="X101" s="152">
        <f>W101*X116</f>
        <v>383.849947913184</v>
      </c>
      <c r="Y101" s="186"/>
      <c r="Z101" s="128" t="s">
        <v>8</v>
      </c>
      <c r="AA101" s="132" t="s">
        <v>75</v>
      </c>
      <c r="AB101" s="115">
        <f>'Quadro-Resumo'!$H$8</f>
        <v>0.10946134991766895</v>
      </c>
      <c r="AC101" s="152">
        <f>AB101*AC116</f>
        <v>409.54756579155571</v>
      </c>
    </row>
    <row r="102" spans="1:29" x14ac:dyDescent="0.25">
      <c r="A102" s="2" t="s">
        <v>10</v>
      </c>
      <c r="B102" s="10" t="s">
        <v>108</v>
      </c>
      <c r="C102" s="16">
        <f>SUM(C103:C105)</f>
        <v>8.6499999999999994E-2</v>
      </c>
      <c r="D102" s="42">
        <f>C102*(($D$100+$D$101+$D$116)/(1-$C$102))</f>
        <v>389.58690292686777</v>
      </c>
      <c r="F102" s="2" t="s">
        <v>10</v>
      </c>
      <c r="G102" s="10" t="s">
        <v>108</v>
      </c>
      <c r="H102" s="16">
        <f>SUM(H103:H105)</f>
        <v>5.6499999999999995E-2</v>
      </c>
      <c r="I102" s="161">
        <f>H102*(($I$100+$I$101+$I$116)/(1-$H$102))</f>
        <v>244.57611147212205</v>
      </c>
      <c r="J102" s="174"/>
      <c r="K102" s="128" t="s">
        <v>10</v>
      </c>
      <c r="L102" s="132" t="s">
        <v>108</v>
      </c>
      <c r="M102" s="116">
        <f>SUM(M103:M105)</f>
        <v>5.6499999999999995E-2</v>
      </c>
      <c r="N102" s="169">
        <f>M102*(($N$100+$N$101+$N$116)/(1-$H$102))</f>
        <v>243.06124701534068</v>
      </c>
      <c r="O102" s="197"/>
      <c r="P102" s="172" t="s">
        <v>10</v>
      </c>
      <c r="Q102" s="132" t="s">
        <v>108</v>
      </c>
      <c r="R102" s="116">
        <f>SUM(R103:R105)</f>
        <v>5.6499999999999995E-2</v>
      </c>
      <c r="S102" s="114">
        <f>R102*(($S$100+$S$101+$S$116)/(1-$R$102))</f>
        <v>246.15681205567492</v>
      </c>
      <c r="T102" s="186"/>
      <c r="U102" s="128" t="s">
        <v>10</v>
      </c>
      <c r="V102" s="132" t="s">
        <v>108</v>
      </c>
      <c r="W102" s="116">
        <f>SUM(W103:W105)</f>
        <v>5.6499999999999995E-2</v>
      </c>
      <c r="X102" s="114">
        <f>W102*(($X$100+$X$101+$X$116)/(1-$W$102))</f>
        <v>243.48011927403621</v>
      </c>
      <c r="Y102" s="186"/>
      <c r="Z102" s="128" t="s">
        <v>10</v>
      </c>
      <c r="AA102" s="132" t="s">
        <v>108</v>
      </c>
      <c r="AB102" s="116">
        <f>SUM(AB103:AB105)</f>
        <v>5.6499999999999995E-2</v>
      </c>
      <c r="AC102" s="114">
        <f>AB102*(($AC$100+$AC$101+$AC$116)/(1-$AB$102))</f>
        <v>259.78039259724551</v>
      </c>
    </row>
    <row r="103" spans="1:29" x14ac:dyDescent="0.25">
      <c r="A103" s="2" t="s">
        <v>103</v>
      </c>
      <c r="B103" s="10" t="s">
        <v>102</v>
      </c>
      <c r="C103" s="16">
        <v>6.4999999999999997E-3</v>
      </c>
      <c r="D103" s="42">
        <f>C103*(($D$100+$D$101+$D$116)/(1-$C$102))</f>
        <v>29.275316404909141</v>
      </c>
      <c r="F103" s="2" t="s">
        <v>103</v>
      </c>
      <c r="G103" s="10" t="s">
        <v>102</v>
      </c>
      <c r="H103" s="16">
        <v>6.4999999999999997E-3</v>
      </c>
      <c r="I103" s="161">
        <f>H103*(($I$100+$I$101+$I$116)/(1-$H$102))</f>
        <v>28.137074771129086</v>
      </c>
      <c r="J103" s="174"/>
      <c r="K103" s="128" t="s">
        <v>103</v>
      </c>
      <c r="L103" s="132" t="s">
        <v>102</v>
      </c>
      <c r="M103" s="116">
        <v>6.4999999999999997E-3</v>
      </c>
      <c r="N103" s="169">
        <f>M103*(($N$100+$N$101+$N$116)/(1-$H$102))</f>
        <v>27.962798329198488</v>
      </c>
      <c r="O103" s="197"/>
      <c r="P103" s="172" t="s">
        <v>103</v>
      </c>
      <c r="Q103" s="132" t="s">
        <v>102</v>
      </c>
      <c r="R103" s="116">
        <v>6.4999999999999997E-3</v>
      </c>
      <c r="S103" s="114">
        <f>R103*(($S$100+$S$101+$S$116)/(1-$R$102))</f>
        <v>28.318925280741365</v>
      </c>
      <c r="T103" s="186"/>
      <c r="U103" s="128" t="s">
        <v>103</v>
      </c>
      <c r="V103" s="132" t="s">
        <v>102</v>
      </c>
      <c r="W103" s="116">
        <v>6.4999999999999997E-3</v>
      </c>
      <c r="X103" s="114">
        <f>W103*(($X$100+$X$101+$X$116)/(1-$W$102))</f>
        <v>28.010987173119211</v>
      </c>
      <c r="Y103" s="186"/>
      <c r="Z103" s="128" t="s">
        <v>103</v>
      </c>
      <c r="AA103" s="132" t="s">
        <v>102</v>
      </c>
      <c r="AB103" s="116">
        <v>6.4999999999999997E-3</v>
      </c>
      <c r="AC103" s="114">
        <f>AB103*(($AC$100+$AC$101+$AC$116)/(1-$AB$102))</f>
        <v>29.88623985632028</v>
      </c>
    </row>
    <row r="104" spans="1:29" x14ac:dyDescent="0.25">
      <c r="A104" s="2" t="s">
        <v>105</v>
      </c>
      <c r="B104" s="10" t="s">
        <v>104</v>
      </c>
      <c r="C104" s="16">
        <v>0.03</v>
      </c>
      <c r="D104" s="42">
        <f>C104*(($D$100+$D$101+$D$116)/(1-$C$102))</f>
        <v>135.1168449457345</v>
      </c>
      <c r="F104" s="2" t="s">
        <v>105</v>
      </c>
      <c r="G104" s="10" t="s">
        <v>104</v>
      </c>
      <c r="H104" s="16">
        <v>0.03</v>
      </c>
      <c r="I104" s="161">
        <f>H104*(($I$100+$I$101+$I$116)/(1-$H$102))</f>
        <v>129.86342202059578</v>
      </c>
      <c r="J104" s="174"/>
      <c r="K104" s="128" t="s">
        <v>105</v>
      </c>
      <c r="L104" s="132" t="s">
        <v>104</v>
      </c>
      <c r="M104" s="116">
        <v>0.03</v>
      </c>
      <c r="N104" s="169">
        <f>M104*(($N$100+$N$101+$N$116)/(1-$H$102))</f>
        <v>129.05906921168534</v>
      </c>
      <c r="O104" s="197"/>
      <c r="P104" s="172" t="s">
        <v>105</v>
      </c>
      <c r="Q104" s="132" t="s">
        <v>104</v>
      </c>
      <c r="R104" s="116">
        <v>0.03</v>
      </c>
      <c r="S104" s="114">
        <f>R104*(($S$100+$S$101+$S$116)/(1-$R$102))</f>
        <v>130.70273206496014</v>
      </c>
      <c r="T104" s="186"/>
      <c r="U104" s="128" t="s">
        <v>105</v>
      </c>
      <c r="V104" s="132" t="s">
        <v>104</v>
      </c>
      <c r="W104" s="116">
        <v>0.03</v>
      </c>
      <c r="X104" s="114">
        <f>W104*(($X$100+$X$101+$X$116)/(1-$W$102))</f>
        <v>129.28147926055021</v>
      </c>
      <c r="Y104" s="186"/>
      <c r="Z104" s="128" t="s">
        <v>105</v>
      </c>
      <c r="AA104" s="132" t="s">
        <v>104</v>
      </c>
      <c r="AB104" s="116">
        <v>0.03</v>
      </c>
      <c r="AC104" s="114">
        <f>AB104*(($AC$100+$AC$101+$AC$116)/(1-$AB$102))</f>
        <v>137.93649164455516</v>
      </c>
    </row>
    <row r="105" spans="1:29" x14ac:dyDescent="0.25">
      <c r="A105" s="2" t="s">
        <v>107</v>
      </c>
      <c r="B105" s="10" t="s">
        <v>106</v>
      </c>
      <c r="C105" s="16">
        <v>0.05</v>
      </c>
      <c r="D105" s="42">
        <f>C105*(($D$100+$D$101+$D$116)/(1-$C$102))</f>
        <v>225.19474157622417</v>
      </c>
      <c r="F105" s="2" t="s">
        <v>107</v>
      </c>
      <c r="G105" s="10" t="s">
        <v>106</v>
      </c>
      <c r="H105" s="16">
        <v>0.02</v>
      </c>
      <c r="I105" s="161">
        <f>H105*(($I$100+$I$101+$I$116)/(1-$H$102))</f>
        <v>86.575614680397194</v>
      </c>
      <c r="J105" s="174"/>
      <c r="K105" s="128" t="s">
        <v>107</v>
      </c>
      <c r="L105" s="132" t="s">
        <v>106</v>
      </c>
      <c r="M105" s="116">
        <v>0.02</v>
      </c>
      <c r="N105" s="169">
        <f>M105*(($N$100+$N$101+$N$116)/(1-$H$102))</f>
        <v>86.039379474456894</v>
      </c>
      <c r="O105" s="197"/>
      <c r="P105" s="172" t="s">
        <v>107</v>
      </c>
      <c r="Q105" s="132" t="s">
        <v>106</v>
      </c>
      <c r="R105" s="116">
        <v>0.02</v>
      </c>
      <c r="S105" s="114">
        <f>R105*(($S$100+$S$101+$S$116)/(1-$R$102))</f>
        <v>87.135154709973435</v>
      </c>
      <c r="T105" s="186"/>
      <c r="U105" s="128" t="s">
        <v>107</v>
      </c>
      <c r="V105" s="132" t="s">
        <v>106</v>
      </c>
      <c r="W105" s="116">
        <v>0.02</v>
      </c>
      <c r="X105" s="114">
        <f>W105*(($X$100+$X$101+$X$116)/(1-$W$102))</f>
        <v>86.187652840366809</v>
      </c>
      <c r="Y105" s="186"/>
      <c r="Z105" s="128" t="s">
        <v>107</v>
      </c>
      <c r="AA105" s="132" t="s">
        <v>106</v>
      </c>
      <c r="AB105" s="116">
        <v>0.02</v>
      </c>
      <c r="AC105" s="114">
        <f>AB105*(($AC$100+$AC$101+$AC$116)/(1-$AB$102))</f>
        <v>91.957661096370103</v>
      </c>
    </row>
    <row r="106" spans="1:29" ht="34.5" customHeight="1" x14ac:dyDescent="0.25">
      <c r="A106" s="9" t="s">
        <v>12</v>
      </c>
      <c r="B106" s="6" t="s">
        <v>110</v>
      </c>
      <c r="C106" s="31">
        <v>4.4999999999999998E-2</v>
      </c>
      <c r="D106" s="43">
        <f>C106*(($D$100+$D$101+$D$116)/(1-$C$102))</f>
        <v>202.67526741860175</v>
      </c>
      <c r="F106" s="9" t="s">
        <v>12</v>
      </c>
      <c r="G106" s="6" t="s">
        <v>110</v>
      </c>
      <c r="H106" s="31">
        <v>4.4999999999999998E-2</v>
      </c>
      <c r="I106" s="166">
        <f>H106*(($I$100+$I$101+$I$116)/(1-$H$102))</f>
        <v>194.79513303089368</v>
      </c>
      <c r="J106" s="174"/>
      <c r="K106" s="129" t="s">
        <v>12</v>
      </c>
      <c r="L106" s="143" t="s">
        <v>110</v>
      </c>
      <c r="M106" s="139">
        <v>4.4999999999999998E-2</v>
      </c>
      <c r="N106" s="333">
        <f>M106*(($N$100+$N$101+$N$116)/(1-$H$102))</f>
        <v>193.588603817528</v>
      </c>
      <c r="O106" s="197"/>
      <c r="P106" s="173" t="s">
        <v>12</v>
      </c>
      <c r="Q106" s="143" t="s">
        <v>110</v>
      </c>
      <c r="R106" s="139">
        <v>4.4999999999999998E-2</v>
      </c>
      <c r="S106" s="334">
        <f>R106*(($S$100+$S$101+$S$116)/(1-$R$102))</f>
        <v>196.0540980974402</v>
      </c>
      <c r="T106" s="186"/>
      <c r="U106" s="129" t="s">
        <v>12</v>
      </c>
      <c r="V106" s="143" t="s">
        <v>110</v>
      </c>
      <c r="W106" s="139">
        <v>4.4999999999999998E-2</v>
      </c>
      <c r="X106" s="334">
        <f>W106*(($X$100+$X$101+$X$116)/(1-$W$102))</f>
        <v>193.92221889082532</v>
      </c>
      <c r="Y106" s="186"/>
      <c r="Z106" s="129" t="s">
        <v>12</v>
      </c>
      <c r="AA106" s="143" t="s">
        <v>110</v>
      </c>
      <c r="AB106" s="139">
        <v>4.4999999999999998E-2</v>
      </c>
      <c r="AC106" s="334">
        <f>AB106*(($AC$100+$AC$101+$AC$116)/(1-$AB$102))</f>
        <v>206.90473746683273</v>
      </c>
    </row>
    <row r="107" spans="1:29" x14ac:dyDescent="0.25">
      <c r="A107" s="233" t="s">
        <v>18</v>
      </c>
      <c r="B107" s="233"/>
      <c r="C107" s="16">
        <f>SUM(C100:C102)</f>
        <v>0.24596134991766896</v>
      </c>
      <c r="D107" s="12">
        <f>D100+D101+D102+D106</f>
        <v>1158.1051769430853</v>
      </c>
      <c r="F107" s="233" t="s">
        <v>18</v>
      </c>
      <c r="G107" s="233"/>
      <c r="H107" s="16">
        <f>SUM(H100:H102)</f>
        <v>0.21596134991766897</v>
      </c>
      <c r="I107" s="178">
        <f>I100+I101+I102+I106</f>
        <v>1001.0741270507535</v>
      </c>
      <c r="J107" s="174"/>
      <c r="K107" s="264" t="s">
        <v>18</v>
      </c>
      <c r="L107" s="264"/>
      <c r="M107" s="116">
        <f>SUM(M100:M102)</f>
        <v>0.21596134991766897</v>
      </c>
      <c r="N107" s="191">
        <f>N100+N101+N102+N106</f>
        <v>994.87363754037267</v>
      </c>
      <c r="O107" s="197"/>
      <c r="P107" s="263" t="s">
        <v>18</v>
      </c>
      <c r="Q107" s="264"/>
      <c r="R107" s="116">
        <f>SUM(R100:R102)</f>
        <v>0.21596134991766897</v>
      </c>
      <c r="S107" s="152">
        <f>S100+S101+S102+S106</f>
        <v>1007.5440903161118</v>
      </c>
      <c r="T107" s="186"/>
      <c r="U107" s="264" t="s">
        <v>18</v>
      </c>
      <c r="V107" s="264"/>
      <c r="W107" s="116">
        <f>SUM(W100:W102)</f>
        <v>0.21596134991766897</v>
      </c>
      <c r="X107" s="152">
        <f>X100+X101+X102+X106</f>
        <v>996.5881229747655</v>
      </c>
      <c r="Y107" s="186"/>
      <c r="Z107" s="264" t="s">
        <v>18</v>
      </c>
      <c r="AA107" s="264"/>
      <c r="AB107" s="116">
        <f>SUM(AB100:AB102)</f>
        <v>0.21596134991766897</v>
      </c>
      <c r="AC107" s="152">
        <f>AC100+AC101+AC102+AC106</f>
        <v>1063.3067480665723</v>
      </c>
    </row>
    <row r="108" spans="1:29" x14ac:dyDescent="0.25">
      <c r="G108" s="1"/>
      <c r="H108" s="1"/>
      <c r="J108" s="174"/>
      <c r="K108" s="186"/>
      <c r="L108" s="288"/>
      <c r="M108" s="288"/>
      <c r="N108" s="186"/>
      <c r="O108" s="197"/>
      <c r="P108" s="186"/>
      <c r="Q108" s="288"/>
      <c r="R108" s="288"/>
      <c r="S108" s="186"/>
      <c r="T108" s="186"/>
      <c r="U108" s="186"/>
      <c r="V108" s="288"/>
      <c r="W108" s="288"/>
      <c r="X108" s="186"/>
      <c r="Y108" s="186"/>
      <c r="Z108" s="186"/>
      <c r="AA108" s="288"/>
      <c r="AB108" s="288"/>
      <c r="AC108" s="186"/>
    </row>
    <row r="109" spans="1:29" ht="15" customHeight="1" x14ac:dyDescent="0.25">
      <c r="A109" s="235" t="s">
        <v>100</v>
      </c>
      <c r="B109" s="235"/>
      <c r="C109" s="235"/>
      <c r="D109" s="235"/>
      <c r="F109" s="235" t="s">
        <v>100</v>
      </c>
      <c r="G109" s="235"/>
      <c r="H109" s="235"/>
      <c r="I109" s="236"/>
      <c r="J109" s="174"/>
      <c r="K109" s="335" t="s">
        <v>100</v>
      </c>
      <c r="L109" s="335"/>
      <c r="M109" s="335"/>
      <c r="N109" s="336"/>
      <c r="O109" s="197"/>
      <c r="P109" s="337" t="s">
        <v>100</v>
      </c>
      <c r="Q109" s="335"/>
      <c r="R109" s="335"/>
      <c r="S109" s="335"/>
      <c r="T109" s="186"/>
      <c r="U109" s="335" t="s">
        <v>100</v>
      </c>
      <c r="V109" s="335"/>
      <c r="W109" s="335"/>
      <c r="X109" s="335"/>
      <c r="Y109" s="186"/>
      <c r="Z109" s="335" t="s">
        <v>100</v>
      </c>
      <c r="AA109" s="335"/>
      <c r="AB109" s="335"/>
      <c r="AC109" s="335"/>
    </row>
    <row r="110" spans="1:29" x14ac:dyDescent="0.25">
      <c r="A110" s="237" t="s">
        <v>82</v>
      </c>
      <c r="B110" s="238"/>
      <c r="C110" s="239"/>
      <c r="D110" s="35" t="s">
        <v>76</v>
      </c>
      <c r="F110" s="237" t="s">
        <v>82</v>
      </c>
      <c r="G110" s="238"/>
      <c r="H110" s="239"/>
      <c r="I110" s="159" t="s">
        <v>76</v>
      </c>
      <c r="J110" s="174"/>
      <c r="K110" s="268" t="s">
        <v>82</v>
      </c>
      <c r="L110" s="322"/>
      <c r="M110" s="263"/>
      <c r="N110" s="313" t="s">
        <v>76</v>
      </c>
      <c r="O110" s="197"/>
      <c r="P110" s="322" t="s">
        <v>82</v>
      </c>
      <c r="Q110" s="322"/>
      <c r="R110" s="263"/>
      <c r="S110" s="314" t="s">
        <v>76</v>
      </c>
      <c r="T110" s="186"/>
      <c r="U110" s="268" t="s">
        <v>82</v>
      </c>
      <c r="V110" s="322"/>
      <c r="W110" s="263"/>
      <c r="X110" s="314" t="s">
        <v>76</v>
      </c>
      <c r="Y110" s="186"/>
      <c r="Z110" s="268" t="s">
        <v>82</v>
      </c>
      <c r="AA110" s="322"/>
      <c r="AB110" s="263"/>
      <c r="AC110" s="314" t="s">
        <v>76</v>
      </c>
    </row>
    <row r="111" spans="1:29" ht="15" customHeight="1" x14ac:dyDescent="0.25">
      <c r="A111" s="9" t="s">
        <v>6</v>
      </c>
      <c r="B111" s="232" t="s">
        <v>77</v>
      </c>
      <c r="C111" s="232"/>
      <c r="D111" s="14">
        <f>D19</f>
        <v>1800</v>
      </c>
      <c r="F111" s="9" t="s">
        <v>6</v>
      </c>
      <c r="G111" s="232" t="s">
        <v>77</v>
      </c>
      <c r="H111" s="232"/>
      <c r="I111" s="163">
        <f>I19</f>
        <v>1800</v>
      </c>
      <c r="J111" s="174"/>
      <c r="K111" s="129" t="s">
        <v>6</v>
      </c>
      <c r="L111" s="269" t="s">
        <v>77</v>
      </c>
      <c r="M111" s="269"/>
      <c r="N111" s="323">
        <f>N19</f>
        <v>1800</v>
      </c>
      <c r="O111" s="197"/>
      <c r="P111" s="173" t="s">
        <v>6</v>
      </c>
      <c r="Q111" s="269" t="s">
        <v>77</v>
      </c>
      <c r="R111" s="269"/>
      <c r="S111" s="153">
        <f>S19</f>
        <v>1821.6</v>
      </c>
      <c r="T111" s="186"/>
      <c r="U111" s="129" t="s">
        <v>6</v>
      </c>
      <c r="V111" s="269" t="s">
        <v>77</v>
      </c>
      <c r="W111" s="269"/>
      <c r="X111" s="153">
        <f>X19</f>
        <v>1821.6</v>
      </c>
      <c r="Y111" s="186"/>
      <c r="Z111" s="129" t="s">
        <v>6</v>
      </c>
      <c r="AA111" s="269" t="s">
        <v>77</v>
      </c>
      <c r="AB111" s="269"/>
      <c r="AC111" s="153">
        <f>AC19</f>
        <v>1944.7401600000001</v>
      </c>
    </row>
    <row r="112" spans="1:29" ht="30" customHeight="1" x14ac:dyDescent="0.25">
      <c r="A112" s="9" t="s">
        <v>8</v>
      </c>
      <c r="B112" s="232" t="s">
        <v>19</v>
      </c>
      <c r="C112" s="232"/>
      <c r="D112" s="14">
        <f>D53</f>
        <v>1558.8682399999998</v>
      </c>
      <c r="F112" s="9" t="s">
        <v>8</v>
      </c>
      <c r="G112" s="232" t="s">
        <v>19</v>
      </c>
      <c r="H112" s="232"/>
      <c r="I112" s="163">
        <f>I53</f>
        <v>1558.8682399999998</v>
      </c>
      <c r="J112" s="174"/>
      <c r="K112" s="129" t="s">
        <v>8</v>
      </c>
      <c r="L112" s="269" t="s">
        <v>19</v>
      </c>
      <c r="M112" s="269"/>
      <c r="N112" s="323">
        <f>N53</f>
        <v>1537.05044</v>
      </c>
      <c r="O112" s="197"/>
      <c r="P112" s="173" t="s">
        <v>8</v>
      </c>
      <c r="Q112" s="269" t="s">
        <v>19</v>
      </c>
      <c r="R112" s="269"/>
      <c r="S112" s="153">
        <f>S53</f>
        <v>1558.07064128</v>
      </c>
      <c r="T112" s="186"/>
      <c r="U112" s="129" t="s">
        <v>8</v>
      </c>
      <c r="V112" s="269" t="s">
        <v>19</v>
      </c>
      <c r="W112" s="269"/>
      <c r="X112" s="153">
        <f>X53</f>
        <v>1558.07064128</v>
      </c>
      <c r="Y112" s="186"/>
      <c r="Z112" s="129" t="s">
        <v>8</v>
      </c>
      <c r="AA112" s="269" t="s">
        <v>19</v>
      </c>
      <c r="AB112" s="269"/>
      <c r="AC112" s="153">
        <f>AC53</f>
        <v>1661.106471430528</v>
      </c>
    </row>
    <row r="113" spans="1:29" ht="15" customHeight="1" x14ac:dyDescent="0.25">
      <c r="A113" s="9" t="s">
        <v>10</v>
      </c>
      <c r="B113" s="232" t="s">
        <v>78</v>
      </c>
      <c r="C113" s="232"/>
      <c r="D113" s="14">
        <f>D63</f>
        <v>161.45171999999997</v>
      </c>
      <c r="F113" s="9" t="s">
        <v>10</v>
      </c>
      <c r="G113" s="232" t="s">
        <v>78</v>
      </c>
      <c r="H113" s="232"/>
      <c r="I113" s="163">
        <f>I63</f>
        <v>135.48853799999998</v>
      </c>
      <c r="J113" s="174"/>
      <c r="K113" s="129" t="s">
        <v>10</v>
      </c>
      <c r="L113" s="269" t="s">
        <v>78</v>
      </c>
      <c r="M113" s="269"/>
      <c r="N113" s="323">
        <f>N63</f>
        <v>135.48853799999998</v>
      </c>
      <c r="O113" s="197"/>
      <c r="P113" s="173" t="s">
        <v>10</v>
      </c>
      <c r="Q113" s="269" t="s">
        <v>78</v>
      </c>
      <c r="R113" s="269"/>
      <c r="S113" s="153">
        <f>S63</f>
        <v>137.114400456</v>
      </c>
      <c r="T113" s="186"/>
      <c r="U113" s="129" t="s">
        <v>10</v>
      </c>
      <c r="V113" s="269" t="s">
        <v>78</v>
      </c>
      <c r="W113" s="269"/>
      <c r="X113" s="153">
        <f>X63</f>
        <v>98.563395110399995</v>
      </c>
      <c r="Y113" s="186"/>
      <c r="Z113" s="129" t="s">
        <v>10</v>
      </c>
      <c r="AA113" s="269" t="s">
        <v>78</v>
      </c>
      <c r="AB113" s="269"/>
      <c r="AC113" s="153">
        <f>AC63</f>
        <v>105.22628061986303</v>
      </c>
    </row>
    <row r="114" spans="1:29" ht="30" customHeight="1" x14ac:dyDescent="0.25">
      <c r="A114" s="9" t="s">
        <v>12</v>
      </c>
      <c r="B114" s="232" t="s">
        <v>53</v>
      </c>
      <c r="C114" s="232"/>
      <c r="D114" s="14">
        <f>D87</f>
        <v>28.144962</v>
      </c>
      <c r="F114" s="9" t="s">
        <v>12</v>
      </c>
      <c r="G114" s="232" t="s">
        <v>53</v>
      </c>
      <c r="H114" s="232"/>
      <c r="I114" s="163">
        <f>I87</f>
        <v>28.144962</v>
      </c>
      <c r="J114" s="174"/>
      <c r="K114" s="129" t="s">
        <v>12</v>
      </c>
      <c r="L114" s="269" t="s">
        <v>53</v>
      </c>
      <c r="M114" s="269"/>
      <c r="N114" s="323">
        <f>N87</f>
        <v>28.144962</v>
      </c>
      <c r="O114" s="197"/>
      <c r="P114" s="173" t="s">
        <v>12</v>
      </c>
      <c r="Q114" s="269" t="s">
        <v>53</v>
      </c>
      <c r="R114" s="269"/>
      <c r="S114" s="153">
        <f>S87</f>
        <v>28.482701543999994</v>
      </c>
      <c r="T114" s="186"/>
      <c r="U114" s="129" t="s">
        <v>12</v>
      </c>
      <c r="V114" s="269" t="s">
        <v>53</v>
      </c>
      <c r="W114" s="269"/>
      <c r="X114" s="153">
        <f>X87</f>
        <v>28.482701543999994</v>
      </c>
      <c r="Y114" s="186"/>
      <c r="Z114" s="129" t="s">
        <v>12</v>
      </c>
      <c r="AA114" s="269" t="s">
        <v>53</v>
      </c>
      <c r="AB114" s="269"/>
      <c r="AC114" s="153">
        <f>AC87</f>
        <v>30.408132168374397</v>
      </c>
    </row>
    <row r="115" spans="1:29" ht="15" customHeight="1" x14ac:dyDescent="0.25">
      <c r="A115" s="9" t="s">
        <v>14</v>
      </c>
      <c r="B115" s="232" t="s">
        <v>67</v>
      </c>
      <c r="C115" s="232"/>
      <c r="D115" s="14">
        <f>D95</f>
        <v>0</v>
      </c>
      <c r="F115" s="9" t="s">
        <v>14</v>
      </c>
      <c r="G115" s="232" t="s">
        <v>67</v>
      </c>
      <c r="H115" s="232"/>
      <c r="I115" s="163">
        <f>I95</f>
        <v>0</v>
      </c>
      <c r="J115" s="174"/>
      <c r="K115" s="129" t="s">
        <v>14</v>
      </c>
      <c r="L115" s="269" t="s">
        <v>67</v>
      </c>
      <c r="M115" s="269"/>
      <c r="N115" s="323">
        <f>N95</f>
        <v>0</v>
      </c>
      <c r="O115" s="197"/>
      <c r="P115" s="173" t="s">
        <v>14</v>
      </c>
      <c r="Q115" s="269" t="s">
        <v>67</v>
      </c>
      <c r="R115" s="269"/>
      <c r="S115" s="153">
        <f>S95</f>
        <v>0</v>
      </c>
      <c r="T115" s="186"/>
      <c r="U115" s="129" t="s">
        <v>14</v>
      </c>
      <c r="V115" s="269" t="s">
        <v>67</v>
      </c>
      <c r="W115" s="269"/>
      <c r="X115" s="153">
        <f>X95</f>
        <v>0</v>
      </c>
      <c r="Y115" s="186"/>
      <c r="Z115" s="129" t="s">
        <v>14</v>
      </c>
      <c r="AA115" s="269" t="s">
        <v>67</v>
      </c>
      <c r="AB115" s="269"/>
      <c r="AC115" s="153">
        <f>AC95</f>
        <v>0</v>
      </c>
    </row>
    <row r="116" spans="1:29" x14ac:dyDescent="0.25">
      <c r="A116" s="233" t="s">
        <v>79</v>
      </c>
      <c r="B116" s="233"/>
      <c r="C116" s="233"/>
      <c r="D116" s="14">
        <f>SUM(D111:D115)</f>
        <v>3548.4649219999997</v>
      </c>
      <c r="F116" s="233" t="s">
        <v>79</v>
      </c>
      <c r="G116" s="233"/>
      <c r="H116" s="233"/>
      <c r="I116" s="163">
        <f>SUM(I111:I115)</f>
        <v>3522.5017399999997</v>
      </c>
      <c r="J116" s="174"/>
      <c r="K116" s="264" t="s">
        <v>79</v>
      </c>
      <c r="L116" s="264"/>
      <c r="M116" s="264"/>
      <c r="N116" s="323">
        <f>SUM(N111:N115)</f>
        <v>3500.6839399999999</v>
      </c>
      <c r="O116" s="197"/>
      <c r="P116" s="263" t="s">
        <v>79</v>
      </c>
      <c r="Q116" s="264"/>
      <c r="R116" s="264"/>
      <c r="S116" s="153">
        <f>SUM(S111:S115)</f>
        <v>3545.2677432800001</v>
      </c>
      <c r="T116" s="186"/>
      <c r="U116" s="264" t="s">
        <v>79</v>
      </c>
      <c r="V116" s="264"/>
      <c r="W116" s="264"/>
      <c r="X116" s="153">
        <f>SUM(X111:X115)</f>
        <v>3506.7167379344</v>
      </c>
      <c r="Y116" s="186"/>
      <c r="Z116" s="264" t="s">
        <v>79</v>
      </c>
      <c r="AA116" s="264"/>
      <c r="AB116" s="264"/>
      <c r="AC116" s="153">
        <f>SUM(AC111:AC115)</f>
        <v>3741.4810442187654</v>
      </c>
    </row>
    <row r="117" spans="1:29" x14ac:dyDescent="0.25">
      <c r="A117" s="2" t="s">
        <v>16</v>
      </c>
      <c r="B117" s="234" t="s">
        <v>72</v>
      </c>
      <c r="C117" s="234"/>
      <c r="D117" s="14">
        <f>D107</f>
        <v>1158.1051769430853</v>
      </c>
      <c r="F117" s="2" t="s">
        <v>16</v>
      </c>
      <c r="G117" s="234" t="s">
        <v>72</v>
      </c>
      <c r="H117" s="234"/>
      <c r="I117" s="163">
        <f>I107</f>
        <v>1001.0741270507535</v>
      </c>
      <c r="J117" s="174"/>
      <c r="K117" s="128" t="s">
        <v>16</v>
      </c>
      <c r="L117" s="267" t="s">
        <v>72</v>
      </c>
      <c r="M117" s="267"/>
      <c r="N117" s="323">
        <f>N107</f>
        <v>994.87363754037267</v>
      </c>
      <c r="O117" s="197"/>
      <c r="P117" s="172" t="s">
        <v>16</v>
      </c>
      <c r="Q117" s="267" t="s">
        <v>72</v>
      </c>
      <c r="R117" s="267"/>
      <c r="S117" s="153">
        <f>S107</f>
        <v>1007.5440903161118</v>
      </c>
      <c r="T117" s="186"/>
      <c r="U117" s="128" t="s">
        <v>16</v>
      </c>
      <c r="V117" s="267" t="s">
        <v>72</v>
      </c>
      <c r="W117" s="267"/>
      <c r="X117" s="153">
        <f>X107</f>
        <v>996.5881229747655</v>
      </c>
      <c r="Y117" s="186"/>
      <c r="Z117" s="128" t="s">
        <v>16</v>
      </c>
      <c r="AA117" s="267" t="s">
        <v>72</v>
      </c>
      <c r="AB117" s="267"/>
      <c r="AC117" s="153">
        <f>AC107</f>
        <v>1063.3067480665723</v>
      </c>
    </row>
    <row r="118" spans="1:29" x14ac:dyDescent="0.25">
      <c r="A118" s="233" t="s">
        <v>80</v>
      </c>
      <c r="B118" s="233"/>
      <c r="C118" s="233"/>
      <c r="D118" s="14">
        <f>SUM(D116:D117)</f>
        <v>4706.5700989430852</v>
      </c>
      <c r="F118" s="233" t="s">
        <v>80</v>
      </c>
      <c r="G118" s="233"/>
      <c r="H118" s="233"/>
      <c r="I118" s="180">
        <f>SUM(I116:I117)</f>
        <v>4523.575867050753</v>
      </c>
      <c r="J118" s="174"/>
      <c r="K118" s="264" t="s">
        <v>80</v>
      </c>
      <c r="L118" s="264"/>
      <c r="M118" s="264"/>
      <c r="N118" s="323">
        <f>SUM(N116:N117)</f>
        <v>4495.5575775403722</v>
      </c>
      <c r="O118" s="197"/>
      <c r="P118" s="263" t="s">
        <v>80</v>
      </c>
      <c r="Q118" s="264"/>
      <c r="R118" s="264"/>
      <c r="S118" s="153">
        <f>SUM(S116:S117)</f>
        <v>4552.8118335961117</v>
      </c>
      <c r="T118" s="186"/>
      <c r="U118" s="264" t="s">
        <v>80</v>
      </c>
      <c r="V118" s="264"/>
      <c r="W118" s="264"/>
      <c r="X118" s="153">
        <f>SUM(X116:X117)</f>
        <v>4503.3048609091657</v>
      </c>
      <c r="Y118" s="186"/>
      <c r="Z118" s="264" t="s">
        <v>80</v>
      </c>
      <c r="AA118" s="264"/>
      <c r="AB118" s="264"/>
      <c r="AC118" s="153">
        <f>SUM(AC116:AC117)</f>
        <v>4804.7877922853377</v>
      </c>
    </row>
  </sheetData>
  <mergeCells count="383">
    <mergeCell ref="L114:M114"/>
    <mergeCell ref="L115:M115"/>
    <mergeCell ref="K116:M116"/>
    <mergeCell ref="L117:M117"/>
    <mergeCell ref="K118:M118"/>
    <mergeCell ref="K97:N97"/>
    <mergeCell ref="K98:L98"/>
    <mergeCell ref="M98:N98"/>
    <mergeCell ref="K107:L107"/>
    <mergeCell ref="K109:N109"/>
    <mergeCell ref="K110:M110"/>
    <mergeCell ref="L111:M111"/>
    <mergeCell ref="L112:M112"/>
    <mergeCell ref="L113:M113"/>
    <mergeCell ref="L85:M85"/>
    <mergeCell ref="K87:M87"/>
    <mergeCell ref="K89:N89"/>
    <mergeCell ref="L90:M90"/>
    <mergeCell ref="L91:M91"/>
    <mergeCell ref="L92:M92"/>
    <mergeCell ref="L93:M93"/>
    <mergeCell ref="L94:M94"/>
    <mergeCell ref="K95:M95"/>
    <mergeCell ref="K63:L63"/>
    <mergeCell ref="K65:N65"/>
    <mergeCell ref="K66:N66"/>
    <mergeCell ref="K68:N68"/>
    <mergeCell ref="K76:L76"/>
    <mergeCell ref="K78:N78"/>
    <mergeCell ref="K81:L81"/>
    <mergeCell ref="K83:N83"/>
    <mergeCell ref="L84:M84"/>
    <mergeCell ref="K40:N40"/>
    <mergeCell ref="K46:M46"/>
    <mergeCell ref="K48:N48"/>
    <mergeCell ref="L49:M49"/>
    <mergeCell ref="L50:M50"/>
    <mergeCell ref="L51:M51"/>
    <mergeCell ref="L52:M52"/>
    <mergeCell ref="K53:M53"/>
    <mergeCell ref="K55:N55"/>
    <mergeCell ref="K1:N1"/>
    <mergeCell ref="K2:N2"/>
    <mergeCell ref="K3:N3"/>
    <mergeCell ref="M4:N4"/>
    <mergeCell ref="M5:N5"/>
    <mergeCell ref="M6:N6"/>
    <mergeCell ref="M7:N7"/>
    <mergeCell ref="M8:N8"/>
    <mergeCell ref="M9:N9"/>
    <mergeCell ref="K11:N11"/>
    <mergeCell ref="L12:M12"/>
    <mergeCell ref="L13:M13"/>
    <mergeCell ref="L14:M14"/>
    <mergeCell ref="L15:M15"/>
    <mergeCell ref="L16:M16"/>
    <mergeCell ref="L17:M17"/>
    <mergeCell ref="L18:M18"/>
    <mergeCell ref="K19:M19"/>
    <mergeCell ref="K21:N21"/>
    <mergeCell ref="K22:N22"/>
    <mergeCell ref="K26:L26"/>
    <mergeCell ref="K28:N28"/>
    <mergeCell ref="K38:L38"/>
    <mergeCell ref="Z110:AB110"/>
    <mergeCell ref="AA111:AB111"/>
    <mergeCell ref="AA112:AB112"/>
    <mergeCell ref="AA113:AB113"/>
    <mergeCell ref="Z78:AC78"/>
    <mergeCell ref="Z81:AA81"/>
    <mergeCell ref="Z83:AC83"/>
    <mergeCell ref="AA84:AB84"/>
    <mergeCell ref="AA85:AB85"/>
    <mergeCell ref="Z87:AB87"/>
    <mergeCell ref="Z89:AC89"/>
    <mergeCell ref="AA90:AB90"/>
    <mergeCell ref="AA91:AB91"/>
    <mergeCell ref="AA51:AB51"/>
    <mergeCell ref="AA52:AB52"/>
    <mergeCell ref="Z53:AB53"/>
    <mergeCell ref="Z55:AC55"/>
    <mergeCell ref="Z63:AA63"/>
    <mergeCell ref="Z65:AC65"/>
    <mergeCell ref="AA114:AB114"/>
    <mergeCell ref="AA115:AB115"/>
    <mergeCell ref="Z116:AB116"/>
    <mergeCell ref="AA117:AB117"/>
    <mergeCell ref="Z118:AB118"/>
    <mergeCell ref="AA92:AB92"/>
    <mergeCell ref="AA93:AB93"/>
    <mergeCell ref="AA94:AB94"/>
    <mergeCell ref="Z95:AB95"/>
    <mergeCell ref="Z97:AC97"/>
    <mergeCell ref="Z98:AA98"/>
    <mergeCell ref="AB98:AC98"/>
    <mergeCell ref="Z107:AA107"/>
    <mergeCell ref="Z109:AC109"/>
    <mergeCell ref="Z66:AC66"/>
    <mergeCell ref="Z68:AC68"/>
    <mergeCell ref="Z76:AA76"/>
    <mergeCell ref="Z22:AC22"/>
    <mergeCell ref="Z26:AA26"/>
    <mergeCell ref="Z28:AC28"/>
    <mergeCell ref="Z38:AA38"/>
    <mergeCell ref="Z40:AC40"/>
    <mergeCell ref="Z46:AB46"/>
    <mergeCell ref="Z48:AC48"/>
    <mergeCell ref="AA49:AB49"/>
    <mergeCell ref="AA50:AB50"/>
    <mergeCell ref="V114:W114"/>
    <mergeCell ref="V115:W115"/>
    <mergeCell ref="U116:W116"/>
    <mergeCell ref="V117:W117"/>
    <mergeCell ref="U118:W118"/>
    <mergeCell ref="Z1:AC1"/>
    <mergeCell ref="Z2:AC2"/>
    <mergeCell ref="Z3:AC3"/>
    <mergeCell ref="AB4:AC4"/>
    <mergeCell ref="AB5:AC5"/>
    <mergeCell ref="AB6:AC6"/>
    <mergeCell ref="AB7:AC7"/>
    <mergeCell ref="AB8:AC8"/>
    <mergeCell ref="AB9:AC9"/>
    <mergeCell ref="Z11:AC11"/>
    <mergeCell ref="AA12:AB12"/>
    <mergeCell ref="AA13:AB13"/>
    <mergeCell ref="AA14:AB14"/>
    <mergeCell ref="AA15:AB15"/>
    <mergeCell ref="AA16:AB16"/>
    <mergeCell ref="AA17:AB17"/>
    <mergeCell ref="AA18:AB18"/>
    <mergeCell ref="Z19:AB19"/>
    <mergeCell ref="Z21:AC21"/>
    <mergeCell ref="U97:X97"/>
    <mergeCell ref="U98:V98"/>
    <mergeCell ref="W98:X98"/>
    <mergeCell ref="U107:V107"/>
    <mergeCell ref="U109:X109"/>
    <mergeCell ref="U110:W110"/>
    <mergeCell ref="V111:W111"/>
    <mergeCell ref="V112:W112"/>
    <mergeCell ref="V113:W113"/>
    <mergeCell ref="V85:W85"/>
    <mergeCell ref="U87:W87"/>
    <mergeCell ref="U89:X89"/>
    <mergeCell ref="V90:W90"/>
    <mergeCell ref="V91:W91"/>
    <mergeCell ref="V92:W92"/>
    <mergeCell ref="V93:W93"/>
    <mergeCell ref="V94:W94"/>
    <mergeCell ref="U95:W95"/>
    <mergeCell ref="U63:V63"/>
    <mergeCell ref="U65:X65"/>
    <mergeCell ref="U66:X66"/>
    <mergeCell ref="U68:X68"/>
    <mergeCell ref="U76:V76"/>
    <mergeCell ref="U78:X78"/>
    <mergeCell ref="U81:V81"/>
    <mergeCell ref="U83:X83"/>
    <mergeCell ref="V84:W84"/>
    <mergeCell ref="U40:X40"/>
    <mergeCell ref="U46:W46"/>
    <mergeCell ref="U48:X48"/>
    <mergeCell ref="V49:W49"/>
    <mergeCell ref="V50:W50"/>
    <mergeCell ref="V51:W51"/>
    <mergeCell ref="V52:W52"/>
    <mergeCell ref="U53:W53"/>
    <mergeCell ref="U55:X55"/>
    <mergeCell ref="P118:R118"/>
    <mergeCell ref="U1:X1"/>
    <mergeCell ref="U2:X2"/>
    <mergeCell ref="U3:X3"/>
    <mergeCell ref="W4:X4"/>
    <mergeCell ref="W5:X5"/>
    <mergeCell ref="W6:X6"/>
    <mergeCell ref="W7:X7"/>
    <mergeCell ref="W8:X8"/>
    <mergeCell ref="W9:X9"/>
    <mergeCell ref="U11:X11"/>
    <mergeCell ref="V12:W12"/>
    <mergeCell ref="V13:W13"/>
    <mergeCell ref="V14:W14"/>
    <mergeCell ref="V15:W15"/>
    <mergeCell ref="V16:W16"/>
    <mergeCell ref="V17:W17"/>
    <mergeCell ref="V18:W18"/>
    <mergeCell ref="U19:W19"/>
    <mergeCell ref="U21:X21"/>
    <mergeCell ref="U22:X22"/>
    <mergeCell ref="U26:V26"/>
    <mergeCell ref="U28:X28"/>
    <mergeCell ref="U38:V38"/>
    <mergeCell ref="P109:S109"/>
    <mergeCell ref="P110:R110"/>
    <mergeCell ref="Q111:R111"/>
    <mergeCell ref="Q112:R112"/>
    <mergeCell ref="Q113:R113"/>
    <mergeCell ref="Q114:R114"/>
    <mergeCell ref="Q115:R115"/>
    <mergeCell ref="P116:R116"/>
    <mergeCell ref="Q117:R117"/>
    <mergeCell ref="Q91:R91"/>
    <mergeCell ref="Q92:R92"/>
    <mergeCell ref="Q93:R93"/>
    <mergeCell ref="Q94:R94"/>
    <mergeCell ref="P95:R95"/>
    <mergeCell ref="P97:S97"/>
    <mergeCell ref="P98:Q98"/>
    <mergeCell ref="R98:S98"/>
    <mergeCell ref="P107:Q107"/>
    <mergeCell ref="P76:Q76"/>
    <mergeCell ref="P78:S78"/>
    <mergeCell ref="P81:Q81"/>
    <mergeCell ref="P83:S83"/>
    <mergeCell ref="Q84:R84"/>
    <mergeCell ref="Q85:R85"/>
    <mergeCell ref="P87:R87"/>
    <mergeCell ref="P89:S89"/>
    <mergeCell ref="Q90:R90"/>
    <mergeCell ref="Q50:R50"/>
    <mergeCell ref="Q51:R51"/>
    <mergeCell ref="Q52:R52"/>
    <mergeCell ref="P53:R53"/>
    <mergeCell ref="P55:S55"/>
    <mergeCell ref="P63:Q63"/>
    <mergeCell ref="P65:S65"/>
    <mergeCell ref="P66:S66"/>
    <mergeCell ref="P68:S68"/>
    <mergeCell ref="P21:S21"/>
    <mergeCell ref="P22:S22"/>
    <mergeCell ref="P26:Q26"/>
    <mergeCell ref="P28:S28"/>
    <mergeCell ref="P38:Q38"/>
    <mergeCell ref="P40:S40"/>
    <mergeCell ref="P46:R46"/>
    <mergeCell ref="P48:S48"/>
    <mergeCell ref="Q49:R49"/>
    <mergeCell ref="P11:S11"/>
    <mergeCell ref="Q12:R12"/>
    <mergeCell ref="Q13:R13"/>
    <mergeCell ref="Q14:R14"/>
    <mergeCell ref="Q15:R15"/>
    <mergeCell ref="Q16:R16"/>
    <mergeCell ref="Q17:R17"/>
    <mergeCell ref="Q18:R18"/>
    <mergeCell ref="P19:R19"/>
    <mergeCell ref="P1:S1"/>
    <mergeCell ref="P2:S2"/>
    <mergeCell ref="P3:S3"/>
    <mergeCell ref="R4:S4"/>
    <mergeCell ref="R5:S5"/>
    <mergeCell ref="R6:S6"/>
    <mergeCell ref="R7:S7"/>
    <mergeCell ref="R8:S8"/>
    <mergeCell ref="R9:S9"/>
    <mergeCell ref="B14:C14"/>
    <mergeCell ref="A1:D1"/>
    <mergeCell ref="A3:D3"/>
    <mergeCell ref="C4:D4"/>
    <mergeCell ref="C5:D5"/>
    <mergeCell ref="C6:D6"/>
    <mergeCell ref="C7:D7"/>
    <mergeCell ref="C8:D8"/>
    <mergeCell ref="C9:D9"/>
    <mergeCell ref="A11:D11"/>
    <mergeCell ref="B12:C12"/>
    <mergeCell ref="B13:C13"/>
    <mergeCell ref="A21:D21"/>
    <mergeCell ref="A22:D22"/>
    <mergeCell ref="A26:B26"/>
    <mergeCell ref="A48:D48"/>
    <mergeCell ref="A28:D28"/>
    <mergeCell ref="A38:B38"/>
    <mergeCell ref="A40:D40"/>
    <mergeCell ref="A46:C46"/>
    <mergeCell ref="B15:C15"/>
    <mergeCell ref="B16:C16"/>
    <mergeCell ref="B17:C17"/>
    <mergeCell ref="B18:C18"/>
    <mergeCell ref="A19:C19"/>
    <mergeCell ref="A68:D68"/>
    <mergeCell ref="B49:C49"/>
    <mergeCell ref="B50:C50"/>
    <mergeCell ref="B51:C51"/>
    <mergeCell ref="B52:C52"/>
    <mergeCell ref="A53:C53"/>
    <mergeCell ref="A55:D55"/>
    <mergeCell ref="A63:B63"/>
    <mergeCell ref="A65:D65"/>
    <mergeCell ref="A66:D66"/>
    <mergeCell ref="B92:C92"/>
    <mergeCell ref="A76:B76"/>
    <mergeCell ref="A78:D78"/>
    <mergeCell ref="A81:B81"/>
    <mergeCell ref="A83:D83"/>
    <mergeCell ref="B84:C84"/>
    <mergeCell ref="B85:C85"/>
    <mergeCell ref="A87:C87"/>
    <mergeCell ref="A89:D89"/>
    <mergeCell ref="B90:C90"/>
    <mergeCell ref="B91:C91"/>
    <mergeCell ref="A118:C118"/>
    <mergeCell ref="B112:C112"/>
    <mergeCell ref="B113:C113"/>
    <mergeCell ref="B114:C114"/>
    <mergeCell ref="B115:C115"/>
    <mergeCell ref="A116:C116"/>
    <mergeCell ref="B117:C117"/>
    <mergeCell ref="B111:C111"/>
    <mergeCell ref="B93:C93"/>
    <mergeCell ref="B94:C94"/>
    <mergeCell ref="A95:C95"/>
    <mergeCell ref="A97:D97"/>
    <mergeCell ref="A98:B98"/>
    <mergeCell ref="C98:D98"/>
    <mergeCell ref="A107:B107"/>
    <mergeCell ref="A109:D109"/>
    <mergeCell ref="A110:C110"/>
    <mergeCell ref="H7:I7"/>
    <mergeCell ref="H8:I8"/>
    <mergeCell ref="H9:I9"/>
    <mergeCell ref="F11:I11"/>
    <mergeCell ref="G12:H12"/>
    <mergeCell ref="F1:I1"/>
    <mergeCell ref="F3:I3"/>
    <mergeCell ref="H4:I4"/>
    <mergeCell ref="H5:I5"/>
    <mergeCell ref="H6:I6"/>
    <mergeCell ref="F2:I2"/>
    <mergeCell ref="G18:H18"/>
    <mergeCell ref="F19:H19"/>
    <mergeCell ref="F21:I21"/>
    <mergeCell ref="F22:I22"/>
    <mergeCell ref="F26:G26"/>
    <mergeCell ref="G13:H13"/>
    <mergeCell ref="G14:H14"/>
    <mergeCell ref="G15:H15"/>
    <mergeCell ref="G16:H16"/>
    <mergeCell ref="G17:H17"/>
    <mergeCell ref="G49:H49"/>
    <mergeCell ref="G50:H50"/>
    <mergeCell ref="G51:H51"/>
    <mergeCell ref="G52:H52"/>
    <mergeCell ref="F53:H53"/>
    <mergeCell ref="F28:I28"/>
    <mergeCell ref="F38:G38"/>
    <mergeCell ref="F40:I40"/>
    <mergeCell ref="F46:H46"/>
    <mergeCell ref="F48:I48"/>
    <mergeCell ref="F76:G76"/>
    <mergeCell ref="F78:I78"/>
    <mergeCell ref="F81:G81"/>
    <mergeCell ref="F83:I83"/>
    <mergeCell ref="G84:H84"/>
    <mergeCell ref="F55:I55"/>
    <mergeCell ref="F63:G63"/>
    <mergeCell ref="F66:I66"/>
    <mergeCell ref="F68:I68"/>
    <mergeCell ref="F65:I65"/>
    <mergeCell ref="G92:H92"/>
    <mergeCell ref="G93:H93"/>
    <mergeCell ref="G94:H94"/>
    <mergeCell ref="F95:H95"/>
    <mergeCell ref="F97:I97"/>
    <mergeCell ref="G85:H85"/>
    <mergeCell ref="F87:H87"/>
    <mergeCell ref="F89:I89"/>
    <mergeCell ref="G90:H90"/>
    <mergeCell ref="G91:H91"/>
    <mergeCell ref="F116:H116"/>
    <mergeCell ref="G117:H117"/>
    <mergeCell ref="F118:H118"/>
    <mergeCell ref="G111:H111"/>
    <mergeCell ref="G112:H112"/>
    <mergeCell ref="G113:H113"/>
    <mergeCell ref="G114:H114"/>
    <mergeCell ref="G115:H115"/>
    <mergeCell ref="F98:G98"/>
    <mergeCell ref="H98:I98"/>
    <mergeCell ref="F107:G107"/>
    <mergeCell ref="F109:I109"/>
    <mergeCell ref="F110:H1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L17"/>
  <sheetViews>
    <sheetView workbookViewId="0">
      <selection activeCell="L13" sqref="L13"/>
    </sheetView>
  </sheetViews>
  <sheetFormatPr defaultRowHeight="15" x14ac:dyDescent="0.25"/>
  <cols>
    <col min="2" max="2" width="12.140625" bestFit="1" customWidth="1"/>
    <col min="3" max="3" width="13.28515625" bestFit="1" customWidth="1"/>
    <col min="4" max="4" width="10.5703125" bestFit="1" customWidth="1"/>
    <col min="6" max="6" width="15.5703125" customWidth="1"/>
    <col min="7" max="7" width="14.5703125" customWidth="1"/>
    <col min="8" max="8" width="13" customWidth="1"/>
    <col min="10" max="10" width="13.5703125" customWidth="1"/>
    <col min="11" max="11" width="14.5703125" customWidth="1"/>
    <col min="12" max="12" width="13.85546875" customWidth="1"/>
  </cols>
  <sheetData>
    <row r="1" spans="2:12" x14ac:dyDescent="0.25">
      <c r="F1" s="273" t="s">
        <v>213</v>
      </c>
      <c r="G1" s="273"/>
      <c r="H1" s="273"/>
      <c r="J1" s="273" t="s">
        <v>214</v>
      </c>
      <c r="K1" s="273"/>
      <c r="L1" s="273"/>
    </row>
    <row r="2" spans="2:12" x14ac:dyDescent="0.25">
      <c r="B2" s="274" t="s">
        <v>173</v>
      </c>
      <c r="C2" s="275"/>
      <c r="D2" s="276"/>
      <c r="F2" s="274" t="s">
        <v>173</v>
      </c>
      <c r="G2" s="275"/>
      <c r="H2" s="276"/>
      <c r="J2" s="274" t="s">
        <v>173</v>
      </c>
      <c r="K2" s="275"/>
      <c r="L2" s="276"/>
    </row>
    <row r="3" spans="2:12" x14ac:dyDescent="0.25">
      <c r="B3" s="277" t="s">
        <v>131</v>
      </c>
      <c r="C3" s="277"/>
      <c r="D3" s="56">
        <v>26.24</v>
      </c>
      <c r="F3" s="277" t="s">
        <v>131</v>
      </c>
      <c r="G3" s="277"/>
      <c r="H3" s="56">
        <v>26.87</v>
      </c>
      <c r="J3" s="277" t="s">
        <v>131</v>
      </c>
      <c r="K3" s="277"/>
      <c r="L3" s="56">
        <v>28.69</v>
      </c>
    </row>
    <row r="4" spans="2:12" x14ac:dyDescent="0.25">
      <c r="B4" s="25" t="s">
        <v>132</v>
      </c>
      <c r="C4" s="25" t="s">
        <v>133</v>
      </c>
      <c r="D4" s="25" t="s">
        <v>134</v>
      </c>
      <c r="F4" s="25" t="s">
        <v>132</v>
      </c>
      <c r="G4" s="25" t="s">
        <v>133</v>
      </c>
      <c r="H4" s="25" t="s">
        <v>134</v>
      </c>
      <c r="J4" s="25" t="s">
        <v>132</v>
      </c>
      <c r="K4" s="25" t="s">
        <v>133</v>
      </c>
      <c r="L4" s="25" t="s">
        <v>134</v>
      </c>
    </row>
    <row r="5" spans="2:12" x14ac:dyDescent="0.25">
      <c r="B5" s="57">
        <v>0</v>
      </c>
      <c r="C5" s="57">
        <v>1818.39</v>
      </c>
      <c r="D5" s="37">
        <v>0</v>
      </c>
      <c r="F5" s="57">
        <v>0</v>
      </c>
      <c r="G5" s="57">
        <v>1861.34</v>
      </c>
      <c r="H5" s="37">
        <v>0</v>
      </c>
      <c r="J5" s="57">
        <v>0</v>
      </c>
      <c r="K5" s="57">
        <v>1987.17</v>
      </c>
      <c r="L5" s="37">
        <v>0</v>
      </c>
    </row>
    <row r="6" spans="2:12" x14ac:dyDescent="0.25">
      <c r="B6" s="57">
        <v>1818.38</v>
      </c>
      <c r="C6" s="57">
        <v>3077.29</v>
      </c>
      <c r="D6" s="37">
        <v>0.05</v>
      </c>
      <c r="F6" s="57">
        <v>1861.35</v>
      </c>
      <c r="G6" s="57">
        <v>3149.96</v>
      </c>
      <c r="H6" s="37">
        <v>0.05</v>
      </c>
      <c r="J6" s="57">
        <v>1987.18</v>
      </c>
      <c r="K6" s="57">
        <v>3362.9</v>
      </c>
      <c r="L6" s="37">
        <v>0.05</v>
      </c>
    </row>
    <row r="7" spans="2:12" x14ac:dyDescent="0.25">
      <c r="B7" s="57">
        <v>3077.28</v>
      </c>
      <c r="C7" s="57">
        <v>4479.2</v>
      </c>
      <c r="D7" s="37">
        <v>7.4999999999999997E-2</v>
      </c>
      <c r="F7" s="57">
        <v>3149.97</v>
      </c>
      <c r="G7" s="57">
        <v>4581.75</v>
      </c>
      <c r="H7" s="37">
        <v>7.4999999999999997E-2</v>
      </c>
      <c r="J7" s="57">
        <v>3362.91</v>
      </c>
      <c r="K7" s="57">
        <v>4891.4799999999996</v>
      </c>
      <c r="L7" s="37">
        <v>7.4999999999999997E-2</v>
      </c>
    </row>
    <row r="8" spans="2:12" x14ac:dyDescent="0.25">
      <c r="B8" s="57">
        <v>4479.1899999999996</v>
      </c>
      <c r="C8" s="57">
        <v>5595.06</v>
      </c>
      <c r="D8" s="37">
        <v>0.1</v>
      </c>
      <c r="F8" s="57">
        <v>4581.76</v>
      </c>
      <c r="G8" s="57">
        <v>5727.2</v>
      </c>
      <c r="H8" s="37">
        <v>0.1</v>
      </c>
      <c r="J8" s="57">
        <v>4891.49</v>
      </c>
      <c r="K8" s="57">
        <v>6114.36</v>
      </c>
      <c r="L8" s="37">
        <v>0.1</v>
      </c>
    </row>
    <row r="9" spans="2:12" x14ac:dyDescent="0.25">
      <c r="B9" s="57">
        <v>5595.05</v>
      </c>
      <c r="C9" s="57">
        <v>6854.07</v>
      </c>
      <c r="D9" s="37">
        <v>0.15</v>
      </c>
      <c r="F9" s="57">
        <v>5727.21</v>
      </c>
      <c r="G9" s="57">
        <v>7015.83</v>
      </c>
      <c r="H9" s="37">
        <v>0.15</v>
      </c>
      <c r="J9" s="57">
        <v>6114.37</v>
      </c>
      <c r="K9" s="57">
        <v>7490.11</v>
      </c>
      <c r="L9" s="37">
        <v>0.15</v>
      </c>
    </row>
    <row r="10" spans="2:12" x14ac:dyDescent="0.25">
      <c r="B10" s="57">
        <v>6854.06</v>
      </c>
      <c r="C10" s="57">
        <v>50000</v>
      </c>
      <c r="D10" s="37">
        <v>0.2</v>
      </c>
      <c r="F10" s="57">
        <v>7015.84</v>
      </c>
      <c r="G10" s="57"/>
      <c r="H10" s="37">
        <v>0.2</v>
      </c>
      <c r="J10" s="57">
        <v>7490.12</v>
      </c>
      <c r="K10" s="57"/>
      <c r="L10" s="37">
        <v>0.2</v>
      </c>
    </row>
    <row r="12" spans="2:12" x14ac:dyDescent="0.25">
      <c r="B12" s="274" t="s">
        <v>174</v>
      </c>
      <c r="C12" s="275"/>
      <c r="D12" s="276"/>
      <c r="F12" s="278" t="s">
        <v>174</v>
      </c>
      <c r="G12" s="279"/>
      <c r="H12" s="280"/>
      <c r="J12" s="278" t="s">
        <v>174</v>
      </c>
      <c r="K12" s="279"/>
      <c r="L12" s="280"/>
    </row>
    <row r="13" spans="2:12" x14ac:dyDescent="0.25">
      <c r="B13" s="271" t="s">
        <v>135</v>
      </c>
      <c r="C13" s="272"/>
      <c r="D13" s="58">
        <v>204.41</v>
      </c>
      <c r="F13" s="271" t="s">
        <v>135</v>
      </c>
      <c r="G13" s="272"/>
      <c r="H13" s="58">
        <v>204.41</v>
      </c>
      <c r="J13" s="271" t="s">
        <v>135</v>
      </c>
      <c r="K13" s="272"/>
      <c r="L13" s="58">
        <v>236.09</v>
      </c>
    </row>
    <row r="14" spans="2:12" x14ac:dyDescent="0.25">
      <c r="B14" s="25" t="s">
        <v>132</v>
      </c>
      <c r="C14" s="25" t="s">
        <v>133</v>
      </c>
      <c r="D14" s="25" t="s">
        <v>134</v>
      </c>
      <c r="F14" s="25" t="s">
        <v>132</v>
      </c>
      <c r="G14" s="25" t="s">
        <v>133</v>
      </c>
      <c r="H14" s="25" t="s">
        <v>134</v>
      </c>
      <c r="J14" s="25" t="s">
        <v>132</v>
      </c>
      <c r="K14" s="25" t="s">
        <v>133</v>
      </c>
      <c r="L14" s="25" t="s">
        <v>134</v>
      </c>
    </row>
    <row r="15" spans="2:12" x14ac:dyDescent="0.25">
      <c r="B15" s="57">
        <v>0</v>
      </c>
      <c r="C15" s="57">
        <v>2028.39</v>
      </c>
      <c r="D15" s="37">
        <v>0.7</v>
      </c>
      <c r="F15" s="57">
        <v>0</v>
      </c>
      <c r="G15" s="57">
        <v>2051.96</v>
      </c>
      <c r="H15" s="37">
        <v>0.7</v>
      </c>
      <c r="J15" s="57">
        <v>0</v>
      </c>
      <c r="K15" s="57">
        <v>2190.67</v>
      </c>
      <c r="L15" s="37">
        <v>0.7</v>
      </c>
    </row>
    <row r="16" spans="2:12" x14ac:dyDescent="0.25">
      <c r="B16" s="57">
        <v>2028.38</v>
      </c>
      <c r="C16" s="57">
        <v>3381.7</v>
      </c>
      <c r="D16" s="37">
        <v>0.6</v>
      </c>
      <c r="F16" s="57">
        <v>2051.9699999999998</v>
      </c>
      <c r="G16" s="57">
        <v>3420.91</v>
      </c>
      <c r="H16" s="37">
        <v>0.6</v>
      </c>
      <c r="J16" s="57">
        <v>2190.6799999999998</v>
      </c>
      <c r="K16" s="57">
        <v>3652.16</v>
      </c>
      <c r="L16" s="37">
        <v>0.6</v>
      </c>
    </row>
    <row r="17" spans="2:12" x14ac:dyDescent="0.25">
      <c r="B17" s="57">
        <v>3381.69</v>
      </c>
      <c r="C17" s="57"/>
      <c r="D17" s="37">
        <v>0.5</v>
      </c>
      <c r="F17" s="57">
        <v>3420.92</v>
      </c>
      <c r="G17" s="57"/>
      <c r="H17" s="37">
        <v>0.5</v>
      </c>
      <c r="J17" s="57">
        <v>3652.17</v>
      </c>
      <c r="K17" s="57"/>
      <c r="L17" s="37">
        <v>0.5</v>
      </c>
    </row>
  </sheetData>
  <mergeCells count="14">
    <mergeCell ref="B2:D2"/>
    <mergeCell ref="B3:C3"/>
    <mergeCell ref="B12:D12"/>
    <mergeCell ref="B13:C13"/>
    <mergeCell ref="F2:H2"/>
    <mergeCell ref="F3:G3"/>
    <mergeCell ref="F12:H12"/>
    <mergeCell ref="F13:G13"/>
    <mergeCell ref="J13:K13"/>
    <mergeCell ref="F1:H1"/>
    <mergeCell ref="J1:L1"/>
    <mergeCell ref="J2:L2"/>
    <mergeCell ref="J3:K3"/>
    <mergeCell ref="J12:L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G62"/>
  <sheetViews>
    <sheetView workbookViewId="0">
      <selection activeCell="J30" sqref="J30:J31"/>
    </sheetView>
  </sheetViews>
  <sheetFormatPr defaultRowHeight="15" x14ac:dyDescent="0.25"/>
  <cols>
    <col min="2" max="3" width="20.140625" bestFit="1" customWidth="1"/>
    <col min="4" max="4" width="21.42578125" bestFit="1" customWidth="1"/>
    <col min="5" max="5" width="26.42578125" bestFit="1" customWidth="1"/>
    <col min="6" max="6" width="27.42578125" customWidth="1"/>
    <col min="7" max="7" width="26.140625" bestFit="1" customWidth="1"/>
  </cols>
  <sheetData>
    <row r="2" spans="2:7" hidden="1" x14ac:dyDescent="0.25">
      <c r="B2" s="281" t="s">
        <v>155</v>
      </c>
      <c r="C2" s="282"/>
      <c r="D2" s="282"/>
      <c r="E2" s="282"/>
      <c r="F2" s="282"/>
      <c r="G2" s="283"/>
    </row>
    <row r="3" spans="2:7" hidden="1" x14ac:dyDescent="0.25">
      <c r="B3" s="60"/>
      <c r="C3" s="61"/>
      <c r="D3" s="61"/>
      <c r="E3" s="61"/>
      <c r="F3" s="61"/>
      <c r="G3" s="62"/>
    </row>
    <row r="4" spans="2:7" hidden="1" x14ac:dyDescent="0.25">
      <c r="B4" s="63" t="s">
        <v>136</v>
      </c>
      <c r="C4" s="64" t="s">
        <v>138</v>
      </c>
      <c r="D4" s="64" t="s">
        <v>142</v>
      </c>
      <c r="E4" s="64" t="s">
        <v>140</v>
      </c>
      <c r="F4" s="61"/>
      <c r="G4" s="62"/>
    </row>
    <row r="5" spans="2:7" hidden="1" x14ac:dyDescent="0.25">
      <c r="B5" s="76" t="s">
        <v>137</v>
      </c>
      <c r="C5" s="77" t="s">
        <v>139</v>
      </c>
      <c r="D5" s="77" t="s">
        <v>143</v>
      </c>
      <c r="E5" s="78">
        <v>0.2</v>
      </c>
      <c r="F5" s="61"/>
      <c r="G5" s="62"/>
    </row>
    <row r="6" spans="2:7" hidden="1" x14ac:dyDescent="0.25">
      <c r="B6" s="60"/>
      <c r="C6" s="61"/>
      <c r="D6" s="61"/>
      <c r="E6" s="61"/>
      <c r="F6" s="61"/>
      <c r="G6" s="62"/>
    </row>
    <row r="7" spans="2:7" hidden="1" x14ac:dyDescent="0.25">
      <c r="B7" s="63" t="s">
        <v>141</v>
      </c>
      <c r="C7" s="64" t="s">
        <v>144</v>
      </c>
      <c r="D7" s="64" t="s">
        <v>145</v>
      </c>
      <c r="E7" s="64" t="s">
        <v>146</v>
      </c>
      <c r="F7" s="64" t="s">
        <v>148</v>
      </c>
      <c r="G7" s="65" t="s">
        <v>149</v>
      </c>
    </row>
    <row r="8" spans="2:7" hidden="1" x14ac:dyDescent="0.25">
      <c r="B8" s="76" t="s">
        <v>147</v>
      </c>
      <c r="C8" s="77">
        <v>30</v>
      </c>
      <c r="D8" s="77">
        <v>8</v>
      </c>
      <c r="E8" s="77">
        <f>D8*C8</f>
        <v>240</v>
      </c>
      <c r="F8" s="77">
        <v>9.15</v>
      </c>
      <c r="G8" s="79">
        <f>F8*C8</f>
        <v>274.5</v>
      </c>
    </row>
    <row r="9" spans="2:7" hidden="1" x14ac:dyDescent="0.25">
      <c r="B9" s="60"/>
      <c r="C9" s="61"/>
      <c r="D9" s="61"/>
      <c r="E9" s="61"/>
      <c r="F9" s="61"/>
      <c r="G9" s="62"/>
    </row>
    <row r="10" spans="2:7" hidden="1" x14ac:dyDescent="0.25">
      <c r="B10" s="63" t="s">
        <v>150</v>
      </c>
      <c r="C10" s="64" t="s">
        <v>151</v>
      </c>
      <c r="D10" s="64" t="s">
        <v>125</v>
      </c>
      <c r="E10" s="64" t="s">
        <v>152</v>
      </c>
      <c r="F10" s="64" t="s">
        <v>153</v>
      </c>
      <c r="G10" s="65" t="s">
        <v>154</v>
      </c>
    </row>
    <row r="11" spans="2:7" ht="15.75" hidden="1" thickBot="1" x14ac:dyDescent="0.3">
      <c r="B11" s="71">
        <v>6</v>
      </c>
      <c r="C11" s="72">
        <f>G8/B11</f>
        <v>45.75</v>
      </c>
      <c r="D11" s="80">
        <v>1800</v>
      </c>
      <c r="E11" s="81">
        <f>D11/200</f>
        <v>9</v>
      </c>
      <c r="F11" s="81">
        <f>E11*20%</f>
        <v>1.8</v>
      </c>
      <c r="G11" s="82">
        <f>F11*C11</f>
        <v>82.350000000000009</v>
      </c>
    </row>
    <row r="12" spans="2:7" hidden="1" x14ac:dyDescent="0.25"/>
    <row r="13" spans="2:7" ht="15.75" hidden="1" thickBot="1" x14ac:dyDescent="0.3"/>
    <row r="14" spans="2:7" hidden="1" x14ac:dyDescent="0.25">
      <c r="B14" s="281" t="s">
        <v>156</v>
      </c>
      <c r="C14" s="282"/>
      <c r="D14" s="282"/>
      <c r="E14" s="282"/>
      <c r="F14" s="282"/>
      <c r="G14" s="283"/>
    </row>
    <row r="15" spans="2:7" hidden="1" x14ac:dyDescent="0.25">
      <c r="B15" s="60"/>
      <c r="C15" s="61"/>
      <c r="D15" s="61"/>
      <c r="E15" s="61"/>
      <c r="F15" s="61"/>
      <c r="G15" s="62"/>
    </row>
    <row r="16" spans="2:7" hidden="1" x14ac:dyDescent="0.25">
      <c r="B16" s="63" t="s">
        <v>157</v>
      </c>
      <c r="C16" s="64" t="s">
        <v>159</v>
      </c>
      <c r="D16" s="64" t="s">
        <v>161</v>
      </c>
      <c r="E16" s="64" t="s">
        <v>162</v>
      </c>
      <c r="F16" s="64" t="s">
        <v>163</v>
      </c>
      <c r="G16" s="65" t="s">
        <v>164</v>
      </c>
    </row>
    <row r="17" spans="2:7" hidden="1" x14ac:dyDescent="0.25">
      <c r="B17" s="66" t="s">
        <v>158</v>
      </c>
      <c r="C17" s="67" t="s">
        <v>160</v>
      </c>
      <c r="D17" s="61">
        <v>9</v>
      </c>
      <c r="E17" s="61">
        <f>D17*24</f>
        <v>216</v>
      </c>
      <c r="F17" s="68">
        <f>(D11/200)*100%</f>
        <v>9</v>
      </c>
      <c r="G17" s="69">
        <f>F17*E17</f>
        <v>1944</v>
      </c>
    </row>
    <row r="18" spans="2:7" hidden="1" x14ac:dyDescent="0.25">
      <c r="B18" s="60"/>
      <c r="C18" s="61"/>
      <c r="D18" s="61"/>
      <c r="E18" s="61"/>
      <c r="F18" s="61"/>
      <c r="G18" s="62"/>
    </row>
    <row r="19" spans="2:7" hidden="1" x14ac:dyDescent="0.25">
      <c r="B19" s="63" t="s">
        <v>150</v>
      </c>
      <c r="C19" s="64" t="s">
        <v>151</v>
      </c>
      <c r="D19" s="64" t="s">
        <v>165</v>
      </c>
      <c r="E19" s="67"/>
      <c r="F19" s="67"/>
      <c r="G19" s="70"/>
    </row>
    <row r="20" spans="2:7" ht="15.75" hidden="1" thickBot="1" x14ac:dyDescent="0.3">
      <c r="B20" s="71">
        <v>6</v>
      </c>
      <c r="C20" s="72">
        <f>E17/B20</f>
        <v>36</v>
      </c>
      <c r="D20" s="73">
        <f>C20*F17/12*4</f>
        <v>108</v>
      </c>
      <c r="E20" s="74"/>
      <c r="F20" s="74"/>
      <c r="G20" s="75"/>
    </row>
    <row r="21" spans="2:7" x14ac:dyDescent="0.25">
      <c r="D21" s="36"/>
    </row>
    <row r="22" spans="2:7" ht="15.75" thickBot="1" x14ac:dyDescent="0.3"/>
    <row r="23" spans="2:7" x14ac:dyDescent="0.25">
      <c r="B23" s="386" t="s">
        <v>208</v>
      </c>
      <c r="C23" s="387"/>
      <c r="D23" s="387"/>
      <c r="E23" s="387"/>
      <c r="F23" s="387"/>
      <c r="G23" s="388"/>
    </row>
    <row r="24" spans="2:7" x14ac:dyDescent="0.25">
      <c r="B24" s="389"/>
      <c r="C24" s="390"/>
      <c r="D24" s="390"/>
      <c r="E24" s="390"/>
      <c r="F24" s="390"/>
      <c r="G24" s="391"/>
    </row>
    <row r="25" spans="2:7" x14ac:dyDescent="0.25">
      <c r="B25" s="392" t="s">
        <v>136</v>
      </c>
      <c r="C25" s="393" t="s">
        <v>138</v>
      </c>
      <c r="D25" s="393" t="s">
        <v>142</v>
      </c>
      <c r="E25" s="393" t="s">
        <v>140</v>
      </c>
      <c r="F25" s="390"/>
      <c r="G25" s="391"/>
    </row>
    <row r="26" spans="2:7" x14ac:dyDescent="0.25">
      <c r="B26" s="394" t="s">
        <v>137</v>
      </c>
      <c r="C26" s="395" t="s">
        <v>139</v>
      </c>
      <c r="D26" s="395" t="s">
        <v>143</v>
      </c>
      <c r="E26" s="396">
        <v>0.2</v>
      </c>
      <c r="F26" s="390"/>
      <c r="G26" s="391"/>
    </row>
    <row r="27" spans="2:7" x14ac:dyDescent="0.25">
      <c r="B27" s="389"/>
      <c r="C27" s="390"/>
      <c r="D27" s="390"/>
      <c r="E27" s="390"/>
      <c r="F27" s="390"/>
      <c r="G27" s="391"/>
    </row>
    <row r="28" spans="2:7" x14ac:dyDescent="0.25">
      <c r="B28" s="392" t="s">
        <v>141</v>
      </c>
      <c r="C28" s="393" t="s">
        <v>144</v>
      </c>
      <c r="D28" s="393" t="s">
        <v>145</v>
      </c>
      <c r="E28" s="393" t="s">
        <v>146</v>
      </c>
      <c r="F28" s="393" t="s">
        <v>148</v>
      </c>
      <c r="G28" s="397" t="s">
        <v>149</v>
      </c>
    </row>
    <row r="29" spans="2:7" x14ac:dyDescent="0.25">
      <c r="B29" s="394" t="s">
        <v>147</v>
      </c>
      <c r="C29" s="395">
        <v>30</v>
      </c>
      <c r="D29" s="395">
        <v>8</v>
      </c>
      <c r="E29" s="395">
        <f>D29*C29</f>
        <v>240</v>
      </c>
      <c r="F29" s="395">
        <v>9.15</v>
      </c>
      <c r="G29" s="398">
        <f>F29*C29</f>
        <v>274.5</v>
      </c>
    </row>
    <row r="30" spans="2:7" x14ac:dyDescent="0.25">
      <c r="B30" s="389"/>
      <c r="C30" s="390"/>
      <c r="D30" s="390"/>
      <c r="E30" s="390"/>
      <c r="F30" s="390"/>
      <c r="G30" s="391"/>
    </row>
    <row r="31" spans="2:7" x14ac:dyDescent="0.25">
      <c r="B31" s="392" t="s">
        <v>150</v>
      </c>
      <c r="C31" s="393" t="s">
        <v>151</v>
      </c>
      <c r="D31" s="393" t="s">
        <v>125</v>
      </c>
      <c r="E31" s="393" t="s">
        <v>152</v>
      </c>
      <c r="F31" s="393" t="s">
        <v>153</v>
      </c>
      <c r="G31" s="397" t="s">
        <v>154</v>
      </c>
    </row>
    <row r="32" spans="2:7" ht="15.75" thickBot="1" x14ac:dyDescent="0.3">
      <c r="B32" s="399">
        <v>6</v>
      </c>
      <c r="C32" s="400">
        <f>G29/B32</f>
        <v>45.75</v>
      </c>
      <c r="D32" s="401">
        <v>1821.6</v>
      </c>
      <c r="E32" s="402">
        <f>D32/200</f>
        <v>9.1079999999999988</v>
      </c>
      <c r="F32" s="402">
        <f>E32*20%</f>
        <v>1.8215999999999999</v>
      </c>
      <c r="G32" s="403">
        <f>F32*C32</f>
        <v>83.338200000000001</v>
      </c>
    </row>
    <row r="33" spans="2:7" x14ac:dyDescent="0.25">
      <c r="B33" s="186"/>
      <c r="C33" s="186"/>
      <c r="D33" s="186"/>
      <c r="E33" s="186"/>
      <c r="F33" s="186"/>
      <c r="G33" s="186"/>
    </row>
    <row r="34" spans="2:7" ht="15.75" thickBot="1" x14ac:dyDescent="0.3">
      <c r="B34" s="186"/>
      <c r="C34" s="186"/>
      <c r="D34" s="186"/>
      <c r="E34" s="186"/>
      <c r="F34" s="186"/>
      <c r="G34" s="186"/>
    </row>
    <row r="35" spans="2:7" x14ac:dyDescent="0.25">
      <c r="B35" s="386" t="s">
        <v>209</v>
      </c>
      <c r="C35" s="387"/>
      <c r="D35" s="387"/>
      <c r="E35" s="387"/>
      <c r="F35" s="387"/>
      <c r="G35" s="388"/>
    </row>
    <row r="36" spans="2:7" x14ac:dyDescent="0.25">
      <c r="B36" s="389"/>
      <c r="C36" s="390"/>
      <c r="D36" s="390"/>
      <c r="E36" s="390"/>
      <c r="F36" s="390"/>
      <c r="G36" s="391"/>
    </row>
    <row r="37" spans="2:7" x14ac:dyDescent="0.25">
      <c r="B37" s="392" t="s">
        <v>157</v>
      </c>
      <c r="C37" s="393" t="s">
        <v>159</v>
      </c>
      <c r="D37" s="393" t="s">
        <v>161</v>
      </c>
      <c r="E37" s="393" t="s">
        <v>162</v>
      </c>
      <c r="F37" s="393" t="s">
        <v>163</v>
      </c>
      <c r="G37" s="397" t="s">
        <v>164</v>
      </c>
    </row>
    <row r="38" spans="2:7" x14ac:dyDescent="0.25">
      <c r="B38" s="404" t="s">
        <v>158</v>
      </c>
      <c r="C38" s="405" t="s">
        <v>160</v>
      </c>
      <c r="D38" s="390">
        <v>9</v>
      </c>
      <c r="E38" s="390">
        <f>D38*24</f>
        <v>216</v>
      </c>
      <c r="F38" s="406">
        <f>(D32/200)*100%</f>
        <v>9.1079999999999988</v>
      </c>
      <c r="G38" s="407">
        <f>F38*E38</f>
        <v>1967.3279999999997</v>
      </c>
    </row>
    <row r="39" spans="2:7" x14ac:dyDescent="0.25">
      <c r="B39" s="389"/>
      <c r="C39" s="390"/>
      <c r="D39" s="390"/>
      <c r="E39" s="390"/>
      <c r="F39" s="390"/>
      <c r="G39" s="391"/>
    </row>
    <row r="40" spans="2:7" x14ac:dyDescent="0.25">
      <c r="B40" s="392" t="s">
        <v>150</v>
      </c>
      <c r="C40" s="393" t="s">
        <v>151</v>
      </c>
      <c r="D40" s="393" t="s">
        <v>165</v>
      </c>
      <c r="E40" s="405"/>
      <c r="F40" s="405"/>
      <c r="G40" s="408"/>
    </row>
    <row r="41" spans="2:7" ht="15.75" thickBot="1" x14ac:dyDescent="0.3">
      <c r="B41" s="399">
        <v>6</v>
      </c>
      <c r="C41" s="400">
        <f>E38/B41</f>
        <v>36</v>
      </c>
      <c r="D41" s="409">
        <f>C41*F38/12*4</f>
        <v>109.29599999999999</v>
      </c>
      <c r="E41" s="410"/>
      <c r="F41" s="410"/>
      <c r="G41" s="411"/>
    </row>
    <row r="42" spans="2:7" x14ac:dyDescent="0.25">
      <c r="B42" s="186"/>
      <c r="C42" s="186"/>
      <c r="D42" s="186"/>
      <c r="E42" s="186"/>
      <c r="F42" s="186"/>
      <c r="G42" s="186"/>
    </row>
    <row r="43" spans="2:7" ht="15.75" thickBot="1" x14ac:dyDescent="0.3">
      <c r="B43" s="186"/>
      <c r="C43" s="186"/>
      <c r="D43" s="186"/>
      <c r="E43" s="186"/>
      <c r="F43" s="186"/>
      <c r="G43" s="186"/>
    </row>
    <row r="44" spans="2:7" x14ac:dyDescent="0.25">
      <c r="B44" s="386" t="s">
        <v>210</v>
      </c>
      <c r="C44" s="387"/>
      <c r="D44" s="387"/>
      <c r="E44" s="387"/>
      <c r="F44" s="387"/>
      <c r="G44" s="388"/>
    </row>
    <row r="45" spans="2:7" x14ac:dyDescent="0.25">
      <c r="B45" s="389"/>
      <c r="C45" s="390"/>
      <c r="D45" s="390"/>
      <c r="E45" s="390"/>
      <c r="F45" s="390"/>
      <c r="G45" s="391"/>
    </row>
    <row r="46" spans="2:7" x14ac:dyDescent="0.25">
      <c r="B46" s="392" t="s">
        <v>136</v>
      </c>
      <c r="C46" s="393" t="s">
        <v>138</v>
      </c>
      <c r="D46" s="393" t="s">
        <v>142</v>
      </c>
      <c r="E46" s="393" t="s">
        <v>140</v>
      </c>
      <c r="F46" s="390"/>
      <c r="G46" s="391"/>
    </row>
    <row r="47" spans="2:7" x14ac:dyDescent="0.25">
      <c r="B47" s="394" t="s">
        <v>137</v>
      </c>
      <c r="C47" s="395" t="s">
        <v>139</v>
      </c>
      <c r="D47" s="395" t="s">
        <v>143</v>
      </c>
      <c r="E47" s="396">
        <v>0.2</v>
      </c>
      <c r="F47" s="390"/>
      <c r="G47" s="391"/>
    </row>
    <row r="48" spans="2:7" x14ac:dyDescent="0.25">
      <c r="B48" s="389"/>
      <c r="C48" s="390"/>
      <c r="D48" s="390"/>
      <c r="E48" s="390"/>
      <c r="F48" s="390"/>
      <c r="G48" s="391"/>
    </row>
    <row r="49" spans="2:7" x14ac:dyDescent="0.25">
      <c r="B49" s="392" t="s">
        <v>141</v>
      </c>
      <c r="C49" s="393" t="s">
        <v>144</v>
      </c>
      <c r="D49" s="393" t="s">
        <v>145</v>
      </c>
      <c r="E49" s="393" t="s">
        <v>146</v>
      </c>
      <c r="F49" s="393" t="s">
        <v>148</v>
      </c>
      <c r="G49" s="397" t="s">
        <v>149</v>
      </c>
    </row>
    <row r="50" spans="2:7" x14ac:dyDescent="0.25">
      <c r="B50" s="394" t="s">
        <v>147</v>
      </c>
      <c r="C50" s="395">
        <v>30</v>
      </c>
      <c r="D50" s="395">
        <v>8</v>
      </c>
      <c r="E50" s="395">
        <f>D50*C50</f>
        <v>240</v>
      </c>
      <c r="F50" s="395">
        <v>9.15</v>
      </c>
      <c r="G50" s="398">
        <f>F50*C50</f>
        <v>274.5</v>
      </c>
    </row>
    <row r="51" spans="2:7" x14ac:dyDescent="0.25">
      <c r="B51" s="389"/>
      <c r="C51" s="390"/>
      <c r="D51" s="390"/>
      <c r="E51" s="390"/>
      <c r="F51" s="390"/>
      <c r="G51" s="391"/>
    </row>
    <row r="52" spans="2:7" x14ac:dyDescent="0.25">
      <c r="B52" s="392" t="s">
        <v>150</v>
      </c>
      <c r="C52" s="393" t="s">
        <v>151</v>
      </c>
      <c r="D52" s="393" t="s">
        <v>125</v>
      </c>
      <c r="E52" s="393" t="s">
        <v>152</v>
      </c>
      <c r="F52" s="393" t="s">
        <v>153</v>
      </c>
      <c r="G52" s="397" t="s">
        <v>154</v>
      </c>
    </row>
    <row r="53" spans="2:7" ht="15.75" thickBot="1" x14ac:dyDescent="0.3">
      <c r="B53" s="399">
        <v>6</v>
      </c>
      <c r="C53" s="400">
        <f>G50/B53</f>
        <v>45.75</v>
      </c>
      <c r="D53" s="401">
        <v>1944.74</v>
      </c>
      <c r="E53" s="402">
        <f>D53/200</f>
        <v>9.7237000000000009</v>
      </c>
      <c r="F53" s="402">
        <f>E53*20%</f>
        <v>1.9447400000000004</v>
      </c>
      <c r="G53" s="403">
        <f>F53*C53</f>
        <v>88.971855000000019</v>
      </c>
    </row>
    <row r="54" spans="2:7" x14ac:dyDescent="0.25">
      <c r="B54" s="186"/>
      <c r="C54" s="186"/>
      <c r="D54" s="186"/>
      <c r="E54" s="186"/>
      <c r="F54" s="186"/>
      <c r="G54" s="186"/>
    </row>
    <row r="55" spans="2:7" ht="15.75" thickBot="1" x14ac:dyDescent="0.3">
      <c r="B55" s="186"/>
      <c r="C55" s="186"/>
      <c r="D55" s="186"/>
      <c r="E55" s="186"/>
      <c r="F55" s="186"/>
      <c r="G55" s="186"/>
    </row>
    <row r="56" spans="2:7" x14ac:dyDescent="0.25">
      <c r="B56" s="386" t="s">
        <v>211</v>
      </c>
      <c r="C56" s="387"/>
      <c r="D56" s="387"/>
      <c r="E56" s="387"/>
      <c r="F56" s="387"/>
      <c r="G56" s="388"/>
    </row>
    <row r="57" spans="2:7" x14ac:dyDescent="0.25">
      <c r="B57" s="389"/>
      <c r="C57" s="390"/>
      <c r="D57" s="390"/>
      <c r="E57" s="390"/>
      <c r="F57" s="390"/>
      <c r="G57" s="391"/>
    </row>
    <row r="58" spans="2:7" x14ac:dyDescent="0.25">
      <c r="B58" s="392" t="s">
        <v>157</v>
      </c>
      <c r="C58" s="393" t="s">
        <v>159</v>
      </c>
      <c r="D58" s="393" t="s">
        <v>161</v>
      </c>
      <c r="E58" s="393" t="s">
        <v>162</v>
      </c>
      <c r="F58" s="393" t="s">
        <v>163</v>
      </c>
      <c r="G58" s="397" t="s">
        <v>164</v>
      </c>
    </row>
    <row r="59" spans="2:7" x14ac:dyDescent="0.25">
      <c r="B59" s="404" t="s">
        <v>158</v>
      </c>
      <c r="C59" s="405" t="s">
        <v>160</v>
      </c>
      <c r="D59" s="390">
        <v>9</v>
      </c>
      <c r="E59" s="390">
        <f>D59*24</f>
        <v>216</v>
      </c>
      <c r="F59" s="406">
        <f>(D53/200)*100%</f>
        <v>9.7237000000000009</v>
      </c>
      <c r="G59" s="407">
        <f>F59*E59</f>
        <v>2100.3192000000004</v>
      </c>
    </row>
    <row r="60" spans="2:7" x14ac:dyDescent="0.25">
      <c r="B60" s="389"/>
      <c r="C60" s="390"/>
      <c r="D60" s="390"/>
      <c r="E60" s="390"/>
      <c r="F60" s="390"/>
      <c r="G60" s="391"/>
    </row>
    <row r="61" spans="2:7" x14ac:dyDescent="0.25">
      <c r="B61" s="392" t="s">
        <v>150</v>
      </c>
      <c r="C61" s="393" t="s">
        <v>151</v>
      </c>
      <c r="D61" s="393" t="s">
        <v>165</v>
      </c>
      <c r="E61" s="405"/>
      <c r="F61" s="405"/>
      <c r="G61" s="408"/>
    </row>
    <row r="62" spans="2:7" ht="15.75" thickBot="1" x14ac:dyDescent="0.3">
      <c r="B62" s="399">
        <v>6</v>
      </c>
      <c r="C62" s="400">
        <f>E59/B62</f>
        <v>36</v>
      </c>
      <c r="D62" s="409">
        <f>C62*F59/12*4</f>
        <v>116.68440000000002</v>
      </c>
      <c r="E62" s="410"/>
      <c r="F62" s="410"/>
      <c r="G62" s="411"/>
    </row>
  </sheetData>
  <mergeCells count="6">
    <mergeCell ref="B56:G56"/>
    <mergeCell ref="B2:G2"/>
    <mergeCell ref="B14:G14"/>
    <mergeCell ref="B23:G23"/>
    <mergeCell ref="B35:G35"/>
    <mergeCell ref="B44:G44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D3:L13"/>
  <sheetViews>
    <sheetView workbookViewId="0">
      <selection activeCell="H28" sqref="H28"/>
    </sheetView>
  </sheetViews>
  <sheetFormatPr defaultRowHeight="15" x14ac:dyDescent="0.25"/>
  <cols>
    <col min="4" max="4" width="27.140625" bestFit="1" customWidth="1"/>
    <col min="5" max="5" width="16.7109375" bestFit="1" customWidth="1"/>
    <col min="6" max="6" width="16" bestFit="1" customWidth="1"/>
    <col min="7" max="7" width="22.5703125" bestFit="1" customWidth="1"/>
    <col min="12" max="12" width="15.85546875" bestFit="1" customWidth="1"/>
  </cols>
  <sheetData>
    <row r="3" spans="4:12" x14ac:dyDescent="0.25">
      <c r="E3" t="s">
        <v>192</v>
      </c>
      <c r="F3" t="s">
        <v>193</v>
      </c>
      <c r="G3" t="s">
        <v>196</v>
      </c>
    </row>
    <row r="4" spans="4:12" x14ac:dyDescent="0.25">
      <c r="D4" t="s">
        <v>194</v>
      </c>
      <c r="E4" s="119">
        <f>'Quadro-Resumo'!G19</f>
        <v>6634891.4800000014</v>
      </c>
      <c r="F4" s="119">
        <f>E4*3%</f>
        <v>199046.74440000003</v>
      </c>
      <c r="G4" s="119">
        <f>F5-F4</f>
        <v>35291.803849021846</v>
      </c>
    </row>
    <row r="5" spans="4:12" x14ac:dyDescent="0.25">
      <c r="D5" t="s">
        <v>195</v>
      </c>
      <c r="E5" s="119">
        <f>'Quadro-Resumo'!G51</f>
        <v>7811284.9416340627</v>
      </c>
      <c r="F5" s="119">
        <f>E5*3%</f>
        <v>234338.54824902187</v>
      </c>
    </row>
    <row r="6" spans="4:12" x14ac:dyDescent="0.25">
      <c r="D6" s="203" t="s">
        <v>207</v>
      </c>
      <c r="E6" s="204">
        <f>'Quadro-Resumo'!G115</f>
        <v>8271740.3262979202</v>
      </c>
      <c r="F6" s="204">
        <f>E6*3%</f>
        <v>248152.20978893759</v>
      </c>
      <c r="G6" s="204">
        <f>F6-F5</f>
        <v>13813.661539915716</v>
      </c>
    </row>
    <row r="7" spans="4:12" x14ac:dyDescent="0.25">
      <c r="G7" s="89"/>
    </row>
    <row r="13" spans="4:12" x14ac:dyDescent="0.25">
      <c r="L13" s="11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H2:P37"/>
  <sheetViews>
    <sheetView topLeftCell="E1" zoomScale="115" zoomScaleNormal="115" workbookViewId="0">
      <selection activeCell="H16" sqref="H16"/>
    </sheetView>
  </sheetViews>
  <sheetFormatPr defaultRowHeight="15" x14ac:dyDescent="0.25"/>
  <cols>
    <col min="8" max="9" width="16.28515625" bestFit="1" customWidth="1"/>
    <col min="12" max="12" width="16.140625" customWidth="1"/>
    <col min="13" max="13" width="17.42578125" customWidth="1"/>
    <col min="15" max="15" width="19" customWidth="1"/>
    <col min="16" max="16" width="18.28515625" customWidth="1"/>
  </cols>
  <sheetData>
    <row r="2" spans="8:9" x14ac:dyDescent="0.25">
      <c r="H2" s="89">
        <v>17855.79</v>
      </c>
    </row>
    <row r="3" spans="8:9" x14ac:dyDescent="0.25">
      <c r="H3" s="89">
        <v>16759.419999999998</v>
      </c>
    </row>
    <row r="4" spans="8:9" x14ac:dyDescent="0.25">
      <c r="H4" s="89">
        <v>16759.419999999998</v>
      </c>
      <c r="I4">
        <f>H4*2</f>
        <v>33518.839999999997</v>
      </c>
    </row>
    <row r="5" spans="8:9" x14ac:dyDescent="0.25">
      <c r="H5" s="89">
        <v>33518.839999999997</v>
      </c>
    </row>
    <row r="6" spans="8:9" x14ac:dyDescent="0.25">
      <c r="H6" s="89">
        <v>33518.839999999997</v>
      </c>
    </row>
    <row r="7" spans="8:9" x14ac:dyDescent="0.25">
      <c r="H7" s="89">
        <v>37521.67</v>
      </c>
    </row>
    <row r="8" spans="8:9" x14ac:dyDescent="0.25">
      <c r="H8" s="89">
        <v>12794.88</v>
      </c>
    </row>
    <row r="9" spans="8:9" x14ac:dyDescent="0.25">
      <c r="H9" s="89">
        <v>16759.419999999998</v>
      </c>
    </row>
    <row r="10" spans="8:9" x14ac:dyDescent="0.25">
      <c r="H10" s="89">
        <v>30968.19</v>
      </c>
    </row>
    <row r="11" spans="8:9" x14ac:dyDescent="0.25">
      <c r="H11" s="89">
        <v>4706.57</v>
      </c>
    </row>
    <row r="12" spans="8:9" x14ac:dyDescent="0.25">
      <c r="H12" s="90">
        <f>SUM(H2:H11)</f>
        <v>221163.03999999998</v>
      </c>
      <c r="I12" s="89">
        <f>H12*30</f>
        <v>6634891.1999999993</v>
      </c>
    </row>
    <row r="13" spans="8:9" x14ac:dyDescent="0.25">
      <c r="H13" s="89"/>
    </row>
    <row r="14" spans="8:9" x14ac:dyDescent="0.25">
      <c r="H14" s="89"/>
    </row>
    <row r="15" spans="8:9" x14ac:dyDescent="0.25">
      <c r="H15" s="89"/>
    </row>
    <row r="16" spans="8:9" x14ac:dyDescent="0.25">
      <c r="H16" s="89">
        <f>221163.05*30</f>
        <v>6634891.5</v>
      </c>
    </row>
    <row r="17" spans="8:16" x14ac:dyDescent="0.25">
      <c r="H17" s="89"/>
    </row>
    <row r="18" spans="8:16" x14ac:dyDescent="0.25">
      <c r="H18" s="89"/>
    </row>
    <row r="19" spans="8:16" x14ac:dyDescent="0.25">
      <c r="H19" s="89"/>
    </row>
    <row r="20" spans="8:16" x14ac:dyDescent="0.25">
      <c r="H20" s="89"/>
    </row>
    <row r="21" spans="8:16" x14ac:dyDescent="0.25">
      <c r="H21" s="89"/>
    </row>
    <row r="25" spans="8:16" x14ac:dyDescent="0.25">
      <c r="L25" s="84">
        <v>17855.79</v>
      </c>
      <c r="M25" s="84">
        <v>535673.69999999995</v>
      </c>
      <c r="N25" s="87"/>
      <c r="O25" s="87">
        <v>17855.79</v>
      </c>
      <c r="P25" s="88"/>
    </row>
    <row r="26" spans="8:16" ht="75" x14ac:dyDescent="0.25">
      <c r="L26" s="85">
        <v>2</v>
      </c>
      <c r="M26" s="85" t="s">
        <v>114</v>
      </c>
      <c r="N26" s="85">
        <v>30</v>
      </c>
      <c r="O26" s="84">
        <v>16759.419999999998</v>
      </c>
      <c r="P26" s="84">
        <v>502782.6</v>
      </c>
    </row>
    <row r="27" spans="8:16" ht="45" x14ac:dyDescent="0.25">
      <c r="L27" s="85">
        <v>3</v>
      </c>
      <c r="M27" s="85" t="s">
        <v>115</v>
      </c>
      <c r="N27" s="85">
        <v>30</v>
      </c>
      <c r="O27" s="84">
        <v>16759.419999999998</v>
      </c>
      <c r="P27" s="84">
        <v>502782.6</v>
      </c>
    </row>
    <row r="28" spans="8:16" ht="60" x14ac:dyDescent="0.25">
      <c r="L28" s="85">
        <v>4</v>
      </c>
      <c r="M28" s="85" t="s">
        <v>116</v>
      </c>
      <c r="N28" s="85">
        <v>30</v>
      </c>
      <c r="O28" s="84">
        <v>33518.839999999997</v>
      </c>
      <c r="P28" s="84">
        <v>1005565.2</v>
      </c>
    </row>
    <row r="29" spans="8:16" ht="105" x14ac:dyDescent="0.25">
      <c r="L29" s="85">
        <v>5</v>
      </c>
      <c r="M29" s="85" t="s">
        <v>117</v>
      </c>
      <c r="N29" s="85">
        <v>30</v>
      </c>
      <c r="O29" s="84">
        <v>33518.839999999997</v>
      </c>
      <c r="P29" s="84">
        <v>1005565.2</v>
      </c>
    </row>
    <row r="30" spans="8:16" ht="45" x14ac:dyDescent="0.25">
      <c r="L30" s="85">
        <v>6</v>
      </c>
      <c r="M30" s="85" t="s">
        <v>118</v>
      </c>
      <c r="N30" s="85">
        <v>30</v>
      </c>
      <c r="O30" s="84">
        <v>37521.67</v>
      </c>
      <c r="P30" s="84">
        <v>1125650.1000000001</v>
      </c>
    </row>
    <row r="31" spans="8:16" ht="60" x14ac:dyDescent="0.25">
      <c r="L31" s="85">
        <v>7</v>
      </c>
      <c r="M31" s="85" t="s">
        <v>119</v>
      </c>
      <c r="N31" s="85">
        <v>30</v>
      </c>
      <c r="O31" s="84">
        <v>12794.88</v>
      </c>
      <c r="P31" s="84">
        <v>383846.40000000002</v>
      </c>
    </row>
    <row r="32" spans="8:16" ht="60" x14ac:dyDescent="0.25">
      <c r="L32" s="85">
        <v>8</v>
      </c>
      <c r="M32" s="85" t="s">
        <v>120</v>
      </c>
      <c r="N32" s="85">
        <v>30</v>
      </c>
      <c r="O32" s="84">
        <v>16759.419999999998</v>
      </c>
      <c r="P32" s="84">
        <v>502782.6</v>
      </c>
    </row>
    <row r="33" spans="12:16" ht="60" x14ac:dyDescent="0.25">
      <c r="L33" s="85">
        <v>9</v>
      </c>
      <c r="M33" s="85" t="s">
        <v>122</v>
      </c>
      <c r="N33" s="85">
        <v>30</v>
      </c>
      <c r="O33" s="85" t="s">
        <v>177</v>
      </c>
      <c r="P33" s="84">
        <v>929045.7</v>
      </c>
    </row>
    <row r="34" spans="12:16" ht="60" x14ac:dyDescent="0.25">
      <c r="L34" s="85">
        <v>10</v>
      </c>
      <c r="M34" s="85" t="s">
        <v>121</v>
      </c>
      <c r="N34" s="85">
        <v>30</v>
      </c>
      <c r="O34" s="84">
        <v>4706.57</v>
      </c>
      <c r="P34" s="84">
        <v>141197.1</v>
      </c>
    </row>
    <row r="35" spans="12:16" ht="15" customHeight="1" x14ac:dyDescent="0.25">
      <c r="L35" s="229" t="s">
        <v>178</v>
      </c>
      <c r="M35" s="230"/>
      <c r="N35" s="231"/>
      <c r="O35" s="86">
        <v>221163.05</v>
      </c>
      <c r="P35" s="86">
        <v>6634891.4800000004</v>
      </c>
    </row>
    <row r="37" spans="12:16" x14ac:dyDescent="0.25">
      <c r="O37" s="83">
        <f>SUM(O25:O34)</f>
        <v>190194.84999999998</v>
      </c>
    </row>
  </sheetData>
  <mergeCells count="1">
    <mergeCell ref="L35:N3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120"/>
  <sheetViews>
    <sheetView topLeftCell="J1" workbookViewId="0">
      <selection activeCell="Z2" sqref="Z2:AC2"/>
    </sheetView>
  </sheetViews>
  <sheetFormatPr defaultRowHeight="15" x14ac:dyDescent="0.25"/>
  <cols>
    <col min="1" max="1" width="0" hidden="1" customWidth="1"/>
    <col min="2" max="2" width="42.140625" style="1" hidden="1" customWidth="1"/>
    <col min="3" max="3" width="17.7109375" style="1" hidden="1" customWidth="1"/>
    <col min="4" max="4" width="12.7109375" hidden="1" customWidth="1"/>
    <col min="5" max="5" width="13.42578125" hidden="1" customWidth="1"/>
    <col min="6" max="6" width="9" hidden="1" customWidth="1"/>
    <col min="7" max="7" width="43.42578125" hidden="1" customWidth="1"/>
    <col min="8" max="8" width="14.140625" hidden="1" customWidth="1"/>
    <col min="9" max="9" width="20.140625" hidden="1" customWidth="1"/>
    <col min="10" max="10" width="14.85546875" customWidth="1"/>
    <col min="11" max="11" width="11" customWidth="1"/>
    <col min="12" max="12" width="43.5703125" customWidth="1"/>
    <col min="13" max="14" width="20.140625" customWidth="1"/>
    <col min="15" max="15" width="13.5703125" customWidth="1"/>
    <col min="16" max="16" width="11" customWidth="1"/>
    <col min="17" max="17" width="43.42578125" customWidth="1"/>
    <col min="18" max="18" width="23.5703125" customWidth="1"/>
    <col min="19" max="19" width="15.42578125" customWidth="1"/>
    <col min="20" max="20" width="12.7109375" customWidth="1"/>
    <col min="21" max="21" width="13" customWidth="1"/>
    <col min="22" max="22" width="42.5703125" customWidth="1"/>
    <col min="23" max="23" width="25.7109375" customWidth="1"/>
    <col min="24" max="24" width="14.42578125" customWidth="1"/>
    <col min="27" max="27" width="42.85546875" customWidth="1"/>
    <col min="28" max="28" width="16.85546875" customWidth="1"/>
    <col min="29" max="29" width="12.42578125" customWidth="1"/>
  </cols>
  <sheetData>
    <row r="1" spans="1:29" s="200" customFormat="1" ht="15.75" thickBot="1" x14ac:dyDescent="0.3">
      <c r="A1" s="252" t="s">
        <v>92</v>
      </c>
      <c r="B1" s="252"/>
      <c r="C1" s="252"/>
      <c r="D1" s="252"/>
      <c r="F1" s="252" t="s">
        <v>92</v>
      </c>
      <c r="G1" s="252"/>
      <c r="H1" s="252"/>
      <c r="I1" s="252"/>
      <c r="J1" s="205"/>
      <c r="K1" s="252" t="s">
        <v>92</v>
      </c>
      <c r="L1" s="252"/>
      <c r="M1" s="252"/>
      <c r="N1" s="252"/>
      <c r="P1" s="252" t="s">
        <v>92</v>
      </c>
      <c r="Q1" s="252"/>
      <c r="R1" s="252"/>
      <c r="S1" s="252"/>
      <c r="U1" s="252" t="s">
        <v>92</v>
      </c>
      <c r="V1" s="252"/>
      <c r="W1" s="252"/>
      <c r="X1" s="252"/>
      <c r="Z1" s="252" t="s">
        <v>92</v>
      </c>
      <c r="AA1" s="252"/>
      <c r="AB1" s="252"/>
      <c r="AC1" s="252"/>
    </row>
    <row r="2" spans="1:29" s="1" customFormat="1" ht="33" customHeight="1" thickBot="1" x14ac:dyDescent="0.3">
      <c r="F2" s="259" t="s">
        <v>201</v>
      </c>
      <c r="G2" s="260"/>
      <c r="H2" s="260"/>
      <c r="I2" s="260"/>
      <c r="J2" s="194"/>
      <c r="K2" s="259" t="s">
        <v>212</v>
      </c>
      <c r="L2" s="260"/>
      <c r="M2" s="260"/>
      <c r="N2" s="270"/>
      <c r="O2" s="132"/>
      <c r="P2" s="287" t="s">
        <v>202</v>
      </c>
      <c r="Q2" s="260"/>
      <c r="R2" s="260"/>
      <c r="S2" s="270"/>
      <c r="T2" s="288"/>
      <c r="U2" s="259" t="s">
        <v>204</v>
      </c>
      <c r="V2" s="260"/>
      <c r="W2" s="260"/>
      <c r="X2" s="270"/>
      <c r="Y2" s="288"/>
      <c r="Z2" s="259" t="s">
        <v>215</v>
      </c>
      <c r="AA2" s="260"/>
      <c r="AB2" s="260"/>
      <c r="AC2" s="270"/>
    </row>
    <row r="3" spans="1:29" x14ac:dyDescent="0.25">
      <c r="A3" s="233" t="s">
        <v>0</v>
      </c>
      <c r="B3" s="233"/>
      <c r="C3" s="233"/>
      <c r="D3" s="233"/>
      <c r="F3" s="253" t="s">
        <v>0</v>
      </c>
      <c r="G3" s="253"/>
      <c r="H3" s="253"/>
      <c r="I3" s="254"/>
      <c r="J3" s="174"/>
      <c r="K3" s="289" t="s">
        <v>0</v>
      </c>
      <c r="L3" s="289"/>
      <c r="M3" s="289"/>
      <c r="N3" s="290"/>
      <c r="O3" s="127"/>
      <c r="P3" s="291" t="s">
        <v>0</v>
      </c>
      <c r="Q3" s="292"/>
      <c r="R3" s="292"/>
      <c r="S3" s="293"/>
      <c r="T3" s="186"/>
      <c r="U3" s="291" t="s">
        <v>0</v>
      </c>
      <c r="V3" s="292"/>
      <c r="W3" s="292"/>
      <c r="X3" s="293"/>
      <c r="Y3" s="186"/>
      <c r="Z3" s="291" t="s">
        <v>0</v>
      </c>
      <c r="AA3" s="292"/>
      <c r="AB3" s="292"/>
      <c r="AC3" s="293"/>
    </row>
    <row r="4" spans="1:29" ht="41.25" customHeight="1" x14ac:dyDescent="0.25">
      <c r="A4" s="9">
        <v>1</v>
      </c>
      <c r="B4" s="22" t="s">
        <v>1</v>
      </c>
      <c r="C4" s="255" t="s">
        <v>179</v>
      </c>
      <c r="D4" s="255"/>
      <c r="F4" s="9">
        <v>1</v>
      </c>
      <c r="G4" s="22" t="s">
        <v>1</v>
      </c>
      <c r="H4" s="255" t="s">
        <v>179</v>
      </c>
      <c r="I4" s="256"/>
      <c r="J4" s="174"/>
      <c r="K4" s="129">
        <v>1</v>
      </c>
      <c r="L4" s="294" t="s">
        <v>1</v>
      </c>
      <c r="M4" s="295" t="s">
        <v>179</v>
      </c>
      <c r="N4" s="296"/>
      <c r="O4" s="127"/>
      <c r="P4" s="173">
        <v>1</v>
      </c>
      <c r="Q4" s="294" t="s">
        <v>1</v>
      </c>
      <c r="R4" s="296" t="s">
        <v>179</v>
      </c>
      <c r="S4" s="297"/>
      <c r="T4" s="186"/>
      <c r="U4" s="129">
        <v>1</v>
      </c>
      <c r="V4" s="294" t="s">
        <v>1</v>
      </c>
      <c r="W4" s="296" t="s">
        <v>179</v>
      </c>
      <c r="X4" s="297"/>
      <c r="Y4" s="186"/>
      <c r="Z4" s="129">
        <v>1</v>
      </c>
      <c r="AA4" s="294" t="s">
        <v>1</v>
      </c>
      <c r="AB4" s="296" t="s">
        <v>179</v>
      </c>
      <c r="AC4" s="297"/>
    </row>
    <row r="5" spans="1:29" ht="18" customHeight="1" x14ac:dyDescent="0.25">
      <c r="A5" s="5">
        <v>2</v>
      </c>
      <c r="B5" s="6" t="s">
        <v>2</v>
      </c>
      <c r="C5" s="234" t="str">
        <f>'Quadro-Resumo'!C8</f>
        <v>2123-15</v>
      </c>
      <c r="D5" s="234"/>
      <c r="F5" s="25">
        <v>2</v>
      </c>
      <c r="G5" s="6" t="s">
        <v>2</v>
      </c>
      <c r="H5" s="234" t="str">
        <f>'Quadro-Resumo'!C24</f>
        <v>2123-15</v>
      </c>
      <c r="I5" s="251"/>
      <c r="J5" s="174"/>
      <c r="K5" s="298">
        <v>2</v>
      </c>
      <c r="L5" s="143" t="s">
        <v>2</v>
      </c>
      <c r="M5" s="267" t="str">
        <f>'Quadro-Resumo'!C24</f>
        <v>2123-15</v>
      </c>
      <c r="N5" s="299"/>
      <c r="O5" s="127"/>
      <c r="P5" s="300">
        <v>2</v>
      </c>
      <c r="Q5" s="143" t="s">
        <v>2</v>
      </c>
      <c r="R5" s="299" t="str">
        <f>'Quadro-Resumo'!C24</f>
        <v>2123-15</v>
      </c>
      <c r="S5" s="301"/>
      <c r="T5" s="186"/>
      <c r="U5" s="298">
        <v>2</v>
      </c>
      <c r="V5" s="143" t="s">
        <v>2</v>
      </c>
      <c r="W5" s="299" t="str">
        <f>'Quadro-Resumo'!C24</f>
        <v>2123-15</v>
      </c>
      <c r="X5" s="301"/>
      <c r="Y5" s="186"/>
      <c r="Z5" s="298">
        <v>2</v>
      </c>
      <c r="AA5" s="143" t="s">
        <v>2</v>
      </c>
      <c r="AB5" s="299" t="str">
        <f>'Quadro-Resumo'!C24</f>
        <v>2123-15</v>
      </c>
      <c r="AC5" s="301"/>
    </row>
    <row r="6" spans="1:29" s="200" customFormat="1" ht="15" customHeight="1" x14ac:dyDescent="0.25">
      <c r="A6" s="198">
        <v>3</v>
      </c>
      <c r="B6" s="199" t="s">
        <v>93</v>
      </c>
      <c r="C6" s="257">
        <v>1220.99</v>
      </c>
      <c r="D6" s="257"/>
      <c r="F6" s="198">
        <v>3</v>
      </c>
      <c r="G6" s="199" t="s">
        <v>93</v>
      </c>
      <c r="H6" s="257">
        <v>1220.99</v>
      </c>
      <c r="I6" s="258"/>
      <c r="J6" s="201"/>
      <c r="K6" s="302">
        <v>3</v>
      </c>
      <c r="L6" s="303" t="s">
        <v>93</v>
      </c>
      <c r="M6" s="265">
        <v>1220.99</v>
      </c>
      <c r="N6" s="304"/>
      <c r="O6" s="305"/>
      <c r="P6" s="306">
        <v>3</v>
      </c>
      <c r="Q6" s="303" t="s">
        <v>93</v>
      </c>
      <c r="R6" s="265">
        <v>1235.6400000000001</v>
      </c>
      <c r="S6" s="265"/>
      <c r="T6" s="307"/>
      <c r="U6" s="302">
        <v>3</v>
      </c>
      <c r="V6" s="303" t="s">
        <v>93</v>
      </c>
      <c r="W6" s="265">
        <v>1235.6400000000001</v>
      </c>
      <c r="X6" s="265"/>
      <c r="Y6" s="307"/>
      <c r="Z6" s="302">
        <v>3</v>
      </c>
      <c r="AA6" s="303" t="s">
        <v>93</v>
      </c>
      <c r="AB6" s="265">
        <v>1319.17</v>
      </c>
      <c r="AC6" s="265"/>
    </row>
    <row r="7" spans="1:29" ht="30" customHeight="1" x14ac:dyDescent="0.25">
      <c r="A7" s="5">
        <v>4</v>
      </c>
      <c r="B7" s="6" t="s">
        <v>94</v>
      </c>
      <c r="C7" s="232" t="s">
        <v>112</v>
      </c>
      <c r="D7" s="232"/>
      <c r="F7" s="25">
        <v>4</v>
      </c>
      <c r="G7" s="6" t="s">
        <v>94</v>
      </c>
      <c r="H7" s="232" t="s">
        <v>112</v>
      </c>
      <c r="I7" s="249"/>
      <c r="J7" s="174"/>
      <c r="K7" s="298">
        <v>4</v>
      </c>
      <c r="L7" s="143" t="s">
        <v>94</v>
      </c>
      <c r="M7" s="269" t="s">
        <v>112</v>
      </c>
      <c r="N7" s="308"/>
      <c r="O7" s="127"/>
      <c r="P7" s="300">
        <v>4</v>
      </c>
      <c r="Q7" s="143" t="s">
        <v>94</v>
      </c>
      <c r="R7" s="269" t="s">
        <v>112</v>
      </c>
      <c r="S7" s="269"/>
      <c r="T7" s="186"/>
      <c r="U7" s="298">
        <v>4</v>
      </c>
      <c r="V7" s="143" t="s">
        <v>94</v>
      </c>
      <c r="W7" s="269" t="s">
        <v>112</v>
      </c>
      <c r="X7" s="269"/>
      <c r="Y7" s="186"/>
      <c r="Z7" s="298">
        <v>4</v>
      </c>
      <c r="AA7" s="143" t="s">
        <v>94</v>
      </c>
      <c r="AB7" s="269" t="s">
        <v>112</v>
      </c>
      <c r="AC7" s="269"/>
    </row>
    <row r="8" spans="1:29" ht="21" customHeight="1" x14ac:dyDescent="0.25">
      <c r="A8" s="5">
        <v>5</v>
      </c>
      <c r="B8" s="6" t="s">
        <v>3</v>
      </c>
      <c r="C8" s="250">
        <v>43586</v>
      </c>
      <c r="D8" s="234"/>
      <c r="F8" s="25">
        <v>5</v>
      </c>
      <c r="G8" s="6" t="s">
        <v>3</v>
      </c>
      <c r="H8" s="250">
        <v>43586</v>
      </c>
      <c r="I8" s="251"/>
      <c r="J8" s="174"/>
      <c r="K8" s="298">
        <v>5</v>
      </c>
      <c r="L8" s="143" t="s">
        <v>3</v>
      </c>
      <c r="M8" s="266">
        <v>43586</v>
      </c>
      <c r="N8" s="299"/>
      <c r="O8" s="127"/>
      <c r="P8" s="300">
        <v>5</v>
      </c>
      <c r="Q8" s="143" t="s">
        <v>3</v>
      </c>
      <c r="R8" s="266">
        <v>43952</v>
      </c>
      <c r="S8" s="267"/>
      <c r="T8" s="186"/>
      <c r="U8" s="298">
        <v>5</v>
      </c>
      <c r="V8" s="143" t="s">
        <v>3</v>
      </c>
      <c r="W8" s="266">
        <v>43952</v>
      </c>
      <c r="X8" s="267"/>
      <c r="Y8" s="186"/>
      <c r="Z8" s="298">
        <v>5</v>
      </c>
      <c r="AA8" s="143" t="s">
        <v>3</v>
      </c>
      <c r="AB8" s="266">
        <v>44317</v>
      </c>
      <c r="AC8" s="267"/>
    </row>
    <row r="9" spans="1:29" ht="20.25" customHeight="1" x14ac:dyDescent="0.25">
      <c r="A9" s="25">
        <v>6</v>
      </c>
      <c r="B9" s="6" t="s">
        <v>95</v>
      </c>
      <c r="C9" s="250" t="s">
        <v>113</v>
      </c>
      <c r="D9" s="234"/>
      <c r="F9" s="25">
        <v>6</v>
      </c>
      <c r="G9" s="6" t="s">
        <v>95</v>
      </c>
      <c r="H9" s="250" t="s">
        <v>113</v>
      </c>
      <c r="I9" s="251"/>
      <c r="J9" s="174"/>
      <c r="K9" s="298">
        <v>6</v>
      </c>
      <c r="L9" s="143" t="s">
        <v>95</v>
      </c>
      <c r="M9" s="266" t="s">
        <v>113</v>
      </c>
      <c r="N9" s="299"/>
      <c r="O9" s="127"/>
      <c r="P9" s="300">
        <v>6</v>
      </c>
      <c r="Q9" s="143" t="s">
        <v>95</v>
      </c>
      <c r="R9" s="266" t="s">
        <v>203</v>
      </c>
      <c r="S9" s="267"/>
      <c r="T9" s="186"/>
      <c r="U9" s="298">
        <v>6</v>
      </c>
      <c r="V9" s="143" t="s">
        <v>95</v>
      </c>
      <c r="W9" s="266" t="s">
        <v>203</v>
      </c>
      <c r="X9" s="267"/>
      <c r="Y9" s="186"/>
      <c r="Z9" s="298">
        <v>6</v>
      </c>
      <c r="AA9" s="143" t="s">
        <v>95</v>
      </c>
      <c r="AB9" s="266" t="s">
        <v>205</v>
      </c>
      <c r="AC9" s="267"/>
    </row>
    <row r="10" spans="1:29" x14ac:dyDescent="0.25">
      <c r="G10" s="1"/>
      <c r="H10" s="1"/>
      <c r="J10" s="174"/>
      <c r="K10" s="186"/>
      <c r="L10" s="288"/>
      <c r="M10" s="288"/>
      <c r="N10" s="186"/>
      <c r="O10" s="127"/>
      <c r="P10" s="186"/>
      <c r="Q10" s="288"/>
      <c r="R10" s="288"/>
      <c r="S10" s="186"/>
      <c r="T10" s="186"/>
      <c r="U10" s="186"/>
      <c r="V10" s="288"/>
      <c r="W10" s="288"/>
      <c r="X10" s="186"/>
      <c r="Y10" s="186"/>
      <c r="Z10" s="186"/>
      <c r="AA10" s="288"/>
      <c r="AB10" s="288"/>
      <c r="AC10" s="186"/>
    </row>
    <row r="11" spans="1:29" ht="27.75" customHeight="1" x14ac:dyDescent="0.25">
      <c r="A11" s="211" t="s">
        <v>77</v>
      </c>
      <c r="B11" s="211"/>
      <c r="C11" s="211"/>
      <c r="D11" s="211"/>
      <c r="F11" s="211" t="s">
        <v>77</v>
      </c>
      <c r="G11" s="211"/>
      <c r="H11" s="211"/>
      <c r="I11" s="218"/>
      <c r="J11" s="174"/>
      <c r="K11" s="309" t="s">
        <v>77</v>
      </c>
      <c r="L11" s="309"/>
      <c r="M11" s="309"/>
      <c r="N11" s="310"/>
      <c r="O11" s="127"/>
      <c r="P11" s="311" t="s">
        <v>77</v>
      </c>
      <c r="Q11" s="309"/>
      <c r="R11" s="309"/>
      <c r="S11" s="309"/>
      <c r="T11" s="186"/>
      <c r="U11" s="309" t="s">
        <v>77</v>
      </c>
      <c r="V11" s="309"/>
      <c r="W11" s="309"/>
      <c r="X11" s="309"/>
      <c r="Y11" s="186"/>
      <c r="Z11" s="309" t="s">
        <v>77</v>
      </c>
      <c r="AA11" s="309"/>
      <c r="AB11" s="309"/>
      <c r="AC11" s="309"/>
    </row>
    <row r="12" spans="1:29" x14ac:dyDescent="0.25">
      <c r="A12" s="23">
        <v>1</v>
      </c>
      <c r="B12" s="244" t="s">
        <v>4</v>
      </c>
      <c r="C12" s="244"/>
      <c r="D12" s="7" t="s">
        <v>5</v>
      </c>
      <c r="F12" s="96">
        <v>1</v>
      </c>
      <c r="G12" s="244" t="s">
        <v>4</v>
      </c>
      <c r="H12" s="244"/>
      <c r="I12" s="159" t="s">
        <v>5</v>
      </c>
      <c r="J12" s="174"/>
      <c r="K12" s="206">
        <v>1</v>
      </c>
      <c r="L12" s="312" t="s">
        <v>4</v>
      </c>
      <c r="M12" s="312"/>
      <c r="N12" s="313" t="s">
        <v>5</v>
      </c>
      <c r="O12" s="127"/>
      <c r="P12" s="208">
        <v>1</v>
      </c>
      <c r="Q12" s="312" t="s">
        <v>4</v>
      </c>
      <c r="R12" s="312"/>
      <c r="S12" s="314" t="s">
        <v>5</v>
      </c>
      <c r="T12" s="186"/>
      <c r="U12" s="206">
        <v>1</v>
      </c>
      <c r="V12" s="312" t="s">
        <v>4</v>
      </c>
      <c r="W12" s="312"/>
      <c r="X12" s="314" t="s">
        <v>5</v>
      </c>
      <c r="Y12" s="186"/>
      <c r="Z12" s="206">
        <v>1</v>
      </c>
      <c r="AA12" s="312" t="s">
        <v>4</v>
      </c>
      <c r="AB12" s="312"/>
      <c r="AC12" s="314" t="s">
        <v>5</v>
      </c>
    </row>
    <row r="13" spans="1:29" x14ac:dyDescent="0.25">
      <c r="A13" s="2" t="s">
        <v>6</v>
      </c>
      <c r="B13" s="234" t="s">
        <v>7</v>
      </c>
      <c r="C13" s="234"/>
      <c r="D13" s="39">
        <f>'Quadro-Resumo'!D8</f>
        <v>8500</v>
      </c>
      <c r="F13" s="2" t="s">
        <v>6</v>
      </c>
      <c r="G13" s="234" t="s">
        <v>7</v>
      </c>
      <c r="H13" s="234"/>
      <c r="I13" s="160">
        <f>'Quadro-Resumo'!D24</f>
        <v>8500</v>
      </c>
      <c r="J13" s="174"/>
      <c r="K13" s="128" t="s">
        <v>6</v>
      </c>
      <c r="L13" s="267" t="s">
        <v>7</v>
      </c>
      <c r="M13" s="267"/>
      <c r="N13" s="184">
        <f>'Quadro-Resumo'!D24</f>
        <v>8500</v>
      </c>
      <c r="O13" s="127"/>
      <c r="P13" s="172" t="s">
        <v>6</v>
      </c>
      <c r="Q13" s="267" t="s">
        <v>7</v>
      </c>
      <c r="R13" s="267"/>
      <c r="S13" s="140">
        <f>'Quadro-Resumo'!D24*1.012</f>
        <v>8602</v>
      </c>
      <c r="T13" s="186"/>
      <c r="U13" s="128" t="s">
        <v>6</v>
      </c>
      <c r="V13" s="267" t="s">
        <v>7</v>
      </c>
      <c r="W13" s="267"/>
      <c r="X13" s="140">
        <f>'Quadro-Resumo'!D24*1.012</f>
        <v>8602</v>
      </c>
      <c r="Y13" s="186"/>
      <c r="Z13" s="128" t="s">
        <v>6</v>
      </c>
      <c r="AA13" s="267" t="s">
        <v>7</v>
      </c>
      <c r="AB13" s="267"/>
      <c r="AC13" s="140">
        <f>'Quadro-Resumo'!D24*1.012*1.0676</f>
        <v>9183.4952000000012</v>
      </c>
    </row>
    <row r="14" spans="1:29" x14ac:dyDescent="0.25">
      <c r="A14" s="2" t="s">
        <v>8</v>
      </c>
      <c r="B14" s="234" t="s">
        <v>9</v>
      </c>
      <c r="C14" s="234"/>
      <c r="D14" s="39">
        <v>0</v>
      </c>
      <c r="F14" s="2" t="s">
        <v>8</v>
      </c>
      <c r="G14" s="234" t="s">
        <v>9</v>
      </c>
      <c r="H14" s="234"/>
      <c r="I14" s="160">
        <v>0</v>
      </c>
      <c r="J14" s="174"/>
      <c r="K14" s="128" t="s">
        <v>8</v>
      </c>
      <c r="L14" s="267" t="s">
        <v>9</v>
      </c>
      <c r="M14" s="267"/>
      <c r="N14" s="184">
        <v>0</v>
      </c>
      <c r="O14" s="127"/>
      <c r="P14" s="172" t="s">
        <v>8</v>
      </c>
      <c r="Q14" s="267" t="s">
        <v>9</v>
      </c>
      <c r="R14" s="267"/>
      <c r="S14" s="140">
        <v>0</v>
      </c>
      <c r="T14" s="186"/>
      <c r="U14" s="128" t="s">
        <v>8</v>
      </c>
      <c r="V14" s="267" t="s">
        <v>9</v>
      </c>
      <c r="W14" s="267"/>
      <c r="X14" s="140">
        <v>0</v>
      </c>
      <c r="Y14" s="186"/>
      <c r="Z14" s="128" t="s">
        <v>8</v>
      </c>
      <c r="AA14" s="267" t="s">
        <v>9</v>
      </c>
      <c r="AB14" s="267"/>
      <c r="AC14" s="140">
        <v>0</v>
      </c>
    </row>
    <row r="15" spans="1:29" x14ac:dyDescent="0.25">
      <c r="A15" s="2" t="s">
        <v>10</v>
      </c>
      <c r="B15" s="234" t="s">
        <v>11</v>
      </c>
      <c r="C15" s="234"/>
      <c r="D15" s="39">
        <v>0</v>
      </c>
      <c r="F15" s="2" t="s">
        <v>10</v>
      </c>
      <c r="G15" s="234" t="s">
        <v>11</v>
      </c>
      <c r="H15" s="234"/>
      <c r="I15" s="160">
        <v>0</v>
      </c>
      <c r="J15" s="174"/>
      <c r="K15" s="128" t="s">
        <v>10</v>
      </c>
      <c r="L15" s="267" t="s">
        <v>11</v>
      </c>
      <c r="M15" s="267"/>
      <c r="N15" s="184">
        <v>0</v>
      </c>
      <c r="O15" s="127"/>
      <c r="P15" s="172" t="s">
        <v>10</v>
      </c>
      <c r="Q15" s="267" t="s">
        <v>11</v>
      </c>
      <c r="R15" s="267"/>
      <c r="S15" s="140">
        <v>0</v>
      </c>
      <c r="T15" s="186"/>
      <c r="U15" s="128" t="s">
        <v>10</v>
      </c>
      <c r="V15" s="267" t="s">
        <v>11</v>
      </c>
      <c r="W15" s="267"/>
      <c r="X15" s="140">
        <v>0</v>
      </c>
      <c r="Y15" s="186"/>
      <c r="Z15" s="128" t="s">
        <v>10</v>
      </c>
      <c r="AA15" s="267" t="s">
        <v>11</v>
      </c>
      <c r="AB15" s="267"/>
      <c r="AC15" s="140">
        <v>0</v>
      </c>
    </row>
    <row r="16" spans="1:29" x14ac:dyDescent="0.25">
      <c r="A16" s="2" t="s">
        <v>12</v>
      </c>
      <c r="B16" s="234" t="s">
        <v>13</v>
      </c>
      <c r="C16" s="234"/>
      <c r="D16" s="39">
        <v>0</v>
      </c>
      <c r="F16" s="2" t="s">
        <v>12</v>
      </c>
      <c r="G16" s="234" t="s">
        <v>13</v>
      </c>
      <c r="H16" s="234"/>
      <c r="I16" s="160">
        <v>0</v>
      </c>
      <c r="J16" s="174"/>
      <c r="K16" s="128" t="s">
        <v>12</v>
      </c>
      <c r="L16" s="267" t="s">
        <v>13</v>
      </c>
      <c r="M16" s="267"/>
      <c r="N16" s="184">
        <v>0</v>
      </c>
      <c r="O16" s="127"/>
      <c r="P16" s="172" t="s">
        <v>12</v>
      </c>
      <c r="Q16" s="267" t="s">
        <v>13</v>
      </c>
      <c r="R16" s="267"/>
      <c r="S16" s="140">
        <v>0</v>
      </c>
      <c r="T16" s="186"/>
      <c r="U16" s="128" t="s">
        <v>12</v>
      </c>
      <c r="V16" s="267" t="s">
        <v>13</v>
      </c>
      <c r="W16" s="267"/>
      <c r="X16" s="140">
        <v>0</v>
      </c>
      <c r="Y16" s="186"/>
      <c r="Z16" s="128" t="s">
        <v>12</v>
      </c>
      <c r="AA16" s="267" t="s">
        <v>13</v>
      </c>
      <c r="AB16" s="267"/>
      <c r="AC16" s="140">
        <v>0</v>
      </c>
    </row>
    <row r="17" spans="1:29" x14ac:dyDescent="0.25">
      <c r="A17" s="2" t="s">
        <v>14</v>
      </c>
      <c r="B17" s="234" t="s">
        <v>15</v>
      </c>
      <c r="C17" s="234"/>
      <c r="D17" s="39">
        <v>0</v>
      </c>
      <c r="F17" s="2" t="s">
        <v>14</v>
      </c>
      <c r="G17" s="234" t="s">
        <v>15</v>
      </c>
      <c r="H17" s="234"/>
      <c r="I17" s="160">
        <v>0</v>
      </c>
      <c r="J17" s="174"/>
      <c r="K17" s="128" t="s">
        <v>14</v>
      </c>
      <c r="L17" s="267" t="s">
        <v>15</v>
      </c>
      <c r="M17" s="267"/>
      <c r="N17" s="184">
        <v>0</v>
      </c>
      <c r="O17" s="127"/>
      <c r="P17" s="172" t="s">
        <v>14</v>
      </c>
      <c r="Q17" s="267" t="s">
        <v>15</v>
      </c>
      <c r="R17" s="267"/>
      <c r="S17" s="140">
        <v>0</v>
      </c>
      <c r="T17" s="186"/>
      <c r="U17" s="128" t="s">
        <v>14</v>
      </c>
      <c r="V17" s="267" t="s">
        <v>15</v>
      </c>
      <c r="W17" s="267"/>
      <c r="X17" s="140">
        <v>0</v>
      </c>
      <c r="Y17" s="186"/>
      <c r="Z17" s="128" t="s">
        <v>14</v>
      </c>
      <c r="AA17" s="267" t="s">
        <v>15</v>
      </c>
      <c r="AB17" s="267"/>
      <c r="AC17" s="140">
        <v>0</v>
      </c>
    </row>
    <row r="18" spans="1:29" x14ac:dyDescent="0.25">
      <c r="A18" s="2" t="s">
        <v>16</v>
      </c>
      <c r="B18" s="234" t="s">
        <v>17</v>
      </c>
      <c r="C18" s="234"/>
      <c r="D18" s="39">
        <v>0</v>
      </c>
      <c r="F18" s="2" t="s">
        <v>16</v>
      </c>
      <c r="G18" s="234" t="s">
        <v>17</v>
      </c>
      <c r="H18" s="234"/>
      <c r="I18" s="160">
        <v>0</v>
      </c>
      <c r="J18" s="174"/>
      <c r="K18" s="128" t="s">
        <v>16</v>
      </c>
      <c r="L18" s="267" t="s">
        <v>17</v>
      </c>
      <c r="M18" s="267"/>
      <c r="N18" s="184">
        <v>0</v>
      </c>
      <c r="O18" s="127"/>
      <c r="P18" s="172" t="s">
        <v>16</v>
      </c>
      <c r="Q18" s="267" t="s">
        <v>17</v>
      </c>
      <c r="R18" s="267"/>
      <c r="S18" s="140">
        <v>0</v>
      </c>
      <c r="T18" s="186"/>
      <c r="U18" s="128" t="s">
        <v>16</v>
      </c>
      <c r="V18" s="267" t="s">
        <v>17</v>
      </c>
      <c r="W18" s="267"/>
      <c r="X18" s="140">
        <v>0</v>
      </c>
      <c r="Y18" s="186"/>
      <c r="Z18" s="128" t="s">
        <v>16</v>
      </c>
      <c r="AA18" s="267" t="s">
        <v>17</v>
      </c>
      <c r="AB18" s="267"/>
      <c r="AC18" s="140">
        <v>0</v>
      </c>
    </row>
    <row r="19" spans="1:29" x14ac:dyDescent="0.25">
      <c r="A19" s="233" t="s">
        <v>18</v>
      </c>
      <c r="B19" s="233"/>
      <c r="C19" s="233"/>
      <c r="D19" s="39">
        <f>SUM(D13:D18)</f>
        <v>8500</v>
      </c>
      <c r="F19" s="233" t="s">
        <v>18</v>
      </c>
      <c r="G19" s="233"/>
      <c r="H19" s="233"/>
      <c r="I19" s="160">
        <f>SUM(I13:I18)</f>
        <v>8500</v>
      </c>
      <c r="J19" s="174"/>
      <c r="K19" s="264" t="s">
        <v>18</v>
      </c>
      <c r="L19" s="264"/>
      <c r="M19" s="264"/>
      <c r="N19" s="184">
        <f>SUM(N13:N18)</f>
        <v>8500</v>
      </c>
      <c r="O19" s="127"/>
      <c r="P19" s="263" t="s">
        <v>18</v>
      </c>
      <c r="Q19" s="264"/>
      <c r="R19" s="264"/>
      <c r="S19" s="140">
        <f>SUM(S13:S18)</f>
        <v>8602</v>
      </c>
      <c r="T19" s="186"/>
      <c r="U19" s="264" t="s">
        <v>18</v>
      </c>
      <c r="V19" s="264"/>
      <c r="W19" s="264"/>
      <c r="X19" s="140">
        <f>SUM(X13:X18)</f>
        <v>8602</v>
      </c>
      <c r="Y19" s="186"/>
      <c r="Z19" s="264" t="s">
        <v>18</v>
      </c>
      <c r="AA19" s="264"/>
      <c r="AB19" s="264"/>
      <c r="AC19" s="140">
        <f>SUM(AC13:AC18)</f>
        <v>9183.4952000000012</v>
      </c>
    </row>
    <row r="20" spans="1:29" x14ac:dyDescent="0.25">
      <c r="G20" s="1"/>
      <c r="H20" s="1"/>
      <c r="J20" s="174"/>
      <c r="K20" s="186"/>
      <c r="L20" s="288"/>
      <c r="M20" s="288"/>
      <c r="N20" s="186"/>
      <c r="O20" s="127"/>
      <c r="P20" s="186"/>
      <c r="Q20" s="288"/>
      <c r="R20" s="288"/>
      <c r="S20" s="186"/>
      <c r="T20" s="186"/>
      <c r="U20" s="186"/>
      <c r="V20" s="288"/>
      <c r="W20" s="288"/>
      <c r="X20" s="186"/>
      <c r="Y20" s="186"/>
      <c r="Z20" s="186"/>
      <c r="AA20" s="288"/>
      <c r="AB20" s="288"/>
      <c r="AC20" s="186"/>
    </row>
    <row r="21" spans="1:29" x14ac:dyDescent="0.25">
      <c r="A21" s="233" t="s">
        <v>19</v>
      </c>
      <c r="B21" s="233"/>
      <c r="C21" s="233"/>
      <c r="D21" s="233"/>
      <c r="F21" s="233" t="s">
        <v>19</v>
      </c>
      <c r="G21" s="233"/>
      <c r="H21" s="233"/>
      <c r="I21" s="237"/>
      <c r="J21" s="174"/>
      <c r="K21" s="264" t="s">
        <v>19</v>
      </c>
      <c r="L21" s="264"/>
      <c r="M21" s="264"/>
      <c r="N21" s="268"/>
      <c r="O21" s="127"/>
      <c r="P21" s="263" t="s">
        <v>19</v>
      </c>
      <c r="Q21" s="264"/>
      <c r="R21" s="264"/>
      <c r="S21" s="264"/>
      <c r="T21" s="186"/>
      <c r="U21" s="264" t="s">
        <v>19</v>
      </c>
      <c r="V21" s="264"/>
      <c r="W21" s="264"/>
      <c r="X21" s="264"/>
      <c r="Y21" s="186"/>
      <c r="Z21" s="264" t="s">
        <v>19</v>
      </c>
      <c r="AA21" s="264"/>
      <c r="AB21" s="264"/>
      <c r="AC21" s="264"/>
    </row>
    <row r="22" spans="1:29" x14ac:dyDescent="0.25">
      <c r="A22" s="233" t="s">
        <v>24</v>
      </c>
      <c r="B22" s="233"/>
      <c r="C22" s="233"/>
      <c r="D22" s="233"/>
      <c r="F22" s="233" t="s">
        <v>24</v>
      </c>
      <c r="G22" s="233"/>
      <c r="H22" s="233"/>
      <c r="I22" s="237"/>
      <c r="J22" s="174"/>
      <c r="K22" s="264" t="s">
        <v>24</v>
      </c>
      <c r="L22" s="264"/>
      <c r="M22" s="264"/>
      <c r="N22" s="268"/>
      <c r="O22" s="127"/>
      <c r="P22" s="263" t="s">
        <v>24</v>
      </c>
      <c r="Q22" s="264"/>
      <c r="R22" s="264"/>
      <c r="S22" s="264"/>
      <c r="T22" s="186"/>
      <c r="U22" s="264" t="s">
        <v>24</v>
      </c>
      <c r="V22" s="264"/>
      <c r="W22" s="264"/>
      <c r="X22" s="264"/>
      <c r="Y22" s="186"/>
      <c r="Z22" s="264" t="s">
        <v>24</v>
      </c>
      <c r="AA22" s="264"/>
      <c r="AB22" s="264"/>
      <c r="AC22" s="264"/>
    </row>
    <row r="23" spans="1:29" ht="54.75" customHeight="1" x14ac:dyDescent="0.25">
      <c r="A23" s="27" t="s">
        <v>20</v>
      </c>
      <c r="B23" s="27" t="s">
        <v>21</v>
      </c>
      <c r="C23" s="7" t="s">
        <v>28</v>
      </c>
      <c r="D23" s="27" t="s">
        <v>5</v>
      </c>
      <c r="F23" s="94" t="s">
        <v>20</v>
      </c>
      <c r="G23" s="94" t="s">
        <v>21</v>
      </c>
      <c r="H23" s="95" t="s">
        <v>28</v>
      </c>
      <c r="I23" s="155" t="s">
        <v>5</v>
      </c>
      <c r="J23" s="174"/>
      <c r="K23" s="315" t="s">
        <v>20</v>
      </c>
      <c r="L23" s="315" t="s">
        <v>21</v>
      </c>
      <c r="M23" s="314" t="s">
        <v>28</v>
      </c>
      <c r="N23" s="316" t="s">
        <v>5</v>
      </c>
      <c r="O23" s="127"/>
      <c r="P23" s="317" t="s">
        <v>20</v>
      </c>
      <c r="Q23" s="315" t="s">
        <v>21</v>
      </c>
      <c r="R23" s="314" t="s">
        <v>28</v>
      </c>
      <c r="S23" s="315" t="s">
        <v>5</v>
      </c>
      <c r="T23" s="186"/>
      <c r="U23" s="315" t="s">
        <v>20</v>
      </c>
      <c r="V23" s="315" t="s">
        <v>21</v>
      </c>
      <c r="W23" s="314" t="s">
        <v>28</v>
      </c>
      <c r="X23" s="315" t="s">
        <v>5</v>
      </c>
      <c r="Y23" s="186"/>
      <c r="Z23" s="315" t="s">
        <v>20</v>
      </c>
      <c r="AA23" s="315" t="s">
        <v>21</v>
      </c>
      <c r="AB23" s="314" t="s">
        <v>28</v>
      </c>
      <c r="AC23" s="315" t="s">
        <v>5</v>
      </c>
    </row>
    <row r="24" spans="1:29" x14ac:dyDescent="0.25">
      <c r="A24" s="2" t="s">
        <v>6</v>
      </c>
      <c r="B24" s="10" t="s">
        <v>22</v>
      </c>
      <c r="C24" s="21">
        <v>9.0899999999999995E-2</v>
      </c>
      <c r="D24" s="42">
        <f>C24*$D$19</f>
        <v>772.65</v>
      </c>
      <c r="F24" s="2" t="s">
        <v>6</v>
      </c>
      <c r="G24" s="10" t="s">
        <v>22</v>
      </c>
      <c r="H24" s="21">
        <v>9.0899999999999995E-2</v>
      </c>
      <c r="I24" s="161">
        <f>H24*$I$19</f>
        <v>772.65</v>
      </c>
      <c r="J24" s="174"/>
      <c r="K24" s="128" t="s">
        <v>6</v>
      </c>
      <c r="L24" s="132" t="s">
        <v>22</v>
      </c>
      <c r="M24" s="318">
        <v>9.0899999999999995E-2</v>
      </c>
      <c r="N24" s="169">
        <f>M24*$N$19</f>
        <v>772.65</v>
      </c>
      <c r="O24" s="127"/>
      <c r="P24" s="172" t="s">
        <v>6</v>
      </c>
      <c r="Q24" s="132" t="s">
        <v>22</v>
      </c>
      <c r="R24" s="318">
        <v>9.0899999999999995E-2</v>
      </c>
      <c r="S24" s="114">
        <f>R24*$S$19</f>
        <v>781.92179999999996</v>
      </c>
      <c r="T24" s="186"/>
      <c r="U24" s="128" t="s">
        <v>6</v>
      </c>
      <c r="V24" s="132" t="s">
        <v>22</v>
      </c>
      <c r="W24" s="318">
        <v>9.0899999999999995E-2</v>
      </c>
      <c r="X24" s="114">
        <f>W24*$S$19</f>
        <v>781.92179999999996</v>
      </c>
      <c r="Y24" s="186"/>
      <c r="Z24" s="128" t="s">
        <v>6</v>
      </c>
      <c r="AA24" s="132" t="s">
        <v>22</v>
      </c>
      <c r="AB24" s="318">
        <v>9.0899999999999995E-2</v>
      </c>
      <c r="AC24" s="114">
        <f>AB24*$AC$19</f>
        <v>834.7797136800001</v>
      </c>
    </row>
    <row r="25" spans="1:29" x14ac:dyDescent="0.25">
      <c r="A25" s="2" t="s">
        <v>8</v>
      </c>
      <c r="B25" s="10" t="s">
        <v>23</v>
      </c>
      <c r="C25" s="21">
        <v>0.1212</v>
      </c>
      <c r="D25" s="42">
        <f>C25*$D$19</f>
        <v>1030.2</v>
      </c>
      <c r="F25" s="2" t="s">
        <v>8</v>
      </c>
      <c r="G25" s="10" t="s">
        <v>23</v>
      </c>
      <c r="H25" s="21">
        <v>0.1212</v>
      </c>
      <c r="I25" s="161">
        <f>H25*$I$19</f>
        <v>1030.2</v>
      </c>
      <c r="J25" s="174"/>
      <c r="K25" s="128" t="s">
        <v>8</v>
      </c>
      <c r="L25" s="132" t="s">
        <v>23</v>
      </c>
      <c r="M25" s="318">
        <v>0.1212</v>
      </c>
      <c r="N25" s="169">
        <f>M25*$N$19</f>
        <v>1030.2</v>
      </c>
      <c r="O25" s="127"/>
      <c r="P25" s="172" t="s">
        <v>8</v>
      </c>
      <c r="Q25" s="132" t="s">
        <v>23</v>
      </c>
      <c r="R25" s="318">
        <v>0.1212</v>
      </c>
      <c r="S25" s="114">
        <f>R25*$S$19</f>
        <v>1042.5624</v>
      </c>
      <c r="T25" s="186"/>
      <c r="U25" s="128" t="s">
        <v>8</v>
      </c>
      <c r="V25" s="132" t="s">
        <v>23</v>
      </c>
      <c r="W25" s="318">
        <v>0.1212</v>
      </c>
      <c r="X25" s="114">
        <f>W25*$S$19</f>
        <v>1042.5624</v>
      </c>
      <c r="Y25" s="186"/>
      <c r="Z25" s="128" t="s">
        <v>8</v>
      </c>
      <c r="AA25" s="132" t="s">
        <v>23</v>
      </c>
      <c r="AB25" s="318">
        <v>0.1212</v>
      </c>
      <c r="AC25" s="114">
        <f>AB25*$AC$19</f>
        <v>1113.0396182400002</v>
      </c>
    </row>
    <row r="26" spans="1:29" x14ac:dyDescent="0.25">
      <c r="A26" s="233" t="s">
        <v>18</v>
      </c>
      <c r="B26" s="233"/>
      <c r="C26" s="20">
        <f>SUM(C24:C25)</f>
        <v>0.21210000000000001</v>
      </c>
      <c r="D26" s="42">
        <f>SUM(D24:D25)</f>
        <v>1802.85</v>
      </c>
      <c r="F26" s="233" t="s">
        <v>18</v>
      </c>
      <c r="G26" s="233"/>
      <c r="H26" s="20">
        <f>SUM(H24:H25)</f>
        <v>0.21210000000000001</v>
      </c>
      <c r="I26" s="161">
        <f>SUM(I24:I25)</f>
        <v>1802.85</v>
      </c>
      <c r="J26" s="174"/>
      <c r="K26" s="264" t="s">
        <v>18</v>
      </c>
      <c r="L26" s="264"/>
      <c r="M26" s="151">
        <f>SUM(M24:M25)</f>
        <v>0.21210000000000001</v>
      </c>
      <c r="N26" s="169">
        <f>SUM(N24:N25)</f>
        <v>1802.85</v>
      </c>
      <c r="O26" s="127"/>
      <c r="P26" s="263" t="s">
        <v>18</v>
      </c>
      <c r="Q26" s="264"/>
      <c r="R26" s="151">
        <f>SUM(R24:R25)</f>
        <v>0.21210000000000001</v>
      </c>
      <c r="S26" s="114">
        <f>SUM(S24:S25)</f>
        <v>1824.4841999999999</v>
      </c>
      <c r="T26" s="186"/>
      <c r="U26" s="264" t="s">
        <v>18</v>
      </c>
      <c r="V26" s="264"/>
      <c r="W26" s="151">
        <f>SUM(W24:W25)</f>
        <v>0.21210000000000001</v>
      </c>
      <c r="X26" s="114">
        <f>SUM(X24:X25)</f>
        <v>1824.4841999999999</v>
      </c>
      <c r="Y26" s="186"/>
      <c r="Z26" s="264" t="s">
        <v>18</v>
      </c>
      <c r="AA26" s="264"/>
      <c r="AB26" s="151">
        <f>SUM(AB24:AB25)</f>
        <v>0.21210000000000001</v>
      </c>
      <c r="AC26" s="114">
        <f>SUM(AC24:AC25)</f>
        <v>1947.8193319200004</v>
      </c>
    </row>
    <row r="27" spans="1:29" x14ac:dyDescent="0.25">
      <c r="G27" s="1"/>
      <c r="H27" s="1"/>
      <c r="J27" s="174"/>
      <c r="K27" s="186"/>
      <c r="L27" s="288"/>
      <c r="M27" s="288"/>
      <c r="N27" s="186"/>
      <c r="O27" s="127"/>
      <c r="P27" s="186"/>
      <c r="Q27" s="288"/>
      <c r="R27" s="288"/>
      <c r="S27" s="186"/>
      <c r="T27" s="186"/>
      <c r="U27" s="186"/>
      <c r="V27" s="288"/>
      <c r="W27" s="288"/>
      <c r="X27" s="186"/>
      <c r="Y27" s="186"/>
      <c r="Z27" s="186"/>
      <c r="AA27" s="288"/>
      <c r="AB27" s="288"/>
      <c r="AC27" s="186"/>
    </row>
    <row r="28" spans="1:29" ht="33" customHeight="1" x14ac:dyDescent="0.25">
      <c r="A28" s="245" t="s">
        <v>25</v>
      </c>
      <c r="B28" s="245"/>
      <c r="C28" s="245"/>
      <c r="D28" s="245"/>
      <c r="F28" s="245" t="s">
        <v>25</v>
      </c>
      <c r="G28" s="245"/>
      <c r="H28" s="245"/>
      <c r="I28" s="246"/>
      <c r="J28" s="174"/>
      <c r="K28" s="319" t="s">
        <v>25</v>
      </c>
      <c r="L28" s="319"/>
      <c r="M28" s="319"/>
      <c r="N28" s="320"/>
      <c r="O28" s="127"/>
      <c r="P28" s="321" t="s">
        <v>25</v>
      </c>
      <c r="Q28" s="319"/>
      <c r="R28" s="319"/>
      <c r="S28" s="319"/>
      <c r="T28" s="186"/>
      <c r="U28" s="319" t="s">
        <v>25</v>
      </c>
      <c r="V28" s="319"/>
      <c r="W28" s="319"/>
      <c r="X28" s="319"/>
      <c r="Y28" s="186"/>
      <c r="Z28" s="319" t="s">
        <v>25</v>
      </c>
      <c r="AA28" s="319"/>
      <c r="AB28" s="319"/>
      <c r="AC28" s="319"/>
    </row>
    <row r="29" spans="1:29" x14ac:dyDescent="0.25">
      <c r="A29" s="3" t="s">
        <v>26</v>
      </c>
      <c r="B29" s="7" t="s">
        <v>27</v>
      </c>
      <c r="C29" s="7" t="s">
        <v>28</v>
      </c>
      <c r="D29" s="3" t="s">
        <v>5</v>
      </c>
      <c r="F29" s="96" t="s">
        <v>26</v>
      </c>
      <c r="G29" s="95" t="s">
        <v>27</v>
      </c>
      <c r="H29" s="95" t="s">
        <v>28</v>
      </c>
      <c r="I29" s="156" t="s">
        <v>5</v>
      </c>
      <c r="J29" s="174"/>
      <c r="K29" s="206" t="s">
        <v>26</v>
      </c>
      <c r="L29" s="314" t="s">
        <v>27</v>
      </c>
      <c r="M29" s="314" t="s">
        <v>28</v>
      </c>
      <c r="N29" s="207" t="s">
        <v>5</v>
      </c>
      <c r="O29" s="127"/>
      <c r="P29" s="208" t="s">
        <v>26</v>
      </c>
      <c r="Q29" s="314" t="s">
        <v>27</v>
      </c>
      <c r="R29" s="314" t="s">
        <v>28</v>
      </c>
      <c r="S29" s="206" t="s">
        <v>5</v>
      </c>
      <c r="T29" s="186"/>
      <c r="U29" s="206" t="s">
        <v>26</v>
      </c>
      <c r="V29" s="314" t="s">
        <v>27</v>
      </c>
      <c r="W29" s="314" t="s">
        <v>28</v>
      </c>
      <c r="X29" s="206" t="s">
        <v>5</v>
      </c>
      <c r="Y29" s="186"/>
      <c r="Z29" s="206" t="s">
        <v>26</v>
      </c>
      <c r="AA29" s="314" t="s">
        <v>27</v>
      </c>
      <c r="AB29" s="314" t="s">
        <v>28</v>
      </c>
      <c r="AC29" s="206" t="s">
        <v>5</v>
      </c>
    </row>
    <row r="30" spans="1:29" x14ac:dyDescent="0.25">
      <c r="A30" s="2" t="s">
        <v>6</v>
      </c>
      <c r="B30" s="10" t="s">
        <v>29</v>
      </c>
      <c r="C30" s="15">
        <v>0</v>
      </c>
      <c r="D30" s="51">
        <f t="shared" ref="D30:D37" si="0">C30*($D$19+$D$26)</f>
        <v>0</v>
      </c>
      <c r="F30" s="2" t="s">
        <v>6</v>
      </c>
      <c r="G30" s="10" t="s">
        <v>29</v>
      </c>
      <c r="H30" s="15">
        <v>0</v>
      </c>
      <c r="I30" s="162">
        <f t="shared" ref="I30" si="1">H30*($D$19+$D$26)</f>
        <v>0</v>
      </c>
      <c r="J30" s="174"/>
      <c r="K30" s="128" t="s">
        <v>6</v>
      </c>
      <c r="L30" s="132" t="s">
        <v>29</v>
      </c>
      <c r="M30" s="115">
        <v>0</v>
      </c>
      <c r="N30" s="187">
        <f t="shared" ref="N30" si="2">M30*($D$19+$D$26)</f>
        <v>0</v>
      </c>
      <c r="O30" s="127"/>
      <c r="P30" s="172" t="s">
        <v>6</v>
      </c>
      <c r="Q30" s="132" t="s">
        <v>29</v>
      </c>
      <c r="R30" s="115">
        <v>0</v>
      </c>
      <c r="S30" s="144">
        <f t="shared" ref="S30" si="3">R30*($D$19+$D$26)</f>
        <v>0</v>
      </c>
      <c r="T30" s="186"/>
      <c r="U30" s="128" t="s">
        <v>6</v>
      </c>
      <c r="V30" s="132" t="s">
        <v>29</v>
      </c>
      <c r="W30" s="115">
        <v>0</v>
      </c>
      <c r="X30" s="144">
        <f>W30*($X$19+$X$26)</f>
        <v>0</v>
      </c>
      <c r="Y30" s="186"/>
      <c r="Z30" s="128" t="s">
        <v>6</v>
      </c>
      <c r="AA30" s="132" t="s">
        <v>29</v>
      </c>
      <c r="AB30" s="115">
        <v>0</v>
      </c>
      <c r="AC30" s="144">
        <f t="shared" ref="AC30:AC37" si="4">AB30*($AC$19+$AC$26)</f>
        <v>0</v>
      </c>
    </row>
    <row r="31" spans="1:29" x14ac:dyDescent="0.25">
      <c r="A31" s="2" t="s">
        <v>8</v>
      </c>
      <c r="B31" s="10" t="s">
        <v>30</v>
      </c>
      <c r="C31" s="15">
        <v>2.5000000000000001E-2</v>
      </c>
      <c r="D31" s="51">
        <f t="shared" si="0"/>
        <v>257.57125000000002</v>
      </c>
      <c r="F31" s="2" t="s">
        <v>8</v>
      </c>
      <c r="G31" s="10" t="s">
        <v>30</v>
      </c>
      <c r="H31" s="15">
        <v>2.5000000000000001E-2</v>
      </c>
      <c r="I31" s="162">
        <f t="shared" ref="I31:I37" si="5">H31*($I$19+$I$26)</f>
        <v>257.57125000000002</v>
      </c>
      <c r="J31" s="174"/>
      <c r="K31" s="128" t="s">
        <v>8</v>
      </c>
      <c r="L31" s="132" t="s">
        <v>30</v>
      </c>
      <c r="M31" s="115">
        <v>2.5000000000000001E-2</v>
      </c>
      <c r="N31" s="187">
        <f t="shared" ref="N31:N37" si="6">M31*($N$19+$N$26)</f>
        <v>257.57125000000002</v>
      </c>
      <c r="O31" s="127"/>
      <c r="P31" s="172" t="s">
        <v>8</v>
      </c>
      <c r="Q31" s="132" t="s">
        <v>30</v>
      </c>
      <c r="R31" s="115">
        <v>2.5000000000000001E-2</v>
      </c>
      <c r="S31" s="144">
        <f t="shared" ref="S31:S37" si="7">R31*($S$19+$S$26)</f>
        <v>260.662105</v>
      </c>
      <c r="T31" s="186"/>
      <c r="U31" s="128" t="s">
        <v>8</v>
      </c>
      <c r="V31" s="132" t="s">
        <v>30</v>
      </c>
      <c r="W31" s="115">
        <v>2.5000000000000001E-2</v>
      </c>
      <c r="X31" s="144">
        <f t="shared" ref="X31:X37" si="8">W31*($X$19+$X$26)</f>
        <v>260.662105</v>
      </c>
      <c r="Y31" s="186"/>
      <c r="Z31" s="128" t="s">
        <v>8</v>
      </c>
      <c r="AA31" s="132" t="s">
        <v>30</v>
      </c>
      <c r="AB31" s="115">
        <v>2.5000000000000001E-2</v>
      </c>
      <c r="AC31" s="144">
        <f t="shared" si="4"/>
        <v>278.28286329800005</v>
      </c>
    </row>
    <row r="32" spans="1:29" x14ac:dyDescent="0.25">
      <c r="A32" s="2" t="s">
        <v>10</v>
      </c>
      <c r="B32" s="10" t="s">
        <v>126</v>
      </c>
      <c r="C32" s="15">
        <v>0.02</v>
      </c>
      <c r="D32" s="51">
        <f t="shared" si="0"/>
        <v>206.05700000000002</v>
      </c>
      <c r="F32" s="2" t="s">
        <v>10</v>
      </c>
      <c r="G32" s="10" t="s">
        <v>126</v>
      </c>
      <c r="H32" s="15">
        <v>0.02</v>
      </c>
      <c r="I32" s="162">
        <f t="shared" si="5"/>
        <v>206.05700000000002</v>
      </c>
      <c r="J32" s="174"/>
      <c r="K32" s="128" t="s">
        <v>10</v>
      </c>
      <c r="L32" s="132" t="s">
        <v>126</v>
      </c>
      <c r="M32" s="115">
        <f>2%*0.5</f>
        <v>0.01</v>
      </c>
      <c r="N32" s="187">
        <f t="shared" si="6"/>
        <v>103.02850000000001</v>
      </c>
      <c r="O32" s="127"/>
      <c r="P32" s="172" t="s">
        <v>10</v>
      </c>
      <c r="Q32" s="132" t="s">
        <v>126</v>
      </c>
      <c r="R32" s="115">
        <f>2%*0.5</f>
        <v>0.01</v>
      </c>
      <c r="S32" s="144">
        <f t="shared" si="7"/>
        <v>104.26484199999999</v>
      </c>
      <c r="T32" s="186"/>
      <c r="U32" s="128" t="s">
        <v>10</v>
      </c>
      <c r="V32" s="132" t="s">
        <v>126</v>
      </c>
      <c r="W32" s="115">
        <f>2%*0.5</f>
        <v>0.01</v>
      </c>
      <c r="X32" s="144">
        <f t="shared" si="8"/>
        <v>104.26484199999999</v>
      </c>
      <c r="Y32" s="186"/>
      <c r="Z32" s="128" t="s">
        <v>10</v>
      </c>
      <c r="AA32" s="132" t="s">
        <v>126</v>
      </c>
      <c r="AB32" s="115">
        <f>2%*0.5</f>
        <v>0.01</v>
      </c>
      <c r="AC32" s="144">
        <f t="shared" si="4"/>
        <v>111.31314531920002</v>
      </c>
    </row>
    <row r="33" spans="1:29" x14ac:dyDescent="0.25">
      <c r="A33" s="2" t="s">
        <v>12</v>
      </c>
      <c r="B33" s="10" t="s">
        <v>31</v>
      </c>
      <c r="C33" s="15">
        <v>1.4999999999999999E-2</v>
      </c>
      <c r="D33" s="51">
        <f t="shared" si="0"/>
        <v>154.54275000000001</v>
      </c>
      <c r="F33" s="2" t="s">
        <v>12</v>
      </c>
      <c r="G33" s="10" t="s">
        <v>31</v>
      </c>
      <c r="H33" s="115">
        <v>1.4999999999999999E-2</v>
      </c>
      <c r="I33" s="162">
        <f t="shared" si="5"/>
        <v>154.54275000000001</v>
      </c>
      <c r="J33" s="174"/>
      <c r="K33" s="128" t="s">
        <v>12</v>
      </c>
      <c r="L33" s="132" t="s">
        <v>31</v>
      </c>
      <c r="M33" s="115">
        <v>1.4999999999999999E-2</v>
      </c>
      <c r="N33" s="187">
        <f t="shared" si="6"/>
        <v>154.54275000000001</v>
      </c>
      <c r="O33" s="127"/>
      <c r="P33" s="172" t="s">
        <v>12</v>
      </c>
      <c r="Q33" s="132" t="s">
        <v>31</v>
      </c>
      <c r="R33" s="115">
        <v>1.4999999999999999E-2</v>
      </c>
      <c r="S33" s="144">
        <f t="shared" si="7"/>
        <v>156.39726299999998</v>
      </c>
      <c r="T33" s="186"/>
      <c r="U33" s="128" t="s">
        <v>12</v>
      </c>
      <c r="V33" s="132" t="s">
        <v>31</v>
      </c>
      <c r="W33" s="115">
        <v>1.4999999999999999E-2</v>
      </c>
      <c r="X33" s="144">
        <f t="shared" si="8"/>
        <v>156.39726299999998</v>
      </c>
      <c r="Y33" s="186"/>
      <c r="Z33" s="128" t="s">
        <v>12</v>
      </c>
      <c r="AA33" s="132" t="s">
        <v>31</v>
      </c>
      <c r="AB33" s="115">
        <v>1.4999999999999999E-2</v>
      </c>
      <c r="AC33" s="144">
        <f t="shared" si="4"/>
        <v>166.96971797880002</v>
      </c>
    </row>
    <row r="34" spans="1:29" x14ac:dyDescent="0.25">
      <c r="A34" s="2" t="s">
        <v>14</v>
      </c>
      <c r="B34" s="10" t="s">
        <v>32</v>
      </c>
      <c r="C34" s="15">
        <v>0.01</v>
      </c>
      <c r="D34" s="51">
        <f t="shared" si="0"/>
        <v>103.02850000000001</v>
      </c>
      <c r="F34" s="2" t="s">
        <v>14</v>
      </c>
      <c r="G34" s="10" t="s">
        <v>32</v>
      </c>
      <c r="H34" s="115">
        <v>0.01</v>
      </c>
      <c r="I34" s="162">
        <f t="shared" si="5"/>
        <v>103.02850000000001</v>
      </c>
      <c r="J34" s="174"/>
      <c r="K34" s="128" t="s">
        <v>14</v>
      </c>
      <c r="L34" s="132" t="s">
        <v>32</v>
      </c>
      <c r="M34" s="115">
        <v>0.01</v>
      </c>
      <c r="N34" s="187">
        <f t="shared" si="6"/>
        <v>103.02850000000001</v>
      </c>
      <c r="O34" s="127"/>
      <c r="P34" s="172" t="s">
        <v>14</v>
      </c>
      <c r="Q34" s="132" t="s">
        <v>32</v>
      </c>
      <c r="R34" s="115">
        <v>0.01</v>
      </c>
      <c r="S34" s="144">
        <f t="shared" si="7"/>
        <v>104.26484199999999</v>
      </c>
      <c r="T34" s="186"/>
      <c r="U34" s="128" t="s">
        <v>14</v>
      </c>
      <c r="V34" s="132" t="s">
        <v>32</v>
      </c>
      <c r="W34" s="115">
        <v>0.01</v>
      </c>
      <c r="X34" s="144">
        <f t="shared" si="8"/>
        <v>104.26484199999999</v>
      </c>
      <c r="Y34" s="186"/>
      <c r="Z34" s="128" t="s">
        <v>14</v>
      </c>
      <c r="AA34" s="132" t="s">
        <v>32</v>
      </c>
      <c r="AB34" s="115">
        <v>0.01</v>
      </c>
      <c r="AC34" s="144">
        <f t="shared" si="4"/>
        <v>111.31314531920002</v>
      </c>
    </row>
    <row r="35" spans="1:29" x14ac:dyDescent="0.25">
      <c r="A35" s="2" t="s">
        <v>16</v>
      </c>
      <c r="B35" s="10" t="s">
        <v>33</v>
      </c>
      <c r="C35" s="15">
        <v>6.0000000000000001E-3</v>
      </c>
      <c r="D35" s="51">
        <f t="shared" si="0"/>
        <v>61.817100000000003</v>
      </c>
      <c r="F35" s="2" t="s">
        <v>16</v>
      </c>
      <c r="G35" s="10" t="s">
        <v>33</v>
      </c>
      <c r="H35" s="115">
        <v>6.0000000000000001E-3</v>
      </c>
      <c r="I35" s="162">
        <f t="shared" si="5"/>
        <v>61.817100000000003</v>
      </c>
      <c r="J35" s="174"/>
      <c r="K35" s="128" t="s">
        <v>16</v>
      </c>
      <c r="L35" s="132" t="s">
        <v>33</v>
      </c>
      <c r="M35" s="115">
        <v>6.0000000000000001E-3</v>
      </c>
      <c r="N35" s="187">
        <f t="shared" si="6"/>
        <v>61.817100000000003</v>
      </c>
      <c r="O35" s="127"/>
      <c r="P35" s="172" t="s">
        <v>16</v>
      </c>
      <c r="Q35" s="132" t="s">
        <v>33</v>
      </c>
      <c r="R35" s="115">
        <v>6.0000000000000001E-3</v>
      </c>
      <c r="S35" s="144">
        <f t="shared" si="7"/>
        <v>62.558905199999998</v>
      </c>
      <c r="T35" s="186"/>
      <c r="U35" s="128" t="s">
        <v>16</v>
      </c>
      <c r="V35" s="132" t="s">
        <v>33</v>
      </c>
      <c r="W35" s="115">
        <v>6.0000000000000001E-3</v>
      </c>
      <c r="X35" s="144">
        <f t="shared" si="8"/>
        <v>62.558905199999998</v>
      </c>
      <c r="Y35" s="186"/>
      <c r="Z35" s="128" t="s">
        <v>16</v>
      </c>
      <c r="AA35" s="132" t="s">
        <v>33</v>
      </c>
      <c r="AB35" s="115">
        <v>6.0000000000000001E-3</v>
      </c>
      <c r="AC35" s="144">
        <f t="shared" si="4"/>
        <v>66.787887191520014</v>
      </c>
    </row>
    <row r="36" spans="1:29" x14ac:dyDescent="0.25">
      <c r="A36" s="2" t="s">
        <v>34</v>
      </c>
      <c r="B36" s="10" t="s">
        <v>35</v>
      </c>
      <c r="C36" s="15">
        <v>2E-3</v>
      </c>
      <c r="D36" s="51">
        <f t="shared" si="0"/>
        <v>20.605700000000002</v>
      </c>
      <c r="F36" s="2" t="s">
        <v>34</v>
      </c>
      <c r="G36" s="10" t="s">
        <v>35</v>
      </c>
      <c r="H36" s="115">
        <v>2E-3</v>
      </c>
      <c r="I36" s="162">
        <f t="shared" si="5"/>
        <v>20.605700000000002</v>
      </c>
      <c r="J36" s="174"/>
      <c r="K36" s="128" t="s">
        <v>34</v>
      </c>
      <c r="L36" s="132" t="s">
        <v>35</v>
      </c>
      <c r="M36" s="115">
        <v>2E-3</v>
      </c>
      <c r="N36" s="187">
        <f t="shared" si="6"/>
        <v>20.605700000000002</v>
      </c>
      <c r="O36" s="127"/>
      <c r="P36" s="172" t="s">
        <v>34</v>
      </c>
      <c r="Q36" s="132" t="s">
        <v>35</v>
      </c>
      <c r="R36" s="115">
        <v>2E-3</v>
      </c>
      <c r="S36" s="144">
        <f t="shared" si="7"/>
        <v>20.852968399999998</v>
      </c>
      <c r="T36" s="186"/>
      <c r="U36" s="128" t="s">
        <v>34</v>
      </c>
      <c r="V36" s="132" t="s">
        <v>35</v>
      </c>
      <c r="W36" s="115">
        <v>2E-3</v>
      </c>
      <c r="X36" s="144">
        <f t="shared" si="8"/>
        <v>20.852968399999998</v>
      </c>
      <c r="Y36" s="186"/>
      <c r="Z36" s="128" t="s">
        <v>34</v>
      </c>
      <c r="AA36" s="132" t="s">
        <v>35</v>
      </c>
      <c r="AB36" s="115">
        <v>2E-3</v>
      </c>
      <c r="AC36" s="144">
        <f t="shared" si="4"/>
        <v>22.262629063840002</v>
      </c>
    </row>
    <row r="37" spans="1:29" x14ac:dyDescent="0.25">
      <c r="A37" s="2" t="s">
        <v>36</v>
      </c>
      <c r="B37" s="10" t="s">
        <v>37</v>
      </c>
      <c r="C37" s="15">
        <v>0.08</v>
      </c>
      <c r="D37" s="51">
        <f t="shared" si="0"/>
        <v>824.22800000000007</v>
      </c>
      <c r="F37" s="2" t="s">
        <v>36</v>
      </c>
      <c r="G37" s="10" t="s">
        <v>37</v>
      </c>
      <c r="H37" s="115">
        <v>0.08</v>
      </c>
      <c r="I37" s="162">
        <f t="shared" si="5"/>
        <v>824.22800000000007</v>
      </c>
      <c r="J37" s="174"/>
      <c r="K37" s="128" t="s">
        <v>36</v>
      </c>
      <c r="L37" s="132" t="s">
        <v>37</v>
      </c>
      <c r="M37" s="115">
        <v>0.08</v>
      </c>
      <c r="N37" s="187">
        <f t="shared" si="6"/>
        <v>824.22800000000007</v>
      </c>
      <c r="O37" s="127"/>
      <c r="P37" s="172" t="s">
        <v>36</v>
      </c>
      <c r="Q37" s="132" t="s">
        <v>37</v>
      </c>
      <c r="R37" s="115">
        <v>0.08</v>
      </c>
      <c r="S37" s="144">
        <f t="shared" si="7"/>
        <v>834.1187359999999</v>
      </c>
      <c r="T37" s="186"/>
      <c r="U37" s="128" t="s">
        <v>36</v>
      </c>
      <c r="V37" s="132" t="s">
        <v>37</v>
      </c>
      <c r="W37" s="115">
        <v>0.08</v>
      </c>
      <c r="X37" s="144">
        <f t="shared" si="8"/>
        <v>834.1187359999999</v>
      </c>
      <c r="Y37" s="186"/>
      <c r="Z37" s="128" t="s">
        <v>36</v>
      </c>
      <c r="AA37" s="132" t="s">
        <v>37</v>
      </c>
      <c r="AB37" s="115">
        <v>0.08</v>
      </c>
      <c r="AC37" s="144">
        <f t="shared" si="4"/>
        <v>890.50516255360014</v>
      </c>
    </row>
    <row r="38" spans="1:29" x14ac:dyDescent="0.25">
      <c r="A38" s="237" t="s">
        <v>18</v>
      </c>
      <c r="B38" s="239"/>
      <c r="C38" s="16">
        <f>SUM(C30:C37)</f>
        <v>0.158</v>
      </c>
      <c r="D38" s="51">
        <f>SUM(D30:D37)</f>
        <v>1627.8503000000001</v>
      </c>
      <c r="F38" s="237" t="s">
        <v>18</v>
      </c>
      <c r="G38" s="239"/>
      <c r="H38" s="116">
        <f>SUM(H30:H37)</f>
        <v>0.158</v>
      </c>
      <c r="I38" s="162">
        <f>SUM(I30:I37)</f>
        <v>1627.8503000000001</v>
      </c>
      <c r="J38" s="174"/>
      <c r="K38" s="268" t="s">
        <v>18</v>
      </c>
      <c r="L38" s="263"/>
      <c r="M38" s="116">
        <f>SUM(M30:M37)</f>
        <v>0.14800000000000002</v>
      </c>
      <c r="N38" s="187">
        <f>SUM(N30:N37)</f>
        <v>1524.8218000000002</v>
      </c>
      <c r="O38" s="127"/>
      <c r="P38" s="322" t="s">
        <v>18</v>
      </c>
      <c r="Q38" s="263"/>
      <c r="R38" s="116">
        <f>SUM(R30:R37)</f>
        <v>0.14800000000000002</v>
      </c>
      <c r="S38" s="144">
        <f>SUM(S30:S37)</f>
        <v>1543.1196616</v>
      </c>
      <c r="T38" s="186"/>
      <c r="U38" s="268" t="s">
        <v>18</v>
      </c>
      <c r="V38" s="263"/>
      <c r="W38" s="116">
        <f>SUM(W30:W37)</f>
        <v>0.14800000000000002</v>
      </c>
      <c r="X38" s="144">
        <f>SUM(X30:X37)</f>
        <v>1543.1196616</v>
      </c>
      <c r="Y38" s="186"/>
      <c r="Z38" s="268" t="s">
        <v>18</v>
      </c>
      <c r="AA38" s="263"/>
      <c r="AB38" s="116">
        <f>SUM(AB30:AB37)</f>
        <v>0.14800000000000002</v>
      </c>
      <c r="AC38" s="144">
        <f>SUM(AC30:AC37)</f>
        <v>1647.4345507241601</v>
      </c>
    </row>
    <row r="39" spans="1:29" x14ac:dyDescent="0.25">
      <c r="G39" s="1"/>
      <c r="H39" s="1"/>
      <c r="J39" s="174"/>
      <c r="K39" s="186"/>
      <c r="L39" s="288"/>
      <c r="M39" s="288"/>
      <c r="N39" s="186"/>
      <c r="O39" s="127"/>
      <c r="P39" s="186"/>
      <c r="Q39" s="288"/>
      <c r="R39" s="288"/>
      <c r="S39" s="186"/>
      <c r="T39" s="186"/>
      <c r="U39" s="186"/>
      <c r="V39" s="288"/>
      <c r="W39" s="288"/>
      <c r="X39" s="186"/>
      <c r="Y39" s="186"/>
      <c r="Z39" s="186"/>
      <c r="AA39" s="288"/>
      <c r="AB39" s="288"/>
      <c r="AC39" s="186"/>
    </row>
    <row r="40" spans="1:29" ht="15" customHeight="1" x14ac:dyDescent="0.25">
      <c r="A40" s="245" t="s">
        <v>38</v>
      </c>
      <c r="B40" s="245"/>
      <c r="C40" s="245"/>
      <c r="D40" s="245"/>
      <c r="F40" s="245" t="s">
        <v>38</v>
      </c>
      <c r="G40" s="245"/>
      <c r="H40" s="245"/>
      <c r="I40" s="246"/>
      <c r="J40" s="174"/>
      <c r="K40" s="319" t="s">
        <v>38</v>
      </c>
      <c r="L40" s="319"/>
      <c r="M40" s="319"/>
      <c r="N40" s="320"/>
      <c r="O40" s="127"/>
      <c r="P40" s="321" t="s">
        <v>38</v>
      </c>
      <c r="Q40" s="319"/>
      <c r="R40" s="319"/>
      <c r="S40" s="319"/>
      <c r="T40" s="186"/>
      <c r="U40" s="319" t="s">
        <v>38</v>
      </c>
      <c r="V40" s="319"/>
      <c r="W40" s="319"/>
      <c r="X40" s="319"/>
      <c r="Y40" s="186"/>
      <c r="Z40" s="319" t="s">
        <v>38</v>
      </c>
      <c r="AA40" s="319"/>
      <c r="AB40" s="319"/>
      <c r="AC40" s="319"/>
    </row>
    <row r="41" spans="1:29" x14ac:dyDescent="0.25">
      <c r="A41" s="23" t="s">
        <v>39</v>
      </c>
      <c r="B41" s="7" t="s">
        <v>40</v>
      </c>
      <c r="C41" s="23" t="s">
        <v>90</v>
      </c>
      <c r="D41" s="7" t="s">
        <v>5</v>
      </c>
      <c r="F41" s="96" t="s">
        <v>39</v>
      </c>
      <c r="G41" s="95" t="s">
        <v>40</v>
      </c>
      <c r="H41" s="96" t="s">
        <v>90</v>
      </c>
      <c r="I41" s="159" t="s">
        <v>5</v>
      </c>
      <c r="J41" s="174"/>
      <c r="K41" s="206" t="s">
        <v>39</v>
      </c>
      <c r="L41" s="314" t="s">
        <v>40</v>
      </c>
      <c r="M41" s="206" t="s">
        <v>90</v>
      </c>
      <c r="N41" s="313" t="s">
        <v>5</v>
      </c>
      <c r="O41" s="127"/>
      <c r="P41" s="208" t="s">
        <v>39</v>
      </c>
      <c r="Q41" s="314" t="s">
        <v>40</v>
      </c>
      <c r="R41" s="206" t="s">
        <v>90</v>
      </c>
      <c r="S41" s="314" t="s">
        <v>5</v>
      </c>
      <c r="T41" s="186"/>
      <c r="U41" s="206" t="s">
        <v>39</v>
      </c>
      <c r="V41" s="314" t="s">
        <v>40</v>
      </c>
      <c r="W41" s="206" t="s">
        <v>90</v>
      </c>
      <c r="X41" s="314" t="s">
        <v>5</v>
      </c>
      <c r="Y41" s="186"/>
      <c r="Z41" s="206" t="s">
        <v>39</v>
      </c>
      <c r="AA41" s="314" t="s">
        <v>40</v>
      </c>
      <c r="AB41" s="206" t="s">
        <v>90</v>
      </c>
      <c r="AC41" s="314" t="s">
        <v>5</v>
      </c>
    </row>
    <row r="42" spans="1:29" x14ac:dyDescent="0.25">
      <c r="A42" s="2" t="s">
        <v>6</v>
      </c>
      <c r="B42" s="10" t="s">
        <v>41</v>
      </c>
      <c r="C42" s="30">
        <v>22</v>
      </c>
      <c r="D42" s="14">
        <f>IF((D13*6%)&gt;(C42*10),0,(C42*10)-(D13*6%))</f>
        <v>0</v>
      </c>
      <c r="F42" s="2" t="s">
        <v>6</v>
      </c>
      <c r="G42" s="10" t="s">
        <v>41</v>
      </c>
      <c r="H42" s="30">
        <v>22</v>
      </c>
      <c r="I42" s="163">
        <f>IF((I13*6%)&gt;(H42*10),0,(H42*10)-(I13*6%))</f>
        <v>0</v>
      </c>
      <c r="J42" s="174"/>
      <c r="K42" s="128" t="s">
        <v>6</v>
      </c>
      <c r="L42" s="132" t="s">
        <v>41</v>
      </c>
      <c r="M42" s="145">
        <v>22</v>
      </c>
      <c r="N42" s="323">
        <f>IF((N13*6%)&gt;(M42*10),0,(M42*10)-(N13*6%))</f>
        <v>0</v>
      </c>
      <c r="O42" s="127"/>
      <c r="P42" s="172" t="s">
        <v>6</v>
      </c>
      <c r="Q42" s="132" t="s">
        <v>41</v>
      </c>
      <c r="R42" s="145">
        <v>22</v>
      </c>
      <c r="S42" s="153">
        <f>IF((S13*6%)&gt;(R42*10),0,(R42*10)-(S13*6%))</f>
        <v>0</v>
      </c>
      <c r="T42" s="186"/>
      <c r="U42" s="128" t="s">
        <v>6</v>
      </c>
      <c r="V42" s="132" t="s">
        <v>41</v>
      </c>
      <c r="W42" s="145">
        <v>22</v>
      </c>
      <c r="X42" s="153">
        <f>IF((X13*6%)&gt;(W42*10),0,(W42*10)-(X13*6%))</f>
        <v>0</v>
      </c>
      <c r="Y42" s="186"/>
      <c r="Z42" s="128" t="s">
        <v>6</v>
      </c>
      <c r="AA42" s="132" t="s">
        <v>41</v>
      </c>
      <c r="AB42" s="145">
        <v>22</v>
      </c>
      <c r="AC42" s="153">
        <f>IF((AC13*6%)&gt;(AB42*10),0,(AB42*10)-(AC13*6%))</f>
        <v>0</v>
      </c>
    </row>
    <row r="43" spans="1:29" x14ac:dyDescent="0.25">
      <c r="A43" s="2" t="s">
        <v>8</v>
      </c>
      <c r="B43" s="10" t="s">
        <v>42</v>
      </c>
      <c r="C43" s="30">
        <v>22</v>
      </c>
      <c r="D43" s="42">
        <f>(C43*26.24)*0.8</f>
        <v>461.82400000000001</v>
      </c>
      <c r="F43" s="2" t="s">
        <v>8</v>
      </c>
      <c r="G43" s="10" t="s">
        <v>42</v>
      </c>
      <c r="H43" s="30">
        <v>22</v>
      </c>
      <c r="I43" s="161">
        <f>(H43*26.24)*0.8</f>
        <v>461.82400000000001</v>
      </c>
      <c r="J43" s="174"/>
      <c r="K43" s="128" t="s">
        <v>8</v>
      </c>
      <c r="L43" s="132" t="s">
        <v>42</v>
      </c>
      <c r="M43" s="145">
        <v>22</v>
      </c>
      <c r="N43" s="169">
        <f>(M43*26.24)*0.8</f>
        <v>461.82400000000001</v>
      </c>
      <c r="O43" s="127"/>
      <c r="P43" s="172" t="s">
        <v>8</v>
      </c>
      <c r="Q43" s="132" t="s">
        <v>42</v>
      </c>
      <c r="R43" s="145">
        <v>22</v>
      </c>
      <c r="S43" s="114">
        <f>(R43*26.87)*0.8</f>
        <v>472.91200000000003</v>
      </c>
      <c r="T43" s="186"/>
      <c r="U43" s="128" t="s">
        <v>8</v>
      </c>
      <c r="V43" s="132" t="s">
        <v>42</v>
      </c>
      <c r="W43" s="145">
        <v>22</v>
      </c>
      <c r="X43" s="114">
        <f>(W43*26.87)*0.8</f>
        <v>472.91200000000003</v>
      </c>
      <c r="Y43" s="186"/>
      <c r="Z43" s="128" t="s">
        <v>8</v>
      </c>
      <c r="AA43" s="132" t="s">
        <v>42</v>
      </c>
      <c r="AB43" s="145">
        <v>22</v>
      </c>
      <c r="AC43" s="114">
        <f>(AB43*28.69)*0.8</f>
        <v>504.94400000000007</v>
      </c>
    </row>
    <row r="44" spans="1:29" x14ac:dyDescent="0.25">
      <c r="A44" s="2" t="s">
        <v>10</v>
      </c>
      <c r="B44" s="10" t="s">
        <v>43</v>
      </c>
      <c r="C44" s="30"/>
      <c r="D44" s="42">
        <f>204.41*50%</f>
        <v>102.205</v>
      </c>
      <c r="F44" s="2" t="s">
        <v>10</v>
      </c>
      <c r="G44" s="10" t="s">
        <v>43</v>
      </c>
      <c r="H44" s="30"/>
      <c r="I44" s="161">
        <f>204.41*50%</f>
        <v>102.205</v>
      </c>
      <c r="J44" s="174"/>
      <c r="K44" s="128" t="s">
        <v>10</v>
      </c>
      <c r="L44" s="132" t="s">
        <v>43</v>
      </c>
      <c r="M44" s="145"/>
      <c r="N44" s="169">
        <f>204.41*50%</f>
        <v>102.205</v>
      </c>
      <c r="O44" s="127"/>
      <c r="P44" s="172" t="s">
        <v>10</v>
      </c>
      <c r="Q44" s="324" t="s">
        <v>43</v>
      </c>
      <c r="R44" s="145"/>
      <c r="S44" s="114">
        <f>204.41*50%</f>
        <v>102.205</v>
      </c>
      <c r="T44" s="186"/>
      <c r="U44" s="128" t="s">
        <v>10</v>
      </c>
      <c r="V44" s="324" t="s">
        <v>43</v>
      </c>
      <c r="W44" s="145"/>
      <c r="X44" s="114">
        <f>204.41*50%</f>
        <v>102.205</v>
      </c>
      <c r="Y44" s="186"/>
      <c r="Z44" s="128" t="s">
        <v>10</v>
      </c>
      <c r="AA44" s="324" t="s">
        <v>43</v>
      </c>
      <c r="AB44" s="145"/>
      <c r="AC44" s="114">
        <f>236.09*50%</f>
        <v>118.045</v>
      </c>
    </row>
    <row r="45" spans="1:29" x14ac:dyDescent="0.25">
      <c r="A45" s="2" t="s">
        <v>12</v>
      </c>
      <c r="B45" s="10" t="s">
        <v>91</v>
      </c>
      <c r="C45" s="30"/>
      <c r="D45" s="42">
        <v>0</v>
      </c>
      <c r="F45" s="2" t="s">
        <v>12</v>
      </c>
      <c r="G45" s="10" t="s">
        <v>91</v>
      </c>
      <c r="H45" s="30"/>
      <c r="I45" s="161">
        <v>0</v>
      </c>
      <c r="J45" s="174"/>
      <c r="K45" s="128" t="s">
        <v>12</v>
      </c>
      <c r="L45" s="132" t="s">
        <v>91</v>
      </c>
      <c r="M45" s="145"/>
      <c r="N45" s="169">
        <v>0</v>
      </c>
      <c r="O45" s="127"/>
      <c r="P45" s="172" t="s">
        <v>12</v>
      </c>
      <c r="Q45" s="132" t="s">
        <v>91</v>
      </c>
      <c r="R45" s="145"/>
      <c r="S45" s="114">
        <v>0</v>
      </c>
      <c r="T45" s="186"/>
      <c r="U45" s="128" t="s">
        <v>12</v>
      </c>
      <c r="V45" s="132" t="s">
        <v>91</v>
      </c>
      <c r="W45" s="145"/>
      <c r="X45" s="114">
        <v>0</v>
      </c>
      <c r="Y45" s="186"/>
      <c r="Z45" s="128" t="s">
        <v>12</v>
      </c>
      <c r="AA45" s="132" t="s">
        <v>91</v>
      </c>
      <c r="AB45" s="145"/>
      <c r="AC45" s="114">
        <v>0</v>
      </c>
    </row>
    <row r="46" spans="1:29" x14ac:dyDescent="0.25">
      <c r="A46" s="233" t="s">
        <v>18</v>
      </c>
      <c r="B46" s="233"/>
      <c r="C46" s="233"/>
      <c r="D46" s="42">
        <f>SUM(D42:D45)</f>
        <v>564.029</v>
      </c>
      <c r="F46" s="233" t="s">
        <v>18</v>
      </c>
      <c r="G46" s="233"/>
      <c r="H46" s="233"/>
      <c r="I46" s="161">
        <f>SUM(I42:I45)</f>
        <v>564.029</v>
      </c>
      <c r="J46" s="174"/>
      <c r="K46" s="264" t="s">
        <v>18</v>
      </c>
      <c r="L46" s="264"/>
      <c r="M46" s="264"/>
      <c r="N46" s="169">
        <f>SUM(N42:N45)</f>
        <v>564.029</v>
      </c>
      <c r="O46" s="127"/>
      <c r="P46" s="263" t="s">
        <v>18</v>
      </c>
      <c r="Q46" s="264"/>
      <c r="R46" s="264"/>
      <c r="S46" s="114">
        <f>SUM(S42:S45)</f>
        <v>575.11700000000008</v>
      </c>
      <c r="T46" s="186"/>
      <c r="U46" s="264" t="s">
        <v>18</v>
      </c>
      <c r="V46" s="264"/>
      <c r="W46" s="264"/>
      <c r="X46" s="114">
        <f>SUM(X42:X45)</f>
        <v>575.11700000000008</v>
      </c>
      <c r="Y46" s="186"/>
      <c r="Z46" s="264" t="s">
        <v>18</v>
      </c>
      <c r="AA46" s="264"/>
      <c r="AB46" s="264"/>
      <c r="AC46" s="114">
        <f>SUM(AC42:AC45)</f>
        <v>622.98900000000003</v>
      </c>
    </row>
    <row r="47" spans="1:29" x14ac:dyDescent="0.25">
      <c r="G47" s="1"/>
      <c r="H47" s="1"/>
      <c r="J47" s="174"/>
      <c r="K47" s="186"/>
      <c r="L47" s="288"/>
      <c r="M47" s="288"/>
      <c r="N47" s="186"/>
      <c r="O47" s="127"/>
      <c r="P47" s="186"/>
      <c r="Q47" s="288"/>
      <c r="R47" s="288"/>
      <c r="S47" s="186"/>
      <c r="T47" s="186"/>
      <c r="U47" s="186"/>
      <c r="V47" s="288"/>
      <c r="W47" s="288"/>
      <c r="X47" s="186"/>
      <c r="Y47" s="186"/>
      <c r="Z47" s="186"/>
      <c r="AA47" s="288"/>
      <c r="AB47" s="288"/>
      <c r="AC47" s="186"/>
    </row>
    <row r="48" spans="1:29" ht="15" customHeight="1" x14ac:dyDescent="0.25">
      <c r="A48" s="245" t="s">
        <v>44</v>
      </c>
      <c r="B48" s="245"/>
      <c r="C48" s="245"/>
      <c r="D48" s="245"/>
      <c r="F48" s="245" t="s">
        <v>44</v>
      </c>
      <c r="G48" s="245"/>
      <c r="H48" s="245"/>
      <c r="I48" s="246"/>
      <c r="J48" s="174"/>
      <c r="K48" s="319" t="s">
        <v>44</v>
      </c>
      <c r="L48" s="319"/>
      <c r="M48" s="319"/>
      <c r="N48" s="320"/>
      <c r="O48" s="127"/>
      <c r="P48" s="321" t="s">
        <v>44</v>
      </c>
      <c r="Q48" s="319"/>
      <c r="R48" s="319"/>
      <c r="S48" s="319"/>
      <c r="T48" s="186"/>
      <c r="U48" s="319" t="s">
        <v>44</v>
      </c>
      <c r="V48" s="319"/>
      <c r="W48" s="319"/>
      <c r="X48" s="319"/>
      <c r="Y48" s="186"/>
      <c r="Z48" s="319" t="s">
        <v>44</v>
      </c>
      <c r="AA48" s="319"/>
      <c r="AB48" s="319"/>
      <c r="AC48" s="319"/>
    </row>
    <row r="49" spans="1:29" x14ac:dyDescent="0.25">
      <c r="A49" s="7">
        <v>2</v>
      </c>
      <c r="B49" s="244" t="s">
        <v>45</v>
      </c>
      <c r="C49" s="244"/>
      <c r="D49" s="7" t="s">
        <v>5</v>
      </c>
      <c r="F49" s="95">
        <v>2</v>
      </c>
      <c r="G49" s="244" t="s">
        <v>45</v>
      </c>
      <c r="H49" s="244"/>
      <c r="I49" s="159" t="s">
        <v>5</v>
      </c>
      <c r="J49" s="174"/>
      <c r="K49" s="314">
        <v>2</v>
      </c>
      <c r="L49" s="312" t="s">
        <v>45</v>
      </c>
      <c r="M49" s="312"/>
      <c r="N49" s="313" t="s">
        <v>5</v>
      </c>
      <c r="O49" s="127"/>
      <c r="P49" s="325">
        <v>2</v>
      </c>
      <c r="Q49" s="312" t="s">
        <v>45</v>
      </c>
      <c r="R49" s="312"/>
      <c r="S49" s="314" t="s">
        <v>5</v>
      </c>
      <c r="T49" s="186"/>
      <c r="U49" s="314">
        <v>2</v>
      </c>
      <c r="V49" s="312" t="s">
        <v>45</v>
      </c>
      <c r="W49" s="312"/>
      <c r="X49" s="314" t="s">
        <v>5</v>
      </c>
      <c r="Y49" s="186"/>
      <c r="Z49" s="314">
        <v>2</v>
      </c>
      <c r="AA49" s="312" t="s">
        <v>45</v>
      </c>
      <c r="AB49" s="312"/>
      <c r="AC49" s="314" t="s">
        <v>5</v>
      </c>
    </row>
    <row r="50" spans="1:29" ht="30" customHeight="1" x14ac:dyDescent="0.25">
      <c r="A50" s="9" t="s">
        <v>20</v>
      </c>
      <c r="B50" s="232" t="s">
        <v>21</v>
      </c>
      <c r="C50" s="232"/>
      <c r="D50" s="42">
        <f>D26</f>
        <v>1802.85</v>
      </c>
      <c r="F50" s="9" t="s">
        <v>20</v>
      </c>
      <c r="G50" s="232" t="s">
        <v>21</v>
      </c>
      <c r="H50" s="232"/>
      <c r="I50" s="161">
        <f>I26</f>
        <v>1802.85</v>
      </c>
      <c r="J50" s="174"/>
      <c r="K50" s="129" t="s">
        <v>20</v>
      </c>
      <c r="L50" s="269" t="s">
        <v>21</v>
      </c>
      <c r="M50" s="269"/>
      <c r="N50" s="169">
        <f>N26</f>
        <v>1802.85</v>
      </c>
      <c r="O50" s="127"/>
      <c r="P50" s="173" t="s">
        <v>20</v>
      </c>
      <c r="Q50" s="269" t="s">
        <v>21</v>
      </c>
      <c r="R50" s="269"/>
      <c r="S50" s="114">
        <f>S26</f>
        <v>1824.4841999999999</v>
      </c>
      <c r="T50" s="186"/>
      <c r="U50" s="129" t="s">
        <v>20</v>
      </c>
      <c r="V50" s="269" t="s">
        <v>21</v>
      </c>
      <c r="W50" s="269"/>
      <c r="X50" s="114">
        <f>X26</f>
        <v>1824.4841999999999</v>
      </c>
      <c r="Y50" s="186"/>
      <c r="Z50" s="129" t="s">
        <v>20</v>
      </c>
      <c r="AA50" s="269" t="s">
        <v>21</v>
      </c>
      <c r="AB50" s="269"/>
      <c r="AC50" s="114">
        <f>AC26</f>
        <v>1947.8193319200004</v>
      </c>
    </row>
    <row r="51" spans="1:29" x14ac:dyDescent="0.25">
      <c r="A51" s="9" t="s">
        <v>26</v>
      </c>
      <c r="B51" s="234" t="s">
        <v>27</v>
      </c>
      <c r="C51" s="234"/>
      <c r="D51" s="42">
        <f>D38</f>
        <v>1627.8503000000001</v>
      </c>
      <c r="F51" s="9" t="s">
        <v>26</v>
      </c>
      <c r="G51" s="234" t="s">
        <v>27</v>
      </c>
      <c r="H51" s="234"/>
      <c r="I51" s="161">
        <f>I38</f>
        <v>1627.8503000000001</v>
      </c>
      <c r="J51" s="174"/>
      <c r="K51" s="129" t="s">
        <v>26</v>
      </c>
      <c r="L51" s="267" t="s">
        <v>27</v>
      </c>
      <c r="M51" s="267"/>
      <c r="N51" s="169">
        <f>N38</f>
        <v>1524.8218000000002</v>
      </c>
      <c r="O51" s="127"/>
      <c r="P51" s="173" t="s">
        <v>26</v>
      </c>
      <c r="Q51" s="267" t="s">
        <v>27</v>
      </c>
      <c r="R51" s="267"/>
      <c r="S51" s="114">
        <f>S38</f>
        <v>1543.1196616</v>
      </c>
      <c r="T51" s="186"/>
      <c r="U51" s="129" t="s">
        <v>26</v>
      </c>
      <c r="V51" s="267" t="s">
        <v>27</v>
      </c>
      <c r="W51" s="267"/>
      <c r="X51" s="114">
        <f>X38</f>
        <v>1543.1196616</v>
      </c>
      <c r="Y51" s="186"/>
      <c r="Z51" s="129" t="s">
        <v>26</v>
      </c>
      <c r="AA51" s="267" t="s">
        <v>27</v>
      </c>
      <c r="AB51" s="267"/>
      <c r="AC51" s="114">
        <f>AC38</f>
        <v>1647.4345507241601</v>
      </c>
    </row>
    <row r="52" spans="1:29" x14ac:dyDescent="0.25">
      <c r="A52" s="9" t="s">
        <v>39</v>
      </c>
      <c r="B52" s="234" t="s">
        <v>40</v>
      </c>
      <c r="C52" s="234"/>
      <c r="D52" s="42">
        <f>D46</f>
        <v>564.029</v>
      </c>
      <c r="F52" s="9" t="s">
        <v>39</v>
      </c>
      <c r="G52" s="234" t="s">
        <v>40</v>
      </c>
      <c r="H52" s="234"/>
      <c r="I52" s="161">
        <f>I46</f>
        <v>564.029</v>
      </c>
      <c r="J52" s="174"/>
      <c r="K52" s="129" t="s">
        <v>39</v>
      </c>
      <c r="L52" s="267" t="s">
        <v>40</v>
      </c>
      <c r="M52" s="267"/>
      <c r="N52" s="169">
        <f>N46</f>
        <v>564.029</v>
      </c>
      <c r="O52" s="127"/>
      <c r="P52" s="173" t="s">
        <v>39</v>
      </c>
      <c r="Q52" s="267" t="s">
        <v>40</v>
      </c>
      <c r="R52" s="267"/>
      <c r="S52" s="114">
        <f>S46</f>
        <v>575.11700000000008</v>
      </c>
      <c r="T52" s="186"/>
      <c r="U52" s="129" t="s">
        <v>39</v>
      </c>
      <c r="V52" s="267" t="s">
        <v>40</v>
      </c>
      <c r="W52" s="267"/>
      <c r="X52" s="114">
        <f>X46</f>
        <v>575.11700000000008</v>
      </c>
      <c r="Y52" s="186"/>
      <c r="Z52" s="129" t="s">
        <v>39</v>
      </c>
      <c r="AA52" s="267" t="s">
        <v>40</v>
      </c>
      <c r="AB52" s="267"/>
      <c r="AC52" s="114">
        <f>AC46</f>
        <v>622.98900000000003</v>
      </c>
    </row>
    <row r="53" spans="1:29" x14ac:dyDescent="0.25">
      <c r="A53" s="237" t="s">
        <v>18</v>
      </c>
      <c r="B53" s="238"/>
      <c r="C53" s="239"/>
      <c r="D53" s="42">
        <f>SUM(D50:D52)</f>
        <v>3994.7293</v>
      </c>
      <c r="F53" s="237" t="s">
        <v>18</v>
      </c>
      <c r="G53" s="238"/>
      <c r="H53" s="239"/>
      <c r="I53" s="161">
        <f>SUM(I50:I52)</f>
        <v>3994.7293</v>
      </c>
      <c r="J53" s="174"/>
      <c r="K53" s="268" t="s">
        <v>18</v>
      </c>
      <c r="L53" s="322"/>
      <c r="M53" s="263"/>
      <c r="N53" s="169">
        <f>SUM(N50:N52)</f>
        <v>3891.7008000000001</v>
      </c>
      <c r="O53" s="127"/>
      <c r="P53" s="322" t="s">
        <v>18</v>
      </c>
      <c r="Q53" s="322"/>
      <c r="R53" s="263"/>
      <c r="S53" s="114">
        <f>SUM(S50:S52)</f>
        <v>3942.7208615999998</v>
      </c>
      <c r="T53" s="186"/>
      <c r="U53" s="268" t="s">
        <v>18</v>
      </c>
      <c r="V53" s="322"/>
      <c r="W53" s="263"/>
      <c r="X53" s="114">
        <f>SUM(X50:X52)</f>
        <v>3942.7208615999998</v>
      </c>
      <c r="Y53" s="186"/>
      <c r="Z53" s="268" t="s">
        <v>18</v>
      </c>
      <c r="AA53" s="322"/>
      <c r="AB53" s="263"/>
      <c r="AC53" s="114">
        <f>SUM(AC50:AC52)</f>
        <v>4218.242882644161</v>
      </c>
    </row>
    <row r="54" spans="1:29" x14ac:dyDescent="0.25">
      <c r="G54" s="1"/>
      <c r="H54" s="1"/>
      <c r="J54" s="174"/>
      <c r="K54" s="186"/>
      <c r="L54" s="288"/>
      <c r="M54" s="288"/>
      <c r="N54" s="186"/>
      <c r="O54" s="127"/>
      <c r="P54" s="186"/>
      <c r="Q54" s="288"/>
      <c r="R54" s="288"/>
      <c r="S54" s="186"/>
      <c r="T54" s="186"/>
      <c r="U54" s="186"/>
      <c r="V54" s="288"/>
      <c r="W54" s="288"/>
      <c r="X54" s="186"/>
      <c r="Y54" s="186"/>
      <c r="Z54" s="186"/>
      <c r="AA54" s="288"/>
      <c r="AB54" s="288"/>
      <c r="AC54" s="186"/>
    </row>
    <row r="55" spans="1:29" ht="15" customHeight="1" x14ac:dyDescent="0.25">
      <c r="A55" s="245" t="s">
        <v>78</v>
      </c>
      <c r="B55" s="245"/>
      <c r="C55" s="245"/>
      <c r="D55" s="245"/>
      <c r="F55" s="245" t="s">
        <v>78</v>
      </c>
      <c r="G55" s="245"/>
      <c r="H55" s="245"/>
      <c r="I55" s="246"/>
      <c r="J55" s="174"/>
      <c r="K55" s="319" t="s">
        <v>78</v>
      </c>
      <c r="L55" s="319"/>
      <c r="M55" s="319"/>
      <c r="N55" s="320"/>
      <c r="O55" s="127"/>
      <c r="P55" s="321" t="s">
        <v>78</v>
      </c>
      <c r="Q55" s="319"/>
      <c r="R55" s="319"/>
      <c r="S55" s="319"/>
      <c r="T55" s="186"/>
      <c r="U55" s="319" t="s">
        <v>78</v>
      </c>
      <c r="V55" s="319"/>
      <c r="W55" s="319"/>
      <c r="X55" s="319"/>
      <c r="Y55" s="186"/>
      <c r="Z55" s="319" t="s">
        <v>78</v>
      </c>
      <c r="AA55" s="319"/>
      <c r="AB55" s="319"/>
      <c r="AC55" s="319"/>
    </row>
    <row r="56" spans="1:29" x14ac:dyDescent="0.25">
      <c r="A56" s="7">
        <v>3</v>
      </c>
      <c r="B56" s="7" t="s">
        <v>46</v>
      </c>
      <c r="C56" s="7" t="s">
        <v>28</v>
      </c>
      <c r="D56" s="7" t="s">
        <v>5</v>
      </c>
      <c r="F56" s="95">
        <v>3</v>
      </c>
      <c r="G56" s="95" t="s">
        <v>46</v>
      </c>
      <c r="H56" s="95" t="s">
        <v>28</v>
      </c>
      <c r="I56" s="159" t="s">
        <v>5</v>
      </c>
      <c r="J56" s="174"/>
      <c r="K56" s="314">
        <v>3</v>
      </c>
      <c r="L56" s="314" t="s">
        <v>46</v>
      </c>
      <c r="M56" s="314" t="s">
        <v>28</v>
      </c>
      <c r="N56" s="313" t="s">
        <v>5</v>
      </c>
      <c r="O56" s="127"/>
      <c r="P56" s="325">
        <v>3</v>
      </c>
      <c r="Q56" s="314" t="s">
        <v>46</v>
      </c>
      <c r="R56" s="314" t="s">
        <v>28</v>
      </c>
      <c r="S56" s="314" t="s">
        <v>5</v>
      </c>
      <c r="T56" s="186"/>
      <c r="U56" s="314">
        <v>3</v>
      </c>
      <c r="V56" s="314" t="s">
        <v>46</v>
      </c>
      <c r="W56" s="314" t="s">
        <v>28</v>
      </c>
      <c r="X56" s="314" t="s">
        <v>5</v>
      </c>
      <c r="Y56" s="186"/>
      <c r="Z56" s="314">
        <v>3</v>
      </c>
      <c r="AA56" s="314" t="s">
        <v>46</v>
      </c>
      <c r="AB56" s="314" t="s">
        <v>28</v>
      </c>
      <c r="AC56" s="314" t="s">
        <v>5</v>
      </c>
    </row>
    <row r="57" spans="1:29" ht="25.5" customHeight="1" x14ac:dyDescent="0.25">
      <c r="A57" s="9" t="s">
        <v>6</v>
      </c>
      <c r="B57" s="6" t="s">
        <v>47</v>
      </c>
      <c r="C57" s="15">
        <v>4.1999999999999997E-3</v>
      </c>
      <c r="D57" s="39">
        <f t="shared" ref="D57:D62" si="9">C57*($D$19+$D$26)</f>
        <v>43.271969999999996</v>
      </c>
      <c r="F57" s="9" t="s">
        <v>6</v>
      </c>
      <c r="G57" s="6" t="s">
        <v>47</v>
      </c>
      <c r="H57" s="31">
        <v>4.1999999999999997E-3</v>
      </c>
      <c r="I57" s="160">
        <f t="shared" ref="I57:I61" si="10">H57*($I$19+$I$26)</f>
        <v>43.271969999999996</v>
      </c>
      <c r="J57" s="174"/>
      <c r="K57" s="129" t="s">
        <v>6</v>
      </c>
      <c r="L57" s="143" t="s">
        <v>47</v>
      </c>
      <c r="M57" s="139">
        <v>4.1999999999999997E-3</v>
      </c>
      <c r="N57" s="184">
        <f t="shared" ref="N57:N62" si="11">M57*($N$19+$N$26)</f>
        <v>43.271969999999996</v>
      </c>
      <c r="O57" s="127"/>
      <c r="P57" s="173" t="s">
        <v>6</v>
      </c>
      <c r="Q57" s="143" t="s">
        <v>47</v>
      </c>
      <c r="R57" s="139">
        <v>4.1999999999999997E-3</v>
      </c>
      <c r="S57" s="140">
        <f t="shared" ref="S57:S62" si="12">R57*($S$19+$S$26)</f>
        <v>43.791233639999994</v>
      </c>
      <c r="T57" s="186"/>
      <c r="U57" s="129" t="s">
        <v>6</v>
      </c>
      <c r="V57" s="143" t="s">
        <v>47</v>
      </c>
      <c r="W57" s="139">
        <v>4.1999999999999997E-3</v>
      </c>
      <c r="X57" s="140">
        <f t="shared" ref="X57:X62" si="13">W57*($X$19+$X$26)</f>
        <v>43.791233639999994</v>
      </c>
      <c r="Y57" s="186"/>
      <c r="Z57" s="129" t="s">
        <v>6</v>
      </c>
      <c r="AA57" s="143" t="s">
        <v>47</v>
      </c>
      <c r="AB57" s="139">
        <v>4.1999999999999997E-3</v>
      </c>
      <c r="AC57" s="140">
        <f t="shared" ref="AC57:AC62" si="14">AB57*($AC$19+$AC$26)</f>
        <v>46.751521034064005</v>
      </c>
    </row>
    <row r="58" spans="1:29" ht="31.5" customHeight="1" x14ac:dyDescent="0.25">
      <c r="A58" s="9" t="s">
        <v>8</v>
      </c>
      <c r="B58" s="6" t="s">
        <v>48</v>
      </c>
      <c r="C58" s="15">
        <v>2.9999999999999997E-4</v>
      </c>
      <c r="D58" s="39">
        <f t="shared" si="9"/>
        <v>3.0908549999999999</v>
      </c>
      <c r="F58" s="9" t="s">
        <v>8</v>
      </c>
      <c r="G58" s="6" t="s">
        <v>48</v>
      </c>
      <c r="H58" s="31">
        <v>2.9999999999999997E-4</v>
      </c>
      <c r="I58" s="160">
        <f t="shared" si="10"/>
        <v>3.0908549999999999</v>
      </c>
      <c r="J58" s="174"/>
      <c r="K58" s="129" t="s">
        <v>8</v>
      </c>
      <c r="L58" s="143" t="s">
        <v>48</v>
      </c>
      <c r="M58" s="139">
        <v>2.9999999999999997E-4</v>
      </c>
      <c r="N58" s="184">
        <f t="shared" si="11"/>
        <v>3.0908549999999999</v>
      </c>
      <c r="O58" s="127"/>
      <c r="P58" s="173" t="s">
        <v>8</v>
      </c>
      <c r="Q58" s="143" t="s">
        <v>48</v>
      </c>
      <c r="R58" s="139">
        <v>2.9999999999999997E-4</v>
      </c>
      <c r="S58" s="140">
        <f t="shared" si="12"/>
        <v>3.1279452599999993</v>
      </c>
      <c r="T58" s="186"/>
      <c r="U58" s="129" t="s">
        <v>8</v>
      </c>
      <c r="V58" s="143" t="s">
        <v>48</v>
      </c>
      <c r="W58" s="139">
        <v>2.9999999999999997E-4</v>
      </c>
      <c r="X58" s="140">
        <f t="shared" si="13"/>
        <v>3.1279452599999993</v>
      </c>
      <c r="Y58" s="186"/>
      <c r="Z58" s="129" t="s">
        <v>8</v>
      </c>
      <c r="AA58" s="143" t="s">
        <v>48</v>
      </c>
      <c r="AB58" s="139">
        <v>2.9999999999999997E-4</v>
      </c>
      <c r="AC58" s="140">
        <f t="shared" si="14"/>
        <v>3.3393943595760001</v>
      </c>
    </row>
    <row r="59" spans="1:29" ht="34.5" customHeight="1" x14ac:dyDescent="0.25">
      <c r="A59" s="9" t="s">
        <v>10</v>
      </c>
      <c r="B59" s="6" t="s">
        <v>49</v>
      </c>
      <c r="C59" s="15">
        <v>2.5000000000000001E-2</v>
      </c>
      <c r="D59" s="39">
        <f t="shared" si="9"/>
        <v>257.57125000000002</v>
      </c>
      <c r="F59" s="9" t="s">
        <v>10</v>
      </c>
      <c r="G59" s="6" t="s">
        <v>49</v>
      </c>
      <c r="H59" s="120">
        <f>(((0.42+(40%*0.42)))*8%*0.42%)</f>
        <v>1.9756799999999999E-4</v>
      </c>
      <c r="I59" s="160">
        <f>H59*($I$19+$I$26)</f>
        <v>2.0355134688000001</v>
      </c>
      <c r="J59" s="174"/>
      <c r="K59" s="129" t="s">
        <v>10</v>
      </c>
      <c r="L59" s="143" t="s">
        <v>49</v>
      </c>
      <c r="M59" s="115">
        <f>(((0.42+(40%*0.42)))*8%*0.42%)</f>
        <v>1.9756799999999999E-4</v>
      </c>
      <c r="N59" s="184">
        <f t="shared" si="11"/>
        <v>2.0355134688000001</v>
      </c>
      <c r="O59" s="127"/>
      <c r="P59" s="173" t="s">
        <v>10</v>
      </c>
      <c r="Q59" s="143" t="s">
        <v>49</v>
      </c>
      <c r="R59" s="115">
        <f>(((0.42+(40%*0.42)))*8%*0.42%)</f>
        <v>1.9756799999999999E-4</v>
      </c>
      <c r="S59" s="140">
        <f t="shared" si="12"/>
        <v>2.0599396304255997</v>
      </c>
      <c r="T59" s="186"/>
      <c r="U59" s="129" t="s">
        <v>10</v>
      </c>
      <c r="V59" s="143" t="s">
        <v>49</v>
      </c>
      <c r="W59" s="115">
        <f>(((0.42+(40%*0.42)))*8%*0.42%)</f>
        <v>1.9756799999999999E-4</v>
      </c>
      <c r="X59" s="140">
        <f t="shared" si="13"/>
        <v>2.0599396304255997</v>
      </c>
      <c r="Y59" s="186"/>
      <c r="Z59" s="129" t="s">
        <v>10</v>
      </c>
      <c r="AA59" s="143" t="s">
        <v>49</v>
      </c>
      <c r="AB59" s="115">
        <f>(((0.42+(40%*0.42)))*8%*0.42%)</f>
        <v>1.9756799999999999E-4</v>
      </c>
      <c r="AC59" s="140">
        <f t="shared" si="14"/>
        <v>2.1991915494423706</v>
      </c>
    </row>
    <row r="60" spans="1:29" ht="24.75" customHeight="1" x14ac:dyDescent="0.25">
      <c r="A60" s="9" t="s">
        <v>12</v>
      </c>
      <c r="B60" s="6" t="s">
        <v>50</v>
      </c>
      <c r="C60" s="15">
        <v>1.9400000000000001E-2</v>
      </c>
      <c r="D60" s="39">
        <f t="shared" si="9"/>
        <v>199.87529000000001</v>
      </c>
      <c r="F60" s="9" t="s">
        <v>12</v>
      </c>
      <c r="G60" s="6" t="s">
        <v>50</v>
      </c>
      <c r="H60" s="31">
        <v>1.9400000000000001E-2</v>
      </c>
      <c r="I60" s="160">
        <f t="shared" si="10"/>
        <v>199.87529000000001</v>
      </c>
      <c r="J60" s="174"/>
      <c r="K60" s="129" t="s">
        <v>12</v>
      </c>
      <c r="L60" s="143" t="s">
        <v>50</v>
      </c>
      <c r="M60" s="139">
        <v>1.9400000000000001E-2</v>
      </c>
      <c r="N60" s="184">
        <f t="shared" si="11"/>
        <v>199.87529000000001</v>
      </c>
      <c r="O60" s="127"/>
      <c r="P60" s="173" t="s">
        <v>12</v>
      </c>
      <c r="Q60" s="143" t="s">
        <v>50</v>
      </c>
      <c r="R60" s="139">
        <v>1.9400000000000001E-2</v>
      </c>
      <c r="S60" s="140">
        <f t="shared" si="12"/>
        <v>202.27379347999999</v>
      </c>
      <c r="T60" s="186"/>
      <c r="U60" s="129" t="s">
        <v>12</v>
      </c>
      <c r="V60" s="143" t="s">
        <v>50</v>
      </c>
      <c r="W60" s="284">
        <v>1.9400000000000001E-3</v>
      </c>
      <c r="X60" s="140">
        <f t="shared" si="13"/>
        <v>20.227379347999999</v>
      </c>
      <c r="Y60" s="186"/>
      <c r="Z60" s="129" t="s">
        <v>12</v>
      </c>
      <c r="AA60" s="143" t="s">
        <v>50</v>
      </c>
      <c r="AB60" s="284">
        <v>1.9400000000000001E-3</v>
      </c>
      <c r="AC60" s="140">
        <f t="shared" si="14"/>
        <v>21.594750191924803</v>
      </c>
    </row>
    <row r="61" spans="1:29" ht="33.75" customHeight="1" x14ac:dyDescent="0.25">
      <c r="A61" s="9" t="s">
        <v>14</v>
      </c>
      <c r="B61" s="6" t="s">
        <v>51</v>
      </c>
      <c r="C61" s="15">
        <v>7.1000000000000004E-3</v>
      </c>
      <c r="D61" s="39">
        <f t="shared" si="9"/>
        <v>73.150235000000009</v>
      </c>
      <c r="F61" s="9" t="s">
        <v>14</v>
      </c>
      <c r="G61" s="6" t="s">
        <v>51</v>
      </c>
      <c r="H61" s="121">
        <v>3.0999999999999999E-3</v>
      </c>
      <c r="I61" s="160">
        <f t="shared" si="10"/>
        <v>31.938835000000001</v>
      </c>
      <c r="J61" s="174"/>
      <c r="K61" s="129" t="s">
        <v>14</v>
      </c>
      <c r="L61" s="143" t="s">
        <v>51</v>
      </c>
      <c r="M61" s="139">
        <v>3.0999999999999999E-3</v>
      </c>
      <c r="N61" s="184">
        <f t="shared" si="11"/>
        <v>31.938835000000001</v>
      </c>
      <c r="O61" s="127"/>
      <c r="P61" s="173" t="s">
        <v>14</v>
      </c>
      <c r="Q61" s="143" t="s">
        <v>51</v>
      </c>
      <c r="R61" s="139">
        <v>3.0999999999999999E-3</v>
      </c>
      <c r="S61" s="140">
        <f t="shared" si="12"/>
        <v>32.322101019999998</v>
      </c>
      <c r="T61" s="186"/>
      <c r="U61" s="129" t="s">
        <v>14</v>
      </c>
      <c r="V61" s="143" t="s">
        <v>51</v>
      </c>
      <c r="W61" s="139">
        <v>3.0999999999999999E-3</v>
      </c>
      <c r="X61" s="140">
        <f t="shared" si="13"/>
        <v>32.322101019999998</v>
      </c>
      <c r="Y61" s="186"/>
      <c r="Z61" s="129" t="s">
        <v>14</v>
      </c>
      <c r="AA61" s="143" t="s">
        <v>51</v>
      </c>
      <c r="AB61" s="139">
        <v>3.0999999999999999E-3</v>
      </c>
      <c r="AC61" s="140">
        <f t="shared" si="14"/>
        <v>34.507075048952004</v>
      </c>
    </row>
    <row r="62" spans="1:29" ht="30" x14ac:dyDescent="0.25">
      <c r="A62" s="9" t="s">
        <v>16</v>
      </c>
      <c r="B62" s="6" t="s">
        <v>52</v>
      </c>
      <c r="C62" s="15">
        <v>2.5000000000000001E-2</v>
      </c>
      <c r="D62" s="39">
        <f t="shared" si="9"/>
        <v>257.57125000000002</v>
      </c>
      <c r="F62" s="130" t="s">
        <v>16</v>
      </c>
      <c r="G62" s="131" t="s">
        <v>199</v>
      </c>
      <c r="H62" s="122">
        <v>3.49E-2</v>
      </c>
      <c r="I62" s="164">
        <f>H62*($I$19+$I$26)</f>
        <v>359.56946500000004</v>
      </c>
      <c r="J62" s="174"/>
      <c r="K62" s="130" t="s">
        <v>16</v>
      </c>
      <c r="L62" s="131" t="s">
        <v>199</v>
      </c>
      <c r="M62" s="141">
        <v>3.49E-2</v>
      </c>
      <c r="N62" s="185">
        <f t="shared" si="11"/>
        <v>359.56946500000004</v>
      </c>
      <c r="O62" s="127"/>
      <c r="P62" s="171" t="s">
        <v>16</v>
      </c>
      <c r="Q62" s="131" t="s">
        <v>199</v>
      </c>
      <c r="R62" s="141">
        <v>3.49E-2</v>
      </c>
      <c r="S62" s="142">
        <f t="shared" si="12"/>
        <v>363.88429857999995</v>
      </c>
      <c r="T62" s="186"/>
      <c r="U62" s="130" t="s">
        <v>16</v>
      </c>
      <c r="V62" s="131" t="s">
        <v>199</v>
      </c>
      <c r="W62" s="141">
        <v>3.49E-2</v>
      </c>
      <c r="X62" s="142">
        <f t="shared" si="13"/>
        <v>363.88429857999995</v>
      </c>
      <c r="Y62" s="186"/>
      <c r="Z62" s="130" t="s">
        <v>16</v>
      </c>
      <c r="AA62" s="131" t="s">
        <v>199</v>
      </c>
      <c r="AB62" s="141">
        <v>3.49E-2</v>
      </c>
      <c r="AC62" s="142">
        <f t="shared" si="14"/>
        <v>388.48287716400807</v>
      </c>
    </row>
    <row r="63" spans="1:29" x14ac:dyDescent="0.25">
      <c r="A63" s="237" t="s">
        <v>18</v>
      </c>
      <c r="B63" s="239"/>
      <c r="C63" s="20">
        <f>SUM(C57:C62)</f>
        <v>8.1000000000000003E-2</v>
      </c>
      <c r="D63" s="42">
        <f>SUM(D57:D62)</f>
        <v>834.5308500000001</v>
      </c>
      <c r="F63" s="237" t="s">
        <v>18</v>
      </c>
      <c r="G63" s="239"/>
      <c r="H63" s="20">
        <f>SUM(H57:H62)</f>
        <v>6.2097567999999999E-2</v>
      </c>
      <c r="I63" s="161">
        <f>SUM(I57:I62)</f>
        <v>639.78192846880006</v>
      </c>
      <c r="J63" s="174"/>
      <c r="K63" s="268" t="s">
        <v>18</v>
      </c>
      <c r="L63" s="263"/>
      <c r="M63" s="151">
        <f>SUM(M57:M62)</f>
        <v>6.2097567999999999E-2</v>
      </c>
      <c r="N63" s="169">
        <f>SUM(N57:N62)</f>
        <v>639.78192846880006</v>
      </c>
      <c r="O63" s="127"/>
      <c r="P63" s="322" t="s">
        <v>18</v>
      </c>
      <c r="Q63" s="263"/>
      <c r="R63" s="151">
        <f>SUM(R57:R62)</f>
        <v>6.2097567999999999E-2</v>
      </c>
      <c r="S63" s="114">
        <f>SUM(S57:S62)</f>
        <v>647.45931161042552</v>
      </c>
      <c r="T63" s="186"/>
      <c r="U63" s="268" t="s">
        <v>18</v>
      </c>
      <c r="V63" s="263"/>
      <c r="W63" s="151">
        <f>SUM(W57:W62)</f>
        <v>4.4637568000000002E-2</v>
      </c>
      <c r="X63" s="114">
        <f>SUM(X57:X62)</f>
        <v>465.41289747842552</v>
      </c>
      <c r="Y63" s="186"/>
      <c r="Z63" s="268" t="s">
        <v>18</v>
      </c>
      <c r="AA63" s="263"/>
      <c r="AB63" s="151">
        <f>SUM(AB57:AB62)</f>
        <v>4.4637568000000002E-2</v>
      </c>
      <c r="AC63" s="114">
        <f>SUM(AC57:AC62)</f>
        <v>496.87480934796724</v>
      </c>
    </row>
    <row r="64" spans="1:29" x14ac:dyDescent="0.25">
      <c r="J64" s="174"/>
      <c r="K64" s="186"/>
      <c r="L64" s="186"/>
      <c r="M64" s="186"/>
      <c r="N64" s="186"/>
      <c r="O64" s="127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</row>
    <row r="65" spans="1:29" ht="15" customHeight="1" x14ac:dyDescent="0.25">
      <c r="A65" s="245" t="s">
        <v>53</v>
      </c>
      <c r="B65" s="245"/>
      <c r="C65" s="245"/>
      <c r="D65" s="245"/>
      <c r="F65" s="245" t="s">
        <v>53</v>
      </c>
      <c r="G65" s="245"/>
      <c r="H65" s="245"/>
      <c r="I65" s="246"/>
      <c r="J65" s="174"/>
      <c r="K65" s="319" t="s">
        <v>53</v>
      </c>
      <c r="L65" s="319"/>
      <c r="M65" s="319"/>
      <c r="N65" s="320"/>
      <c r="O65" s="127"/>
      <c r="P65" s="321" t="s">
        <v>53</v>
      </c>
      <c r="Q65" s="319"/>
      <c r="R65" s="319"/>
      <c r="S65" s="319"/>
      <c r="T65" s="186"/>
      <c r="U65" s="319" t="s">
        <v>53</v>
      </c>
      <c r="V65" s="319"/>
      <c r="W65" s="319"/>
      <c r="X65" s="319"/>
      <c r="Y65" s="186"/>
      <c r="Z65" s="319" t="s">
        <v>53</v>
      </c>
      <c r="AA65" s="319"/>
      <c r="AB65" s="319"/>
      <c r="AC65" s="319"/>
    </row>
    <row r="66" spans="1:29" ht="39.75" customHeight="1" x14ac:dyDescent="0.25">
      <c r="A66" s="247" t="s">
        <v>96</v>
      </c>
      <c r="B66" s="247"/>
      <c r="C66" s="247"/>
      <c r="D66" s="247"/>
      <c r="F66" s="247" t="s">
        <v>96</v>
      </c>
      <c r="G66" s="247"/>
      <c r="H66" s="247"/>
      <c r="I66" s="248"/>
      <c r="J66" s="174"/>
      <c r="K66" s="326" t="s">
        <v>96</v>
      </c>
      <c r="L66" s="326"/>
      <c r="M66" s="326"/>
      <c r="N66" s="327"/>
      <c r="O66" s="127"/>
      <c r="P66" s="328" t="s">
        <v>96</v>
      </c>
      <c r="Q66" s="326"/>
      <c r="R66" s="326"/>
      <c r="S66" s="326"/>
      <c r="T66" s="186"/>
      <c r="U66" s="326" t="s">
        <v>96</v>
      </c>
      <c r="V66" s="326"/>
      <c r="W66" s="326"/>
      <c r="X66" s="326"/>
      <c r="Y66" s="186"/>
      <c r="Z66" s="326" t="s">
        <v>96</v>
      </c>
      <c r="AA66" s="326"/>
      <c r="AB66" s="326"/>
      <c r="AC66" s="326"/>
    </row>
    <row r="67" spans="1:29" x14ac:dyDescent="0.25">
      <c r="F67" s="133"/>
      <c r="G67" s="133"/>
      <c r="H67" s="133"/>
      <c r="I67" s="133"/>
      <c r="J67" s="174"/>
      <c r="K67" s="329"/>
      <c r="L67" s="329"/>
      <c r="M67" s="329"/>
      <c r="N67" s="329"/>
      <c r="O67" s="127"/>
      <c r="P67" s="329"/>
      <c r="Q67" s="329"/>
      <c r="R67" s="329"/>
      <c r="S67" s="329"/>
      <c r="T67" s="186"/>
      <c r="U67" s="329"/>
      <c r="V67" s="329"/>
      <c r="W67" s="329"/>
      <c r="X67" s="329"/>
      <c r="Y67" s="186"/>
      <c r="Z67" s="329"/>
      <c r="AA67" s="329"/>
      <c r="AB67" s="329"/>
      <c r="AC67" s="329"/>
    </row>
    <row r="68" spans="1:29" ht="32.25" customHeight="1" x14ac:dyDescent="0.25">
      <c r="A68" s="245" t="s">
        <v>97</v>
      </c>
      <c r="B68" s="245"/>
      <c r="C68" s="245"/>
      <c r="D68" s="245"/>
      <c r="F68" s="245" t="s">
        <v>97</v>
      </c>
      <c r="G68" s="245"/>
      <c r="H68" s="245"/>
      <c r="I68" s="246"/>
      <c r="J68" s="174"/>
      <c r="K68" s="319" t="s">
        <v>97</v>
      </c>
      <c r="L68" s="319"/>
      <c r="M68" s="319"/>
      <c r="N68" s="320"/>
      <c r="O68" s="127"/>
      <c r="P68" s="321" t="s">
        <v>97</v>
      </c>
      <c r="Q68" s="319"/>
      <c r="R68" s="319"/>
      <c r="S68" s="319"/>
      <c r="T68" s="186"/>
      <c r="U68" s="319" t="s">
        <v>97</v>
      </c>
      <c r="V68" s="319"/>
      <c r="W68" s="319"/>
      <c r="X68" s="319"/>
      <c r="Y68" s="186"/>
      <c r="Z68" s="319" t="s">
        <v>97</v>
      </c>
      <c r="AA68" s="319"/>
      <c r="AB68" s="319"/>
      <c r="AC68" s="319"/>
    </row>
    <row r="69" spans="1:29" x14ac:dyDescent="0.25">
      <c r="A69" s="3" t="s">
        <v>54</v>
      </c>
      <c r="B69" s="7" t="s">
        <v>55</v>
      </c>
      <c r="C69" s="7" t="s">
        <v>28</v>
      </c>
      <c r="D69" s="7" t="s">
        <v>5</v>
      </c>
      <c r="F69" s="96" t="s">
        <v>54</v>
      </c>
      <c r="G69" s="95" t="s">
        <v>55</v>
      </c>
      <c r="H69" s="95" t="s">
        <v>28</v>
      </c>
      <c r="I69" s="159" t="s">
        <v>5</v>
      </c>
      <c r="J69" s="174"/>
      <c r="K69" s="206" t="s">
        <v>54</v>
      </c>
      <c r="L69" s="314" t="s">
        <v>55</v>
      </c>
      <c r="M69" s="314" t="s">
        <v>28</v>
      </c>
      <c r="N69" s="313" t="s">
        <v>5</v>
      </c>
      <c r="O69" s="127"/>
      <c r="P69" s="208" t="s">
        <v>54</v>
      </c>
      <c r="Q69" s="314" t="s">
        <v>55</v>
      </c>
      <c r="R69" s="314" t="s">
        <v>28</v>
      </c>
      <c r="S69" s="314" t="s">
        <v>5</v>
      </c>
      <c r="T69" s="186"/>
      <c r="U69" s="206" t="s">
        <v>54</v>
      </c>
      <c r="V69" s="314" t="s">
        <v>55</v>
      </c>
      <c r="W69" s="314" t="s">
        <v>28</v>
      </c>
      <c r="X69" s="314" t="s">
        <v>5</v>
      </c>
      <c r="Y69" s="186"/>
      <c r="Z69" s="206" t="s">
        <v>54</v>
      </c>
      <c r="AA69" s="314" t="s">
        <v>55</v>
      </c>
      <c r="AB69" s="314" t="s">
        <v>28</v>
      </c>
      <c r="AC69" s="314" t="s">
        <v>5</v>
      </c>
    </row>
    <row r="70" spans="1:29" ht="31.5" customHeight="1" x14ac:dyDescent="0.25">
      <c r="A70" s="9" t="s">
        <v>6</v>
      </c>
      <c r="B70" s="6" t="s">
        <v>56</v>
      </c>
      <c r="C70" s="15">
        <v>6.8999999999999999E-3</v>
      </c>
      <c r="D70" s="51">
        <f t="shared" ref="D70:D75" si="15">C70*($D$19+$D$26)</f>
        <v>71.089664999999997</v>
      </c>
      <c r="F70" s="9" t="s">
        <v>6</v>
      </c>
      <c r="G70" s="6" t="s">
        <v>56</v>
      </c>
      <c r="H70" s="15">
        <v>6.8999999999999999E-3</v>
      </c>
      <c r="I70" s="162">
        <f t="shared" ref="I70:I75" si="16">H70*($I$19+$I$26)</f>
        <v>71.089664999999997</v>
      </c>
      <c r="J70" s="174"/>
      <c r="K70" s="129" t="s">
        <v>6</v>
      </c>
      <c r="L70" s="143" t="s">
        <v>56</v>
      </c>
      <c r="M70" s="115">
        <v>6.8999999999999999E-3</v>
      </c>
      <c r="N70" s="187">
        <f t="shared" ref="N70:N75" si="17">M70*($N$19+$N$26)</f>
        <v>71.089664999999997</v>
      </c>
      <c r="O70" s="127"/>
      <c r="P70" s="173" t="s">
        <v>6</v>
      </c>
      <c r="Q70" s="143" t="s">
        <v>56</v>
      </c>
      <c r="R70" s="115">
        <v>6.8999999999999999E-3</v>
      </c>
      <c r="S70" s="144">
        <f t="shared" ref="S70:S75" si="18">R70*($S$19+$S$26)</f>
        <v>71.942740979999996</v>
      </c>
      <c r="T70" s="186"/>
      <c r="U70" s="129" t="s">
        <v>6</v>
      </c>
      <c r="V70" s="143" t="s">
        <v>56</v>
      </c>
      <c r="W70" s="115">
        <v>6.8999999999999999E-3</v>
      </c>
      <c r="X70" s="144">
        <f>W70*($X$19+$X$26)</f>
        <v>71.942740979999996</v>
      </c>
      <c r="Y70" s="186"/>
      <c r="Z70" s="129" t="s">
        <v>6</v>
      </c>
      <c r="AA70" s="143" t="s">
        <v>56</v>
      </c>
      <c r="AB70" s="115">
        <v>6.8999999999999999E-3</v>
      </c>
      <c r="AC70" s="144">
        <f t="shared" ref="AC70:AC75" si="19">AB70*($AC$19+$AC$26)</f>
        <v>76.806070270248</v>
      </c>
    </row>
    <row r="71" spans="1:29" ht="33" customHeight="1" x14ac:dyDescent="0.25">
      <c r="A71" s="9" t="s">
        <v>8</v>
      </c>
      <c r="B71" s="6" t="s">
        <v>57</v>
      </c>
      <c r="C71" s="15">
        <v>2.8E-3</v>
      </c>
      <c r="D71" s="51">
        <f t="shared" si="15"/>
        <v>28.84798</v>
      </c>
      <c r="F71" s="9" t="s">
        <v>8</v>
      </c>
      <c r="G71" s="6" t="s">
        <v>57</v>
      </c>
      <c r="H71" s="15">
        <v>2.8E-3</v>
      </c>
      <c r="I71" s="162">
        <f t="shared" si="16"/>
        <v>28.84798</v>
      </c>
      <c r="J71" s="174"/>
      <c r="K71" s="129" t="s">
        <v>8</v>
      </c>
      <c r="L71" s="143" t="s">
        <v>57</v>
      </c>
      <c r="M71" s="115">
        <v>2.8E-3</v>
      </c>
      <c r="N71" s="187">
        <f t="shared" si="17"/>
        <v>28.84798</v>
      </c>
      <c r="O71" s="127"/>
      <c r="P71" s="173" t="s">
        <v>8</v>
      </c>
      <c r="Q71" s="143" t="s">
        <v>57</v>
      </c>
      <c r="R71" s="115">
        <v>2.8E-3</v>
      </c>
      <c r="S71" s="144">
        <f t="shared" si="18"/>
        <v>29.194155759999997</v>
      </c>
      <c r="T71" s="186"/>
      <c r="U71" s="129" t="s">
        <v>8</v>
      </c>
      <c r="V71" s="143" t="s">
        <v>57</v>
      </c>
      <c r="W71" s="115">
        <v>2.8E-3</v>
      </c>
      <c r="X71" s="144">
        <f>W71*($X$19+$X$26)</f>
        <v>29.194155759999997</v>
      </c>
      <c r="Y71" s="186"/>
      <c r="Z71" s="129" t="s">
        <v>8</v>
      </c>
      <c r="AA71" s="143" t="s">
        <v>57</v>
      </c>
      <c r="AB71" s="115">
        <v>2.8E-3</v>
      </c>
      <c r="AC71" s="144">
        <f t="shared" si="19"/>
        <v>31.167680689376002</v>
      </c>
    </row>
    <row r="72" spans="1:29" ht="30.75" customHeight="1" x14ac:dyDescent="0.25">
      <c r="A72" s="9" t="s">
        <v>10</v>
      </c>
      <c r="B72" s="6" t="s">
        <v>58</v>
      </c>
      <c r="C72" s="15">
        <v>2.0000000000000001E-4</v>
      </c>
      <c r="D72" s="51">
        <f t="shared" si="15"/>
        <v>2.0605700000000002</v>
      </c>
      <c r="F72" s="9" t="s">
        <v>10</v>
      </c>
      <c r="G72" s="6" t="s">
        <v>58</v>
      </c>
      <c r="H72" s="15">
        <v>2.0000000000000001E-4</v>
      </c>
      <c r="I72" s="162">
        <f t="shared" si="16"/>
        <v>2.0605700000000002</v>
      </c>
      <c r="J72" s="174"/>
      <c r="K72" s="129" t="s">
        <v>10</v>
      </c>
      <c r="L72" s="143" t="s">
        <v>58</v>
      </c>
      <c r="M72" s="115">
        <v>2.0000000000000001E-4</v>
      </c>
      <c r="N72" s="187">
        <f t="shared" si="17"/>
        <v>2.0605700000000002</v>
      </c>
      <c r="O72" s="127"/>
      <c r="P72" s="173" t="s">
        <v>10</v>
      </c>
      <c r="Q72" s="143" t="s">
        <v>58</v>
      </c>
      <c r="R72" s="115">
        <v>2.0000000000000001E-4</v>
      </c>
      <c r="S72" s="144">
        <f t="shared" si="18"/>
        <v>2.0852968399999998</v>
      </c>
      <c r="T72" s="186"/>
      <c r="U72" s="129" t="s">
        <v>10</v>
      </c>
      <c r="V72" s="143" t="s">
        <v>58</v>
      </c>
      <c r="W72" s="115">
        <v>2.0000000000000001E-4</v>
      </c>
      <c r="X72" s="144">
        <f>W72*($X$19+$X$26)</f>
        <v>2.0852968399999998</v>
      </c>
      <c r="Y72" s="186"/>
      <c r="Z72" s="129" t="s">
        <v>10</v>
      </c>
      <c r="AA72" s="143" t="s">
        <v>58</v>
      </c>
      <c r="AB72" s="115">
        <v>2.0000000000000001E-4</v>
      </c>
      <c r="AC72" s="144">
        <f t="shared" si="19"/>
        <v>2.2262629063840005</v>
      </c>
    </row>
    <row r="73" spans="1:29" ht="31.5" customHeight="1" x14ac:dyDescent="0.25">
      <c r="A73" s="9" t="s">
        <v>12</v>
      </c>
      <c r="B73" s="6" t="s">
        <v>59</v>
      </c>
      <c r="C73" s="15">
        <v>2.7000000000000001E-3</v>
      </c>
      <c r="D73" s="51">
        <f t="shared" si="15"/>
        <v>27.817695000000004</v>
      </c>
      <c r="F73" s="9" t="s">
        <v>12</v>
      </c>
      <c r="G73" s="6" t="s">
        <v>59</v>
      </c>
      <c r="H73" s="15">
        <v>2.7000000000000001E-3</v>
      </c>
      <c r="I73" s="162">
        <f t="shared" si="16"/>
        <v>27.817695000000004</v>
      </c>
      <c r="J73" s="174"/>
      <c r="K73" s="129" t="s">
        <v>12</v>
      </c>
      <c r="L73" s="143" t="s">
        <v>59</v>
      </c>
      <c r="M73" s="115">
        <v>2.7000000000000001E-3</v>
      </c>
      <c r="N73" s="187">
        <f t="shared" si="17"/>
        <v>27.817695000000004</v>
      </c>
      <c r="O73" s="127"/>
      <c r="P73" s="173" t="s">
        <v>12</v>
      </c>
      <c r="Q73" s="143" t="s">
        <v>59</v>
      </c>
      <c r="R73" s="115">
        <v>2.7000000000000001E-3</v>
      </c>
      <c r="S73" s="144">
        <f t="shared" si="18"/>
        <v>28.151507339999998</v>
      </c>
      <c r="T73" s="186"/>
      <c r="U73" s="129" t="s">
        <v>12</v>
      </c>
      <c r="V73" s="143" t="s">
        <v>59</v>
      </c>
      <c r="W73" s="115">
        <v>2.7000000000000001E-3</v>
      </c>
      <c r="X73" s="144">
        <f>W73*($X$19+$X$26)</f>
        <v>28.151507339999998</v>
      </c>
      <c r="Y73" s="186"/>
      <c r="Z73" s="129" t="s">
        <v>12</v>
      </c>
      <c r="AA73" s="143" t="s">
        <v>59</v>
      </c>
      <c r="AB73" s="115">
        <v>2.7000000000000001E-3</v>
      </c>
      <c r="AC73" s="144">
        <f t="shared" si="19"/>
        <v>30.054549236184005</v>
      </c>
    </row>
    <row r="74" spans="1:29" ht="36" customHeight="1" x14ac:dyDescent="0.25">
      <c r="A74" s="9" t="s">
        <v>14</v>
      </c>
      <c r="B74" s="6" t="s">
        <v>60</v>
      </c>
      <c r="C74" s="15">
        <v>2.9999999999999997E-4</v>
      </c>
      <c r="D74" s="51">
        <f t="shared" si="15"/>
        <v>3.0908549999999999</v>
      </c>
      <c r="F74" s="9" t="s">
        <v>14</v>
      </c>
      <c r="G74" s="6" t="s">
        <v>60</v>
      </c>
      <c r="H74" s="15">
        <v>2.9999999999999997E-4</v>
      </c>
      <c r="I74" s="162">
        <f t="shared" si="16"/>
        <v>3.0908549999999999</v>
      </c>
      <c r="J74" s="174"/>
      <c r="K74" s="129" t="s">
        <v>14</v>
      </c>
      <c r="L74" s="143" t="s">
        <v>60</v>
      </c>
      <c r="M74" s="115">
        <v>2.9999999999999997E-4</v>
      </c>
      <c r="N74" s="187">
        <f t="shared" si="17"/>
        <v>3.0908549999999999</v>
      </c>
      <c r="O74" s="127"/>
      <c r="P74" s="173" t="s">
        <v>14</v>
      </c>
      <c r="Q74" s="143" t="s">
        <v>60</v>
      </c>
      <c r="R74" s="115">
        <v>2.9999999999999997E-4</v>
      </c>
      <c r="S74" s="144">
        <f t="shared" si="18"/>
        <v>3.1279452599999993</v>
      </c>
      <c r="T74" s="186"/>
      <c r="U74" s="129" t="s">
        <v>14</v>
      </c>
      <c r="V74" s="143" t="s">
        <v>60</v>
      </c>
      <c r="W74" s="115">
        <v>2.9999999999999997E-4</v>
      </c>
      <c r="X74" s="144">
        <f>W74*($X$19+$X$26)</f>
        <v>3.1279452599999993</v>
      </c>
      <c r="Y74" s="186"/>
      <c r="Z74" s="129" t="s">
        <v>14</v>
      </c>
      <c r="AA74" s="143" t="s">
        <v>60</v>
      </c>
      <c r="AB74" s="115">
        <v>2.9999999999999997E-4</v>
      </c>
      <c r="AC74" s="144">
        <f t="shared" si="19"/>
        <v>3.3393943595760001</v>
      </c>
    </row>
    <row r="75" spans="1:29" ht="35.25" customHeight="1" x14ac:dyDescent="0.25">
      <c r="A75" s="9" t="s">
        <v>16</v>
      </c>
      <c r="B75" s="6" t="s">
        <v>61</v>
      </c>
      <c r="C75" s="15">
        <v>0</v>
      </c>
      <c r="D75" s="51">
        <f t="shared" si="15"/>
        <v>0</v>
      </c>
      <c r="F75" s="9" t="s">
        <v>16</v>
      </c>
      <c r="G75" s="6" t="s">
        <v>61</v>
      </c>
      <c r="H75" s="15">
        <v>0</v>
      </c>
      <c r="I75" s="162">
        <f t="shared" si="16"/>
        <v>0</v>
      </c>
      <c r="J75" s="174"/>
      <c r="K75" s="129" t="s">
        <v>16</v>
      </c>
      <c r="L75" s="143" t="s">
        <v>61</v>
      </c>
      <c r="M75" s="115">
        <v>0</v>
      </c>
      <c r="N75" s="187">
        <f t="shared" si="17"/>
        <v>0</v>
      </c>
      <c r="O75" s="127"/>
      <c r="P75" s="173" t="s">
        <v>16</v>
      </c>
      <c r="Q75" s="143" t="s">
        <v>61</v>
      </c>
      <c r="R75" s="115">
        <v>0</v>
      </c>
      <c r="S75" s="144">
        <f t="shared" si="18"/>
        <v>0</v>
      </c>
      <c r="T75" s="186"/>
      <c r="U75" s="129" t="s">
        <v>16</v>
      </c>
      <c r="V75" s="143" t="s">
        <v>61</v>
      </c>
      <c r="W75" s="115">
        <v>0</v>
      </c>
      <c r="X75" s="144">
        <f t="shared" ref="X75" si="20">W75*($I$19+$I$26)</f>
        <v>0</v>
      </c>
      <c r="Y75" s="186"/>
      <c r="Z75" s="129" t="s">
        <v>16</v>
      </c>
      <c r="AA75" s="143" t="s">
        <v>61</v>
      </c>
      <c r="AB75" s="115">
        <v>0</v>
      </c>
      <c r="AC75" s="144">
        <f t="shared" si="19"/>
        <v>0</v>
      </c>
    </row>
    <row r="76" spans="1:29" x14ac:dyDescent="0.25">
      <c r="A76" s="237" t="s">
        <v>18</v>
      </c>
      <c r="B76" s="239"/>
      <c r="C76" s="20">
        <f>SUM(C70:C75)</f>
        <v>1.29E-2</v>
      </c>
      <c r="D76" s="42">
        <f>SUM(D70:D75)</f>
        <v>132.90676500000001</v>
      </c>
      <c r="F76" s="237" t="s">
        <v>18</v>
      </c>
      <c r="G76" s="239"/>
      <c r="H76" s="20">
        <f>SUM(H70:H75)</f>
        <v>1.29E-2</v>
      </c>
      <c r="I76" s="161">
        <f>SUM(I70:I75)</f>
        <v>132.90676500000001</v>
      </c>
      <c r="J76" s="174"/>
      <c r="K76" s="268" t="s">
        <v>18</v>
      </c>
      <c r="L76" s="263"/>
      <c r="M76" s="151">
        <f>SUM(M70:M75)</f>
        <v>1.29E-2</v>
      </c>
      <c r="N76" s="169">
        <f>SUM(N70:N75)</f>
        <v>132.90676500000001</v>
      </c>
      <c r="O76" s="127"/>
      <c r="P76" s="322" t="s">
        <v>18</v>
      </c>
      <c r="Q76" s="263"/>
      <c r="R76" s="151">
        <f>SUM(R70:R75)</f>
        <v>1.29E-2</v>
      </c>
      <c r="S76" s="114">
        <f>SUM(S70:S75)</f>
        <v>134.50164617999999</v>
      </c>
      <c r="T76" s="186"/>
      <c r="U76" s="268" t="s">
        <v>18</v>
      </c>
      <c r="V76" s="263"/>
      <c r="W76" s="151">
        <f>SUM(W70:W75)</f>
        <v>1.29E-2</v>
      </c>
      <c r="X76" s="114">
        <f>SUM(X70:X75)</f>
        <v>134.50164617999999</v>
      </c>
      <c r="Y76" s="186"/>
      <c r="Z76" s="268" t="s">
        <v>18</v>
      </c>
      <c r="AA76" s="263"/>
      <c r="AB76" s="151">
        <f>SUM(AB70:AB75)</f>
        <v>1.29E-2</v>
      </c>
      <c r="AC76" s="114">
        <f>SUM(AC70:AC75)</f>
        <v>143.59395746176801</v>
      </c>
    </row>
    <row r="77" spans="1:29" x14ac:dyDescent="0.25">
      <c r="G77" s="1"/>
      <c r="H77" s="1"/>
      <c r="J77" s="174"/>
      <c r="K77" s="186"/>
      <c r="L77" s="288"/>
      <c r="M77" s="288"/>
      <c r="N77" s="186"/>
      <c r="O77" s="127"/>
      <c r="P77" s="186"/>
      <c r="Q77" s="288"/>
      <c r="R77" s="288"/>
      <c r="S77" s="186"/>
      <c r="T77" s="186"/>
      <c r="U77" s="186"/>
      <c r="V77" s="288"/>
      <c r="W77" s="288"/>
      <c r="X77" s="186"/>
      <c r="Y77" s="186"/>
      <c r="Z77" s="186"/>
      <c r="AA77" s="288"/>
      <c r="AB77" s="288"/>
      <c r="AC77" s="186"/>
    </row>
    <row r="78" spans="1:29" x14ac:dyDescent="0.25">
      <c r="A78" s="233" t="s">
        <v>98</v>
      </c>
      <c r="B78" s="233"/>
      <c r="C78" s="233"/>
      <c r="D78" s="233"/>
      <c r="F78" s="233" t="s">
        <v>98</v>
      </c>
      <c r="G78" s="233"/>
      <c r="H78" s="233"/>
      <c r="I78" s="237"/>
      <c r="J78" s="174"/>
      <c r="K78" s="264" t="s">
        <v>98</v>
      </c>
      <c r="L78" s="264"/>
      <c r="M78" s="264"/>
      <c r="N78" s="268"/>
      <c r="O78" s="127"/>
      <c r="P78" s="263" t="s">
        <v>98</v>
      </c>
      <c r="Q78" s="264"/>
      <c r="R78" s="264"/>
      <c r="S78" s="264"/>
      <c r="T78" s="186"/>
      <c r="U78" s="264" t="s">
        <v>98</v>
      </c>
      <c r="V78" s="264"/>
      <c r="W78" s="264"/>
      <c r="X78" s="264"/>
      <c r="Y78" s="186"/>
      <c r="Z78" s="264" t="s">
        <v>98</v>
      </c>
      <c r="AA78" s="264"/>
      <c r="AB78" s="264"/>
      <c r="AC78" s="264"/>
    </row>
    <row r="79" spans="1:29" x14ac:dyDescent="0.25">
      <c r="A79" s="3" t="s">
        <v>62</v>
      </c>
      <c r="B79" s="7" t="s">
        <v>63</v>
      </c>
      <c r="C79" s="7" t="s">
        <v>5</v>
      </c>
      <c r="D79" s="3"/>
      <c r="F79" s="96" t="s">
        <v>62</v>
      </c>
      <c r="G79" s="95" t="s">
        <v>63</v>
      </c>
      <c r="H79" s="95" t="s">
        <v>5</v>
      </c>
      <c r="I79" s="156"/>
      <c r="J79" s="174"/>
      <c r="K79" s="206" t="s">
        <v>62</v>
      </c>
      <c r="L79" s="314" t="s">
        <v>63</v>
      </c>
      <c r="M79" s="314" t="s">
        <v>5</v>
      </c>
      <c r="N79" s="207"/>
      <c r="O79" s="127"/>
      <c r="P79" s="208" t="s">
        <v>62</v>
      </c>
      <c r="Q79" s="314" t="s">
        <v>63</v>
      </c>
      <c r="R79" s="314" t="s">
        <v>5</v>
      </c>
      <c r="S79" s="206"/>
      <c r="T79" s="186"/>
      <c r="U79" s="206" t="s">
        <v>62</v>
      </c>
      <c r="V79" s="314" t="s">
        <v>63</v>
      </c>
      <c r="W79" s="314" t="s">
        <v>5</v>
      </c>
      <c r="X79" s="206"/>
      <c r="Y79" s="186"/>
      <c r="Z79" s="206" t="s">
        <v>62</v>
      </c>
      <c r="AA79" s="314" t="s">
        <v>63</v>
      </c>
      <c r="AB79" s="314" t="s">
        <v>5</v>
      </c>
      <c r="AC79" s="206"/>
    </row>
    <row r="80" spans="1:29" ht="35.25" customHeight="1" x14ac:dyDescent="0.25">
      <c r="A80" s="9" t="s">
        <v>6</v>
      </c>
      <c r="B80" s="6" t="s">
        <v>64</v>
      </c>
      <c r="C80" s="13"/>
      <c r="D80" s="4"/>
      <c r="F80" s="9" t="s">
        <v>6</v>
      </c>
      <c r="G80" s="6" t="s">
        <v>64</v>
      </c>
      <c r="H80" s="13"/>
      <c r="I80" s="165"/>
      <c r="J80" s="174"/>
      <c r="K80" s="129" t="s">
        <v>6</v>
      </c>
      <c r="L80" s="143" t="s">
        <v>64</v>
      </c>
      <c r="M80" s="330"/>
      <c r="N80" s="331"/>
      <c r="O80" s="127"/>
      <c r="P80" s="173" t="s">
        <v>6</v>
      </c>
      <c r="Q80" s="143" t="s">
        <v>64</v>
      </c>
      <c r="R80" s="330"/>
      <c r="S80" s="332"/>
      <c r="T80" s="186"/>
      <c r="U80" s="129" t="s">
        <v>6</v>
      </c>
      <c r="V80" s="143" t="s">
        <v>64</v>
      </c>
      <c r="W80" s="330"/>
      <c r="X80" s="332"/>
      <c r="Y80" s="186"/>
      <c r="Z80" s="129" t="s">
        <v>6</v>
      </c>
      <c r="AA80" s="143" t="s">
        <v>64</v>
      </c>
      <c r="AB80" s="330"/>
      <c r="AC80" s="332"/>
    </row>
    <row r="81" spans="1:29" x14ac:dyDescent="0.25">
      <c r="A81" s="237" t="s">
        <v>18</v>
      </c>
      <c r="B81" s="239"/>
      <c r="C81" s="14">
        <f>SUM(C80)</f>
        <v>0</v>
      </c>
      <c r="D81" s="4"/>
      <c r="F81" s="237" t="s">
        <v>18</v>
      </c>
      <c r="G81" s="239"/>
      <c r="H81" s="14">
        <f>SUM(H80)</f>
        <v>0</v>
      </c>
      <c r="I81" s="165"/>
      <c r="J81" s="174"/>
      <c r="K81" s="268" t="s">
        <v>18</v>
      </c>
      <c r="L81" s="263"/>
      <c r="M81" s="153">
        <f>SUM(M80)</f>
        <v>0</v>
      </c>
      <c r="N81" s="331"/>
      <c r="O81" s="127"/>
      <c r="P81" s="322" t="s">
        <v>18</v>
      </c>
      <c r="Q81" s="263"/>
      <c r="R81" s="153">
        <f>SUM(R80)</f>
        <v>0</v>
      </c>
      <c r="S81" s="332"/>
      <c r="T81" s="186"/>
      <c r="U81" s="268" t="s">
        <v>18</v>
      </c>
      <c r="V81" s="263"/>
      <c r="W81" s="153">
        <f>SUM(W80)</f>
        <v>0</v>
      </c>
      <c r="X81" s="332"/>
      <c r="Y81" s="186"/>
      <c r="Z81" s="268" t="s">
        <v>18</v>
      </c>
      <c r="AA81" s="263"/>
      <c r="AB81" s="153">
        <f>SUM(AB80)</f>
        <v>0</v>
      </c>
      <c r="AC81" s="332"/>
    </row>
    <row r="82" spans="1:29" x14ac:dyDescent="0.25">
      <c r="G82" s="1"/>
      <c r="H82" s="1"/>
      <c r="J82" s="174"/>
      <c r="K82" s="186"/>
      <c r="L82" s="288"/>
      <c r="M82" s="288"/>
      <c r="N82" s="186"/>
      <c r="O82" s="127"/>
      <c r="P82" s="186"/>
      <c r="Q82" s="288"/>
      <c r="R82" s="288"/>
      <c r="S82" s="186"/>
      <c r="T82" s="186"/>
      <c r="U82" s="186"/>
      <c r="V82" s="288"/>
      <c r="W82" s="288"/>
      <c r="X82" s="186"/>
      <c r="Y82" s="186"/>
      <c r="Z82" s="186"/>
      <c r="AA82" s="288"/>
      <c r="AB82" s="288"/>
      <c r="AC82" s="186"/>
    </row>
    <row r="83" spans="1:29" ht="29.25" customHeight="1" x14ac:dyDescent="0.25">
      <c r="A83" s="211" t="s">
        <v>99</v>
      </c>
      <c r="B83" s="211"/>
      <c r="C83" s="211"/>
      <c r="D83" s="211"/>
      <c r="F83" s="211" t="s">
        <v>99</v>
      </c>
      <c r="G83" s="211"/>
      <c r="H83" s="211"/>
      <c r="I83" s="218"/>
      <c r="J83" s="174"/>
      <c r="K83" s="309" t="s">
        <v>99</v>
      </c>
      <c r="L83" s="309"/>
      <c r="M83" s="309"/>
      <c r="N83" s="310"/>
      <c r="O83" s="127"/>
      <c r="P83" s="311" t="s">
        <v>99</v>
      </c>
      <c r="Q83" s="309"/>
      <c r="R83" s="309"/>
      <c r="S83" s="309"/>
      <c r="T83" s="186"/>
      <c r="U83" s="309" t="s">
        <v>99</v>
      </c>
      <c r="V83" s="309"/>
      <c r="W83" s="309"/>
      <c r="X83" s="309"/>
      <c r="Y83" s="186"/>
      <c r="Z83" s="309" t="s">
        <v>99</v>
      </c>
      <c r="AA83" s="309"/>
      <c r="AB83" s="309"/>
      <c r="AC83" s="309"/>
    </row>
    <row r="84" spans="1:29" x14ac:dyDescent="0.25">
      <c r="A84" s="23">
        <v>4</v>
      </c>
      <c r="B84" s="244" t="s">
        <v>65</v>
      </c>
      <c r="C84" s="244"/>
      <c r="D84" s="7" t="s">
        <v>5</v>
      </c>
      <c r="F84" s="96">
        <v>4</v>
      </c>
      <c r="G84" s="244" t="s">
        <v>65</v>
      </c>
      <c r="H84" s="244"/>
      <c r="I84" s="159" t="s">
        <v>5</v>
      </c>
      <c r="J84" s="174"/>
      <c r="K84" s="206">
        <v>4</v>
      </c>
      <c r="L84" s="312" t="s">
        <v>65</v>
      </c>
      <c r="M84" s="312"/>
      <c r="N84" s="313" t="s">
        <v>5</v>
      </c>
      <c r="O84" s="127"/>
      <c r="P84" s="208">
        <v>4</v>
      </c>
      <c r="Q84" s="312" t="s">
        <v>65</v>
      </c>
      <c r="R84" s="312"/>
      <c r="S84" s="314" t="s">
        <v>5</v>
      </c>
      <c r="T84" s="186"/>
      <c r="U84" s="206">
        <v>4</v>
      </c>
      <c r="V84" s="312" t="s">
        <v>65</v>
      </c>
      <c r="W84" s="312"/>
      <c r="X84" s="314" t="s">
        <v>5</v>
      </c>
      <c r="Y84" s="186"/>
      <c r="Z84" s="206">
        <v>4</v>
      </c>
      <c r="AA84" s="312" t="s">
        <v>65</v>
      </c>
      <c r="AB84" s="312"/>
      <c r="AC84" s="314" t="s">
        <v>5</v>
      </c>
    </row>
    <row r="85" spans="1:29" x14ac:dyDescent="0.25">
      <c r="A85" s="2" t="s">
        <v>54</v>
      </c>
      <c r="B85" s="234" t="s">
        <v>55</v>
      </c>
      <c r="C85" s="234"/>
      <c r="D85" s="42">
        <f>D76</f>
        <v>132.90676500000001</v>
      </c>
      <c r="F85" s="2" t="s">
        <v>54</v>
      </c>
      <c r="G85" s="234" t="s">
        <v>55</v>
      </c>
      <c r="H85" s="234"/>
      <c r="I85" s="161">
        <f>I76</f>
        <v>132.90676500000001</v>
      </c>
      <c r="J85" s="174"/>
      <c r="K85" s="128" t="s">
        <v>54</v>
      </c>
      <c r="L85" s="267" t="s">
        <v>55</v>
      </c>
      <c r="M85" s="267"/>
      <c r="N85" s="169">
        <f>N76</f>
        <v>132.90676500000001</v>
      </c>
      <c r="O85" s="127"/>
      <c r="P85" s="172" t="s">
        <v>54</v>
      </c>
      <c r="Q85" s="267" t="s">
        <v>55</v>
      </c>
      <c r="R85" s="267"/>
      <c r="S85" s="114">
        <f>S76</f>
        <v>134.50164617999999</v>
      </c>
      <c r="T85" s="186"/>
      <c r="U85" s="128" t="s">
        <v>54</v>
      </c>
      <c r="V85" s="267" t="s">
        <v>55</v>
      </c>
      <c r="W85" s="267"/>
      <c r="X85" s="114">
        <f>X76</f>
        <v>134.50164617999999</v>
      </c>
      <c r="Y85" s="186"/>
      <c r="Z85" s="128" t="s">
        <v>54</v>
      </c>
      <c r="AA85" s="267" t="s">
        <v>55</v>
      </c>
      <c r="AB85" s="267"/>
      <c r="AC85" s="114">
        <f>AC76</f>
        <v>143.59395746176801</v>
      </c>
    </row>
    <row r="86" spans="1:29" ht="15" hidden="1" customHeight="1" x14ac:dyDescent="0.25">
      <c r="A86" s="2" t="s">
        <v>62</v>
      </c>
      <c r="B86" s="10" t="s">
        <v>66</v>
      </c>
      <c r="C86" s="10"/>
      <c r="D86" s="43">
        <f>C81</f>
        <v>0</v>
      </c>
      <c r="F86" s="2" t="s">
        <v>62</v>
      </c>
      <c r="G86" s="10" t="s">
        <v>66</v>
      </c>
      <c r="H86" s="10"/>
      <c r="I86" s="166">
        <f>H81</f>
        <v>0</v>
      </c>
      <c r="J86" s="174"/>
      <c r="K86" s="128" t="s">
        <v>62</v>
      </c>
      <c r="L86" s="132" t="s">
        <v>66</v>
      </c>
      <c r="M86" s="132"/>
      <c r="N86" s="333">
        <f>M81</f>
        <v>0</v>
      </c>
      <c r="O86" s="127"/>
      <c r="P86" s="172" t="s">
        <v>62</v>
      </c>
      <c r="Q86" s="132" t="s">
        <v>66</v>
      </c>
      <c r="R86" s="132"/>
      <c r="S86" s="334">
        <f>R81</f>
        <v>0</v>
      </c>
      <c r="T86" s="186"/>
      <c r="U86" s="128" t="s">
        <v>62</v>
      </c>
      <c r="V86" s="132" t="s">
        <v>66</v>
      </c>
      <c r="W86" s="132"/>
      <c r="X86" s="334">
        <f>W81</f>
        <v>0</v>
      </c>
      <c r="Y86" s="186"/>
      <c r="Z86" s="128" t="s">
        <v>62</v>
      </c>
      <c r="AA86" s="132" t="s">
        <v>66</v>
      </c>
      <c r="AB86" s="132"/>
      <c r="AC86" s="334">
        <f>AB81</f>
        <v>0</v>
      </c>
    </row>
    <row r="87" spans="1:29" x14ac:dyDescent="0.25">
      <c r="A87" s="233" t="s">
        <v>18</v>
      </c>
      <c r="B87" s="233"/>
      <c r="C87" s="233"/>
      <c r="D87" s="42">
        <f>SUM(D85:D86)</f>
        <v>132.90676500000001</v>
      </c>
      <c r="F87" s="233" t="s">
        <v>18</v>
      </c>
      <c r="G87" s="233"/>
      <c r="H87" s="233"/>
      <c r="I87" s="161">
        <f>SUM(I85:I86)</f>
        <v>132.90676500000001</v>
      </c>
      <c r="J87" s="174"/>
      <c r="K87" s="264" t="s">
        <v>18</v>
      </c>
      <c r="L87" s="264"/>
      <c r="M87" s="264"/>
      <c r="N87" s="169">
        <f>SUM(N85:N86)</f>
        <v>132.90676500000001</v>
      </c>
      <c r="O87" s="127"/>
      <c r="P87" s="263" t="s">
        <v>18</v>
      </c>
      <c r="Q87" s="264"/>
      <c r="R87" s="264"/>
      <c r="S87" s="114">
        <f>SUM(S85:S86)</f>
        <v>134.50164617999999</v>
      </c>
      <c r="T87" s="186"/>
      <c r="U87" s="264" t="s">
        <v>18</v>
      </c>
      <c r="V87" s="264"/>
      <c r="W87" s="264"/>
      <c r="X87" s="114">
        <f>SUM(X85:X86)</f>
        <v>134.50164617999999</v>
      </c>
      <c r="Y87" s="186"/>
      <c r="Z87" s="264" t="s">
        <v>18</v>
      </c>
      <c r="AA87" s="264"/>
      <c r="AB87" s="264"/>
      <c r="AC87" s="114">
        <f>SUM(AC85:AC86)</f>
        <v>143.59395746176801</v>
      </c>
    </row>
    <row r="88" spans="1:29" x14ac:dyDescent="0.25">
      <c r="G88" s="1"/>
      <c r="H88" s="1"/>
      <c r="J88" s="174"/>
      <c r="K88" s="186"/>
      <c r="L88" s="288"/>
      <c r="M88" s="288"/>
      <c r="N88" s="186"/>
      <c r="O88" s="127"/>
      <c r="P88" s="186"/>
      <c r="Q88" s="288"/>
      <c r="R88" s="288"/>
      <c r="S88" s="186"/>
      <c r="T88" s="186"/>
      <c r="U88" s="186"/>
      <c r="V88" s="288"/>
      <c r="W88" s="288"/>
      <c r="X88" s="186"/>
      <c r="Y88" s="186"/>
      <c r="Z88" s="186"/>
      <c r="AA88" s="288"/>
      <c r="AB88" s="288"/>
      <c r="AC88" s="186"/>
    </row>
    <row r="89" spans="1:29" ht="15" customHeight="1" x14ac:dyDescent="0.25">
      <c r="A89" s="235" t="s">
        <v>67</v>
      </c>
      <c r="B89" s="235"/>
      <c r="C89" s="235"/>
      <c r="D89" s="235"/>
      <c r="F89" s="235" t="s">
        <v>67</v>
      </c>
      <c r="G89" s="235"/>
      <c r="H89" s="235"/>
      <c r="I89" s="236"/>
      <c r="J89" s="174"/>
      <c r="K89" s="335" t="s">
        <v>67</v>
      </c>
      <c r="L89" s="335"/>
      <c r="M89" s="335"/>
      <c r="N89" s="336"/>
      <c r="O89" s="127"/>
      <c r="P89" s="337" t="s">
        <v>67</v>
      </c>
      <c r="Q89" s="335"/>
      <c r="R89" s="335"/>
      <c r="S89" s="335"/>
      <c r="T89" s="186"/>
      <c r="U89" s="335" t="s">
        <v>67</v>
      </c>
      <c r="V89" s="335"/>
      <c r="W89" s="335"/>
      <c r="X89" s="335"/>
      <c r="Y89" s="186"/>
      <c r="Z89" s="335" t="s">
        <v>67</v>
      </c>
      <c r="AA89" s="335"/>
      <c r="AB89" s="335"/>
      <c r="AC89" s="335"/>
    </row>
    <row r="90" spans="1:29" x14ac:dyDescent="0.25">
      <c r="A90" s="23">
        <v>5</v>
      </c>
      <c r="B90" s="244" t="s">
        <v>68</v>
      </c>
      <c r="C90" s="244"/>
      <c r="D90" s="7" t="s">
        <v>5</v>
      </c>
      <c r="F90" s="96">
        <v>5</v>
      </c>
      <c r="G90" s="244" t="s">
        <v>68</v>
      </c>
      <c r="H90" s="244"/>
      <c r="I90" s="159" t="s">
        <v>5</v>
      </c>
      <c r="J90" s="174"/>
      <c r="K90" s="206">
        <v>5</v>
      </c>
      <c r="L90" s="312" t="s">
        <v>68</v>
      </c>
      <c r="M90" s="312"/>
      <c r="N90" s="313" t="s">
        <v>5</v>
      </c>
      <c r="O90" s="127"/>
      <c r="P90" s="208">
        <v>5</v>
      </c>
      <c r="Q90" s="312" t="s">
        <v>68</v>
      </c>
      <c r="R90" s="312"/>
      <c r="S90" s="314" t="s">
        <v>5</v>
      </c>
      <c r="T90" s="186"/>
      <c r="U90" s="206">
        <v>5</v>
      </c>
      <c r="V90" s="312" t="s">
        <v>68</v>
      </c>
      <c r="W90" s="312"/>
      <c r="X90" s="314" t="s">
        <v>5</v>
      </c>
      <c r="Y90" s="186"/>
      <c r="Z90" s="206">
        <v>5</v>
      </c>
      <c r="AA90" s="312" t="s">
        <v>68</v>
      </c>
      <c r="AB90" s="312"/>
      <c r="AC90" s="314" t="s">
        <v>5</v>
      </c>
    </row>
    <row r="91" spans="1:29" x14ac:dyDescent="0.25">
      <c r="A91" s="2" t="s">
        <v>6</v>
      </c>
      <c r="B91" s="234" t="s">
        <v>69</v>
      </c>
      <c r="C91" s="234"/>
      <c r="D91" s="14">
        <v>0</v>
      </c>
      <c r="F91" s="2" t="s">
        <v>6</v>
      </c>
      <c r="G91" s="234" t="s">
        <v>69</v>
      </c>
      <c r="H91" s="234"/>
      <c r="I91" s="163">
        <v>0</v>
      </c>
      <c r="J91" s="174"/>
      <c r="K91" s="128" t="s">
        <v>6</v>
      </c>
      <c r="L91" s="267" t="s">
        <v>69</v>
      </c>
      <c r="M91" s="267"/>
      <c r="N91" s="323">
        <v>0</v>
      </c>
      <c r="O91" s="127"/>
      <c r="P91" s="172" t="s">
        <v>6</v>
      </c>
      <c r="Q91" s="267" t="s">
        <v>69</v>
      </c>
      <c r="R91" s="267"/>
      <c r="S91" s="153">
        <v>0</v>
      </c>
      <c r="T91" s="186"/>
      <c r="U91" s="128" t="s">
        <v>6</v>
      </c>
      <c r="V91" s="267" t="s">
        <v>69</v>
      </c>
      <c r="W91" s="267"/>
      <c r="X91" s="153">
        <v>0</v>
      </c>
      <c r="Y91" s="186"/>
      <c r="Z91" s="128" t="s">
        <v>6</v>
      </c>
      <c r="AA91" s="267" t="s">
        <v>69</v>
      </c>
      <c r="AB91" s="267"/>
      <c r="AC91" s="153">
        <v>0</v>
      </c>
    </row>
    <row r="92" spans="1:29" x14ac:dyDescent="0.25">
      <c r="A92" s="2" t="s">
        <v>8</v>
      </c>
      <c r="B92" s="234" t="s">
        <v>70</v>
      </c>
      <c r="C92" s="234"/>
      <c r="D92" s="14">
        <v>0</v>
      </c>
      <c r="F92" s="2" t="s">
        <v>8</v>
      </c>
      <c r="G92" s="234" t="s">
        <v>70</v>
      </c>
      <c r="H92" s="234"/>
      <c r="I92" s="163">
        <v>0</v>
      </c>
      <c r="J92" s="174"/>
      <c r="K92" s="128" t="s">
        <v>8</v>
      </c>
      <c r="L92" s="267" t="s">
        <v>70</v>
      </c>
      <c r="M92" s="267"/>
      <c r="N92" s="323">
        <v>0</v>
      </c>
      <c r="O92" s="127"/>
      <c r="P92" s="172" t="s">
        <v>8</v>
      </c>
      <c r="Q92" s="267" t="s">
        <v>70</v>
      </c>
      <c r="R92" s="267"/>
      <c r="S92" s="153">
        <v>0</v>
      </c>
      <c r="T92" s="186"/>
      <c r="U92" s="128" t="s">
        <v>8</v>
      </c>
      <c r="V92" s="267" t="s">
        <v>70</v>
      </c>
      <c r="W92" s="267"/>
      <c r="X92" s="153">
        <v>0</v>
      </c>
      <c r="Y92" s="186"/>
      <c r="Z92" s="128" t="s">
        <v>8</v>
      </c>
      <c r="AA92" s="267" t="s">
        <v>70</v>
      </c>
      <c r="AB92" s="267"/>
      <c r="AC92" s="153">
        <v>0</v>
      </c>
    </row>
    <row r="93" spans="1:29" x14ac:dyDescent="0.25">
      <c r="A93" s="2" t="s">
        <v>10</v>
      </c>
      <c r="B93" s="234" t="s">
        <v>71</v>
      </c>
      <c r="C93" s="234"/>
      <c r="D93" s="14">
        <v>0</v>
      </c>
      <c r="F93" s="2" t="s">
        <v>10</v>
      </c>
      <c r="G93" s="234" t="s">
        <v>71</v>
      </c>
      <c r="H93" s="234"/>
      <c r="I93" s="163">
        <v>0</v>
      </c>
      <c r="J93" s="174"/>
      <c r="K93" s="128" t="s">
        <v>10</v>
      </c>
      <c r="L93" s="267" t="s">
        <v>71</v>
      </c>
      <c r="M93" s="267"/>
      <c r="N93" s="323">
        <v>0</v>
      </c>
      <c r="O93" s="127"/>
      <c r="P93" s="172" t="s">
        <v>10</v>
      </c>
      <c r="Q93" s="267" t="s">
        <v>71</v>
      </c>
      <c r="R93" s="267"/>
      <c r="S93" s="153">
        <v>0</v>
      </c>
      <c r="T93" s="186"/>
      <c r="U93" s="128" t="s">
        <v>10</v>
      </c>
      <c r="V93" s="267" t="s">
        <v>71</v>
      </c>
      <c r="W93" s="267"/>
      <c r="X93" s="153">
        <v>0</v>
      </c>
      <c r="Y93" s="186"/>
      <c r="Z93" s="128" t="s">
        <v>10</v>
      </c>
      <c r="AA93" s="267" t="s">
        <v>71</v>
      </c>
      <c r="AB93" s="267"/>
      <c r="AC93" s="153">
        <v>0</v>
      </c>
    </row>
    <row r="94" spans="1:29" x14ac:dyDescent="0.25">
      <c r="A94" s="2" t="s">
        <v>12</v>
      </c>
      <c r="B94" s="234" t="s">
        <v>17</v>
      </c>
      <c r="C94" s="234"/>
      <c r="D94" s="14">
        <v>0</v>
      </c>
      <c r="F94" s="2" t="s">
        <v>12</v>
      </c>
      <c r="G94" s="234" t="s">
        <v>17</v>
      </c>
      <c r="H94" s="234"/>
      <c r="I94" s="163">
        <v>0</v>
      </c>
      <c r="J94" s="174"/>
      <c r="K94" s="128" t="s">
        <v>12</v>
      </c>
      <c r="L94" s="267" t="s">
        <v>17</v>
      </c>
      <c r="M94" s="267"/>
      <c r="N94" s="323">
        <v>0</v>
      </c>
      <c r="O94" s="127"/>
      <c r="P94" s="172" t="s">
        <v>12</v>
      </c>
      <c r="Q94" s="267" t="s">
        <v>17</v>
      </c>
      <c r="R94" s="267"/>
      <c r="S94" s="153">
        <v>0</v>
      </c>
      <c r="T94" s="186"/>
      <c r="U94" s="128" t="s">
        <v>12</v>
      </c>
      <c r="V94" s="267" t="s">
        <v>17</v>
      </c>
      <c r="W94" s="267"/>
      <c r="X94" s="153">
        <v>0</v>
      </c>
      <c r="Y94" s="186"/>
      <c r="Z94" s="128" t="s">
        <v>12</v>
      </c>
      <c r="AA94" s="267" t="s">
        <v>17</v>
      </c>
      <c r="AB94" s="267"/>
      <c r="AC94" s="153">
        <v>0</v>
      </c>
    </row>
    <row r="95" spans="1:29" x14ac:dyDescent="0.25">
      <c r="A95" s="233" t="s">
        <v>18</v>
      </c>
      <c r="B95" s="233"/>
      <c r="C95" s="233"/>
      <c r="D95" s="14">
        <f>SUM(D91:D94)</f>
        <v>0</v>
      </c>
      <c r="F95" s="233" t="s">
        <v>18</v>
      </c>
      <c r="G95" s="233"/>
      <c r="H95" s="233"/>
      <c r="I95" s="163">
        <f>SUM(I91:I94)</f>
        <v>0</v>
      </c>
      <c r="J95" s="174"/>
      <c r="K95" s="264" t="s">
        <v>18</v>
      </c>
      <c r="L95" s="264"/>
      <c r="M95" s="264"/>
      <c r="N95" s="323">
        <f>SUM(N91:N94)</f>
        <v>0</v>
      </c>
      <c r="O95" s="127"/>
      <c r="P95" s="263" t="s">
        <v>18</v>
      </c>
      <c r="Q95" s="264"/>
      <c r="R95" s="264"/>
      <c r="S95" s="153">
        <f>SUM(S91:S94)</f>
        <v>0</v>
      </c>
      <c r="T95" s="186"/>
      <c r="U95" s="264" t="s">
        <v>18</v>
      </c>
      <c r="V95" s="264"/>
      <c r="W95" s="264"/>
      <c r="X95" s="153">
        <f>SUM(X91:X94)</f>
        <v>0</v>
      </c>
      <c r="Y95" s="186"/>
      <c r="Z95" s="264" t="s">
        <v>18</v>
      </c>
      <c r="AA95" s="264"/>
      <c r="AB95" s="264"/>
      <c r="AC95" s="153">
        <f>SUM(AC91:AC94)</f>
        <v>0</v>
      </c>
    </row>
    <row r="96" spans="1:29" x14ac:dyDescent="0.25">
      <c r="G96" s="1"/>
      <c r="H96" s="1"/>
      <c r="J96" s="174"/>
      <c r="K96" s="186"/>
      <c r="L96" s="288"/>
      <c r="M96" s="288"/>
      <c r="N96" s="186"/>
      <c r="O96" s="127"/>
      <c r="P96" s="186"/>
      <c r="Q96" s="288"/>
      <c r="R96" s="288"/>
      <c r="S96" s="186"/>
      <c r="T96" s="186"/>
      <c r="U96" s="186"/>
      <c r="V96" s="288"/>
      <c r="W96" s="288"/>
      <c r="X96" s="186"/>
      <c r="Y96" s="186"/>
      <c r="Z96" s="186"/>
      <c r="AA96" s="288"/>
      <c r="AB96" s="288"/>
      <c r="AC96" s="186"/>
    </row>
    <row r="97" spans="1:29" ht="15" customHeight="1" x14ac:dyDescent="0.25">
      <c r="A97" s="235" t="s">
        <v>72</v>
      </c>
      <c r="B97" s="235"/>
      <c r="C97" s="235"/>
      <c r="D97" s="235"/>
      <c r="F97" s="235" t="s">
        <v>72</v>
      </c>
      <c r="G97" s="235"/>
      <c r="H97" s="235"/>
      <c r="I97" s="236"/>
      <c r="J97" s="174"/>
      <c r="K97" s="335" t="s">
        <v>72</v>
      </c>
      <c r="L97" s="335"/>
      <c r="M97" s="335"/>
      <c r="N97" s="336"/>
      <c r="O97" s="127"/>
      <c r="P97" s="337" t="s">
        <v>72</v>
      </c>
      <c r="Q97" s="335"/>
      <c r="R97" s="335"/>
      <c r="S97" s="335"/>
      <c r="T97" s="186"/>
      <c r="U97" s="335" t="s">
        <v>72</v>
      </c>
      <c r="V97" s="335"/>
      <c r="W97" s="335"/>
      <c r="X97" s="335"/>
      <c r="Y97" s="186"/>
      <c r="Z97" s="335" t="s">
        <v>72</v>
      </c>
      <c r="AA97" s="335"/>
      <c r="AB97" s="335"/>
      <c r="AC97" s="335"/>
    </row>
    <row r="98" spans="1:29" ht="15" customHeight="1" x14ac:dyDescent="0.25">
      <c r="A98" s="240" t="s">
        <v>101</v>
      </c>
      <c r="B98" s="240"/>
      <c r="C98" s="241" t="s">
        <v>175</v>
      </c>
      <c r="D98" s="241"/>
      <c r="F98" s="240" t="s">
        <v>101</v>
      </c>
      <c r="G98" s="240"/>
      <c r="H98" s="241" t="s">
        <v>175</v>
      </c>
      <c r="I98" s="242"/>
      <c r="J98" s="174"/>
      <c r="K98" s="338" t="s">
        <v>101</v>
      </c>
      <c r="L98" s="338"/>
      <c r="M98" s="339" t="s">
        <v>175</v>
      </c>
      <c r="N98" s="340"/>
      <c r="O98" s="127"/>
      <c r="P98" s="341" t="s">
        <v>101</v>
      </c>
      <c r="Q98" s="338"/>
      <c r="R98" s="339" t="s">
        <v>175</v>
      </c>
      <c r="S98" s="339"/>
      <c r="T98" s="186"/>
      <c r="U98" s="338" t="s">
        <v>101</v>
      </c>
      <c r="V98" s="338"/>
      <c r="W98" s="339" t="s">
        <v>175</v>
      </c>
      <c r="X98" s="339"/>
      <c r="Y98" s="186"/>
      <c r="Z98" s="338" t="s">
        <v>101</v>
      </c>
      <c r="AA98" s="338"/>
      <c r="AB98" s="339" t="s">
        <v>175</v>
      </c>
      <c r="AC98" s="339"/>
    </row>
    <row r="99" spans="1:29" x14ac:dyDescent="0.25">
      <c r="A99" s="40">
        <v>6</v>
      </c>
      <c r="B99" s="41" t="s">
        <v>73</v>
      </c>
      <c r="C99" s="41" t="s">
        <v>28</v>
      </c>
      <c r="D99" s="40" t="s">
        <v>5</v>
      </c>
      <c r="F99" s="96">
        <v>6</v>
      </c>
      <c r="G99" s="95" t="s">
        <v>73</v>
      </c>
      <c r="H99" s="95" t="s">
        <v>28</v>
      </c>
      <c r="I99" s="156" t="s">
        <v>5</v>
      </c>
      <c r="J99" s="174"/>
      <c r="K99" s="206">
        <v>6</v>
      </c>
      <c r="L99" s="314" t="s">
        <v>73</v>
      </c>
      <c r="M99" s="314" t="s">
        <v>28</v>
      </c>
      <c r="N99" s="207" t="s">
        <v>5</v>
      </c>
      <c r="O99" s="127"/>
      <c r="P99" s="208">
        <v>6</v>
      </c>
      <c r="Q99" s="314" t="s">
        <v>73</v>
      </c>
      <c r="R99" s="314" t="s">
        <v>28</v>
      </c>
      <c r="S99" s="206" t="s">
        <v>5</v>
      </c>
      <c r="T99" s="186"/>
      <c r="U99" s="206">
        <v>6</v>
      </c>
      <c r="V99" s="314" t="s">
        <v>73</v>
      </c>
      <c r="W99" s="314" t="s">
        <v>28</v>
      </c>
      <c r="X99" s="206" t="s">
        <v>5</v>
      </c>
      <c r="Y99" s="186"/>
      <c r="Z99" s="206">
        <v>6</v>
      </c>
      <c r="AA99" s="314" t="s">
        <v>73</v>
      </c>
      <c r="AB99" s="314" t="s">
        <v>28</v>
      </c>
      <c r="AC99" s="206" t="s">
        <v>5</v>
      </c>
    </row>
    <row r="100" spans="1:29" x14ac:dyDescent="0.25">
      <c r="A100" s="2" t="s">
        <v>6</v>
      </c>
      <c r="B100" s="10" t="s">
        <v>74</v>
      </c>
      <c r="C100" s="15">
        <f>'Quadro-Resumo'!$I$8</f>
        <v>0.05</v>
      </c>
      <c r="D100" s="51">
        <f>C100*D118</f>
        <v>673.1083457499999</v>
      </c>
      <c r="F100" s="2" t="s">
        <v>6</v>
      </c>
      <c r="G100" s="10" t="s">
        <v>74</v>
      </c>
      <c r="H100" s="15">
        <f>'Quadro-Resumo'!$I$8</f>
        <v>0.05</v>
      </c>
      <c r="I100" s="162">
        <f>H100*I118</f>
        <v>663.37089967343991</v>
      </c>
      <c r="J100" s="174"/>
      <c r="K100" s="128" t="s">
        <v>6</v>
      </c>
      <c r="L100" s="132" t="s">
        <v>74</v>
      </c>
      <c r="M100" s="115">
        <f>'Quadro-Resumo'!$I$8</f>
        <v>0.05</v>
      </c>
      <c r="N100" s="187">
        <f>M100*N118</f>
        <v>658.21947467344</v>
      </c>
      <c r="O100" s="127"/>
      <c r="P100" s="172" t="s">
        <v>6</v>
      </c>
      <c r="Q100" s="132" t="s">
        <v>74</v>
      </c>
      <c r="R100" s="115">
        <f>'Quadro-Resumo'!$I$8</f>
        <v>0.05</v>
      </c>
      <c r="S100" s="144">
        <f>R100*S118</f>
        <v>666.3340909695213</v>
      </c>
      <c r="T100" s="186"/>
      <c r="U100" s="128" t="s">
        <v>6</v>
      </c>
      <c r="V100" s="132" t="s">
        <v>74</v>
      </c>
      <c r="W100" s="115">
        <f>'Quadro-Resumo'!$I$8</f>
        <v>0.05</v>
      </c>
      <c r="X100" s="144">
        <f>W100*X118</f>
        <v>657.23177026292126</v>
      </c>
      <c r="Y100" s="186"/>
      <c r="Z100" s="128" t="s">
        <v>6</v>
      </c>
      <c r="AA100" s="132" t="s">
        <v>74</v>
      </c>
      <c r="AB100" s="115">
        <f>'Quadro-Resumo'!$I$8</f>
        <v>0.05</v>
      </c>
      <c r="AC100" s="144">
        <f>AB100*AC118</f>
        <v>702.11034247269492</v>
      </c>
    </row>
    <row r="101" spans="1:29" x14ac:dyDescent="0.25">
      <c r="A101" s="2" t="s">
        <v>8</v>
      </c>
      <c r="B101" s="10" t="s">
        <v>75</v>
      </c>
      <c r="C101" s="15">
        <f>'Quadro-Resumo'!$H$8</f>
        <v>0.10946134991766895</v>
      </c>
      <c r="D101" s="51">
        <f>C101*D118</f>
        <v>1473.5869633328807</v>
      </c>
      <c r="F101" s="2" t="s">
        <v>8</v>
      </c>
      <c r="G101" s="10" t="s">
        <v>75</v>
      </c>
      <c r="H101" s="15">
        <f>'Quadro-Resumo'!$H$8</f>
        <v>0.10946134991766895</v>
      </c>
      <c r="I101" s="162">
        <f>H101*I118</f>
        <v>1452.2694834870654</v>
      </c>
      <c r="J101" s="174"/>
      <c r="K101" s="128" t="s">
        <v>8</v>
      </c>
      <c r="L101" s="132" t="s">
        <v>75</v>
      </c>
      <c r="M101" s="115">
        <f>'Quadro-Resumo'!$H$8</f>
        <v>0.10946134991766895</v>
      </c>
      <c r="N101" s="187">
        <f>M101*N118</f>
        <v>1440.9918447970731</v>
      </c>
      <c r="O101" s="127"/>
      <c r="P101" s="172" t="s">
        <v>8</v>
      </c>
      <c r="Q101" s="132" t="s">
        <v>75</v>
      </c>
      <c r="R101" s="115">
        <f>'Quadro-Resumo'!$H$8</f>
        <v>0.10946134991766895</v>
      </c>
      <c r="S101" s="144">
        <f>R101*S118</f>
        <v>1458.7565818737326</v>
      </c>
      <c r="T101" s="186"/>
      <c r="U101" s="128" t="s">
        <v>8</v>
      </c>
      <c r="V101" s="132" t="s">
        <v>75</v>
      </c>
      <c r="W101" s="115">
        <f>'Quadro-Resumo'!$H$8</f>
        <v>0.10946134991766895</v>
      </c>
      <c r="X101" s="144">
        <f>W101*X118</f>
        <v>1438.8295356351728</v>
      </c>
      <c r="Y101" s="186"/>
      <c r="Z101" s="128" t="s">
        <v>8</v>
      </c>
      <c r="AA101" s="132" t="s">
        <v>75</v>
      </c>
      <c r="AB101" s="115">
        <f>'Quadro-Resumo'!$H$8</f>
        <v>0.10946134991766895</v>
      </c>
      <c r="AC101" s="144">
        <f>AB101*AC118</f>
        <v>1537.0789175643608</v>
      </c>
    </row>
    <row r="102" spans="1:29" x14ac:dyDescent="0.25">
      <c r="A102" s="2" t="s">
        <v>10</v>
      </c>
      <c r="B102" s="10" t="s">
        <v>108</v>
      </c>
      <c r="C102" s="16">
        <f>SUM(C103:C105)</f>
        <v>8.6499999999999994E-2</v>
      </c>
      <c r="D102" s="42">
        <f>C102*(($D$100+$D$101+$D$118)/(1-$C$102))</f>
        <v>1478.0148685092161</v>
      </c>
      <c r="F102" s="2" t="s">
        <v>10</v>
      </c>
      <c r="G102" s="10" t="s">
        <v>108</v>
      </c>
      <c r="H102" s="16">
        <f>SUM(H103:H105)</f>
        <v>5.6499999999999995E-2</v>
      </c>
      <c r="I102" s="161">
        <f>H102*(($I$100+$I$101+$I$118)/(1-$H$102))</f>
        <v>921.19003527244899</v>
      </c>
      <c r="J102" s="174"/>
      <c r="K102" s="128" t="s">
        <v>10</v>
      </c>
      <c r="L102" s="132" t="s">
        <v>108</v>
      </c>
      <c r="M102" s="116">
        <f>SUM(M103:M105)</f>
        <v>5.6499999999999995E-2</v>
      </c>
      <c r="N102" s="169">
        <f>M102*(($N$100+$N$101+$N$118)/(1-$H$102))</f>
        <v>914.03650867098145</v>
      </c>
      <c r="O102" s="127"/>
      <c r="P102" s="172" t="s">
        <v>10</v>
      </c>
      <c r="Q102" s="132" t="s">
        <v>108</v>
      </c>
      <c r="R102" s="116">
        <f>SUM(R103:R105)</f>
        <v>5.6499999999999995E-2</v>
      </c>
      <c r="S102" s="114">
        <f>R102*(($S$100+$S$101+$S$118)/(1-$R$102))</f>
        <v>925.30487102406221</v>
      </c>
      <c r="T102" s="186"/>
      <c r="U102" s="128" t="s">
        <v>10</v>
      </c>
      <c r="V102" s="132" t="s">
        <v>108</v>
      </c>
      <c r="W102" s="116">
        <f>SUM(W103:W105)</f>
        <v>5.6499999999999995E-2</v>
      </c>
      <c r="X102" s="114">
        <f>W102*(($X$100+$X$101+$X$118)/(1-$W$102))</f>
        <v>912.6649328885461</v>
      </c>
      <c r="Y102" s="186"/>
      <c r="Z102" s="128" t="s">
        <v>10</v>
      </c>
      <c r="AA102" s="132" t="s">
        <v>108</v>
      </c>
      <c r="AB102" s="116">
        <f>SUM(AB103:AB105)</f>
        <v>5.6499999999999995E-2</v>
      </c>
      <c r="AC102" s="114">
        <f>AB102*(($AC$100+$AC$101+$AC$118)/(1-$AB$102))</f>
        <v>974.98556458530879</v>
      </c>
    </row>
    <row r="103" spans="1:29" x14ac:dyDescent="0.25">
      <c r="A103" s="2" t="s">
        <v>103</v>
      </c>
      <c r="B103" s="10" t="s">
        <v>102</v>
      </c>
      <c r="C103" s="16">
        <v>6.4999999999999997E-3</v>
      </c>
      <c r="D103" s="42">
        <f>C103*(($D$100+$D$101+$D$118)/(1-$C$102))</f>
        <v>111.06470110184861</v>
      </c>
      <c r="F103" s="2" t="s">
        <v>103</v>
      </c>
      <c r="G103" s="10" t="s">
        <v>102</v>
      </c>
      <c r="H103" s="16">
        <v>6.4999999999999997E-3</v>
      </c>
      <c r="I103" s="161">
        <f>H103*(($I$100+$I$101+$I$118)/(1-$H$102))</f>
        <v>105.97761467736139</v>
      </c>
      <c r="J103" s="174"/>
      <c r="K103" s="128" t="s">
        <v>103</v>
      </c>
      <c r="L103" s="132" t="s">
        <v>102</v>
      </c>
      <c r="M103" s="116">
        <v>6.4999999999999997E-3</v>
      </c>
      <c r="N103" s="169">
        <f>M103*(($N$100+$N$101+$N$118)/(1-$H$102))</f>
        <v>105.15464259046689</v>
      </c>
      <c r="O103" s="127"/>
      <c r="P103" s="172" t="s">
        <v>103</v>
      </c>
      <c r="Q103" s="132" t="s">
        <v>102</v>
      </c>
      <c r="R103" s="116">
        <v>6.4999999999999997E-3</v>
      </c>
      <c r="S103" s="114">
        <f>R103*(($S$100+$S$101+$S$118)/(1-$R$102))</f>
        <v>106.45100286117531</v>
      </c>
      <c r="T103" s="186"/>
      <c r="U103" s="128" t="s">
        <v>103</v>
      </c>
      <c r="V103" s="132" t="s">
        <v>102</v>
      </c>
      <c r="W103" s="116">
        <v>6.4999999999999997E-3</v>
      </c>
      <c r="X103" s="114">
        <f>W103*(($X$100+$X$101+$X$118)/(1-$W$102))</f>
        <v>104.99685068629293</v>
      </c>
      <c r="Y103" s="186"/>
      <c r="Z103" s="128" t="s">
        <v>103</v>
      </c>
      <c r="AA103" s="132" t="s">
        <v>102</v>
      </c>
      <c r="AB103" s="116">
        <v>6.4999999999999997E-3</v>
      </c>
      <c r="AC103" s="114">
        <f>AB103*(($AC$100+$AC$101+$AC$118)/(1-$AB$102))</f>
        <v>112.1664808814957</v>
      </c>
    </row>
    <row r="104" spans="1:29" x14ac:dyDescent="0.25">
      <c r="A104" s="2" t="s">
        <v>105</v>
      </c>
      <c r="B104" s="10" t="s">
        <v>104</v>
      </c>
      <c r="C104" s="16">
        <v>0.03</v>
      </c>
      <c r="D104" s="42">
        <f>C104*(($D$100+$D$101+$D$118)/(1-$C$102))</f>
        <v>512.60631277776281</v>
      </c>
      <c r="F104" s="2" t="s">
        <v>105</v>
      </c>
      <c r="G104" s="10" t="s">
        <v>104</v>
      </c>
      <c r="H104" s="16">
        <v>0.03</v>
      </c>
      <c r="I104" s="161">
        <f>H104*(($I$100+$I$101+$I$118)/(1-$H$102))</f>
        <v>489.12745235705256</v>
      </c>
      <c r="J104" s="174"/>
      <c r="K104" s="128" t="s">
        <v>105</v>
      </c>
      <c r="L104" s="132" t="s">
        <v>104</v>
      </c>
      <c r="M104" s="116">
        <v>0.03</v>
      </c>
      <c r="N104" s="169">
        <f>M104*(($N$100+$N$101+$N$118)/(1-$H$102))</f>
        <v>485.32911964830879</v>
      </c>
      <c r="O104" s="127"/>
      <c r="P104" s="172" t="s">
        <v>105</v>
      </c>
      <c r="Q104" s="132" t="s">
        <v>104</v>
      </c>
      <c r="R104" s="116">
        <v>0.03</v>
      </c>
      <c r="S104" s="114">
        <f>R104*(($S$100+$S$101+$S$118)/(1-$R$102))</f>
        <v>491.31232089773221</v>
      </c>
      <c r="T104" s="186"/>
      <c r="U104" s="128" t="s">
        <v>105</v>
      </c>
      <c r="V104" s="132" t="s">
        <v>104</v>
      </c>
      <c r="W104" s="116">
        <v>0.03</v>
      </c>
      <c r="X104" s="114">
        <f>W104*(($X$100+$X$101+$X$118)/(1-$W$102))</f>
        <v>484.60084932135197</v>
      </c>
      <c r="Y104" s="186"/>
      <c r="Z104" s="128" t="s">
        <v>105</v>
      </c>
      <c r="AA104" s="132" t="s">
        <v>104</v>
      </c>
      <c r="AB104" s="116">
        <v>0.03</v>
      </c>
      <c r="AC104" s="114">
        <f>AB104*(($AC$100+$AC$101+$AC$118)/(1-$AB$102))</f>
        <v>517.69145022228793</v>
      </c>
    </row>
    <row r="105" spans="1:29" x14ac:dyDescent="0.25">
      <c r="A105" s="2" t="s">
        <v>107</v>
      </c>
      <c r="B105" s="10" t="s">
        <v>106</v>
      </c>
      <c r="C105" s="16">
        <v>0.05</v>
      </c>
      <c r="D105" s="42">
        <f>C105*(($D$100+$D$101+$D$118)/(1-$C$102))</f>
        <v>854.34385462960472</v>
      </c>
      <c r="F105" s="112" t="s">
        <v>107</v>
      </c>
      <c r="G105" s="113" t="s">
        <v>106</v>
      </c>
      <c r="H105" s="103">
        <v>0.02</v>
      </c>
      <c r="I105" s="167">
        <f>H105*(($I$100+$I$101+$I$118)/(1-$H$102))</f>
        <v>326.08496823803506</v>
      </c>
      <c r="J105" s="174"/>
      <c r="K105" s="128" t="s">
        <v>107</v>
      </c>
      <c r="L105" s="132" t="s">
        <v>106</v>
      </c>
      <c r="M105" s="116">
        <v>0.02</v>
      </c>
      <c r="N105" s="169">
        <f>M105*(($N$100+$N$101+$N$118)/(1-$H$102))</f>
        <v>323.55274643220588</v>
      </c>
      <c r="O105" s="127"/>
      <c r="P105" s="172" t="s">
        <v>107</v>
      </c>
      <c r="Q105" s="132" t="s">
        <v>106</v>
      </c>
      <c r="R105" s="116">
        <v>0.02</v>
      </c>
      <c r="S105" s="114">
        <f>R105*(($S$100+$S$101+$S$118)/(1-$R$102))</f>
        <v>327.5415472651548</v>
      </c>
      <c r="T105" s="186"/>
      <c r="U105" s="128" t="s">
        <v>107</v>
      </c>
      <c r="V105" s="132" t="s">
        <v>106</v>
      </c>
      <c r="W105" s="116">
        <v>0.02</v>
      </c>
      <c r="X105" s="114">
        <f>W105*(($X$100+$X$101+$X$118)/(1-$W$102))</f>
        <v>323.06723288090132</v>
      </c>
      <c r="Y105" s="186"/>
      <c r="Z105" s="128" t="s">
        <v>107</v>
      </c>
      <c r="AA105" s="132" t="s">
        <v>106</v>
      </c>
      <c r="AB105" s="116">
        <v>0.02</v>
      </c>
      <c r="AC105" s="114">
        <f>AB105*(($AC$100+$AC$101+$AC$118)/(1-$AB$102))</f>
        <v>345.12763348152527</v>
      </c>
    </row>
    <row r="106" spans="1:29" ht="38.25" customHeight="1" x14ac:dyDescent="0.25">
      <c r="A106" s="9" t="s">
        <v>12</v>
      </c>
      <c r="B106" s="6" t="s">
        <v>110</v>
      </c>
      <c r="C106" s="31">
        <v>4.4999999999999998E-2</v>
      </c>
      <c r="D106" s="43">
        <f>C106*(($D$100+$D$101+$D$118)/(1-$C$102))</f>
        <v>768.90946916664427</v>
      </c>
      <c r="F106" s="9" t="s">
        <v>12</v>
      </c>
      <c r="G106" s="6" t="s">
        <v>110</v>
      </c>
      <c r="H106" s="31">
        <v>4.4999999999999998E-2</v>
      </c>
      <c r="I106" s="166">
        <f>H106*(($I$100+$I$101+$I$118)/(1-$H$102))</f>
        <v>733.69117853557884</v>
      </c>
      <c r="J106" s="174"/>
      <c r="K106" s="129" t="s">
        <v>12</v>
      </c>
      <c r="L106" s="143" t="s">
        <v>110</v>
      </c>
      <c r="M106" s="139">
        <v>4.4999999999999998E-2</v>
      </c>
      <c r="N106" s="333">
        <f>M106*(($N$100+$N$101+$N$118)/(1-$H$102))</f>
        <v>727.9936794724631</v>
      </c>
      <c r="O106" s="127"/>
      <c r="P106" s="173" t="s">
        <v>12</v>
      </c>
      <c r="Q106" s="143" t="s">
        <v>110</v>
      </c>
      <c r="R106" s="139">
        <v>4.4999999999999998E-2</v>
      </c>
      <c r="S106" s="334">
        <f>R106*(($S$100+$S$101+$S$118)/(1-$R$102))</f>
        <v>736.96848134659831</v>
      </c>
      <c r="T106" s="186"/>
      <c r="U106" s="129" t="s">
        <v>12</v>
      </c>
      <c r="V106" s="143" t="s">
        <v>110</v>
      </c>
      <c r="W106" s="139">
        <v>4.4999999999999998E-2</v>
      </c>
      <c r="X106" s="334">
        <f>W106*(($X$100+$X$101+$X$118)/(1-$W$102))</f>
        <v>726.90127398202799</v>
      </c>
      <c r="Y106" s="186"/>
      <c r="Z106" s="129" t="s">
        <v>12</v>
      </c>
      <c r="AA106" s="143" t="s">
        <v>110</v>
      </c>
      <c r="AB106" s="139">
        <v>4.4999999999999998E-2</v>
      </c>
      <c r="AC106" s="334">
        <f>AB106*(($AC$100+$AC$101+$AC$118)/(1-$AB$102))</f>
        <v>776.53717533343183</v>
      </c>
    </row>
    <row r="107" spans="1:29" ht="12.75" customHeight="1" x14ac:dyDescent="0.25">
      <c r="A107" s="233" t="s">
        <v>18</v>
      </c>
      <c r="B107" s="233"/>
      <c r="C107" s="16">
        <f>SUM(C100:C102)</f>
        <v>0.24596134991766896</v>
      </c>
      <c r="D107" s="51">
        <f>D100+D101+D102+D106</f>
        <v>4393.6196467587406</v>
      </c>
      <c r="F107" s="233" t="s">
        <v>18</v>
      </c>
      <c r="G107" s="233"/>
      <c r="H107" s="16">
        <f>SUM(H100:H102)</f>
        <v>0.21596134991766897</v>
      </c>
      <c r="I107" s="168">
        <f>I100+I101+I102+I106</f>
        <v>3770.5215969685332</v>
      </c>
      <c r="J107" s="174"/>
      <c r="K107" s="264" t="s">
        <v>18</v>
      </c>
      <c r="L107" s="264"/>
      <c r="M107" s="116">
        <f>SUM(M100:M102)</f>
        <v>0.21596134991766897</v>
      </c>
      <c r="N107" s="187">
        <f>N100+N101+N102+N106</f>
        <v>3741.2415076139573</v>
      </c>
      <c r="O107" s="127"/>
      <c r="P107" s="263" t="s">
        <v>18</v>
      </c>
      <c r="Q107" s="264"/>
      <c r="R107" s="116">
        <f>SUM(R100:R102)</f>
        <v>0.21596134991766897</v>
      </c>
      <c r="S107" s="144">
        <f>S100+S101+S102+S106</f>
        <v>3787.3640252139144</v>
      </c>
      <c r="T107" s="186"/>
      <c r="U107" s="264" t="s">
        <v>18</v>
      </c>
      <c r="V107" s="264"/>
      <c r="W107" s="116">
        <f>SUM(W100:W102)</f>
        <v>0.21596134991766897</v>
      </c>
      <c r="X107" s="144">
        <f>X100+X101+X102+X106</f>
        <v>3735.6275127686677</v>
      </c>
      <c r="Y107" s="186"/>
      <c r="Z107" s="264" t="s">
        <v>18</v>
      </c>
      <c r="AA107" s="264"/>
      <c r="AB107" s="116">
        <f>SUM(AB100:AB102)</f>
        <v>0.21596134991766897</v>
      </c>
      <c r="AC107" s="144">
        <f>AC100+AC101+AC102+AC106</f>
        <v>3990.7119999557963</v>
      </c>
    </row>
    <row r="108" spans="1:29" ht="15" customHeight="1" x14ac:dyDescent="0.25">
      <c r="A108" s="243" t="s">
        <v>81</v>
      </c>
      <c r="B108" s="243"/>
      <c r="C108" s="243"/>
      <c r="D108" s="243"/>
      <c r="F108" s="243" t="s">
        <v>81</v>
      </c>
      <c r="G108" s="243"/>
      <c r="H108" s="243"/>
      <c r="I108" s="243"/>
      <c r="J108" s="174"/>
      <c r="K108" s="342" t="s">
        <v>81</v>
      </c>
      <c r="L108" s="342"/>
      <c r="M108" s="342"/>
      <c r="N108" s="342"/>
      <c r="O108" s="127"/>
      <c r="P108" s="342" t="s">
        <v>81</v>
      </c>
      <c r="Q108" s="342"/>
      <c r="R108" s="342"/>
      <c r="S108" s="342"/>
      <c r="T108" s="186"/>
      <c r="U108" s="342" t="s">
        <v>81</v>
      </c>
      <c r="V108" s="342"/>
      <c r="W108" s="342"/>
      <c r="X108" s="342"/>
      <c r="Y108" s="186"/>
      <c r="Z108" s="342" t="s">
        <v>81</v>
      </c>
      <c r="AA108" s="342"/>
      <c r="AB108" s="342"/>
      <c r="AC108" s="342"/>
    </row>
    <row r="109" spans="1:29" ht="27" customHeight="1" x14ac:dyDescent="0.25">
      <c r="A109" s="243" t="s">
        <v>109</v>
      </c>
      <c r="B109" s="243"/>
      <c r="C109" s="243"/>
      <c r="D109" s="243"/>
      <c r="F109" s="243" t="s">
        <v>109</v>
      </c>
      <c r="G109" s="243"/>
      <c r="H109" s="243"/>
      <c r="I109" s="243"/>
      <c r="J109" s="174"/>
      <c r="K109" s="342" t="s">
        <v>109</v>
      </c>
      <c r="L109" s="342"/>
      <c r="M109" s="342"/>
      <c r="N109" s="342"/>
      <c r="O109" s="127"/>
      <c r="P109" s="342" t="s">
        <v>109</v>
      </c>
      <c r="Q109" s="342"/>
      <c r="R109" s="342"/>
      <c r="S109" s="342"/>
      <c r="T109" s="186"/>
      <c r="U109" s="342" t="s">
        <v>109</v>
      </c>
      <c r="V109" s="342"/>
      <c r="W109" s="342"/>
      <c r="X109" s="342"/>
      <c r="Y109" s="186"/>
      <c r="Z109" s="342" t="s">
        <v>109</v>
      </c>
      <c r="AA109" s="342"/>
      <c r="AB109" s="342"/>
      <c r="AC109" s="342"/>
    </row>
    <row r="110" spans="1:29" x14ac:dyDescent="0.25">
      <c r="G110" s="1"/>
      <c r="H110" s="1"/>
      <c r="J110" s="174"/>
      <c r="K110" s="186"/>
      <c r="L110" s="288"/>
      <c r="M110" s="288"/>
      <c r="N110" s="186"/>
      <c r="O110" s="127"/>
      <c r="P110" s="186"/>
      <c r="Q110" s="288"/>
      <c r="R110" s="288"/>
      <c r="S110" s="186"/>
      <c r="T110" s="186"/>
      <c r="U110" s="186"/>
      <c r="V110" s="288"/>
      <c r="W110" s="288"/>
      <c r="X110" s="186"/>
      <c r="Y110" s="186"/>
      <c r="Z110" s="186"/>
      <c r="AA110" s="288"/>
      <c r="AB110" s="288"/>
      <c r="AC110" s="186"/>
    </row>
    <row r="111" spans="1:29" ht="15" customHeight="1" x14ac:dyDescent="0.25">
      <c r="A111" s="235" t="s">
        <v>100</v>
      </c>
      <c r="B111" s="235"/>
      <c r="C111" s="235"/>
      <c r="D111" s="235"/>
      <c r="F111" s="235" t="s">
        <v>100</v>
      </c>
      <c r="G111" s="235"/>
      <c r="H111" s="235"/>
      <c r="I111" s="236"/>
      <c r="J111" s="174"/>
      <c r="K111" s="335" t="s">
        <v>100</v>
      </c>
      <c r="L111" s="335"/>
      <c r="M111" s="335"/>
      <c r="N111" s="336"/>
      <c r="O111" s="127"/>
      <c r="P111" s="337" t="s">
        <v>100</v>
      </c>
      <c r="Q111" s="335"/>
      <c r="R111" s="335"/>
      <c r="S111" s="335"/>
      <c r="T111" s="186"/>
      <c r="U111" s="335" t="s">
        <v>100</v>
      </c>
      <c r="V111" s="335"/>
      <c r="W111" s="335"/>
      <c r="X111" s="335"/>
      <c r="Y111" s="186"/>
      <c r="Z111" s="335" t="s">
        <v>100</v>
      </c>
      <c r="AA111" s="335"/>
      <c r="AB111" s="335"/>
      <c r="AC111" s="335"/>
    </row>
    <row r="112" spans="1:29" x14ac:dyDescent="0.25">
      <c r="A112" s="237" t="s">
        <v>82</v>
      </c>
      <c r="B112" s="238"/>
      <c r="C112" s="239"/>
      <c r="D112" s="7" t="s">
        <v>76</v>
      </c>
      <c r="F112" s="237" t="s">
        <v>82</v>
      </c>
      <c r="G112" s="238"/>
      <c r="H112" s="239"/>
      <c r="I112" s="159" t="s">
        <v>76</v>
      </c>
      <c r="J112" s="174"/>
      <c r="K112" s="268" t="s">
        <v>82</v>
      </c>
      <c r="L112" s="322"/>
      <c r="M112" s="263"/>
      <c r="N112" s="313" t="s">
        <v>76</v>
      </c>
      <c r="O112" s="127"/>
      <c r="P112" s="322" t="s">
        <v>82</v>
      </c>
      <c r="Q112" s="322"/>
      <c r="R112" s="263"/>
      <c r="S112" s="314" t="s">
        <v>76</v>
      </c>
      <c r="T112" s="186"/>
      <c r="U112" s="268" t="s">
        <v>82</v>
      </c>
      <c r="V112" s="322"/>
      <c r="W112" s="263"/>
      <c r="X112" s="314" t="s">
        <v>76</v>
      </c>
      <c r="Y112" s="186"/>
      <c r="Z112" s="268" t="s">
        <v>82</v>
      </c>
      <c r="AA112" s="322"/>
      <c r="AB112" s="263"/>
      <c r="AC112" s="314" t="s">
        <v>76</v>
      </c>
    </row>
    <row r="113" spans="1:29" ht="15" customHeight="1" x14ac:dyDescent="0.25">
      <c r="A113" s="9" t="s">
        <v>6</v>
      </c>
      <c r="B113" s="232" t="s">
        <v>77</v>
      </c>
      <c r="C113" s="232"/>
      <c r="D113" s="42">
        <f>D19</f>
        <v>8500</v>
      </c>
      <c r="F113" s="9" t="s">
        <v>6</v>
      </c>
      <c r="G113" s="232" t="s">
        <v>77</v>
      </c>
      <c r="H113" s="232"/>
      <c r="I113" s="161">
        <f>I19</f>
        <v>8500</v>
      </c>
      <c r="J113" s="174"/>
      <c r="K113" s="129" t="s">
        <v>6</v>
      </c>
      <c r="L113" s="269" t="s">
        <v>77</v>
      </c>
      <c r="M113" s="269"/>
      <c r="N113" s="169">
        <f>N19</f>
        <v>8500</v>
      </c>
      <c r="O113" s="127"/>
      <c r="P113" s="173" t="s">
        <v>6</v>
      </c>
      <c r="Q113" s="269" t="s">
        <v>77</v>
      </c>
      <c r="R113" s="269"/>
      <c r="S113" s="114">
        <f>S19</f>
        <v>8602</v>
      </c>
      <c r="T113" s="186"/>
      <c r="U113" s="129" t="s">
        <v>6</v>
      </c>
      <c r="V113" s="269" t="s">
        <v>77</v>
      </c>
      <c r="W113" s="269"/>
      <c r="X113" s="114">
        <f>X19</f>
        <v>8602</v>
      </c>
      <c r="Y113" s="186"/>
      <c r="Z113" s="129" t="s">
        <v>6</v>
      </c>
      <c r="AA113" s="269" t="s">
        <v>77</v>
      </c>
      <c r="AB113" s="269"/>
      <c r="AC113" s="114">
        <f>AC19</f>
        <v>9183.4952000000012</v>
      </c>
    </row>
    <row r="114" spans="1:29" ht="30" customHeight="1" x14ac:dyDescent="0.25">
      <c r="A114" s="9" t="s">
        <v>8</v>
      </c>
      <c r="B114" s="232" t="s">
        <v>19</v>
      </c>
      <c r="C114" s="232"/>
      <c r="D114" s="42">
        <f>D53</f>
        <v>3994.7293</v>
      </c>
      <c r="F114" s="9" t="s">
        <v>8</v>
      </c>
      <c r="G114" s="232" t="s">
        <v>19</v>
      </c>
      <c r="H114" s="232"/>
      <c r="I114" s="161">
        <f>I53</f>
        <v>3994.7293</v>
      </c>
      <c r="J114" s="174"/>
      <c r="K114" s="129" t="s">
        <v>8</v>
      </c>
      <c r="L114" s="269" t="s">
        <v>19</v>
      </c>
      <c r="M114" s="269"/>
      <c r="N114" s="169">
        <f>N53</f>
        <v>3891.7008000000001</v>
      </c>
      <c r="O114" s="127"/>
      <c r="P114" s="173" t="s">
        <v>8</v>
      </c>
      <c r="Q114" s="269" t="s">
        <v>19</v>
      </c>
      <c r="R114" s="269"/>
      <c r="S114" s="114">
        <f>S53</f>
        <v>3942.7208615999998</v>
      </c>
      <c r="T114" s="186"/>
      <c r="U114" s="129" t="s">
        <v>8</v>
      </c>
      <c r="V114" s="269" t="s">
        <v>19</v>
      </c>
      <c r="W114" s="269"/>
      <c r="X114" s="114">
        <f>X53</f>
        <v>3942.7208615999998</v>
      </c>
      <c r="Y114" s="186"/>
      <c r="Z114" s="129" t="s">
        <v>8</v>
      </c>
      <c r="AA114" s="269" t="s">
        <v>19</v>
      </c>
      <c r="AB114" s="269"/>
      <c r="AC114" s="114">
        <f>AC53</f>
        <v>4218.242882644161</v>
      </c>
    </row>
    <row r="115" spans="1:29" ht="15" customHeight="1" x14ac:dyDescent="0.25">
      <c r="A115" s="9" t="s">
        <v>10</v>
      </c>
      <c r="B115" s="232" t="s">
        <v>78</v>
      </c>
      <c r="C115" s="232"/>
      <c r="D115" s="42">
        <f>D63</f>
        <v>834.5308500000001</v>
      </c>
      <c r="F115" s="9" t="s">
        <v>10</v>
      </c>
      <c r="G115" s="232" t="s">
        <v>78</v>
      </c>
      <c r="H115" s="232"/>
      <c r="I115" s="161">
        <f>I63</f>
        <v>639.78192846880006</v>
      </c>
      <c r="J115" s="174"/>
      <c r="K115" s="129" t="s">
        <v>10</v>
      </c>
      <c r="L115" s="269" t="s">
        <v>78</v>
      </c>
      <c r="M115" s="269"/>
      <c r="N115" s="169">
        <f>N63</f>
        <v>639.78192846880006</v>
      </c>
      <c r="O115" s="127"/>
      <c r="P115" s="173" t="s">
        <v>10</v>
      </c>
      <c r="Q115" s="269" t="s">
        <v>78</v>
      </c>
      <c r="R115" s="269"/>
      <c r="S115" s="114">
        <f>S63</f>
        <v>647.45931161042552</v>
      </c>
      <c r="T115" s="186"/>
      <c r="U115" s="129" t="s">
        <v>10</v>
      </c>
      <c r="V115" s="269" t="s">
        <v>78</v>
      </c>
      <c r="W115" s="269"/>
      <c r="X115" s="114">
        <f>X63</f>
        <v>465.41289747842552</v>
      </c>
      <c r="Y115" s="186"/>
      <c r="Z115" s="129" t="s">
        <v>10</v>
      </c>
      <c r="AA115" s="269" t="s">
        <v>78</v>
      </c>
      <c r="AB115" s="269"/>
      <c r="AC115" s="114">
        <f>AC63</f>
        <v>496.87480934796724</v>
      </c>
    </row>
    <row r="116" spans="1:29" ht="30" customHeight="1" x14ac:dyDescent="0.25">
      <c r="A116" s="9" t="s">
        <v>12</v>
      </c>
      <c r="B116" s="232" t="s">
        <v>53</v>
      </c>
      <c r="C116" s="232"/>
      <c r="D116" s="42">
        <f>D87</f>
        <v>132.90676500000001</v>
      </c>
      <c r="F116" s="9" t="s">
        <v>12</v>
      </c>
      <c r="G116" s="232" t="s">
        <v>53</v>
      </c>
      <c r="H116" s="232"/>
      <c r="I116" s="161">
        <f>I87</f>
        <v>132.90676500000001</v>
      </c>
      <c r="J116" s="174"/>
      <c r="K116" s="129" t="s">
        <v>12</v>
      </c>
      <c r="L116" s="269" t="s">
        <v>53</v>
      </c>
      <c r="M116" s="269"/>
      <c r="N116" s="169">
        <f>N87</f>
        <v>132.90676500000001</v>
      </c>
      <c r="O116" s="127"/>
      <c r="P116" s="173" t="s">
        <v>12</v>
      </c>
      <c r="Q116" s="269" t="s">
        <v>53</v>
      </c>
      <c r="R116" s="269"/>
      <c r="S116" s="114">
        <f>S87</f>
        <v>134.50164617999999</v>
      </c>
      <c r="T116" s="186"/>
      <c r="U116" s="129" t="s">
        <v>12</v>
      </c>
      <c r="V116" s="269" t="s">
        <v>53</v>
      </c>
      <c r="W116" s="269"/>
      <c r="X116" s="114">
        <f>X87</f>
        <v>134.50164617999999</v>
      </c>
      <c r="Y116" s="186"/>
      <c r="Z116" s="129" t="s">
        <v>12</v>
      </c>
      <c r="AA116" s="269" t="s">
        <v>53</v>
      </c>
      <c r="AB116" s="269"/>
      <c r="AC116" s="114">
        <f>AC87</f>
        <v>143.59395746176801</v>
      </c>
    </row>
    <row r="117" spans="1:29" ht="15" customHeight="1" x14ac:dyDescent="0.25">
      <c r="A117" s="9" t="s">
        <v>14</v>
      </c>
      <c r="B117" s="232" t="s">
        <v>67</v>
      </c>
      <c r="C117" s="232"/>
      <c r="D117" s="42">
        <f>D95</f>
        <v>0</v>
      </c>
      <c r="F117" s="9" t="s">
        <v>14</v>
      </c>
      <c r="G117" s="232" t="s">
        <v>67</v>
      </c>
      <c r="H117" s="232"/>
      <c r="I117" s="161">
        <f>I95</f>
        <v>0</v>
      </c>
      <c r="J117" s="174"/>
      <c r="K117" s="129" t="s">
        <v>14</v>
      </c>
      <c r="L117" s="269" t="s">
        <v>67</v>
      </c>
      <c r="M117" s="269"/>
      <c r="N117" s="169">
        <f>N95</f>
        <v>0</v>
      </c>
      <c r="O117" s="127"/>
      <c r="P117" s="173" t="s">
        <v>14</v>
      </c>
      <c r="Q117" s="269" t="s">
        <v>67</v>
      </c>
      <c r="R117" s="269"/>
      <c r="S117" s="114">
        <f>S95</f>
        <v>0</v>
      </c>
      <c r="T117" s="186"/>
      <c r="U117" s="129" t="s">
        <v>14</v>
      </c>
      <c r="V117" s="269" t="s">
        <v>67</v>
      </c>
      <c r="W117" s="269"/>
      <c r="X117" s="114">
        <f>X95</f>
        <v>0</v>
      </c>
      <c r="Y117" s="186"/>
      <c r="Z117" s="129" t="s">
        <v>14</v>
      </c>
      <c r="AA117" s="269" t="s">
        <v>67</v>
      </c>
      <c r="AB117" s="269"/>
      <c r="AC117" s="114">
        <f>AC95</f>
        <v>0</v>
      </c>
    </row>
    <row r="118" spans="1:29" x14ac:dyDescent="0.25">
      <c r="A118" s="233" t="s">
        <v>79</v>
      </c>
      <c r="B118" s="233"/>
      <c r="C118" s="233"/>
      <c r="D118" s="42">
        <f>SUM(D113:D117)</f>
        <v>13462.166914999998</v>
      </c>
      <c r="F118" s="233" t="s">
        <v>79</v>
      </c>
      <c r="G118" s="233"/>
      <c r="H118" s="233"/>
      <c r="I118" s="169">
        <f>SUM(I113:I117)</f>
        <v>13267.417993468798</v>
      </c>
      <c r="J118" s="174"/>
      <c r="K118" s="264" t="s">
        <v>79</v>
      </c>
      <c r="L118" s="264"/>
      <c r="M118" s="264"/>
      <c r="N118" s="169">
        <f>SUM(N113:N117)</f>
        <v>13164.3894934688</v>
      </c>
      <c r="O118" s="127"/>
      <c r="P118" s="263" t="s">
        <v>79</v>
      </c>
      <c r="Q118" s="264"/>
      <c r="R118" s="264"/>
      <c r="S118" s="114">
        <f>SUM(S113:S117)</f>
        <v>13326.681819390426</v>
      </c>
      <c r="T118" s="186"/>
      <c r="U118" s="264" t="s">
        <v>79</v>
      </c>
      <c r="V118" s="264"/>
      <c r="W118" s="264"/>
      <c r="X118" s="114">
        <f>SUM(X113:X117)</f>
        <v>13144.635405258425</v>
      </c>
      <c r="Y118" s="186"/>
      <c r="Z118" s="264" t="s">
        <v>79</v>
      </c>
      <c r="AA118" s="264"/>
      <c r="AB118" s="264"/>
      <c r="AC118" s="114">
        <f>SUM(AC113:AC117)</f>
        <v>14042.206849453898</v>
      </c>
    </row>
    <row r="119" spans="1:29" x14ac:dyDescent="0.25">
      <c r="A119" s="2" t="s">
        <v>16</v>
      </c>
      <c r="B119" s="234" t="s">
        <v>72</v>
      </c>
      <c r="C119" s="234"/>
      <c r="D119" s="42">
        <f>D107</f>
        <v>4393.6196467587406</v>
      </c>
      <c r="F119" s="2" t="s">
        <v>16</v>
      </c>
      <c r="G119" s="234" t="s">
        <v>72</v>
      </c>
      <c r="H119" s="234"/>
      <c r="I119" s="169">
        <f>I107</f>
        <v>3770.5215969685332</v>
      </c>
      <c r="J119" s="174"/>
      <c r="K119" s="128" t="s">
        <v>16</v>
      </c>
      <c r="L119" s="267" t="s">
        <v>72</v>
      </c>
      <c r="M119" s="267"/>
      <c r="N119" s="169">
        <f>N107</f>
        <v>3741.2415076139573</v>
      </c>
      <c r="O119" s="127"/>
      <c r="P119" s="172" t="s">
        <v>16</v>
      </c>
      <c r="Q119" s="267" t="s">
        <v>72</v>
      </c>
      <c r="R119" s="267"/>
      <c r="S119" s="114">
        <f>S107</f>
        <v>3787.3640252139144</v>
      </c>
      <c r="T119" s="186"/>
      <c r="U119" s="128" t="s">
        <v>16</v>
      </c>
      <c r="V119" s="267" t="s">
        <v>72</v>
      </c>
      <c r="W119" s="267"/>
      <c r="X119" s="114">
        <f>X107</f>
        <v>3735.6275127686677</v>
      </c>
      <c r="Y119" s="186"/>
      <c r="Z119" s="128" t="s">
        <v>16</v>
      </c>
      <c r="AA119" s="267" t="s">
        <v>72</v>
      </c>
      <c r="AB119" s="267"/>
      <c r="AC119" s="114">
        <f>AC107</f>
        <v>3990.7119999557963</v>
      </c>
    </row>
    <row r="120" spans="1:29" x14ac:dyDescent="0.25">
      <c r="A120" s="233" t="s">
        <v>80</v>
      </c>
      <c r="B120" s="233"/>
      <c r="C120" s="233"/>
      <c r="D120" s="91">
        <f>SUM(D118:D119)</f>
        <v>17855.786561758738</v>
      </c>
      <c r="F120" s="233" t="s">
        <v>80</v>
      </c>
      <c r="G120" s="233"/>
      <c r="H120" s="233"/>
      <c r="I120" s="170">
        <f>SUM(I118:I119)</f>
        <v>17037.93959043733</v>
      </c>
      <c r="J120" s="174"/>
      <c r="K120" s="264" t="s">
        <v>80</v>
      </c>
      <c r="L120" s="264"/>
      <c r="M120" s="264"/>
      <c r="N120" s="343">
        <f>SUM(N118:N119)</f>
        <v>16905.631001082758</v>
      </c>
      <c r="O120" s="127"/>
      <c r="P120" s="263" t="s">
        <v>80</v>
      </c>
      <c r="Q120" s="264"/>
      <c r="R120" s="264"/>
      <c r="S120" s="344">
        <f>SUM(S118:S119)</f>
        <v>17114.045844604341</v>
      </c>
      <c r="T120" s="186"/>
      <c r="U120" s="264" t="s">
        <v>80</v>
      </c>
      <c r="V120" s="264"/>
      <c r="W120" s="264"/>
      <c r="X120" s="344">
        <f>SUM(X118:X119)</f>
        <v>16880.262918027092</v>
      </c>
      <c r="Y120" s="186"/>
      <c r="Z120" s="264" t="s">
        <v>80</v>
      </c>
      <c r="AA120" s="264"/>
      <c r="AB120" s="264"/>
      <c r="AC120" s="344">
        <f>SUM(AC118:AC119)</f>
        <v>18032.918849409696</v>
      </c>
    </row>
  </sheetData>
  <mergeCells count="395">
    <mergeCell ref="L114:M114"/>
    <mergeCell ref="L115:M115"/>
    <mergeCell ref="L116:M116"/>
    <mergeCell ref="L117:M117"/>
    <mergeCell ref="K118:M118"/>
    <mergeCell ref="L119:M119"/>
    <mergeCell ref="K120:M120"/>
    <mergeCell ref="K1:N1"/>
    <mergeCell ref="K2:N2"/>
    <mergeCell ref="K3:N3"/>
    <mergeCell ref="M4:N4"/>
    <mergeCell ref="M5:N5"/>
    <mergeCell ref="M6:N6"/>
    <mergeCell ref="M7:N7"/>
    <mergeCell ref="M8:N8"/>
    <mergeCell ref="M9:N9"/>
    <mergeCell ref="K11:N11"/>
    <mergeCell ref="L12:M12"/>
    <mergeCell ref="L13:M13"/>
    <mergeCell ref="L14:M14"/>
    <mergeCell ref="L15:M15"/>
    <mergeCell ref="L16:M16"/>
    <mergeCell ref="L17:M17"/>
    <mergeCell ref="L18:M18"/>
    <mergeCell ref="K19:M19"/>
    <mergeCell ref="K21:N21"/>
    <mergeCell ref="K22:N22"/>
    <mergeCell ref="K26:L26"/>
    <mergeCell ref="K28:N28"/>
    <mergeCell ref="K38:L38"/>
    <mergeCell ref="K40:N40"/>
    <mergeCell ref="K97:N97"/>
    <mergeCell ref="K98:L98"/>
    <mergeCell ref="M98:N98"/>
    <mergeCell ref="K63:L63"/>
    <mergeCell ref="K65:N65"/>
    <mergeCell ref="K66:N66"/>
    <mergeCell ref="K68:N68"/>
    <mergeCell ref="K76:L76"/>
    <mergeCell ref="K78:N78"/>
    <mergeCell ref="K81:L81"/>
    <mergeCell ref="K83:N83"/>
    <mergeCell ref="L84:M84"/>
    <mergeCell ref="K46:M46"/>
    <mergeCell ref="K48:N48"/>
    <mergeCell ref="L49:M49"/>
    <mergeCell ref="L50:M50"/>
    <mergeCell ref="L51:M51"/>
    <mergeCell ref="K107:L107"/>
    <mergeCell ref="K108:N108"/>
    <mergeCell ref="K109:N109"/>
    <mergeCell ref="K111:N111"/>
    <mergeCell ref="K112:M112"/>
    <mergeCell ref="L113:M113"/>
    <mergeCell ref="L85:M85"/>
    <mergeCell ref="K87:M87"/>
    <mergeCell ref="K89:N89"/>
    <mergeCell ref="L90:M90"/>
    <mergeCell ref="L91:M91"/>
    <mergeCell ref="L92:M92"/>
    <mergeCell ref="L93:M93"/>
    <mergeCell ref="L94:M94"/>
    <mergeCell ref="K95:M95"/>
    <mergeCell ref="L52:M52"/>
    <mergeCell ref="K53:M53"/>
    <mergeCell ref="K55:N55"/>
    <mergeCell ref="Z97:AC97"/>
    <mergeCell ref="Z98:AA98"/>
    <mergeCell ref="AB98:AC98"/>
    <mergeCell ref="Z107:AA107"/>
    <mergeCell ref="Z111:AC111"/>
    <mergeCell ref="Z112:AB112"/>
    <mergeCell ref="U83:X83"/>
    <mergeCell ref="V84:W84"/>
    <mergeCell ref="V85:W85"/>
    <mergeCell ref="U87:W87"/>
    <mergeCell ref="U89:X89"/>
    <mergeCell ref="V90:W90"/>
    <mergeCell ref="V91:W91"/>
    <mergeCell ref="V92:W92"/>
    <mergeCell ref="V93:W93"/>
    <mergeCell ref="U53:W53"/>
    <mergeCell ref="U55:X55"/>
    <mergeCell ref="U63:V63"/>
    <mergeCell ref="U65:X65"/>
    <mergeCell ref="U66:X66"/>
    <mergeCell ref="U68:X68"/>
    <mergeCell ref="AA113:AB113"/>
    <mergeCell ref="AA114:AB114"/>
    <mergeCell ref="AA115:AB115"/>
    <mergeCell ref="Z76:AA76"/>
    <mergeCell ref="Z78:AC78"/>
    <mergeCell ref="Z81:AA81"/>
    <mergeCell ref="Z83:AC83"/>
    <mergeCell ref="AA84:AB84"/>
    <mergeCell ref="AA85:AB85"/>
    <mergeCell ref="Z87:AB87"/>
    <mergeCell ref="AA90:AB90"/>
    <mergeCell ref="AA91:AB91"/>
    <mergeCell ref="Z1:AC1"/>
    <mergeCell ref="Z2:AC2"/>
    <mergeCell ref="Z3:AC3"/>
    <mergeCell ref="AB4:AC4"/>
    <mergeCell ref="AB5:AC5"/>
    <mergeCell ref="AB6:AC6"/>
    <mergeCell ref="AB7:AC7"/>
    <mergeCell ref="AB8:AC8"/>
    <mergeCell ref="AB9:AC9"/>
    <mergeCell ref="Z11:AC11"/>
    <mergeCell ref="AA12:AB12"/>
    <mergeCell ref="AA13:AB13"/>
    <mergeCell ref="AA14:AB14"/>
    <mergeCell ref="AA15:AB15"/>
    <mergeCell ref="AA16:AB16"/>
    <mergeCell ref="AA17:AB17"/>
    <mergeCell ref="AA18:AB18"/>
    <mergeCell ref="Z19:AB19"/>
    <mergeCell ref="Z21:AC21"/>
    <mergeCell ref="Z22:AC22"/>
    <mergeCell ref="Z26:AA26"/>
    <mergeCell ref="Z108:AC108"/>
    <mergeCell ref="Z109:AC109"/>
    <mergeCell ref="AA116:AB116"/>
    <mergeCell ref="AA117:AB117"/>
    <mergeCell ref="Z118:AB118"/>
    <mergeCell ref="AA119:AB119"/>
    <mergeCell ref="Z28:AC28"/>
    <mergeCell ref="Z38:AA38"/>
    <mergeCell ref="Z40:AC40"/>
    <mergeCell ref="Z46:AB46"/>
    <mergeCell ref="Z48:AC48"/>
    <mergeCell ref="AA49:AB49"/>
    <mergeCell ref="AA50:AB50"/>
    <mergeCell ref="AA51:AB51"/>
    <mergeCell ref="AA52:AB52"/>
    <mergeCell ref="Z53:AB53"/>
    <mergeCell ref="Z55:AC55"/>
    <mergeCell ref="Z63:AA63"/>
    <mergeCell ref="Z65:AC65"/>
    <mergeCell ref="Z66:AC66"/>
    <mergeCell ref="Z68:AC68"/>
    <mergeCell ref="Z120:AB120"/>
    <mergeCell ref="Z89:AC89"/>
    <mergeCell ref="Z95:AB95"/>
    <mergeCell ref="U112:W112"/>
    <mergeCell ref="V113:W113"/>
    <mergeCell ref="V114:W114"/>
    <mergeCell ref="V115:W115"/>
    <mergeCell ref="V116:W116"/>
    <mergeCell ref="V117:W117"/>
    <mergeCell ref="U118:W118"/>
    <mergeCell ref="V119:W119"/>
    <mergeCell ref="U120:W120"/>
    <mergeCell ref="V94:W94"/>
    <mergeCell ref="U95:W95"/>
    <mergeCell ref="U97:X97"/>
    <mergeCell ref="U98:V98"/>
    <mergeCell ref="W98:X98"/>
    <mergeCell ref="U107:V107"/>
    <mergeCell ref="U108:X108"/>
    <mergeCell ref="U109:X109"/>
    <mergeCell ref="U111:X111"/>
    <mergeCell ref="AA92:AB92"/>
    <mergeCell ref="AA93:AB93"/>
    <mergeCell ref="AA94:AB94"/>
    <mergeCell ref="U76:V76"/>
    <mergeCell ref="U78:X78"/>
    <mergeCell ref="U81:V81"/>
    <mergeCell ref="U28:X28"/>
    <mergeCell ref="U38:V38"/>
    <mergeCell ref="U40:X40"/>
    <mergeCell ref="U46:W46"/>
    <mergeCell ref="U48:X48"/>
    <mergeCell ref="V49:W49"/>
    <mergeCell ref="V50:W50"/>
    <mergeCell ref="V51:W51"/>
    <mergeCell ref="V52:W52"/>
    <mergeCell ref="P118:R118"/>
    <mergeCell ref="Q119:R119"/>
    <mergeCell ref="P120:R120"/>
    <mergeCell ref="U1:X1"/>
    <mergeCell ref="U2:X2"/>
    <mergeCell ref="U3:X3"/>
    <mergeCell ref="W4:X4"/>
    <mergeCell ref="W5:X5"/>
    <mergeCell ref="W6:X6"/>
    <mergeCell ref="W7:X7"/>
    <mergeCell ref="W8:X8"/>
    <mergeCell ref="W9:X9"/>
    <mergeCell ref="U11:X11"/>
    <mergeCell ref="V12:W12"/>
    <mergeCell ref="V13:W13"/>
    <mergeCell ref="V14:W14"/>
    <mergeCell ref="V15:W15"/>
    <mergeCell ref="V16:W16"/>
    <mergeCell ref="V17:W17"/>
    <mergeCell ref="V18:W18"/>
    <mergeCell ref="U19:W19"/>
    <mergeCell ref="U21:X21"/>
    <mergeCell ref="U22:X22"/>
    <mergeCell ref="U26:V26"/>
    <mergeCell ref="P108:S108"/>
    <mergeCell ref="P109:S109"/>
    <mergeCell ref="P111:S111"/>
    <mergeCell ref="P112:R112"/>
    <mergeCell ref="Q113:R113"/>
    <mergeCell ref="Q114:R114"/>
    <mergeCell ref="Q115:R115"/>
    <mergeCell ref="Q116:R116"/>
    <mergeCell ref="Q117:R117"/>
    <mergeCell ref="Q91:R91"/>
    <mergeCell ref="Q92:R92"/>
    <mergeCell ref="Q93:R93"/>
    <mergeCell ref="Q94:R94"/>
    <mergeCell ref="P95:R95"/>
    <mergeCell ref="P97:S97"/>
    <mergeCell ref="P98:Q98"/>
    <mergeCell ref="R98:S98"/>
    <mergeCell ref="P107:Q107"/>
    <mergeCell ref="P76:Q76"/>
    <mergeCell ref="P78:S78"/>
    <mergeCell ref="P81:Q81"/>
    <mergeCell ref="P83:S83"/>
    <mergeCell ref="Q84:R84"/>
    <mergeCell ref="Q85:R85"/>
    <mergeCell ref="P87:R87"/>
    <mergeCell ref="P89:S89"/>
    <mergeCell ref="Q90:R90"/>
    <mergeCell ref="Q50:R50"/>
    <mergeCell ref="Q51:R51"/>
    <mergeCell ref="Q52:R52"/>
    <mergeCell ref="P53:R53"/>
    <mergeCell ref="P55:S55"/>
    <mergeCell ref="P63:Q63"/>
    <mergeCell ref="P65:S65"/>
    <mergeCell ref="P66:S66"/>
    <mergeCell ref="P68:S68"/>
    <mergeCell ref="P21:S21"/>
    <mergeCell ref="P22:S22"/>
    <mergeCell ref="P26:Q26"/>
    <mergeCell ref="P28:S28"/>
    <mergeCell ref="P38:Q38"/>
    <mergeCell ref="P40:S40"/>
    <mergeCell ref="P46:R46"/>
    <mergeCell ref="P48:S48"/>
    <mergeCell ref="Q49:R49"/>
    <mergeCell ref="P11:S11"/>
    <mergeCell ref="Q12:R12"/>
    <mergeCell ref="Q13:R13"/>
    <mergeCell ref="Q14:R14"/>
    <mergeCell ref="Q15:R15"/>
    <mergeCell ref="Q16:R16"/>
    <mergeCell ref="Q17:R17"/>
    <mergeCell ref="Q18:R18"/>
    <mergeCell ref="P19:R19"/>
    <mergeCell ref="P1:S1"/>
    <mergeCell ref="P2:S2"/>
    <mergeCell ref="P3:S3"/>
    <mergeCell ref="R4:S4"/>
    <mergeCell ref="R5:S5"/>
    <mergeCell ref="R6:S6"/>
    <mergeCell ref="R7:S7"/>
    <mergeCell ref="R8:S8"/>
    <mergeCell ref="R9:S9"/>
    <mergeCell ref="B114:C114"/>
    <mergeCell ref="B115:C115"/>
    <mergeCell ref="B116:C116"/>
    <mergeCell ref="A112:C112"/>
    <mergeCell ref="A98:B98"/>
    <mergeCell ref="C98:D98"/>
    <mergeCell ref="A109:D109"/>
    <mergeCell ref="A19:C19"/>
    <mergeCell ref="A46:C46"/>
    <mergeCell ref="B49:C49"/>
    <mergeCell ref="A38:B38"/>
    <mergeCell ref="A66:D66"/>
    <mergeCell ref="A40:D40"/>
    <mergeCell ref="A48:D48"/>
    <mergeCell ref="A55:D55"/>
    <mergeCell ref="A63:B63"/>
    <mergeCell ref="A65:D65"/>
    <mergeCell ref="B50:C50"/>
    <mergeCell ref="B51:C51"/>
    <mergeCell ref="B52:C52"/>
    <mergeCell ref="A53:C53"/>
    <mergeCell ref="B14:C14"/>
    <mergeCell ref="B15:C15"/>
    <mergeCell ref="B16:C16"/>
    <mergeCell ref="B17:C17"/>
    <mergeCell ref="B18:C18"/>
    <mergeCell ref="A21:D21"/>
    <mergeCell ref="A22:D22"/>
    <mergeCell ref="A26:B26"/>
    <mergeCell ref="A28:D28"/>
    <mergeCell ref="B119:C119"/>
    <mergeCell ref="A120:C120"/>
    <mergeCell ref="A108:D108"/>
    <mergeCell ref="A68:D68"/>
    <mergeCell ref="A76:B76"/>
    <mergeCell ref="A78:D78"/>
    <mergeCell ref="A81:B81"/>
    <mergeCell ref="A83:D83"/>
    <mergeCell ref="A89:D89"/>
    <mergeCell ref="A97:D97"/>
    <mergeCell ref="A107:B107"/>
    <mergeCell ref="B91:C91"/>
    <mergeCell ref="B92:C92"/>
    <mergeCell ref="B93:C93"/>
    <mergeCell ref="B94:C94"/>
    <mergeCell ref="B84:C84"/>
    <mergeCell ref="A111:D111"/>
    <mergeCell ref="B117:C117"/>
    <mergeCell ref="A118:C118"/>
    <mergeCell ref="B85:C85"/>
    <mergeCell ref="A87:C87"/>
    <mergeCell ref="B90:C90"/>
    <mergeCell ref="A95:C95"/>
    <mergeCell ref="B113:C113"/>
    <mergeCell ref="F1:I1"/>
    <mergeCell ref="F3:I3"/>
    <mergeCell ref="H4:I4"/>
    <mergeCell ref="H5:I5"/>
    <mergeCell ref="H6:I6"/>
    <mergeCell ref="F2:I2"/>
    <mergeCell ref="B12:C12"/>
    <mergeCell ref="B13:C13"/>
    <mergeCell ref="C8:D8"/>
    <mergeCell ref="A3:D3"/>
    <mergeCell ref="C4:D4"/>
    <mergeCell ref="C5:D5"/>
    <mergeCell ref="C6:D6"/>
    <mergeCell ref="C7:D7"/>
    <mergeCell ref="A1:D1"/>
    <mergeCell ref="C9:D9"/>
    <mergeCell ref="A11:D11"/>
    <mergeCell ref="G13:H13"/>
    <mergeCell ref="G14:H14"/>
    <mergeCell ref="G15:H15"/>
    <mergeCell ref="G16:H16"/>
    <mergeCell ref="G17:H17"/>
    <mergeCell ref="H7:I7"/>
    <mergeCell ref="H8:I8"/>
    <mergeCell ref="H9:I9"/>
    <mergeCell ref="F11:I11"/>
    <mergeCell ref="G12:H12"/>
    <mergeCell ref="F28:I28"/>
    <mergeCell ref="F38:G38"/>
    <mergeCell ref="F40:I40"/>
    <mergeCell ref="F46:H46"/>
    <mergeCell ref="F48:I48"/>
    <mergeCell ref="G18:H18"/>
    <mergeCell ref="F19:H19"/>
    <mergeCell ref="F21:I21"/>
    <mergeCell ref="F22:I22"/>
    <mergeCell ref="F26:G26"/>
    <mergeCell ref="F55:I55"/>
    <mergeCell ref="F63:G63"/>
    <mergeCell ref="F65:I65"/>
    <mergeCell ref="F68:I68"/>
    <mergeCell ref="G49:H49"/>
    <mergeCell ref="G50:H50"/>
    <mergeCell ref="G51:H51"/>
    <mergeCell ref="G52:H52"/>
    <mergeCell ref="F53:H53"/>
    <mergeCell ref="F66:I66"/>
    <mergeCell ref="G85:H85"/>
    <mergeCell ref="F87:H87"/>
    <mergeCell ref="F89:I89"/>
    <mergeCell ref="G90:H90"/>
    <mergeCell ref="G91:H91"/>
    <mergeCell ref="F76:G76"/>
    <mergeCell ref="F78:I78"/>
    <mergeCell ref="F81:G81"/>
    <mergeCell ref="F83:I83"/>
    <mergeCell ref="G84:H84"/>
    <mergeCell ref="F98:G98"/>
    <mergeCell ref="H98:I98"/>
    <mergeCell ref="F107:G107"/>
    <mergeCell ref="F108:I108"/>
    <mergeCell ref="F109:I109"/>
    <mergeCell ref="G92:H92"/>
    <mergeCell ref="G93:H93"/>
    <mergeCell ref="G94:H94"/>
    <mergeCell ref="F95:H95"/>
    <mergeCell ref="F97:I97"/>
    <mergeCell ref="G116:H116"/>
    <mergeCell ref="G117:H117"/>
    <mergeCell ref="F118:H118"/>
    <mergeCell ref="G119:H119"/>
    <mergeCell ref="F120:H120"/>
    <mergeCell ref="F111:I111"/>
    <mergeCell ref="F112:H112"/>
    <mergeCell ref="G113:H113"/>
    <mergeCell ref="G114:H114"/>
    <mergeCell ref="G115:H115"/>
  </mergeCells>
  <pageMargins left="0.511811024" right="0.511811024" top="0.78740157499999996" bottom="0.78740157499999996" header="0.31496062000000002" footer="0.31496062000000002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19"/>
  <sheetViews>
    <sheetView topLeftCell="R1" workbookViewId="0">
      <selection activeCell="L17" sqref="L17:M17"/>
    </sheetView>
  </sheetViews>
  <sheetFormatPr defaultRowHeight="15" x14ac:dyDescent="0.25"/>
  <cols>
    <col min="1" max="1" width="0" hidden="1" customWidth="1"/>
    <col min="2" max="2" width="46.42578125" style="1" hidden="1" customWidth="1"/>
    <col min="3" max="3" width="17.7109375" style="1" hidden="1" customWidth="1"/>
    <col min="4" max="4" width="17" hidden="1" customWidth="1"/>
    <col min="5" max="5" width="0" hidden="1" customWidth="1"/>
    <col min="6" max="6" width="8.5703125" hidden="1" customWidth="1"/>
    <col min="7" max="7" width="42.140625" hidden="1" customWidth="1"/>
    <col min="8" max="8" width="18.42578125" hidden="1" customWidth="1"/>
    <col min="9" max="9" width="20.85546875" hidden="1" customWidth="1"/>
    <col min="10" max="10" width="11.42578125" customWidth="1"/>
    <col min="11" max="11" width="8.140625" customWidth="1"/>
    <col min="12" max="12" width="46.140625" customWidth="1"/>
    <col min="13" max="14" width="20.85546875" customWidth="1"/>
    <col min="16" max="16" width="10.5703125" customWidth="1"/>
    <col min="17" max="17" width="42.7109375" customWidth="1"/>
    <col min="18" max="18" width="22.5703125" customWidth="1"/>
    <col min="19" max="19" width="17.5703125" customWidth="1"/>
    <col min="21" max="21" width="11.28515625" customWidth="1"/>
    <col min="22" max="22" width="40.28515625" customWidth="1"/>
    <col min="23" max="23" width="24.7109375" customWidth="1"/>
    <col min="24" max="24" width="13.140625" customWidth="1"/>
    <col min="26" max="26" width="7.28515625" customWidth="1"/>
    <col min="27" max="27" width="44.5703125" customWidth="1"/>
    <col min="28" max="28" width="20.7109375" customWidth="1"/>
    <col min="29" max="29" width="13.5703125" customWidth="1"/>
  </cols>
  <sheetData>
    <row r="1" spans="1:29" s="200" customFormat="1" ht="15.75" thickBot="1" x14ac:dyDescent="0.3">
      <c r="A1" s="252" t="s">
        <v>92</v>
      </c>
      <c r="B1" s="252"/>
      <c r="C1" s="252"/>
      <c r="D1" s="252"/>
      <c r="F1" s="252" t="s">
        <v>92</v>
      </c>
      <c r="G1" s="252"/>
      <c r="H1" s="252"/>
      <c r="I1" s="252"/>
      <c r="J1" s="345"/>
      <c r="K1" s="346" t="s">
        <v>92</v>
      </c>
      <c r="L1" s="346"/>
      <c r="M1" s="346"/>
      <c r="N1" s="346"/>
      <c r="O1" s="345"/>
      <c r="P1" s="346" t="s">
        <v>92</v>
      </c>
      <c r="Q1" s="346"/>
      <c r="R1" s="346"/>
      <c r="S1" s="346"/>
      <c r="T1" s="307"/>
      <c r="U1" s="346" t="s">
        <v>92</v>
      </c>
      <c r="V1" s="346"/>
      <c r="W1" s="346"/>
      <c r="X1" s="346"/>
      <c r="Y1" s="307"/>
      <c r="Z1" s="346" t="s">
        <v>92</v>
      </c>
      <c r="AA1" s="346"/>
      <c r="AB1" s="346"/>
      <c r="AC1" s="346"/>
    </row>
    <row r="2" spans="1:29" s="1" customFormat="1" ht="31.5" customHeight="1" thickBot="1" x14ac:dyDescent="0.3">
      <c r="F2" s="259" t="s">
        <v>201</v>
      </c>
      <c r="G2" s="260"/>
      <c r="H2" s="260"/>
      <c r="I2" s="260"/>
      <c r="J2" s="347"/>
      <c r="K2" s="259" t="s">
        <v>212</v>
      </c>
      <c r="L2" s="260"/>
      <c r="M2" s="260"/>
      <c r="N2" s="270"/>
      <c r="O2" s="347"/>
      <c r="P2" s="260" t="s">
        <v>202</v>
      </c>
      <c r="Q2" s="260"/>
      <c r="R2" s="260"/>
      <c r="S2" s="270"/>
      <c r="T2" s="288"/>
      <c r="U2" s="259" t="s">
        <v>204</v>
      </c>
      <c r="V2" s="260"/>
      <c r="W2" s="260"/>
      <c r="X2" s="270"/>
      <c r="Y2" s="288"/>
      <c r="Z2" s="259" t="s">
        <v>215</v>
      </c>
      <c r="AA2" s="260"/>
      <c r="AB2" s="260"/>
      <c r="AC2" s="270"/>
    </row>
    <row r="3" spans="1:29" x14ac:dyDescent="0.25">
      <c r="A3" s="233" t="s">
        <v>0</v>
      </c>
      <c r="B3" s="233"/>
      <c r="C3" s="233"/>
      <c r="D3" s="233"/>
      <c r="F3" s="253" t="s">
        <v>0</v>
      </c>
      <c r="G3" s="253"/>
      <c r="H3" s="253"/>
      <c r="I3" s="254"/>
      <c r="J3" s="197"/>
      <c r="K3" s="289" t="s">
        <v>0</v>
      </c>
      <c r="L3" s="289"/>
      <c r="M3" s="289"/>
      <c r="N3" s="290"/>
      <c r="O3" s="197"/>
      <c r="P3" s="348" t="s">
        <v>0</v>
      </c>
      <c r="Q3" s="289"/>
      <c r="R3" s="289"/>
      <c r="S3" s="289"/>
      <c r="T3" s="186"/>
      <c r="U3" s="289" t="s">
        <v>0</v>
      </c>
      <c r="V3" s="289"/>
      <c r="W3" s="289"/>
      <c r="X3" s="289"/>
      <c r="Y3" s="186"/>
      <c r="Z3" s="289" t="s">
        <v>0</v>
      </c>
      <c r="AA3" s="289"/>
      <c r="AB3" s="289"/>
      <c r="AC3" s="289"/>
    </row>
    <row r="4" spans="1:29" ht="35.25" customHeight="1" x14ac:dyDescent="0.25">
      <c r="A4" s="9">
        <v>1</v>
      </c>
      <c r="B4" s="22" t="s">
        <v>1</v>
      </c>
      <c r="C4" s="255" t="s">
        <v>180</v>
      </c>
      <c r="D4" s="255"/>
      <c r="F4" s="9">
        <v>1</v>
      </c>
      <c r="G4" s="22" t="s">
        <v>1</v>
      </c>
      <c r="H4" s="255" t="s">
        <v>180</v>
      </c>
      <c r="I4" s="256"/>
      <c r="J4" s="197"/>
      <c r="K4" s="129">
        <v>1</v>
      </c>
      <c r="L4" s="294" t="s">
        <v>1</v>
      </c>
      <c r="M4" s="295" t="s">
        <v>180</v>
      </c>
      <c r="N4" s="296"/>
      <c r="O4" s="197"/>
      <c r="P4" s="173">
        <v>1</v>
      </c>
      <c r="Q4" s="294" t="s">
        <v>1</v>
      </c>
      <c r="R4" s="295" t="s">
        <v>180</v>
      </c>
      <c r="S4" s="295"/>
      <c r="T4" s="186"/>
      <c r="U4" s="129">
        <v>1</v>
      </c>
      <c r="V4" s="294" t="s">
        <v>1</v>
      </c>
      <c r="W4" s="295" t="s">
        <v>180</v>
      </c>
      <c r="X4" s="295"/>
      <c r="Y4" s="186"/>
      <c r="Z4" s="129">
        <v>1</v>
      </c>
      <c r="AA4" s="294" t="s">
        <v>1</v>
      </c>
      <c r="AB4" s="295" t="s">
        <v>180</v>
      </c>
      <c r="AC4" s="295"/>
    </row>
    <row r="5" spans="1:29" ht="21" customHeight="1" x14ac:dyDescent="0.25">
      <c r="A5" s="25">
        <v>2</v>
      </c>
      <c r="B5" s="6" t="s">
        <v>2</v>
      </c>
      <c r="C5" s="234" t="str">
        <f>'Quadro-Resumo'!C9</f>
        <v>2123-15</v>
      </c>
      <c r="D5" s="234"/>
      <c r="F5" s="25">
        <v>2</v>
      </c>
      <c r="G5" s="6" t="s">
        <v>2</v>
      </c>
      <c r="H5" s="234" t="str">
        <f>'Quadro-Resumo'!C25</f>
        <v>2123-15</v>
      </c>
      <c r="I5" s="251"/>
      <c r="J5" s="197"/>
      <c r="K5" s="298">
        <v>2</v>
      </c>
      <c r="L5" s="143" t="s">
        <v>2</v>
      </c>
      <c r="M5" s="267" t="str">
        <f>'Quadro-Resumo'!C25</f>
        <v>2123-15</v>
      </c>
      <c r="N5" s="299"/>
      <c r="O5" s="197"/>
      <c r="P5" s="300">
        <v>2</v>
      </c>
      <c r="Q5" s="143" t="s">
        <v>2</v>
      </c>
      <c r="R5" s="267" t="str">
        <f>'Quadro-Resumo'!C25</f>
        <v>2123-15</v>
      </c>
      <c r="S5" s="267"/>
      <c r="T5" s="186"/>
      <c r="U5" s="298">
        <v>2</v>
      </c>
      <c r="V5" s="143" t="s">
        <v>2</v>
      </c>
      <c r="W5" s="267" t="str">
        <f>'Quadro-Resumo'!C25</f>
        <v>2123-15</v>
      </c>
      <c r="X5" s="267"/>
      <c r="Y5" s="186"/>
      <c r="Z5" s="298">
        <v>2</v>
      </c>
      <c r="AA5" s="143" t="s">
        <v>2</v>
      </c>
      <c r="AB5" s="267" t="str">
        <f>'Quadro-Resumo'!C25</f>
        <v>2123-15</v>
      </c>
      <c r="AC5" s="267"/>
    </row>
    <row r="6" spans="1:29" s="200" customFormat="1" ht="18" customHeight="1" x14ac:dyDescent="0.25">
      <c r="A6" s="198">
        <v>3</v>
      </c>
      <c r="B6" s="199" t="s">
        <v>93</v>
      </c>
      <c r="C6" s="257">
        <v>1220.99</v>
      </c>
      <c r="D6" s="257"/>
      <c r="F6" s="198">
        <v>3</v>
      </c>
      <c r="G6" s="199" t="s">
        <v>93</v>
      </c>
      <c r="H6" s="257">
        <v>1220.99</v>
      </c>
      <c r="I6" s="258"/>
      <c r="J6" s="345"/>
      <c r="K6" s="302">
        <v>3</v>
      </c>
      <c r="L6" s="303" t="s">
        <v>93</v>
      </c>
      <c r="M6" s="265">
        <v>1220.99</v>
      </c>
      <c r="N6" s="304"/>
      <c r="O6" s="345"/>
      <c r="P6" s="306">
        <v>3</v>
      </c>
      <c r="Q6" s="303" t="s">
        <v>93</v>
      </c>
      <c r="R6" s="265">
        <v>1235.6400000000001</v>
      </c>
      <c r="S6" s="265"/>
      <c r="T6" s="307"/>
      <c r="U6" s="302">
        <v>3</v>
      </c>
      <c r="V6" s="303" t="s">
        <v>93</v>
      </c>
      <c r="W6" s="265">
        <v>1235.6400000000001</v>
      </c>
      <c r="X6" s="265"/>
      <c r="Y6" s="307"/>
      <c r="Z6" s="302">
        <v>3</v>
      </c>
      <c r="AA6" s="303" t="s">
        <v>93</v>
      </c>
      <c r="AB6" s="265">
        <v>1319.17</v>
      </c>
      <c r="AC6" s="265"/>
    </row>
    <row r="7" spans="1:29" ht="34.5" customHeight="1" x14ac:dyDescent="0.25">
      <c r="A7" s="25">
        <v>4</v>
      </c>
      <c r="B7" s="6" t="s">
        <v>94</v>
      </c>
      <c r="C7" s="232" t="s">
        <v>112</v>
      </c>
      <c r="D7" s="232"/>
      <c r="F7" s="25">
        <v>4</v>
      </c>
      <c r="G7" s="6" t="s">
        <v>94</v>
      </c>
      <c r="H7" s="232" t="s">
        <v>112</v>
      </c>
      <c r="I7" s="249"/>
      <c r="J7" s="197"/>
      <c r="K7" s="298">
        <v>4</v>
      </c>
      <c r="L7" s="143" t="s">
        <v>94</v>
      </c>
      <c r="M7" s="269" t="s">
        <v>112</v>
      </c>
      <c r="N7" s="308"/>
      <c r="O7" s="197"/>
      <c r="P7" s="300">
        <v>4</v>
      </c>
      <c r="Q7" s="143" t="s">
        <v>94</v>
      </c>
      <c r="R7" s="269" t="s">
        <v>112</v>
      </c>
      <c r="S7" s="269"/>
      <c r="T7" s="186"/>
      <c r="U7" s="298">
        <v>4</v>
      </c>
      <c r="V7" s="143" t="s">
        <v>94</v>
      </c>
      <c r="W7" s="269" t="s">
        <v>112</v>
      </c>
      <c r="X7" s="269"/>
      <c r="Y7" s="186"/>
      <c r="Z7" s="298">
        <v>4</v>
      </c>
      <c r="AA7" s="143" t="s">
        <v>94</v>
      </c>
      <c r="AB7" s="269" t="s">
        <v>112</v>
      </c>
      <c r="AC7" s="269"/>
    </row>
    <row r="8" spans="1:29" ht="21.75" customHeight="1" x14ac:dyDescent="0.25">
      <c r="A8" s="25">
        <v>5</v>
      </c>
      <c r="B8" s="6" t="s">
        <v>3</v>
      </c>
      <c r="C8" s="250">
        <v>43586</v>
      </c>
      <c r="D8" s="234"/>
      <c r="F8" s="25">
        <v>5</v>
      </c>
      <c r="G8" s="6" t="s">
        <v>3</v>
      </c>
      <c r="H8" s="250">
        <v>43586</v>
      </c>
      <c r="I8" s="251"/>
      <c r="J8" s="197"/>
      <c r="K8" s="298">
        <v>5</v>
      </c>
      <c r="L8" s="143" t="s">
        <v>3</v>
      </c>
      <c r="M8" s="266">
        <v>43586</v>
      </c>
      <c r="N8" s="299"/>
      <c r="O8" s="197"/>
      <c r="P8" s="300">
        <v>5</v>
      </c>
      <c r="Q8" s="143" t="s">
        <v>3</v>
      </c>
      <c r="R8" s="266">
        <v>43952</v>
      </c>
      <c r="S8" s="267"/>
      <c r="T8" s="186"/>
      <c r="U8" s="298">
        <v>5</v>
      </c>
      <c r="V8" s="143" t="s">
        <v>3</v>
      </c>
      <c r="W8" s="266">
        <v>43952</v>
      </c>
      <c r="X8" s="267"/>
      <c r="Y8" s="186"/>
      <c r="Z8" s="298">
        <v>5</v>
      </c>
      <c r="AA8" s="143" t="s">
        <v>3</v>
      </c>
      <c r="AB8" s="266">
        <v>44317</v>
      </c>
      <c r="AC8" s="267"/>
    </row>
    <row r="9" spans="1:29" ht="27.75" customHeight="1" x14ac:dyDescent="0.25">
      <c r="A9" s="25">
        <v>6</v>
      </c>
      <c r="B9" s="6" t="s">
        <v>95</v>
      </c>
      <c r="C9" s="250" t="s">
        <v>113</v>
      </c>
      <c r="D9" s="234"/>
      <c r="F9" s="25">
        <v>6</v>
      </c>
      <c r="G9" s="6" t="s">
        <v>95</v>
      </c>
      <c r="H9" s="250" t="s">
        <v>113</v>
      </c>
      <c r="I9" s="251"/>
      <c r="J9" s="197"/>
      <c r="K9" s="298">
        <v>6</v>
      </c>
      <c r="L9" s="143" t="s">
        <v>95</v>
      </c>
      <c r="M9" s="266" t="s">
        <v>113</v>
      </c>
      <c r="N9" s="299"/>
      <c r="O9" s="197"/>
      <c r="P9" s="300">
        <v>6</v>
      </c>
      <c r="Q9" s="143" t="s">
        <v>95</v>
      </c>
      <c r="R9" s="266" t="s">
        <v>203</v>
      </c>
      <c r="S9" s="267"/>
      <c r="T9" s="186"/>
      <c r="U9" s="298">
        <v>6</v>
      </c>
      <c r="V9" s="143" t="s">
        <v>95</v>
      </c>
      <c r="W9" s="266" t="s">
        <v>203</v>
      </c>
      <c r="X9" s="267"/>
      <c r="Y9" s="186"/>
      <c r="Z9" s="298">
        <v>6</v>
      </c>
      <c r="AA9" s="143" t="s">
        <v>95</v>
      </c>
      <c r="AB9" s="266" t="s">
        <v>205</v>
      </c>
      <c r="AC9" s="267"/>
    </row>
    <row r="10" spans="1:29" x14ac:dyDescent="0.25">
      <c r="G10" s="1"/>
      <c r="H10" s="1"/>
      <c r="J10" s="197"/>
      <c r="K10" s="186"/>
      <c r="L10" s="288"/>
      <c r="M10" s="288"/>
      <c r="N10" s="186"/>
      <c r="O10" s="197"/>
      <c r="P10" s="186"/>
      <c r="Q10" s="288"/>
      <c r="R10" s="288"/>
      <c r="S10" s="186"/>
      <c r="T10" s="186"/>
      <c r="U10" s="186"/>
      <c r="V10" s="288"/>
      <c r="W10" s="288"/>
      <c r="X10" s="186"/>
      <c r="Y10" s="186"/>
      <c r="Z10" s="186"/>
      <c r="AA10" s="288"/>
      <c r="AB10" s="288"/>
      <c r="AC10" s="186"/>
    </row>
    <row r="11" spans="1:29" ht="27.75" customHeight="1" x14ac:dyDescent="0.25">
      <c r="A11" s="211" t="s">
        <v>77</v>
      </c>
      <c r="B11" s="211"/>
      <c r="C11" s="211"/>
      <c r="D11" s="211"/>
      <c r="F11" s="211" t="s">
        <v>77</v>
      </c>
      <c r="G11" s="211"/>
      <c r="H11" s="211"/>
      <c r="I11" s="218"/>
      <c r="J11" s="197"/>
      <c r="K11" s="309" t="s">
        <v>77</v>
      </c>
      <c r="L11" s="309"/>
      <c r="M11" s="309"/>
      <c r="N11" s="310"/>
      <c r="O11" s="197"/>
      <c r="P11" s="311" t="s">
        <v>77</v>
      </c>
      <c r="Q11" s="309"/>
      <c r="R11" s="309"/>
      <c r="S11" s="309"/>
      <c r="T11" s="186"/>
      <c r="U11" s="309" t="s">
        <v>77</v>
      </c>
      <c r="V11" s="309"/>
      <c r="W11" s="309"/>
      <c r="X11" s="309"/>
      <c r="Y11" s="186"/>
      <c r="Z11" s="309" t="s">
        <v>77</v>
      </c>
      <c r="AA11" s="309"/>
      <c r="AB11" s="309"/>
      <c r="AC11" s="309"/>
    </row>
    <row r="12" spans="1:29" x14ac:dyDescent="0.25">
      <c r="A12" s="34">
        <v>1</v>
      </c>
      <c r="B12" s="244" t="s">
        <v>4</v>
      </c>
      <c r="C12" s="244"/>
      <c r="D12" s="35" t="s">
        <v>5</v>
      </c>
      <c r="F12" s="96">
        <v>1</v>
      </c>
      <c r="G12" s="244" t="s">
        <v>4</v>
      </c>
      <c r="H12" s="244"/>
      <c r="I12" s="159" t="s">
        <v>5</v>
      </c>
      <c r="J12" s="197"/>
      <c r="K12" s="206">
        <v>1</v>
      </c>
      <c r="L12" s="312" t="s">
        <v>4</v>
      </c>
      <c r="M12" s="312"/>
      <c r="N12" s="313" t="s">
        <v>5</v>
      </c>
      <c r="O12" s="197"/>
      <c r="P12" s="208">
        <v>1</v>
      </c>
      <c r="Q12" s="312" t="s">
        <v>4</v>
      </c>
      <c r="R12" s="312"/>
      <c r="S12" s="314" t="s">
        <v>5</v>
      </c>
      <c r="T12" s="186"/>
      <c r="U12" s="206">
        <v>1</v>
      </c>
      <c r="V12" s="312" t="s">
        <v>4</v>
      </c>
      <c r="W12" s="312"/>
      <c r="X12" s="314" t="s">
        <v>5</v>
      </c>
      <c r="Y12" s="186"/>
      <c r="Z12" s="206">
        <v>1</v>
      </c>
      <c r="AA12" s="312" t="s">
        <v>4</v>
      </c>
      <c r="AB12" s="312"/>
      <c r="AC12" s="314" t="s">
        <v>5</v>
      </c>
    </row>
    <row r="13" spans="1:29" x14ac:dyDescent="0.25">
      <c r="A13" s="2" t="s">
        <v>6</v>
      </c>
      <c r="B13" s="234" t="s">
        <v>7</v>
      </c>
      <c r="C13" s="234"/>
      <c r="D13" s="39">
        <v>8000</v>
      </c>
      <c r="F13" s="2" t="s">
        <v>6</v>
      </c>
      <c r="G13" s="234" t="s">
        <v>7</v>
      </c>
      <c r="H13" s="234"/>
      <c r="I13" s="160">
        <f>'Quadro-Resumo'!D25</f>
        <v>8000</v>
      </c>
      <c r="J13" s="197"/>
      <c r="K13" s="128" t="s">
        <v>6</v>
      </c>
      <c r="L13" s="267" t="s">
        <v>7</v>
      </c>
      <c r="M13" s="267"/>
      <c r="N13" s="184">
        <f>'Quadro-Resumo'!D25</f>
        <v>8000</v>
      </c>
      <c r="O13" s="197"/>
      <c r="P13" s="172" t="s">
        <v>6</v>
      </c>
      <c r="Q13" s="267" t="s">
        <v>7</v>
      </c>
      <c r="R13" s="267"/>
      <c r="S13" s="140">
        <f>'Quadro-Resumo'!D25*1.012</f>
        <v>8096</v>
      </c>
      <c r="T13" s="186"/>
      <c r="U13" s="128" t="s">
        <v>6</v>
      </c>
      <c r="V13" s="267" t="s">
        <v>7</v>
      </c>
      <c r="W13" s="267"/>
      <c r="X13" s="140">
        <f>'Quadro-Resumo'!D25*1.012</f>
        <v>8096</v>
      </c>
      <c r="Y13" s="186"/>
      <c r="Z13" s="128" t="s">
        <v>6</v>
      </c>
      <c r="AA13" s="267" t="s">
        <v>7</v>
      </c>
      <c r="AB13" s="267"/>
      <c r="AC13" s="140">
        <f>'Quadro-Resumo'!D25*1.012*1.0676</f>
        <v>8643.2896000000001</v>
      </c>
    </row>
    <row r="14" spans="1:29" x14ac:dyDescent="0.25">
      <c r="A14" s="2" t="s">
        <v>8</v>
      </c>
      <c r="B14" s="234" t="s">
        <v>9</v>
      </c>
      <c r="C14" s="234"/>
      <c r="D14" s="39">
        <v>0</v>
      </c>
      <c r="F14" s="2" t="s">
        <v>8</v>
      </c>
      <c r="G14" s="234" t="s">
        <v>9</v>
      </c>
      <c r="H14" s="234"/>
      <c r="I14" s="160">
        <v>0</v>
      </c>
      <c r="J14" s="197"/>
      <c r="K14" s="128" t="s">
        <v>8</v>
      </c>
      <c r="L14" s="267" t="s">
        <v>9</v>
      </c>
      <c r="M14" s="267"/>
      <c r="N14" s="184">
        <v>0</v>
      </c>
      <c r="O14" s="197"/>
      <c r="P14" s="172" t="s">
        <v>8</v>
      </c>
      <c r="Q14" s="267" t="s">
        <v>9</v>
      </c>
      <c r="R14" s="267"/>
      <c r="S14" s="140">
        <v>0</v>
      </c>
      <c r="T14" s="186"/>
      <c r="U14" s="128" t="s">
        <v>8</v>
      </c>
      <c r="V14" s="267" t="s">
        <v>9</v>
      </c>
      <c r="W14" s="267"/>
      <c r="X14" s="140">
        <v>0</v>
      </c>
      <c r="Y14" s="186"/>
      <c r="Z14" s="128" t="s">
        <v>8</v>
      </c>
      <c r="AA14" s="267" t="s">
        <v>9</v>
      </c>
      <c r="AB14" s="267"/>
      <c r="AC14" s="140">
        <v>0</v>
      </c>
    </row>
    <row r="15" spans="1:29" x14ac:dyDescent="0.25">
      <c r="A15" s="2" t="s">
        <v>10</v>
      </c>
      <c r="B15" s="234" t="s">
        <v>11</v>
      </c>
      <c r="C15" s="234"/>
      <c r="D15" s="39">
        <v>0</v>
      </c>
      <c r="F15" s="2" t="s">
        <v>10</v>
      </c>
      <c r="G15" s="234" t="s">
        <v>11</v>
      </c>
      <c r="H15" s="234"/>
      <c r="I15" s="160">
        <v>0</v>
      </c>
      <c r="J15" s="197"/>
      <c r="K15" s="128" t="s">
        <v>10</v>
      </c>
      <c r="L15" s="267" t="s">
        <v>11</v>
      </c>
      <c r="M15" s="267"/>
      <c r="N15" s="184">
        <v>0</v>
      </c>
      <c r="O15" s="197"/>
      <c r="P15" s="172" t="s">
        <v>10</v>
      </c>
      <c r="Q15" s="267" t="s">
        <v>11</v>
      </c>
      <c r="R15" s="267"/>
      <c r="S15" s="140">
        <v>0</v>
      </c>
      <c r="T15" s="186"/>
      <c r="U15" s="128" t="s">
        <v>10</v>
      </c>
      <c r="V15" s="267" t="s">
        <v>11</v>
      </c>
      <c r="W15" s="267"/>
      <c r="X15" s="140">
        <v>0</v>
      </c>
      <c r="Y15" s="186"/>
      <c r="Z15" s="128" t="s">
        <v>10</v>
      </c>
      <c r="AA15" s="267" t="s">
        <v>11</v>
      </c>
      <c r="AB15" s="267"/>
      <c r="AC15" s="140">
        <v>0</v>
      </c>
    </row>
    <row r="16" spans="1:29" x14ac:dyDescent="0.25">
      <c r="A16" s="2" t="s">
        <v>12</v>
      </c>
      <c r="B16" s="234" t="s">
        <v>13</v>
      </c>
      <c r="C16" s="234"/>
      <c r="D16" s="39">
        <v>0</v>
      </c>
      <c r="F16" s="2" t="s">
        <v>12</v>
      </c>
      <c r="G16" s="234" t="s">
        <v>13</v>
      </c>
      <c r="H16" s="234"/>
      <c r="I16" s="160">
        <v>0</v>
      </c>
      <c r="J16" s="197"/>
      <c r="K16" s="128" t="s">
        <v>12</v>
      </c>
      <c r="L16" s="267" t="s">
        <v>13</v>
      </c>
      <c r="M16" s="267"/>
      <c r="N16" s="184">
        <v>0</v>
      </c>
      <c r="O16" s="197"/>
      <c r="P16" s="172" t="s">
        <v>12</v>
      </c>
      <c r="Q16" s="267" t="s">
        <v>13</v>
      </c>
      <c r="R16" s="267"/>
      <c r="S16" s="140">
        <v>0</v>
      </c>
      <c r="T16" s="186"/>
      <c r="U16" s="128" t="s">
        <v>12</v>
      </c>
      <c r="V16" s="267" t="s">
        <v>13</v>
      </c>
      <c r="W16" s="267"/>
      <c r="X16" s="140">
        <v>0</v>
      </c>
      <c r="Y16" s="186"/>
      <c r="Z16" s="128" t="s">
        <v>12</v>
      </c>
      <c r="AA16" s="267" t="s">
        <v>13</v>
      </c>
      <c r="AB16" s="267"/>
      <c r="AC16" s="140">
        <v>0</v>
      </c>
    </row>
    <row r="17" spans="1:29" x14ac:dyDescent="0.25">
      <c r="A17" s="2" t="s">
        <v>14</v>
      </c>
      <c r="B17" s="234" t="s">
        <v>15</v>
      </c>
      <c r="C17" s="234"/>
      <c r="D17" s="39">
        <v>0</v>
      </c>
      <c r="F17" s="2" t="s">
        <v>14</v>
      </c>
      <c r="G17" s="234" t="s">
        <v>15</v>
      </c>
      <c r="H17" s="234"/>
      <c r="I17" s="160">
        <v>0</v>
      </c>
      <c r="J17" s="197"/>
      <c r="K17" s="128" t="s">
        <v>14</v>
      </c>
      <c r="L17" s="267" t="s">
        <v>15</v>
      </c>
      <c r="M17" s="267"/>
      <c r="N17" s="184">
        <v>0</v>
      </c>
      <c r="O17" s="197"/>
      <c r="P17" s="172" t="s">
        <v>14</v>
      </c>
      <c r="Q17" s="267" t="s">
        <v>15</v>
      </c>
      <c r="R17" s="267"/>
      <c r="S17" s="140">
        <v>0</v>
      </c>
      <c r="T17" s="186"/>
      <c r="U17" s="128" t="s">
        <v>14</v>
      </c>
      <c r="V17" s="267" t="s">
        <v>15</v>
      </c>
      <c r="W17" s="267"/>
      <c r="X17" s="140">
        <v>0</v>
      </c>
      <c r="Y17" s="186"/>
      <c r="Z17" s="128" t="s">
        <v>14</v>
      </c>
      <c r="AA17" s="267" t="s">
        <v>15</v>
      </c>
      <c r="AB17" s="267"/>
      <c r="AC17" s="140">
        <v>0</v>
      </c>
    </row>
    <row r="18" spans="1:29" x14ac:dyDescent="0.25">
      <c r="A18" s="2" t="s">
        <v>16</v>
      </c>
      <c r="B18" s="234" t="s">
        <v>17</v>
      </c>
      <c r="C18" s="234"/>
      <c r="D18" s="39">
        <v>0</v>
      </c>
      <c r="F18" s="2" t="s">
        <v>16</v>
      </c>
      <c r="G18" s="234" t="s">
        <v>17</v>
      </c>
      <c r="H18" s="234"/>
      <c r="I18" s="160">
        <v>0</v>
      </c>
      <c r="J18" s="197"/>
      <c r="K18" s="128" t="s">
        <v>16</v>
      </c>
      <c r="L18" s="267" t="s">
        <v>17</v>
      </c>
      <c r="M18" s="267"/>
      <c r="N18" s="184">
        <v>0</v>
      </c>
      <c r="O18" s="197"/>
      <c r="P18" s="172" t="s">
        <v>16</v>
      </c>
      <c r="Q18" s="267" t="s">
        <v>17</v>
      </c>
      <c r="R18" s="267"/>
      <c r="S18" s="140">
        <v>0</v>
      </c>
      <c r="T18" s="186"/>
      <c r="U18" s="128" t="s">
        <v>16</v>
      </c>
      <c r="V18" s="267" t="s">
        <v>17</v>
      </c>
      <c r="W18" s="267"/>
      <c r="X18" s="140">
        <v>0</v>
      </c>
      <c r="Y18" s="186"/>
      <c r="Z18" s="128" t="s">
        <v>16</v>
      </c>
      <c r="AA18" s="267" t="s">
        <v>17</v>
      </c>
      <c r="AB18" s="267"/>
      <c r="AC18" s="140">
        <v>0</v>
      </c>
    </row>
    <row r="19" spans="1:29" x14ac:dyDescent="0.25">
      <c r="A19" s="233" t="s">
        <v>18</v>
      </c>
      <c r="B19" s="233"/>
      <c r="C19" s="233"/>
      <c r="D19" s="39">
        <f>SUM(D13:D18)</f>
        <v>8000</v>
      </c>
      <c r="F19" s="233" t="s">
        <v>18</v>
      </c>
      <c r="G19" s="233"/>
      <c r="H19" s="233"/>
      <c r="I19" s="160">
        <f>SUM(I13:I18)</f>
        <v>8000</v>
      </c>
      <c r="J19" s="197"/>
      <c r="K19" s="264" t="s">
        <v>18</v>
      </c>
      <c r="L19" s="264"/>
      <c r="M19" s="264"/>
      <c r="N19" s="184">
        <f>SUM(N13:N18)</f>
        <v>8000</v>
      </c>
      <c r="O19" s="197"/>
      <c r="P19" s="263" t="s">
        <v>18</v>
      </c>
      <c r="Q19" s="264"/>
      <c r="R19" s="264"/>
      <c r="S19" s="140">
        <f>SUM(S13:S18)</f>
        <v>8096</v>
      </c>
      <c r="T19" s="186"/>
      <c r="U19" s="264" t="s">
        <v>18</v>
      </c>
      <c r="V19" s="264"/>
      <c r="W19" s="264"/>
      <c r="X19" s="140">
        <f>SUM(X13:X18)</f>
        <v>8096</v>
      </c>
      <c r="Y19" s="186"/>
      <c r="Z19" s="264" t="s">
        <v>18</v>
      </c>
      <c r="AA19" s="264"/>
      <c r="AB19" s="264"/>
      <c r="AC19" s="140">
        <f>SUM(AC13:AC18)</f>
        <v>8643.2896000000001</v>
      </c>
    </row>
    <row r="20" spans="1:29" x14ac:dyDescent="0.25">
      <c r="G20" s="1"/>
      <c r="H20" s="1"/>
      <c r="J20" s="197"/>
      <c r="K20" s="186"/>
      <c r="L20" s="288"/>
      <c r="M20" s="288"/>
      <c r="N20" s="186"/>
      <c r="O20" s="197"/>
      <c r="P20" s="186"/>
      <c r="Q20" s="288"/>
      <c r="R20" s="288"/>
      <c r="S20" s="186"/>
      <c r="T20" s="186"/>
      <c r="U20" s="186"/>
      <c r="V20" s="288"/>
      <c r="W20" s="288"/>
      <c r="X20" s="186"/>
      <c r="Y20" s="186"/>
      <c r="Z20" s="186"/>
      <c r="AA20" s="288"/>
      <c r="AB20" s="288"/>
      <c r="AC20" s="186"/>
    </row>
    <row r="21" spans="1:29" x14ac:dyDescent="0.25">
      <c r="A21" s="233" t="s">
        <v>19</v>
      </c>
      <c r="B21" s="233"/>
      <c r="C21" s="233"/>
      <c r="D21" s="233"/>
      <c r="F21" s="233" t="s">
        <v>19</v>
      </c>
      <c r="G21" s="233"/>
      <c r="H21" s="233"/>
      <c r="I21" s="237"/>
      <c r="J21" s="197"/>
      <c r="K21" s="264" t="s">
        <v>19</v>
      </c>
      <c r="L21" s="264"/>
      <c r="M21" s="264"/>
      <c r="N21" s="268"/>
      <c r="O21" s="197"/>
      <c r="P21" s="263" t="s">
        <v>19</v>
      </c>
      <c r="Q21" s="264"/>
      <c r="R21" s="264"/>
      <c r="S21" s="264"/>
      <c r="T21" s="186"/>
      <c r="U21" s="264" t="s">
        <v>19</v>
      </c>
      <c r="V21" s="264"/>
      <c r="W21" s="264"/>
      <c r="X21" s="264"/>
      <c r="Y21" s="186"/>
      <c r="Z21" s="264" t="s">
        <v>19</v>
      </c>
      <c r="AA21" s="264"/>
      <c r="AB21" s="264"/>
      <c r="AC21" s="264"/>
    </row>
    <row r="22" spans="1:29" x14ac:dyDescent="0.25">
      <c r="A22" s="233" t="s">
        <v>24</v>
      </c>
      <c r="B22" s="233"/>
      <c r="C22" s="233"/>
      <c r="D22" s="233"/>
      <c r="F22" s="233" t="s">
        <v>24</v>
      </c>
      <c r="G22" s="233"/>
      <c r="H22" s="233"/>
      <c r="I22" s="237"/>
      <c r="J22" s="197"/>
      <c r="K22" s="264" t="s">
        <v>24</v>
      </c>
      <c r="L22" s="264"/>
      <c r="M22" s="264"/>
      <c r="N22" s="268"/>
      <c r="O22" s="197"/>
      <c r="P22" s="263" t="s">
        <v>24</v>
      </c>
      <c r="Q22" s="264"/>
      <c r="R22" s="264"/>
      <c r="S22" s="264"/>
      <c r="T22" s="186"/>
      <c r="U22" s="264" t="s">
        <v>24</v>
      </c>
      <c r="V22" s="264"/>
      <c r="W22" s="264"/>
      <c r="X22" s="264"/>
      <c r="Y22" s="186"/>
      <c r="Z22" s="264" t="s">
        <v>24</v>
      </c>
      <c r="AA22" s="264"/>
      <c r="AB22" s="264"/>
      <c r="AC22" s="264"/>
    </row>
    <row r="23" spans="1:29" ht="39" customHeight="1" x14ac:dyDescent="0.25">
      <c r="A23" s="33" t="s">
        <v>20</v>
      </c>
      <c r="B23" s="33" t="s">
        <v>21</v>
      </c>
      <c r="C23" s="35" t="s">
        <v>28</v>
      </c>
      <c r="D23" s="33" t="s">
        <v>5</v>
      </c>
      <c r="F23" s="94" t="s">
        <v>20</v>
      </c>
      <c r="G23" s="94" t="s">
        <v>21</v>
      </c>
      <c r="H23" s="95" t="s">
        <v>28</v>
      </c>
      <c r="I23" s="155" t="s">
        <v>5</v>
      </c>
      <c r="J23" s="197"/>
      <c r="K23" s="315" t="s">
        <v>20</v>
      </c>
      <c r="L23" s="315" t="s">
        <v>21</v>
      </c>
      <c r="M23" s="314" t="s">
        <v>28</v>
      </c>
      <c r="N23" s="316" t="s">
        <v>5</v>
      </c>
      <c r="O23" s="197"/>
      <c r="P23" s="317" t="s">
        <v>20</v>
      </c>
      <c r="Q23" s="315" t="s">
        <v>21</v>
      </c>
      <c r="R23" s="314" t="s">
        <v>28</v>
      </c>
      <c r="S23" s="315" t="s">
        <v>5</v>
      </c>
      <c r="T23" s="186"/>
      <c r="U23" s="315" t="s">
        <v>20</v>
      </c>
      <c r="V23" s="315" t="s">
        <v>21</v>
      </c>
      <c r="W23" s="314" t="s">
        <v>28</v>
      </c>
      <c r="X23" s="315" t="s">
        <v>5</v>
      </c>
      <c r="Y23" s="186"/>
      <c r="Z23" s="315" t="s">
        <v>20</v>
      </c>
      <c r="AA23" s="315" t="s">
        <v>21</v>
      </c>
      <c r="AB23" s="314" t="s">
        <v>28</v>
      </c>
      <c r="AC23" s="315" t="s">
        <v>5</v>
      </c>
    </row>
    <row r="24" spans="1:29" x14ac:dyDescent="0.25">
      <c r="A24" s="2" t="s">
        <v>6</v>
      </c>
      <c r="B24" s="10" t="s">
        <v>22</v>
      </c>
      <c r="C24" s="21">
        <v>9.0899999999999995E-2</v>
      </c>
      <c r="D24" s="42">
        <f>C24*$D$19</f>
        <v>727.19999999999993</v>
      </c>
      <c r="F24" s="2" t="s">
        <v>6</v>
      </c>
      <c r="G24" s="10" t="s">
        <v>22</v>
      </c>
      <c r="H24" s="21">
        <v>9.0899999999999995E-2</v>
      </c>
      <c r="I24" s="161">
        <f>H24*$D$19</f>
        <v>727.19999999999993</v>
      </c>
      <c r="J24" s="197"/>
      <c r="K24" s="128" t="s">
        <v>6</v>
      </c>
      <c r="L24" s="132" t="s">
        <v>22</v>
      </c>
      <c r="M24" s="318">
        <v>9.0899999999999995E-2</v>
      </c>
      <c r="N24" s="169">
        <f>M24*$N$19</f>
        <v>727.19999999999993</v>
      </c>
      <c r="O24" s="197"/>
      <c r="P24" s="172" t="s">
        <v>6</v>
      </c>
      <c r="Q24" s="132" t="s">
        <v>22</v>
      </c>
      <c r="R24" s="318">
        <v>9.0899999999999995E-2</v>
      </c>
      <c r="S24" s="114">
        <f>R24*$S$19</f>
        <v>735.92639999999994</v>
      </c>
      <c r="T24" s="186"/>
      <c r="U24" s="128" t="s">
        <v>6</v>
      </c>
      <c r="V24" s="132" t="s">
        <v>22</v>
      </c>
      <c r="W24" s="318">
        <v>9.0899999999999995E-2</v>
      </c>
      <c r="X24" s="114">
        <f>W24*$X$19</f>
        <v>735.92639999999994</v>
      </c>
      <c r="Y24" s="186"/>
      <c r="Z24" s="128" t="s">
        <v>6</v>
      </c>
      <c r="AA24" s="132" t="s">
        <v>22</v>
      </c>
      <c r="AB24" s="318">
        <v>9.0899999999999995E-2</v>
      </c>
      <c r="AC24" s="114">
        <f>AB24*$AC$19</f>
        <v>785.67502463999995</v>
      </c>
    </row>
    <row r="25" spans="1:29" x14ac:dyDescent="0.25">
      <c r="A25" s="2" t="s">
        <v>8</v>
      </c>
      <c r="B25" s="10" t="s">
        <v>23</v>
      </c>
      <c r="C25" s="21">
        <v>0.1212</v>
      </c>
      <c r="D25" s="42">
        <f>C25*$D$19</f>
        <v>969.6</v>
      </c>
      <c r="F25" s="2" t="s">
        <v>8</v>
      </c>
      <c r="G25" s="10" t="s">
        <v>23</v>
      </c>
      <c r="H25" s="21">
        <v>0.1212</v>
      </c>
      <c r="I25" s="161">
        <f>H25*$D$19</f>
        <v>969.6</v>
      </c>
      <c r="J25" s="197"/>
      <c r="K25" s="128" t="s">
        <v>8</v>
      </c>
      <c r="L25" s="132" t="s">
        <v>23</v>
      </c>
      <c r="M25" s="318">
        <v>0.1212</v>
      </c>
      <c r="N25" s="169">
        <f>M25*$N$19</f>
        <v>969.6</v>
      </c>
      <c r="O25" s="197"/>
      <c r="P25" s="172" t="s">
        <v>8</v>
      </c>
      <c r="Q25" s="132" t="s">
        <v>23</v>
      </c>
      <c r="R25" s="318">
        <v>0.1212</v>
      </c>
      <c r="S25" s="114">
        <f>R25*$S$19</f>
        <v>981.23519999999996</v>
      </c>
      <c r="T25" s="186"/>
      <c r="U25" s="128" t="s">
        <v>8</v>
      </c>
      <c r="V25" s="132" t="s">
        <v>23</v>
      </c>
      <c r="W25" s="318">
        <v>0.1212</v>
      </c>
      <c r="X25" s="114">
        <f>W25*$X$19</f>
        <v>981.23519999999996</v>
      </c>
      <c r="Y25" s="186"/>
      <c r="Z25" s="128" t="s">
        <v>8</v>
      </c>
      <c r="AA25" s="132" t="s">
        <v>23</v>
      </c>
      <c r="AB25" s="318">
        <v>0.1212</v>
      </c>
      <c r="AC25" s="114">
        <f>AB25*$AC$19</f>
        <v>1047.5666995199999</v>
      </c>
    </row>
    <row r="26" spans="1:29" x14ac:dyDescent="0.25">
      <c r="A26" s="233" t="s">
        <v>18</v>
      </c>
      <c r="B26" s="233"/>
      <c r="C26" s="20">
        <f>SUM(C24:C25)</f>
        <v>0.21210000000000001</v>
      </c>
      <c r="D26" s="42">
        <f>SUM(D24:D25)</f>
        <v>1696.8</v>
      </c>
      <c r="F26" s="233" t="s">
        <v>18</v>
      </c>
      <c r="G26" s="233"/>
      <c r="H26" s="20">
        <f>SUM(H24:H25)</f>
        <v>0.21210000000000001</v>
      </c>
      <c r="I26" s="161">
        <f>SUM(I24:I25)</f>
        <v>1696.8</v>
      </c>
      <c r="J26" s="197"/>
      <c r="K26" s="264" t="s">
        <v>18</v>
      </c>
      <c r="L26" s="264"/>
      <c r="M26" s="151">
        <f>SUM(M24:M25)</f>
        <v>0.21210000000000001</v>
      </c>
      <c r="N26" s="169">
        <f>SUM(N24:N25)</f>
        <v>1696.8</v>
      </c>
      <c r="O26" s="197"/>
      <c r="P26" s="263" t="s">
        <v>18</v>
      </c>
      <c r="Q26" s="264"/>
      <c r="R26" s="151">
        <f>SUM(R24:R25)</f>
        <v>0.21210000000000001</v>
      </c>
      <c r="S26" s="114">
        <f>SUM(S24:S25)</f>
        <v>1717.1615999999999</v>
      </c>
      <c r="T26" s="186"/>
      <c r="U26" s="264" t="s">
        <v>18</v>
      </c>
      <c r="V26" s="264"/>
      <c r="W26" s="151">
        <f>SUM(W24:W25)</f>
        <v>0.21210000000000001</v>
      </c>
      <c r="X26" s="114">
        <f>SUM(X24:X25)</f>
        <v>1717.1615999999999</v>
      </c>
      <c r="Y26" s="186"/>
      <c r="Z26" s="264" t="s">
        <v>18</v>
      </c>
      <c r="AA26" s="264"/>
      <c r="AB26" s="151">
        <f>SUM(AB24:AB25)</f>
        <v>0.21210000000000001</v>
      </c>
      <c r="AC26" s="114">
        <f>SUM(AC24:AC25)</f>
        <v>1833.2417241599999</v>
      </c>
    </row>
    <row r="27" spans="1:29" x14ac:dyDescent="0.25">
      <c r="G27" s="1"/>
      <c r="H27" s="1"/>
      <c r="J27" s="197"/>
      <c r="K27" s="186"/>
      <c r="L27" s="288"/>
      <c r="M27" s="288"/>
      <c r="N27" s="186"/>
      <c r="O27" s="197"/>
      <c r="P27" s="186"/>
      <c r="Q27" s="288"/>
      <c r="R27" s="288"/>
      <c r="S27" s="186"/>
      <c r="T27" s="186"/>
      <c r="U27" s="186"/>
      <c r="V27" s="288"/>
      <c r="W27" s="288"/>
      <c r="X27" s="186"/>
      <c r="Y27" s="186"/>
      <c r="Z27" s="186"/>
      <c r="AA27" s="288"/>
      <c r="AB27" s="288"/>
      <c r="AC27" s="186"/>
    </row>
    <row r="28" spans="1:29" ht="33" customHeight="1" x14ac:dyDescent="0.25">
      <c r="A28" s="245" t="s">
        <v>25</v>
      </c>
      <c r="B28" s="245"/>
      <c r="C28" s="245"/>
      <c r="D28" s="245"/>
      <c r="F28" s="245" t="s">
        <v>25</v>
      </c>
      <c r="G28" s="245"/>
      <c r="H28" s="245"/>
      <c r="I28" s="246"/>
      <c r="J28" s="197"/>
      <c r="K28" s="319" t="s">
        <v>25</v>
      </c>
      <c r="L28" s="319"/>
      <c r="M28" s="319"/>
      <c r="N28" s="320"/>
      <c r="O28" s="197"/>
      <c r="P28" s="321" t="s">
        <v>25</v>
      </c>
      <c r="Q28" s="319"/>
      <c r="R28" s="319"/>
      <c r="S28" s="319"/>
      <c r="T28" s="186"/>
      <c r="U28" s="319" t="s">
        <v>25</v>
      </c>
      <c r="V28" s="319"/>
      <c r="W28" s="319"/>
      <c r="X28" s="319"/>
      <c r="Y28" s="186"/>
      <c r="Z28" s="319" t="s">
        <v>25</v>
      </c>
      <c r="AA28" s="319"/>
      <c r="AB28" s="319"/>
      <c r="AC28" s="319"/>
    </row>
    <row r="29" spans="1:29" x14ac:dyDescent="0.25">
      <c r="A29" s="34" t="s">
        <v>26</v>
      </c>
      <c r="B29" s="35" t="s">
        <v>27</v>
      </c>
      <c r="C29" s="35" t="s">
        <v>28</v>
      </c>
      <c r="D29" s="34" t="s">
        <v>5</v>
      </c>
      <c r="F29" s="96" t="s">
        <v>26</v>
      </c>
      <c r="G29" s="95" t="s">
        <v>27</v>
      </c>
      <c r="H29" s="95" t="s">
        <v>28</v>
      </c>
      <c r="I29" s="156" t="s">
        <v>5</v>
      </c>
      <c r="J29" s="197"/>
      <c r="K29" s="206" t="s">
        <v>26</v>
      </c>
      <c r="L29" s="314" t="s">
        <v>27</v>
      </c>
      <c r="M29" s="314" t="s">
        <v>28</v>
      </c>
      <c r="N29" s="207" t="s">
        <v>5</v>
      </c>
      <c r="O29" s="197"/>
      <c r="P29" s="208" t="s">
        <v>26</v>
      </c>
      <c r="Q29" s="314" t="s">
        <v>27</v>
      </c>
      <c r="R29" s="314" t="s">
        <v>28</v>
      </c>
      <c r="S29" s="206" t="s">
        <v>5</v>
      </c>
      <c r="T29" s="186"/>
      <c r="U29" s="206" t="s">
        <v>26</v>
      </c>
      <c r="V29" s="314" t="s">
        <v>27</v>
      </c>
      <c r="W29" s="314" t="s">
        <v>28</v>
      </c>
      <c r="X29" s="206" t="s">
        <v>5</v>
      </c>
      <c r="Y29" s="186"/>
      <c r="Z29" s="206" t="s">
        <v>26</v>
      </c>
      <c r="AA29" s="314" t="s">
        <v>27</v>
      </c>
      <c r="AB29" s="314" t="s">
        <v>28</v>
      </c>
      <c r="AC29" s="206" t="s">
        <v>5</v>
      </c>
    </row>
    <row r="30" spans="1:29" x14ac:dyDescent="0.25">
      <c r="A30" s="2" t="s">
        <v>6</v>
      </c>
      <c r="B30" s="10" t="s">
        <v>29</v>
      </c>
      <c r="C30" s="15">
        <v>0</v>
      </c>
      <c r="D30" s="51">
        <f t="shared" ref="D30:D37" si="0">C30*($D$19+$D$26)</f>
        <v>0</v>
      </c>
      <c r="F30" s="2" t="s">
        <v>6</v>
      </c>
      <c r="G30" s="10" t="s">
        <v>29</v>
      </c>
      <c r="H30" s="15">
        <v>0</v>
      </c>
      <c r="I30" s="162">
        <f t="shared" ref="I30" si="1">H30*($D$19+$D$26)</f>
        <v>0</v>
      </c>
      <c r="J30" s="197"/>
      <c r="K30" s="128" t="s">
        <v>6</v>
      </c>
      <c r="L30" s="132" t="s">
        <v>29</v>
      </c>
      <c r="M30" s="115">
        <v>0</v>
      </c>
      <c r="N30" s="187">
        <f t="shared" ref="N30" si="2">M30*($D$19+$D$26)</f>
        <v>0</v>
      </c>
      <c r="O30" s="197"/>
      <c r="P30" s="172" t="s">
        <v>6</v>
      </c>
      <c r="Q30" s="132" t="s">
        <v>29</v>
      </c>
      <c r="R30" s="115">
        <v>0</v>
      </c>
      <c r="S30" s="144">
        <f t="shared" ref="S30" si="3">R30*($D$19+$D$26)</f>
        <v>0</v>
      </c>
      <c r="T30" s="186"/>
      <c r="U30" s="128" t="s">
        <v>6</v>
      </c>
      <c r="V30" s="132" t="s">
        <v>29</v>
      </c>
      <c r="W30" s="115">
        <v>0</v>
      </c>
      <c r="X30" s="144">
        <f t="shared" ref="X30" si="4">W30*($D$19+$D$26)</f>
        <v>0</v>
      </c>
      <c r="Y30" s="186"/>
      <c r="Z30" s="128" t="s">
        <v>6</v>
      </c>
      <c r="AA30" s="132" t="s">
        <v>29</v>
      </c>
      <c r="AB30" s="115">
        <v>0</v>
      </c>
      <c r="AC30" s="144">
        <f t="shared" ref="AC30:AC37" si="5">AB30*($AC$19+$AC$26)</f>
        <v>0</v>
      </c>
    </row>
    <row r="31" spans="1:29" x14ac:dyDescent="0.25">
      <c r="A31" s="2" t="s">
        <v>8</v>
      </c>
      <c r="B31" s="10" t="s">
        <v>30</v>
      </c>
      <c r="C31" s="15">
        <v>2.5000000000000001E-2</v>
      </c>
      <c r="D31" s="51">
        <f t="shared" si="0"/>
        <v>242.42</v>
      </c>
      <c r="F31" s="2" t="s">
        <v>8</v>
      </c>
      <c r="G31" s="10" t="s">
        <v>30</v>
      </c>
      <c r="H31" s="15">
        <v>2.5000000000000001E-2</v>
      </c>
      <c r="I31" s="162">
        <f t="shared" ref="I31:I37" si="6">H31*($I$19+$I$26)</f>
        <v>242.42</v>
      </c>
      <c r="J31" s="197"/>
      <c r="K31" s="128" t="s">
        <v>8</v>
      </c>
      <c r="L31" s="132" t="s">
        <v>30</v>
      </c>
      <c r="M31" s="115">
        <v>2.5000000000000001E-2</v>
      </c>
      <c r="N31" s="187">
        <f t="shared" ref="N31:N37" si="7">M31*($N$19+$N$26)</f>
        <v>242.42</v>
      </c>
      <c r="O31" s="197"/>
      <c r="P31" s="172" t="s">
        <v>8</v>
      </c>
      <c r="Q31" s="132" t="s">
        <v>30</v>
      </c>
      <c r="R31" s="115">
        <v>2.5000000000000001E-2</v>
      </c>
      <c r="S31" s="144">
        <f t="shared" ref="S31:S37" si="8">R31*($S$19+$S$26)</f>
        <v>245.32903999999999</v>
      </c>
      <c r="T31" s="186"/>
      <c r="U31" s="128" t="s">
        <v>8</v>
      </c>
      <c r="V31" s="132" t="s">
        <v>30</v>
      </c>
      <c r="W31" s="115">
        <v>2.5000000000000001E-2</v>
      </c>
      <c r="X31" s="144">
        <f t="shared" ref="X31:X37" si="9">W31*($X$19+$X$26)</f>
        <v>245.32903999999999</v>
      </c>
      <c r="Y31" s="186"/>
      <c r="Z31" s="128" t="s">
        <v>8</v>
      </c>
      <c r="AA31" s="132" t="s">
        <v>30</v>
      </c>
      <c r="AB31" s="115">
        <v>2.5000000000000001E-2</v>
      </c>
      <c r="AC31" s="144">
        <f t="shared" si="5"/>
        <v>261.91328310400002</v>
      </c>
    </row>
    <row r="32" spans="1:29" x14ac:dyDescent="0.25">
      <c r="A32" s="2" t="s">
        <v>10</v>
      </c>
      <c r="B32" s="10" t="s">
        <v>126</v>
      </c>
      <c r="C32" s="15">
        <v>0.02</v>
      </c>
      <c r="D32" s="51">
        <f t="shared" si="0"/>
        <v>193.93599999999998</v>
      </c>
      <c r="F32" s="2" t="s">
        <v>10</v>
      </c>
      <c r="G32" s="10" t="s">
        <v>126</v>
      </c>
      <c r="H32" s="15">
        <v>0.02</v>
      </c>
      <c r="I32" s="162">
        <f t="shared" si="6"/>
        <v>193.93599999999998</v>
      </c>
      <c r="J32" s="197"/>
      <c r="K32" s="128" t="s">
        <v>10</v>
      </c>
      <c r="L32" s="132" t="s">
        <v>126</v>
      </c>
      <c r="M32" s="115">
        <f>2%*0.5</f>
        <v>0.01</v>
      </c>
      <c r="N32" s="187">
        <f t="shared" si="7"/>
        <v>96.967999999999989</v>
      </c>
      <c r="O32" s="197"/>
      <c r="P32" s="172" t="s">
        <v>10</v>
      </c>
      <c r="Q32" s="132" t="s">
        <v>126</v>
      </c>
      <c r="R32" s="115">
        <f>2%*0.5</f>
        <v>0.01</v>
      </c>
      <c r="S32" s="144">
        <f t="shared" si="8"/>
        <v>98.131615999999994</v>
      </c>
      <c r="T32" s="186"/>
      <c r="U32" s="128" t="s">
        <v>10</v>
      </c>
      <c r="V32" s="132" t="s">
        <v>126</v>
      </c>
      <c r="W32" s="115">
        <f>2%*0.5</f>
        <v>0.01</v>
      </c>
      <c r="X32" s="144">
        <f t="shared" si="9"/>
        <v>98.131615999999994</v>
      </c>
      <c r="Y32" s="186"/>
      <c r="Z32" s="128" t="s">
        <v>10</v>
      </c>
      <c r="AA32" s="132" t="s">
        <v>126</v>
      </c>
      <c r="AB32" s="115">
        <f>2%*0.5</f>
        <v>0.01</v>
      </c>
      <c r="AC32" s="144">
        <f t="shared" si="5"/>
        <v>104.7653132416</v>
      </c>
    </row>
    <row r="33" spans="1:29" x14ac:dyDescent="0.25">
      <c r="A33" s="2" t="s">
        <v>12</v>
      </c>
      <c r="B33" s="10" t="s">
        <v>31</v>
      </c>
      <c r="C33" s="15">
        <v>1.4999999999999999E-2</v>
      </c>
      <c r="D33" s="51">
        <f t="shared" si="0"/>
        <v>145.45199999999997</v>
      </c>
      <c r="F33" s="2" t="s">
        <v>12</v>
      </c>
      <c r="G33" s="10" t="s">
        <v>31</v>
      </c>
      <c r="H33" s="115">
        <v>1.4999999999999999E-2</v>
      </c>
      <c r="I33" s="162">
        <f t="shared" si="6"/>
        <v>145.45199999999997</v>
      </c>
      <c r="J33" s="197"/>
      <c r="K33" s="128" t="s">
        <v>12</v>
      </c>
      <c r="L33" s="132" t="s">
        <v>31</v>
      </c>
      <c r="M33" s="115">
        <v>1.4999999999999999E-2</v>
      </c>
      <c r="N33" s="187">
        <f t="shared" si="7"/>
        <v>145.45199999999997</v>
      </c>
      <c r="O33" s="197"/>
      <c r="P33" s="172" t="s">
        <v>12</v>
      </c>
      <c r="Q33" s="132" t="s">
        <v>31</v>
      </c>
      <c r="R33" s="115">
        <v>1.4999999999999999E-2</v>
      </c>
      <c r="S33" s="144">
        <f t="shared" si="8"/>
        <v>147.19742399999998</v>
      </c>
      <c r="T33" s="186"/>
      <c r="U33" s="128" t="s">
        <v>12</v>
      </c>
      <c r="V33" s="132" t="s">
        <v>31</v>
      </c>
      <c r="W33" s="115">
        <v>1.4999999999999999E-2</v>
      </c>
      <c r="X33" s="144">
        <f t="shared" si="9"/>
        <v>147.19742399999998</v>
      </c>
      <c r="Y33" s="186"/>
      <c r="Z33" s="128" t="s">
        <v>12</v>
      </c>
      <c r="AA33" s="132" t="s">
        <v>31</v>
      </c>
      <c r="AB33" s="115">
        <v>1.4999999999999999E-2</v>
      </c>
      <c r="AC33" s="144">
        <f t="shared" si="5"/>
        <v>157.1479698624</v>
      </c>
    </row>
    <row r="34" spans="1:29" x14ac:dyDescent="0.25">
      <c r="A34" s="2" t="s">
        <v>14</v>
      </c>
      <c r="B34" s="10" t="s">
        <v>32</v>
      </c>
      <c r="C34" s="15">
        <v>0.01</v>
      </c>
      <c r="D34" s="51">
        <f t="shared" si="0"/>
        <v>96.967999999999989</v>
      </c>
      <c r="F34" s="2" t="s">
        <v>14</v>
      </c>
      <c r="G34" s="10" t="s">
        <v>32</v>
      </c>
      <c r="H34" s="115">
        <v>0.01</v>
      </c>
      <c r="I34" s="162">
        <f t="shared" si="6"/>
        <v>96.967999999999989</v>
      </c>
      <c r="J34" s="197"/>
      <c r="K34" s="128" t="s">
        <v>14</v>
      </c>
      <c r="L34" s="132" t="s">
        <v>32</v>
      </c>
      <c r="M34" s="115">
        <v>0.01</v>
      </c>
      <c r="N34" s="187">
        <f t="shared" si="7"/>
        <v>96.967999999999989</v>
      </c>
      <c r="O34" s="197"/>
      <c r="P34" s="172" t="s">
        <v>14</v>
      </c>
      <c r="Q34" s="132" t="s">
        <v>32</v>
      </c>
      <c r="R34" s="115">
        <v>0.01</v>
      </c>
      <c r="S34" s="144">
        <f t="shared" si="8"/>
        <v>98.131615999999994</v>
      </c>
      <c r="T34" s="186"/>
      <c r="U34" s="128" t="s">
        <v>14</v>
      </c>
      <c r="V34" s="132" t="s">
        <v>32</v>
      </c>
      <c r="W34" s="115">
        <v>0.01</v>
      </c>
      <c r="X34" s="144">
        <f t="shared" si="9"/>
        <v>98.131615999999994</v>
      </c>
      <c r="Y34" s="186"/>
      <c r="Z34" s="128" t="s">
        <v>14</v>
      </c>
      <c r="AA34" s="132" t="s">
        <v>32</v>
      </c>
      <c r="AB34" s="115">
        <v>0.01</v>
      </c>
      <c r="AC34" s="144">
        <f t="shared" si="5"/>
        <v>104.7653132416</v>
      </c>
    </row>
    <row r="35" spans="1:29" x14ac:dyDescent="0.25">
      <c r="A35" s="2" t="s">
        <v>16</v>
      </c>
      <c r="B35" s="10" t="s">
        <v>33</v>
      </c>
      <c r="C35" s="15">
        <v>6.0000000000000001E-3</v>
      </c>
      <c r="D35" s="51">
        <f t="shared" si="0"/>
        <v>58.180799999999998</v>
      </c>
      <c r="F35" s="2" t="s">
        <v>16</v>
      </c>
      <c r="G35" s="10" t="s">
        <v>33</v>
      </c>
      <c r="H35" s="115">
        <v>6.0000000000000001E-3</v>
      </c>
      <c r="I35" s="162">
        <f t="shared" si="6"/>
        <v>58.180799999999998</v>
      </c>
      <c r="J35" s="197"/>
      <c r="K35" s="128" t="s">
        <v>16</v>
      </c>
      <c r="L35" s="132" t="s">
        <v>33</v>
      </c>
      <c r="M35" s="115">
        <v>6.0000000000000001E-3</v>
      </c>
      <c r="N35" s="187">
        <f t="shared" si="7"/>
        <v>58.180799999999998</v>
      </c>
      <c r="O35" s="197"/>
      <c r="P35" s="172" t="s">
        <v>16</v>
      </c>
      <c r="Q35" s="132" t="s">
        <v>33</v>
      </c>
      <c r="R35" s="115">
        <v>6.0000000000000001E-3</v>
      </c>
      <c r="S35" s="144">
        <f t="shared" si="8"/>
        <v>58.878969599999998</v>
      </c>
      <c r="T35" s="186"/>
      <c r="U35" s="128" t="s">
        <v>16</v>
      </c>
      <c r="V35" s="132" t="s">
        <v>33</v>
      </c>
      <c r="W35" s="115">
        <v>6.0000000000000001E-3</v>
      </c>
      <c r="X35" s="144">
        <f t="shared" si="9"/>
        <v>58.878969599999998</v>
      </c>
      <c r="Y35" s="186"/>
      <c r="Z35" s="128" t="s">
        <v>16</v>
      </c>
      <c r="AA35" s="132" t="s">
        <v>33</v>
      </c>
      <c r="AB35" s="115">
        <v>6.0000000000000001E-3</v>
      </c>
      <c r="AC35" s="144">
        <f t="shared" si="5"/>
        <v>62.859187944959999</v>
      </c>
    </row>
    <row r="36" spans="1:29" x14ac:dyDescent="0.25">
      <c r="A36" s="2" t="s">
        <v>34</v>
      </c>
      <c r="B36" s="10" t="s">
        <v>35</v>
      </c>
      <c r="C36" s="15">
        <v>2E-3</v>
      </c>
      <c r="D36" s="51">
        <f t="shared" si="0"/>
        <v>19.393599999999999</v>
      </c>
      <c r="F36" s="2" t="s">
        <v>34</v>
      </c>
      <c r="G36" s="10" t="s">
        <v>35</v>
      </c>
      <c r="H36" s="115">
        <v>2E-3</v>
      </c>
      <c r="I36" s="162">
        <f t="shared" si="6"/>
        <v>19.393599999999999</v>
      </c>
      <c r="J36" s="197"/>
      <c r="K36" s="128" t="s">
        <v>34</v>
      </c>
      <c r="L36" s="132" t="s">
        <v>35</v>
      </c>
      <c r="M36" s="115">
        <v>2E-3</v>
      </c>
      <c r="N36" s="187">
        <f t="shared" si="7"/>
        <v>19.393599999999999</v>
      </c>
      <c r="O36" s="197"/>
      <c r="P36" s="172" t="s">
        <v>34</v>
      </c>
      <c r="Q36" s="132" t="s">
        <v>35</v>
      </c>
      <c r="R36" s="115">
        <v>2E-3</v>
      </c>
      <c r="S36" s="144">
        <f t="shared" si="8"/>
        <v>19.626323199999998</v>
      </c>
      <c r="T36" s="186"/>
      <c r="U36" s="128" t="s">
        <v>34</v>
      </c>
      <c r="V36" s="132" t="s">
        <v>35</v>
      </c>
      <c r="W36" s="115">
        <v>2E-3</v>
      </c>
      <c r="X36" s="144">
        <f t="shared" si="9"/>
        <v>19.626323199999998</v>
      </c>
      <c r="Y36" s="186"/>
      <c r="Z36" s="128" t="s">
        <v>34</v>
      </c>
      <c r="AA36" s="132" t="s">
        <v>35</v>
      </c>
      <c r="AB36" s="115">
        <v>2E-3</v>
      </c>
      <c r="AC36" s="144">
        <f t="shared" si="5"/>
        <v>20.95306264832</v>
      </c>
    </row>
    <row r="37" spans="1:29" x14ac:dyDescent="0.25">
      <c r="A37" s="2" t="s">
        <v>36</v>
      </c>
      <c r="B37" s="10" t="s">
        <v>37</v>
      </c>
      <c r="C37" s="15">
        <v>0.08</v>
      </c>
      <c r="D37" s="51">
        <f t="shared" si="0"/>
        <v>775.74399999999991</v>
      </c>
      <c r="F37" s="2" t="s">
        <v>36</v>
      </c>
      <c r="G37" s="10" t="s">
        <v>37</v>
      </c>
      <c r="H37" s="115">
        <v>0.08</v>
      </c>
      <c r="I37" s="162">
        <f t="shared" si="6"/>
        <v>775.74399999999991</v>
      </c>
      <c r="J37" s="197"/>
      <c r="K37" s="128" t="s">
        <v>36</v>
      </c>
      <c r="L37" s="132" t="s">
        <v>37</v>
      </c>
      <c r="M37" s="115">
        <v>0.08</v>
      </c>
      <c r="N37" s="187">
        <f t="shared" si="7"/>
        <v>775.74399999999991</v>
      </c>
      <c r="O37" s="197"/>
      <c r="P37" s="172" t="s">
        <v>36</v>
      </c>
      <c r="Q37" s="132" t="s">
        <v>37</v>
      </c>
      <c r="R37" s="115">
        <v>0.08</v>
      </c>
      <c r="S37" s="144">
        <f t="shared" si="8"/>
        <v>785.05292799999995</v>
      </c>
      <c r="T37" s="186"/>
      <c r="U37" s="128" t="s">
        <v>36</v>
      </c>
      <c r="V37" s="132" t="s">
        <v>37</v>
      </c>
      <c r="W37" s="115">
        <v>0.08</v>
      </c>
      <c r="X37" s="144">
        <f t="shared" si="9"/>
        <v>785.05292799999995</v>
      </c>
      <c r="Y37" s="186"/>
      <c r="Z37" s="128" t="s">
        <v>36</v>
      </c>
      <c r="AA37" s="132" t="s">
        <v>37</v>
      </c>
      <c r="AB37" s="115">
        <v>0.08</v>
      </c>
      <c r="AC37" s="144">
        <f t="shared" si="5"/>
        <v>838.12250593279998</v>
      </c>
    </row>
    <row r="38" spans="1:29" x14ac:dyDescent="0.25">
      <c r="A38" s="237" t="s">
        <v>18</v>
      </c>
      <c r="B38" s="239"/>
      <c r="C38" s="16">
        <f>SUM(C30:C37)</f>
        <v>0.158</v>
      </c>
      <c r="D38" s="51">
        <f>SUM(D30:D37)</f>
        <v>1532.0944</v>
      </c>
      <c r="F38" s="237" t="s">
        <v>18</v>
      </c>
      <c r="G38" s="239"/>
      <c r="H38" s="116">
        <f>SUM(H30:H37)</f>
        <v>0.158</v>
      </c>
      <c r="I38" s="162">
        <f>SUM(I30:I37)</f>
        <v>1532.0944</v>
      </c>
      <c r="J38" s="197"/>
      <c r="K38" s="268" t="s">
        <v>18</v>
      </c>
      <c r="L38" s="263"/>
      <c r="M38" s="116">
        <f>SUM(M30:M37)</f>
        <v>0.14800000000000002</v>
      </c>
      <c r="N38" s="187">
        <f>SUM(N30:N37)</f>
        <v>1435.1263999999996</v>
      </c>
      <c r="O38" s="197"/>
      <c r="P38" s="322" t="s">
        <v>18</v>
      </c>
      <c r="Q38" s="263"/>
      <c r="R38" s="116">
        <f>SUM(R30:R37)</f>
        <v>0.14800000000000002</v>
      </c>
      <c r="S38" s="144">
        <f>SUM(S30:S37)</f>
        <v>1452.3479167999999</v>
      </c>
      <c r="T38" s="186"/>
      <c r="U38" s="268" t="s">
        <v>18</v>
      </c>
      <c r="V38" s="263"/>
      <c r="W38" s="116">
        <f>SUM(W30:W37)</f>
        <v>0.14800000000000002</v>
      </c>
      <c r="X38" s="144">
        <f>SUM(X30:X37)</f>
        <v>1452.3479167999999</v>
      </c>
      <c r="Y38" s="186"/>
      <c r="Z38" s="268" t="s">
        <v>18</v>
      </c>
      <c r="AA38" s="263"/>
      <c r="AB38" s="116">
        <f>SUM(AB30:AB37)</f>
        <v>0.14800000000000002</v>
      </c>
      <c r="AC38" s="144">
        <f>SUM(AC30:AC37)</f>
        <v>1550.5266359756802</v>
      </c>
    </row>
    <row r="39" spans="1:29" x14ac:dyDescent="0.25">
      <c r="G39" s="1"/>
      <c r="H39" s="1"/>
      <c r="J39" s="197"/>
      <c r="K39" s="186"/>
      <c r="L39" s="288"/>
      <c r="M39" s="288"/>
      <c r="N39" s="186"/>
      <c r="O39" s="197"/>
      <c r="P39" s="186"/>
      <c r="Q39" s="288"/>
      <c r="R39" s="288"/>
      <c r="S39" s="186"/>
      <c r="T39" s="186"/>
      <c r="U39" s="186"/>
      <c r="V39" s="288"/>
      <c r="W39" s="288"/>
      <c r="X39" s="186"/>
      <c r="Y39" s="186"/>
      <c r="Z39" s="186"/>
      <c r="AA39" s="288"/>
      <c r="AB39" s="288"/>
      <c r="AC39" s="186"/>
    </row>
    <row r="40" spans="1:29" ht="15" customHeight="1" x14ac:dyDescent="0.25">
      <c r="A40" s="245" t="s">
        <v>38</v>
      </c>
      <c r="B40" s="245"/>
      <c r="C40" s="245"/>
      <c r="D40" s="245"/>
      <c r="F40" s="245" t="s">
        <v>38</v>
      </c>
      <c r="G40" s="245"/>
      <c r="H40" s="245"/>
      <c r="I40" s="246"/>
      <c r="J40" s="197"/>
      <c r="K40" s="319" t="s">
        <v>38</v>
      </c>
      <c r="L40" s="319"/>
      <c r="M40" s="319"/>
      <c r="N40" s="320"/>
      <c r="O40" s="197"/>
      <c r="P40" s="321" t="s">
        <v>38</v>
      </c>
      <c r="Q40" s="319"/>
      <c r="R40" s="319"/>
      <c r="S40" s="319"/>
      <c r="T40" s="186"/>
      <c r="U40" s="319" t="s">
        <v>38</v>
      </c>
      <c r="V40" s="319"/>
      <c r="W40" s="319"/>
      <c r="X40" s="319"/>
      <c r="Y40" s="186"/>
      <c r="Z40" s="319" t="s">
        <v>38</v>
      </c>
      <c r="AA40" s="319"/>
      <c r="AB40" s="319"/>
      <c r="AC40" s="319"/>
    </row>
    <row r="41" spans="1:29" x14ac:dyDescent="0.25">
      <c r="A41" s="34" t="s">
        <v>39</v>
      </c>
      <c r="B41" s="35" t="s">
        <v>40</v>
      </c>
      <c r="C41" s="34" t="s">
        <v>90</v>
      </c>
      <c r="D41" s="35" t="s">
        <v>5</v>
      </c>
      <c r="F41" s="96" t="s">
        <v>39</v>
      </c>
      <c r="G41" s="95" t="s">
        <v>40</v>
      </c>
      <c r="H41" s="96" t="s">
        <v>90</v>
      </c>
      <c r="I41" s="159" t="s">
        <v>5</v>
      </c>
      <c r="J41" s="197"/>
      <c r="K41" s="206" t="s">
        <v>39</v>
      </c>
      <c r="L41" s="314" t="s">
        <v>40</v>
      </c>
      <c r="M41" s="206" t="s">
        <v>90</v>
      </c>
      <c r="N41" s="313" t="s">
        <v>5</v>
      </c>
      <c r="O41" s="197"/>
      <c r="P41" s="208" t="s">
        <v>39</v>
      </c>
      <c r="Q41" s="314" t="s">
        <v>40</v>
      </c>
      <c r="R41" s="206" t="s">
        <v>90</v>
      </c>
      <c r="S41" s="314" t="s">
        <v>5</v>
      </c>
      <c r="T41" s="186"/>
      <c r="U41" s="206" t="s">
        <v>39</v>
      </c>
      <c r="V41" s="314" t="s">
        <v>40</v>
      </c>
      <c r="W41" s="206" t="s">
        <v>90</v>
      </c>
      <c r="X41" s="314" t="s">
        <v>5</v>
      </c>
      <c r="Y41" s="186"/>
      <c r="Z41" s="206" t="s">
        <v>39</v>
      </c>
      <c r="AA41" s="314" t="s">
        <v>40</v>
      </c>
      <c r="AB41" s="206" t="s">
        <v>90</v>
      </c>
      <c r="AC41" s="314" t="s">
        <v>5</v>
      </c>
    </row>
    <row r="42" spans="1:29" x14ac:dyDescent="0.25">
      <c r="A42" s="2" t="s">
        <v>6</v>
      </c>
      <c r="B42" s="10" t="s">
        <v>41</v>
      </c>
      <c r="C42" s="30"/>
      <c r="D42" s="14">
        <f>IF((D13*6%)&gt;(C42*10),0,(C42*10)-(D13*6%))</f>
        <v>0</v>
      </c>
      <c r="F42" s="2" t="s">
        <v>6</v>
      </c>
      <c r="G42" s="10" t="s">
        <v>41</v>
      </c>
      <c r="H42" s="30"/>
      <c r="I42" s="163">
        <f>IF((I13*6%)&gt;(H42*10),0,(H42*10)-(I13*6%))</f>
        <v>0</v>
      </c>
      <c r="J42" s="197"/>
      <c r="K42" s="128" t="s">
        <v>6</v>
      </c>
      <c r="L42" s="132" t="s">
        <v>41</v>
      </c>
      <c r="M42" s="145"/>
      <c r="N42" s="323">
        <f>IF((N13*6%)&gt;(M42*10),0,(M42*10)-(N13*6%))</f>
        <v>0</v>
      </c>
      <c r="O42" s="197"/>
      <c r="P42" s="172" t="s">
        <v>6</v>
      </c>
      <c r="Q42" s="132" t="s">
        <v>41</v>
      </c>
      <c r="R42" s="145"/>
      <c r="S42" s="153">
        <f>IF((S13*6%)&gt;(R42*10),0,(R42*10)-(S13*6%))</f>
        <v>0</v>
      </c>
      <c r="T42" s="186"/>
      <c r="U42" s="128" t="s">
        <v>6</v>
      </c>
      <c r="V42" s="132" t="s">
        <v>41</v>
      </c>
      <c r="W42" s="145"/>
      <c r="X42" s="153">
        <f>IF((X13*6%)&gt;(W42*10),0,(W42*10)-(X13*6%))</f>
        <v>0</v>
      </c>
      <c r="Y42" s="186"/>
      <c r="Z42" s="128" t="s">
        <v>6</v>
      </c>
      <c r="AA42" s="132" t="s">
        <v>41</v>
      </c>
      <c r="AB42" s="145"/>
      <c r="AC42" s="153">
        <f>IF((AC13*6%)&gt;(AB42*10),0,(AB42*10)-(AC13*6%))</f>
        <v>0</v>
      </c>
    </row>
    <row r="43" spans="1:29" x14ac:dyDescent="0.25">
      <c r="A43" s="2" t="s">
        <v>8</v>
      </c>
      <c r="B43" s="10" t="s">
        <v>42</v>
      </c>
      <c r="C43" s="30">
        <v>22</v>
      </c>
      <c r="D43" s="42">
        <f>(C43*26.24)*0.8</f>
        <v>461.82400000000001</v>
      </c>
      <c r="F43" s="2" t="s">
        <v>8</v>
      </c>
      <c r="G43" s="10" t="s">
        <v>42</v>
      </c>
      <c r="H43" s="30">
        <v>22</v>
      </c>
      <c r="I43" s="161">
        <f>(H43*26.24)*0.8</f>
        <v>461.82400000000001</v>
      </c>
      <c r="J43" s="197"/>
      <c r="K43" s="128" t="s">
        <v>8</v>
      </c>
      <c r="L43" s="132" t="s">
        <v>42</v>
      </c>
      <c r="M43" s="145">
        <v>22</v>
      </c>
      <c r="N43" s="169">
        <f>(M43*26.24)*0.8</f>
        <v>461.82400000000001</v>
      </c>
      <c r="O43" s="197"/>
      <c r="P43" s="172" t="s">
        <v>8</v>
      </c>
      <c r="Q43" s="132" t="s">
        <v>42</v>
      </c>
      <c r="R43" s="145">
        <v>22</v>
      </c>
      <c r="S43" s="114">
        <f>(R43*26.87)*0.8</f>
        <v>472.91200000000003</v>
      </c>
      <c r="T43" s="186"/>
      <c r="U43" s="128" t="s">
        <v>8</v>
      </c>
      <c r="V43" s="132" t="s">
        <v>42</v>
      </c>
      <c r="W43" s="145">
        <v>22</v>
      </c>
      <c r="X43" s="114">
        <f>(W43*26.87)*0.8</f>
        <v>472.91200000000003</v>
      </c>
      <c r="Y43" s="186"/>
      <c r="Z43" s="128" t="s">
        <v>8</v>
      </c>
      <c r="AA43" s="132" t="s">
        <v>42</v>
      </c>
      <c r="AB43" s="145">
        <v>22</v>
      </c>
      <c r="AC43" s="114">
        <f>(AB43*28.69)*0.8</f>
        <v>504.94400000000007</v>
      </c>
    </row>
    <row r="44" spans="1:29" x14ac:dyDescent="0.25">
      <c r="A44" s="2" t="s">
        <v>10</v>
      </c>
      <c r="B44" s="10" t="s">
        <v>43</v>
      </c>
      <c r="C44" s="30"/>
      <c r="D44" s="42">
        <f>204.41*50%</f>
        <v>102.205</v>
      </c>
      <c r="F44" s="2" t="s">
        <v>10</v>
      </c>
      <c r="G44" s="10" t="s">
        <v>43</v>
      </c>
      <c r="H44" s="30"/>
      <c r="I44" s="161">
        <f>204.41*50%</f>
        <v>102.205</v>
      </c>
      <c r="J44" s="197"/>
      <c r="K44" s="128" t="s">
        <v>10</v>
      </c>
      <c r="L44" s="132" t="s">
        <v>43</v>
      </c>
      <c r="M44" s="145"/>
      <c r="N44" s="169">
        <f>204.41*50%</f>
        <v>102.205</v>
      </c>
      <c r="O44" s="197"/>
      <c r="P44" s="172" t="s">
        <v>10</v>
      </c>
      <c r="Q44" s="324" t="s">
        <v>43</v>
      </c>
      <c r="R44" s="145"/>
      <c r="S44" s="114">
        <f>204.41*50%</f>
        <v>102.205</v>
      </c>
      <c r="T44" s="186"/>
      <c r="U44" s="128" t="s">
        <v>10</v>
      </c>
      <c r="V44" s="324" t="s">
        <v>43</v>
      </c>
      <c r="W44" s="145"/>
      <c r="X44" s="114">
        <f>204.41*50%</f>
        <v>102.205</v>
      </c>
      <c r="Y44" s="186"/>
      <c r="Z44" s="128" t="s">
        <v>10</v>
      </c>
      <c r="AA44" s="324" t="s">
        <v>43</v>
      </c>
      <c r="AB44" s="145"/>
      <c r="AC44" s="114">
        <f>236.09*50%</f>
        <v>118.045</v>
      </c>
    </row>
    <row r="45" spans="1:29" x14ac:dyDescent="0.25">
      <c r="A45" s="2" t="s">
        <v>12</v>
      </c>
      <c r="B45" s="10" t="s">
        <v>91</v>
      </c>
      <c r="C45" s="30"/>
      <c r="D45" s="42">
        <v>0</v>
      </c>
      <c r="F45" s="2" t="s">
        <v>12</v>
      </c>
      <c r="G45" s="10" t="s">
        <v>91</v>
      </c>
      <c r="H45" s="30"/>
      <c r="I45" s="161">
        <v>0</v>
      </c>
      <c r="J45" s="197"/>
      <c r="K45" s="128" t="s">
        <v>12</v>
      </c>
      <c r="L45" s="132" t="s">
        <v>91</v>
      </c>
      <c r="M45" s="145"/>
      <c r="N45" s="169">
        <v>0</v>
      </c>
      <c r="O45" s="197"/>
      <c r="P45" s="172" t="s">
        <v>12</v>
      </c>
      <c r="Q45" s="132" t="s">
        <v>91</v>
      </c>
      <c r="R45" s="145"/>
      <c r="S45" s="114">
        <v>0</v>
      </c>
      <c r="T45" s="186"/>
      <c r="U45" s="128" t="s">
        <v>12</v>
      </c>
      <c r="V45" s="132" t="s">
        <v>91</v>
      </c>
      <c r="W45" s="145"/>
      <c r="X45" s="114">
        <v>0</v>
      </c>
      <c r="Y45" s="186"/>
      <c r="Z45" s="128" t="s">
        <v>12</v>
      </c>
      <c r="AA45" s="132" t="s">
        <v>91</v>
      </c>
      <c r="AB45" s="145"/>
      <c r="AC45" s="114">
        <v>0</v>
      </c>
    </row>
    <row r="46" spans="1:29" x14ac:dyDescent="0.25">
      <c r="A46" s="233" t="s">
        <v>18</v>
      </c>
      <c r="B46" s="233"/>
      <c r="C46" s="233"/>
      <c r="D46" s="42">
        <f>SUM(D42:D45)</f>
        <v>564.029</v>
      </c>
      <c r="F46" s="233" t="s">
        <v>18</v>
      </c>
      <c r="G46" s="233"/>
      <c r="H46" s="233"/>
      <c r="I46" s="161">
        <f>SUM(I42:I45)</f>
        <v>564.029</v>
      </c>
      <c r="J46" s="197"/>
      <c r="K46" s="264" t="s">
        <v>18</v>
      </c>
      <c r="L46" s="264"/>
      <c r="M46" s="264"/>
      <c r="N46" s="169">
        <f>SUM(N42:N45)</f>
        <v>564.029</v>
      </c>
      <c r="O46" s="197"/>
      <c r="P46" s="263" t="s">
        <v>18</v>
      </c>
      <c r="Q46" s="264"/>
      <c r="R46" s="264"/>
      <c r="S46" s="114">
        <f>SUM(S42:S45)</f>
        <v>575.11700000000008</v>
      </c>
      <c r="T46" s="186"/>
      <c r="U46" s="264" t="s">
        <v>18</v>
      </c>
      <c r="V46" s="264"/>
      <c r="W46" s="264"/>
      <c r="X46" s="114">
        <f>SUM(X42:X45)</f>
        <v>575.11700000000008</v>
      </c>
      <c r="Y46" s="186"/>
      <c r="Z46" s="264" t="s">
        <v>18</v>
      </c>
      <c r="AA46" s="264"/>
      <c r="AB46" s="264"/>
      <c r="AC46" s="114">
        <f>SUM(AC42:AC45)</f>
        <v>622.98900000000003</v>
      </c>
    </row>
    <row r="47" spans="1:29" x14ac:dyDescent="0.25">
      <c r="G47" s="1"/>
      <c r="H47" s="1"/>
      <c r="J47" s="197"/>
      <c r="K47" s="186"/>
      <c r="L47" s="288"/>
      <c r="M47" s="288"/>
      <c r="N47" s="186"/>
      <c r="O47" s="197"/>
      <c r="P47" s="186"/>
      <c r="Q47" s="288"/>
      <c r="R47" s="288"/>
      <c r="S47" s="186"/>
      <c r="T47" s="186"/>
      <c r="U47" s="186"/>
      <c r="V47" s="288"/>
      <c r="W47" s="288"/>
      <c r="X47" s="186"/>
      <c r="Y47" s="186"/>
      <c r="Z47" s="186"/>
      <c r="AA47" s="288"/>
      <c r="AB47" s="288"/>
      <c r="AC47" s="186"/>
    </row>
    <row r="48" spans="1:29" ht="15" customHeight="1" x14ac:dyDescent="0.25">
      <c r="A48" s="245" t="s">
        <v>44</v>
      </c>
      <c r="B48" s="245"/>
      <c r="C48" s="245"/>
      <c r="D48" s="245"/>
      <c r="F48" s="245" t="s">
        <v>44</v>
      </c>
      <c r="G48" s="245"/>
      <c r="H48" s="245"/>
      <c r="I48" s="246"/>
      <c r="J48" s="197"/>
      <c r="K48" s="319" t="s">
        <v>44</v>
      </c>
      <c r="L48" s="319"/>
      <c r="M48" s="319"/>
      <c r="N48" s="320"/>
      <c r="O48" s="197"/>
      <c r="P48" s="321" t="s">
        <v>44</v>
      </c>
      <c r="Q48" s="319"/>
      <c r="R48" s="319"/>
      <c r="S48" s="319"/>
      <c r="T48" s="186"/>
      <c r="U48" s="319" t="s">
        <v>44</v>
      </c>
      <c r="V48" s="319"/>
      <c r="W48" s="319"/>
      <c r="X48" s="319"/>
      <c r="Y48" s="186"/>
      <c r="Z48" s="319" t="s">
        <v>44</v>
      </c>
      <c r="AA48" s="319"/>
      <c r="AB48" s="319"/>
      <c r="AC48" s="319"/>
    </row>
    <row r="49" spans="1:29" x14ac:dyDescent="0.25">
      <c r="A49" s="35">
        <v>2</v>
      </c>
      <c r="B49" s="244" t="s">
        <v>45</v>
      </c>
      <c r="C49" s="244"/>
      <c r="D49" s="35" t="s">
        <v>5</v>
      </c>
      <c r="F49" s="95">
        <v>2</v>
      </c>
      <c r="G49" s="244" t="s">
        <v>45</v>
      </c>
      <c r="H49" s="244"/>
      <c r="I49" s="159" t="s">
        <v>5</v>
      </c>
      <c r="J49" s="197"/>
      <c r="K49" s="314">
        <v>2</v>
      </c>
      <c r="L49" s="312" t="s">
        <v>45</v>
      </c>
      <c r="M49" s="312"/>
      <c r="N49" s="313" t="s">
        <v>5</v>
      </c>
      <c r="O49" s="197"/>
      <c r="P49" s="325">
        <v>2</v>
      </c>
      <c r="Q49" s="312" t="s">
        <v>45</v>
      </c>
      <c r="R49" s="312"/>
      <c r="S49" s="314" t="s">
        <v>5</v>
      </c>
      <c r="T49" s="186"/>
      <c r="U49" s="314">
        <v>2</v>
      </c>
      <c r="V49" s="312" t="s">
        <v>45</v>
      </c>
      <c r="W49" s="312"/>
      <c r="X49" s="314" t="s">
        <v>5</v>
      </c>
      <c r="Y49" s="186"/>
      <c r="Z49" s="314">
        <v>2</v>
      </c>
      <c r="AA49" s="312" t="s">
        <v>45</v>
      </c>
      <c r="AB49" s="312"/>
      <c r="AC49" s="314" t="s">
        <v>5</v>
      </c>
    </row>
    <row r="50" spans="1:29" ht="30" customHeight="1" x14ac:dyDescent="0.25">
      <c r="A50" s="9" t="s">
        <v>20</v>
      </c>
      <c r="B50" s="232" t="s">
        <v>21</v>
      </c>
      <c r="C50" s="232"/>
      <c r="D50" s="42">
        <f>D26</f>
        <v>1696.8</v>
      </c>
      <c r="F50" s="9" t="s">
        <v>20</v>
      </c>
      <c r="G50" s="232" t="s">
        <v>21</v>
      </c>
      <c r="H50" s="232"/>
      <c r="I50" s="161">
        <f>I26</f>
        <v>1696.8</v>
      </c>
      <c r="J50" s="197"/>
      <c r="K50" s="129" t="s">
        <v>20</v>
      </c>
      <c r="L50" s="269" t="s">
        <v>21</v>
      </c>
      <c r="M50" s="269"/>
      <c r="N50" s="169">
        <f>N26</f>
        <v>1696.8</v>
      </c>
      <c r="O50" s="197"/>
      <c r="P50" s="173" t="s">
        <v>20</v>
      </c>
      <c r="Q50" s="269" t="s">
        <v>21</v>
      </c>
      <c r="R50" s="269"/>
      <c r="S50" s="114">
        <f>S26</f>
        <v>1717.1615999999999</v>
      </c>
      <c r="T50" s="186"/>
      <c r="U50" s="129" t="s">
        <v>20</v>
      </c>
      <c r="V50" s="269" t="s">
        <v>21</v>
      </c>
      <c r="W50" s="269"/>
      <c r="X50" s="114">
        <f>X26</f>
        <v>1717.1615999999999</v>
      </c>
      <c r="Y50" s="186"/>
      <c r="Z50" s="129" t="s">
        <v>20</v>
      </c>
      <c r="AA50" s="269" t="s">
        <v>21</v>
      </c>
      <c r="AB50" s="269"/>
      <c r="AC50" s="114">
        <f>AC26</f>
        <v>1833.2417241599999</v>
      </c>
    </row>
    <row r="51" spans="1:29" x14ac:dyDescent="0.25">
      <c r="A51" s="9" t="s">
        <v>26</v>
      </c>
      <c r="B51" s="234" t="s">
        <v>27</v>
      </c>
      <c r="C51" s="234"/>
      <c r="D51" s="42">
        <f>D38</f>
        <v>1532.0944</v>
      </c>
      <c r="F51" s="9" t="s">
        <v>26</v>
      </c>
      <c r="G51" s="234" t="s">
        <v>27</v>
      </c>
      <c r="H51" s="234"/>
      <c r="I51" s="161">
        <f>I38</f>
        <v>1532.0944</v>
      </c>
      <c r="J51" s="197"/>
      <c r="K51" s="129" t="s">
        <v>26</v>
      </c>
      <c r="L51" s="267" t="s">
        <v>27</v>
      </c>
      <c r="M51" s="267"/>
      <c r="N51" s="169">
        <f>N38</f>
        <v>1435.1263999999996</v>
      </c>
      <c r="O51" s="197"/>
      <c r="P51" s="173" t="s">
        <v>26</v>
      </c>
      <c r="Q51" s="267" t="s">
        <v>27</v>
      </c>
      <c r="R51" s="267"/>
      <c r="S51" s="114">
        <f>S38</f>
        <v>1452.3479167999999</v>
      </c>
      <c r="T51" s="186"/>
      <c r="U51" s="129" t="s">
        <v>26</v>
      </c>
      <c r="V51" s="267" t="s">
        <v>27</v>
      </c>
      <c r="W51" s="267"/>
      <c r="X51" s="114">
        <f>X38</f>
        <v>1452.3479167999999</v>
      </c>
      <c r="Y51" s="186"/>
      <c r="Z51" s="129" t="s">
        <v>26</v>
      </c>
      <c r="AA51" s="267" t="s">
        <v>27</v>
      </c>
      <c r="AB51" s="267"/>
      <c r="AC51" s="114">
        <f>AC38</f>
        <v>1550.5266359756802</v>
      </c>
    </row>
    <row r="52" spans="1:29" x14ac:dyDescent="0.25">
      <c r="A52" s="9" t="s">
        <v>39</v>
      </c>
      <c r="B52" s="234" t="s">
        <v>40</v>
      </c>
      <c r="C52" s="234"/>
      <c r="D52" s="42">
        <f>D46</f>
        <v>564.029</v>
      </c>
      <c r="F52" s="9" t="s">
        <v>39</v>
      </c>
      <c r="G52" s="234" t="s">
        <v>40</v>
      </c>
      <c r="H52" s="234"/>
      <c r="I52" s="161">
        <f>I46</f>
        <v>564.029</v>
      </c>
      <c r="J52" s="197"/>
      <c r="K52" s="129" t="s">
        <v>39</v>
      </c>
      <c r="L52" s="267" t="s">
        <v>40</v>
      </c>
      <c r="M52" s="267"/>
      <c r="N52" s="169">
        <f>N46</f>
        <v>564.029</v>
      </c>
      <c r="O52" s="197"/>
      <c r="P52" s="173" t="s">
        <v>39</v>
      </c>
      <c r="Q52" s="267" t="s">
        <v>40</v>
      </c>
      <c r="R52" s="267"/>
      <c r="S52" s="114">
        <f>S46</f>
        <v>575.11700000000008</v>
      </c>
      <c r="T52" s="186"/>
      <c r="U52" s="129" t="s">
        <v>39</v>
      </c>
      <c r="V52" s="267" t="s">
        <v>40</v>
      </c>
      <c r="W52" s="267"/>
      <c r="X52" s="114">
        <f>X46</f>
        <v>575.11700000000008</v>
      </c>
      <c r="Y52" s="186"/>
      <c r="Z52" s="129" t="s">
        <v>39</v>
      </c>
      <c r="AA52" s="267" t="s">
        <v>40</v>
      </c>
      <c r="AB52" s="267"/>
      <c r="AC52" s="114">
        <f>AC46</f>
        <v>622.98900000000003</v>
      </c>
    </row>
    <row r="53" spans="1:29" x14ac:dyDescent="0.25">
      <c r="A53" s="237" t="s">
        <v>18</v>
      </c>
      <c r="B53" s="238"/>
      <c r="C53" s="239"/>
      <c r="D53" s="42">
        <f>SUM(D50:D52)</f>
        <v>3792.9234000000001</v>
      </c>
      <c r="F53" s="237" t="s">
        <v>18</v>
      </c>
      <c r="G53" s="238"/>
      <c r="H53" s="239"/>
      <c r="I53" s="161">
        <f>SUM(I50:I52)</f>
        <v>3792.9234000000001</v>
      </c>
      <c r="J53" s="197"/>
      <c r="K53" s="268" t="s">
        <v>18</v>
      </c>
      <c r="L53" s="322"/>
      <c r="M53" s="263"/>
      <c r="N53" s="169">
        <f>SUM(N50:N52)</f>
        <v>3695.9553999999994</v>
      </c>
      <c r="O53" s="197"/>
      <c r="P53" s="322" t="s">
        <v>18</v>
      </c>
      <c r="Q53" s="322"/>
      <c r="R53" s="263"/>
      <c r="S53" s="114">
        <f>SUM(S50:S52)</f>
        <v>3744.6265168</v>
      </c>
      <c r="T53" s="186"/>
      <c r="U53" s="268" t="s">
        <v>18</v>
      </c>
      <c r="V53" s="322"/>
      <c r="W53" s="263"/>
      <c r="X53" s="114">
        <f>SUM(X50:X52)</f>
        <v>3744.6265168</v>
      </c>
      <c r="Y53" s="186"/>
      <c r="Z53" s="268" t="s">
        <v>18</v>
      </c>
      <c r="AA53" s="322"/>
      <c r="AB53" s="263"/>
      <c r="AC53" s="114">
        <f>SUM(AC50:AC52)</f>
        <v>4006.7573601356803</v>
      </c>
    </row>
    <row r="54" spans="1:29" x14ac:dyDescent="0.25">
      <c r="G54" s="1"/>
      <c r="H54" s="1"/>
      <c r="J54" s="197"/>
      <c r="K54" s="186"/>
      <c r="L54" s="288"/>
      <c r="M54" s="288"/>
      <c r="N54" s="186"/>
      <c r="O54" s="197"/>
      <c r="P54" s="186"/>
      <c r="Q54" s="288"/>
      <c r="R54" s="288"/>
      <c r="S54" s="186"/>
      <c r="T54" s="186"/>
      <c r="U54" s="186"/>
      <c r="V54" s="288"/>
      <c r="W54" s="288"/>
      <c r="X54" s="186"/>
      <c r="Y54" s="186"/>
      <c r="Z54" s="186"/>
      <c r="AA54" s="288"/>
      <c r="AB54" s="288"/>
      <c r="AC54" s="186"/>
    </row>
    <row r="55" spans="1:29" ht="15" customHeight="1" x14ac:dyDescent="0.25">
      <c r="A55" s="245" t="s">
        <v>78</v>
      </c>
      <c r="B55" s="245"/>
      <c r="C55" s="245"/>
      <c r="D55" s="245"/>
      <c r="F55" s="245" t="s">
        <v>78</v>
      </c>
      <c r="G55" s="245"/>
      <c r="H55" s="245"/>
      <c r="I55" s="246"/>
      <c r="J55" s="197"/>
      <c r="K55" s="319" t="s">
        <v>78</v>
      </c>
      <c r="L55" s="319"/>
      <c r="M55" s="319"/>
      <c r="N55" s="320"/>
      <c r="O55" s="197"/>
      <c r="P55" s="321" t="s">
        <v>78</v>
      </c>
      <c r="Q55" s="319"/>
      <c r="R55" s="319"/>
      <c r="S55" s="319"/>
      <c r="T55" s="186"/>
      <c r="U55" s="319" t="s">
        <v>78</v>
      </c>
      <c r="V55" s="319"/>
      <c r="W55" s="319"/>
      <c r="X55" s="319"/>
      <c r="Y55" s="186"/>
      <c r="Z55" s="319" t="s">
        <v>78</v>
      </c>
      <c r="AA55" s="319"/>
      <c r="AB55" s="319"/>
      <c r="AC55" s="319"/>
    </row>
    <row r="56" spans="1:29" x14ac:dyDescent="0.25">
      <c r="A56" s="35">
        <v>3</v>
      </c>
      <c r="B56" s="35" t="s">
        <v>46</v>
      </c>
      <c r="C56" s="35" t="s">
        <v>28</v>
      </c>
      <c r="D56" s="35" t="s">
        <v>5</v>
      </c>
      <c r="F56" s="95">
        <v>3</v>
      </c>
      <c r="G56" s="95" t="s">
        <v>46</v>
      </c>
      <c r="H56" s="95" t="s">
        <v>28</v>
      </c>
      <c r="I56" s="159" t="s">
        <v>5</v>
      </c>
      <c r="J56" s="197"/>
      <c r="K56" s="314">
        <v>3</v>
      </c>
      <c r="L56" s="314" t="s">
        <v>46</v>
      </c>
      <c r="M56" s="314" t="s">
        <v>28</v>
      </c>
      <c r="N56" s="313" t="s">
        <v>5</v>
      </c>
      <c r="O56" s="197"/>
      <c r="P56" s="325">
        <v>3</v>
      </c>
      <c r="Q56" s="314" t="s">
        <v>46</v>
      </c>
      <c r="R56" s="314" t="s">
        <v>28</v>
      </c>
      <c r="S56" s="314" t="s">
        <v>5</v>
      </c>
      <c r="T56" s="186"/>
      <c r="U56" s="314">
        <v>3</v>
      </c>
      <c r="V56" s="314" t="s">
        <v>46</v>
      </c>
      <c r="W56" s="314" t="s">
        <v>28</v>
      </c>
      <c r="X56" s="314" t="s">
        <v>5</v>
      </c>
      <c r="Y56" s="186"/>
      <c r="Z56" s="314">
        <v>3</v>
      </c>
      <c r="AA56" s="314" t="s">
        <v>46</v>
      </c>
      <c r="AB56" s="314" t="s">
        <v>28</v>
      </c>
      <c r="AC56" s="314" t="s">
        <v>5</v>
      </c>
    </row>
    <row r="57" spans="1:29" ht="33" customHeight="1" x14ac:dyDescent="0.25">
      <c r="A57" s="9" t="s">
        <v>6</v>
      </c>
      <c r="B57" s="6" t="s">
        <v>47</v>
      </c>
      <c r="C57" s="52">
        <v>4.1999999999999997E-3</v>
      </c>
      <c r="D57" s="54">
        <f t="shared" ref="D57:D62" si="10">C57*($D$19+$D$26)</f>
        <v>40.726559999999992</v>
      </c>
      <c r="F57" s="9" t="s">
        <v>6</v>
      </c>
      <c r="G57" s="6" t="s">
        <v>47</v>
      </c>
      <c r="H57" s="126">
        <v>4.1999999999999997E-3</v>
      </c>
      <c r="I57" s="175">
        <f t="shared" ref="I57:I62" si="11">H57*($I$19+$I$26)</f>
        <v>40.726559999999992</v>
      </c>
      <c r="J57" s="197"/>
      <c r="K57" s="129" t="s">
        <v>6</v>
      </c>
      <c r="L57" s="143" t="s">
        <v>47</v>
      </c>
      <c r="M57" s="147">
        <v>4.1999999999999997E-3</v>
      </c>
      <c r="N57" s="188">
        <f t="shared" ref="N57:N62" si="12">M57*($N$19+$N$26)</f>
        <v>40.726559999999992</v>
      </c>
      <c r="O57" s="197"/>
      <c r="P57" s="173" t="s">
        <v>6</v>
      </c>
      <c r="Q57" s="143" t="s">
        <v>47</v>
      </c>
      <c r="R57" s="147">
        <v>4.1999999999999997E-3</v>
      </c>
      <c r="S57" s="148">
        <f t="shared" ref="S57:S62" si="13">R57*($S$19+$S$26)</f>
        <v>41.215278719999993</v>
      </c>
      <c r="T57" s="186"/>
      <c r="U57" s="129" t="s">
        <v>6</v>
      </c>
      <c r="V57" s="143" t="s">
        <v>47</v>
      </c>
      <c r="W57" s="147">
        <v>4.1999999999999997E-3</v>
      </c>
      <c r="X57" s="148">
        <f t="shared" ref="X57:X62" si="14">W57*($X$19+$X$26)</f>
        <v>41.215278719999993</v>
      </c>
      <c r="Y57" s="186"/>
      <c r="Z57" s="129" t="s">
        <v>6</v>
      </c>
      <c r="AA57" s="143" t="s">
        <v>47</v>
      </c>
      <c r="AB57" s="147">
        <v>4.1999999999999997E-3</v>
      </c>
      <c r="AC57" s="148">
        <f t="shared" ref="AC57:AC62" si="15">AB57*($AC$19+$AC$26)</f>
        <v>44.001431561471996</v>
      </c>
    </row>
    <row r="58" spans="1:29" ht="26.25" customHeight="1" x14ac:dyDescent="0.25">
      <c r="A58" s="9" t="s">
        <v>8</v>
      </c>
      <c r="B58" s="6" t="s">
        <v>48</v>
      </c>
      <c r="C58" s="52">
        <v>2.9999999999999997E-4</v>
      </c>
      <c r="D58" s="54">
        <f t="shared" si="10"/>
        <v>2.9090399999999996</v>
      </c>
      <c r="F58" s="9" t="s">
        <v>8</v>
      </c>
      <c r="G58" s="6" t="s">
        <v>48</v>
      </c>
      <c r="H58" s="126">
        <v>2.9999999999999997E-4</v>
      </c>
      <c r="I58" s="175">
        <f t="shared" si="11"/>
        <v>2.9090399999999996</v>
      </c>
      <c r="J58" s="197"/>
      <c r="K58" s="129" t="s">
        <v>8</v>
      </c>
      <c r="L58" s="143" t="s">
        <v>48</v>
      </c>
      <c r="M58" s="147">
        <v>2.9999999999999997E-4</v>
      </c>
      <c r="N58" s="188">
        <f t="shared" si="12"/>
        <v>2.9090399999999996</v>
      </c>
      <c r="O58" s="197"/>
      <c r="P58" s="173" t="s">
        <v>8</v>
      </c>
      <c r="Q58" s="143" t="s">
        <v>48</v>
      </c>
      <c r="R58" s="147">
        <v>2.9999999999999997E-4</v>
      </c>
      <c r="S58" s="148">
        <f t="shared" si="13"/>
        <v>2.9439484799999995</v>
      </c>
      <c r="T58" s="186"/>
      <c r="U58" s="129" t="s">
        <v>8</v>
      </c>
      <c r="V58" s="143" t="s">
        <v>48</v>
      </c>
      <c r="W58" s="147">
        <v>2.9999999999999997E-4</v>
      </c>
      <c r="X58" s="148">
        <f t="shared" si="14"/>
        <v>2.9439484799999995</v>
      </c>
      <c r="Y58" s="186"/>
      <c r="Z58" s="129" t="s">
        <v>8</v>
      </c>
      <c r="AA58" s="143" t="s">
        <v>48</v>
      </c>
      <c r="AB58" s="147">
        <v>2.9999999999999997E-4</v>
      </c>
      <c r="AC58" s="148">
        <f t="shared" si="15"/>
        <v>3.1429593972479997</v>
      </c>
    </row>
    <row r="59" spans="1:29" ht="26.25" customHeight="1" x14ac:dyDescent="0.25">
      <c r="A59" s="9" t="s">
        <v>10</v>
      </c>
      <c r="B59" s="6" t="s">
        <v>49</v>
      </c>
      <c r="C59" s="52">
        <v>2.1499999999999998E-2</v>
      </c>
      <c r="D59" s="54">
        <f t="shared" si="10"/>
        <v>208.48119999999997</v>
      </c>
      <c r="F59" s="9" t="s">
        <v>10</v>
      </c>
      <c r="G59" s="6" t="s">
        <v>49</v>
      </c>
      <c r="H59" s="123">
        <v>2.0000000000000001E-4</v>
      </c>
      <c r="I59" s="175">
        <f t="shared" si="11"/>
        <v>1.93936</v>
      </c>
      <c r="J59" s="197"/>
      <c r="K59" s="129" t="s">
        <v>10</v>
      </c>
      <c r="L59" s="143" t="s">
        <v>49</v>
      </c>
      <c r="M59" s="146">
        <v>2.0000000000000001E-4</v>
      </c>
      <c r="N59" s="188">
        <f t="shared" si="12"/>
        <v>1.93936</v>
      </c>
      <c r="O59" s="197"/>
      <c r="P59" s="173" t="s">
        <v>10</v>
      </c>
      <c r="Q59" s="143" t="s">
        <v>49</v>
      </c>
      <c r="R59" s="146">
        <v>2.0000000000000001E-4</v>
      </c>
      <c r="S59" s="148">
        <f t="shared" si="13"/>
        <v>1.96263232</v>
      </c>
      <c r="T59" s="186"/>
      <c r="U59" s="129" t="s">
        <v>10</v>
      </c>
      <c r="V59" s="143" t="s">
        <v>49</v>
      </c>
      <c r="W59" s="146">
        <v>2.0000000000000001E-4</v>
      </c>
      <c r="X59" s="148">
        <f t="shared" si="14"/>
        <v>1.96263232</v>
      </c>
      <c r="Y59" s="186"/>
      <c r="Z59" s="129" t="s">
        <v>10</v>
      </c>
      <c r="AA59" s="143" t="s">
        <v>49</v>
      </c>
      <c r="AB59" s="146">
        <v>2.0000000000000001E-4</v>
      </c>
      <c r="AC59" s="148">
        <f t="shared" si="15"/>
        <v>2.0953062648320002</v>
      </c>
    </row>
    <row r="60" spans="1:29" ht="26.25" customHeight="1" x14ac:dyDescent="0.25">
      <c r="A60" s="9" t="s">
        <v>12</v>
      </c>
      <c r="B60" s="6" t="s">
        <v>50</v>
      </c>
      <c r="C60" s="52">
        <v>1.9400000000000001E-2</v>
      </c>
      <c r="D60" s="54">
        <f t="shared" si="10"/>
        <v>188.11792</v>
      </c>
      <c r="F60" s="9" t="s">
        <v>12</v>
      </c>
      <c r="G60" s="6" t="s">
        <v>50</v>
      </c>
      <c r="H60" s="126">
        <v>1.9400000000000001E-2</v>
      </c>
      <c r="I60" s="175">
        <f t="shared" si="11"/>
        <v>188.11792</v>
      </c>
      <c r="J60" s="197"/>
      <c r="K60" s="129" t="s">
        <v>12</v>
      </c>
      <c r="L60" s="143" t="s">
        <v>50</v>
      </c>
      <c r="M60" s="147">
        <v>1.9400000000000001E-2</v>
      </c>
      <c r="N60" s="188">
        <f t="shared" si="12"/>
        <v>188.11792</v>
      </c>
      <c r="O60" s="197"/>
      <c r="P60" s="173" t="s">
        <v>12</v>
      </c>
      <c r="Q60" s="143" t="s">
        <v>50</v>
      </c>
      <c r="R60" s="147">
        <v>1.9400000000000001E-2</v>
      </c>
      <c r="S60" s="148">
        <f t="shared" si="13"/>
        <v>190.37533503999998</v>
      </c>
      <c r="T60" s="186"/>
      <c r="U60" s="129" t="s">
        <v>12</v>
      </c>
      <c r="V60" s="143" t="s">
        <v>50</v>
      </c>
      <c r="W60" s="285">
        <v>1.9400000000000001E-3</v>
      </c>
      <c r="X60" s="148">
        <f t="shared" si="14"/>
        <v>19.037533503999999</v>
      </c>
      <c r="Y60" s="186"/>
      <c r="Z60" s="129" t="s">
        <v>12</v>
      </c>
      <c r="AA60" s="143" t="s">
        <v>50</v>
      </c>
      <c r="AB60" s="285">
        <v>1.9400000000000001E-3</v>
      </c>
      <c r="AC60" s="148">
        <f t="shared" si="15"/>
        <v>20.324470768870402</v>
      </c>
    </row>
    <row r="61" spans="1:29" ht="36.75" customHeight="1" x14ac:dyDescent="0.25">
      <c r="A61" s="9" t="s">
        <v>14</v>
      </c>
      <c r="B61" s="6" t="s">
        <v>51</v>
      </c>
      <c r="C61" s="52">
        <v>7.1000000000000004E-3</v>
      </c>
      <c r="D61" s="54">
        <f t="shared" si="10"/>
        <v>68.847279999999998</v>
      </c>
      <c r="F61" s="9" t="s">
        <v>14</v>
      </c>
      <c r="G61" s="6" t="s">
        <v>51</v>
      </c>
      <c r="H61" s="123">
        <v>3.0999999999999999E-3</v>
      </c>
      <c r="I61" s="175">
        <f t="shared" si="11"/>
        <v>30.060079999999996</v>
      </c>
      <c r="J61" s="197"/>
      <c r="K61" s="129" t="s">
        <v>14</v>
      </c>
      <c r="L61" s="143" t="s">
        <v>51</v>
      </c>
      <c r="M61" s="146">
        <v>3.0999999999999999E-3</v>
      </c>
      <c r="N61" s="188">
        <f t="shared" si="12"/>
        <v>30.060079999999996</v>
      </c>
      <c r="O61" s="197"/>
      <c r="P61" s="173" t="s">
        <v>14</v>
      </c>
      <c r="Q61" s="143" t="s">
        <v>51</v>
      </c>
      <c r="R61" s="146">
        <v>3.0999999999999999E-3</v>
      </c>
      <c r="S61" s="148">
        <f t="shared" si="13"/>
        <v>30.420800959999998</v>
      </c>
      <c r="T61" s="186"/>
      <c r="U61" s="129" t="s">
        <v>14</v>
      </c>
      <c r="V61" s="143" t="s">
        <v>51</v>
      </c>
      <c r="W61" s="146">
        <v>3.0999999999999999E-3</v>
      </c>
      <c r="X61" s="148">
        <f t="shared" si="14"/>
        <v>30.420800959999998</v>
      </c>
      <c r="Y61" s="186"/>
      <c r="Z61" s="129" t="s">
        <v>14</v>
      </c>
      <c r="AA61" s="143" t="s">
        <v>51</v>
      </c>
      <c r="AB61" s="146">
        <v>3.0999999999999999E-3</v>
      </c>
      <c r="AC61" s="148">
        <f t="shared" si="15"/>
        <v>32.477247104896001</v>
      </c>
    </row>
    <row r="62" spans="1:29" ht="30" x14ac:dyDescent="0.25">
      <c r="A62" s="9" t="s">
        <v>16</v>
      </c>
      <c r="B62" s="6" t="s">
        <v>52</v>
      </c>
      <c r="C62" s="52">
        <v>2.1499999999999998E-2</v>
      </c>
      <c r="D62" s="54">
        <f t="shared" si="10"/>
        <v>208.48119999999997</v>
      </c>
      <c r="F62" s="130" t="s">
        <v>16</v>
      </c>
      <c r="G62" s="131" t="s">
        <v>200</v>
      </c>
      <c r="H62" s="122">
        <v>3.49E-2</v>
      </c>
      <c r="I62" s="176">
        <f t="shared" si="11"/>
        <v>338.41831999999999</v>
      </c>
      <c r="J62" s="197"/>
      <c r="K62" s="130" t="s">
        <v>16</v>
      </c>
      <c r="L62" s="131" t="s">
        <v>200</v>
      </c>
      <c r="M62" s="141">
        <v>3.49E-2</v>
      </c>
      <c r="N62" s="189">
        <f t="shared" si="12"/>
        <v>338.41831999999999</v>
      </c>
      <c r="O62" s="197"/>
      <c r="P62" s="171" t="s">
        <v>16</v>
      </c>
      <c r="Q62" s="131" t="s">
        <v>200</v>
      </c>
      <c r="R62" s="141">
        <v>3.49E-2</v>
      </c>
      <c r="S62" s="149">
        <f t="shared" si="13"/>
        <v>342.47933983999997</v>
      </c>
      <c r="T62" s="186"/>
      <c r="U62" s="130" t="s">
        <v>16</v>
      </c>
      <c r="V62" s="131" t="s">
        <v>200</v>
      </c>
      <c r="W62" s="141">
        <v>3.49E-2</v>
      </c>
      <c r="X62" s="149">
        <f t="shared" si="14"/>
        <v>342.47933983999997</v>
      </c>
      <c r="Y62" s="186"/>
      <c r="Z62" s="130" t="s">
        <v>16</v>
      </c>
      <c r="AA62" s="131" t="s">
        <v>200</v>
      </c>
      <c r="AB62" s="141">
        <v>3.49E-2</v>
      </c>
      <c r="AC62" s="149">
        <f t="shared" si="15"/>
        <v>365.63094321318397</v>
      </c>
    </row>
    <row r="63" spans="1:29" x14ac:dyDescent="0.25">
      <c r="A63" s="237" t="s">
        <v>18</v>
      </c>
      <c r="B63" s="239"/>
      <c r="C63" s="53">
        <f>SUM(C57:C62)</f>
        <v>7.3999999999999996E-2</v>
      </c>
      <c r="D63" s="54">
        <f>SUM(D57:D62)</f>
        <v>717.56319999999994</v>
      </c>
      <c r="F63" s="237" t="s">
        <v>18</v>
      </c>
      <c r="G63" s="239"/>
      <c r="H63" s="53">
        <f>SUM(H57:H62)</f>
        <v>6.2100000000000002E-2</v>
      </c>
      <c r="I63" s="175">
        <f>SUM(I57:I62)</f>
        <v>602.17128000000002</v>
      </c>
      <c r="J63" s="197"/>
      <c r="K63" s="268" t="s">
        <v>18</v>
      </c>
      <c r="L63" s="263"/>
      <c r="M63" s="190">
        <f>SUM(M57:M62)</f>
        <v>6.2100000000000002E-2</v>
      </c>
      <c r="N63" s="188">
        <f>SUM(N57:N62)</f>
        <v>602.17128000000002</v>
      </c>
      <c r="O63" s="197"/>
      <c r="P63" s="322" t="s">
        <v>18</v>
      </c>
      <c r="Q63" s="263"/>
      <c r="R63" s="190">
        <f>SUM(R57:R62)</f>
        <v>6.2100000000000002E-2</v>
      </c>
      <c r="S63" s="148">
        <f>SUM(S57:S62)</f>
        <v>609.39733535999994</v>
      </c>
      <c r="T63" s="186"/>
      <c r="U63" s="268" t="s">
        <v>18</v>
      </c>
      <c r="V63" s="263"/>
      <c r="W63" s="190">
        <f>SUM(W57:W62)</f>
        <v>4.4639999999999999E-2</v>
      </c>
      <c r="X63" s="148">
        <f>SUM(X57:X62)</f>
        <v>438.05953382399991</v>
      </c>
      <c r="Y63" s="186"/>
      <c r="Z63" s="268" t="s">
        <v>18</v>
      </c>
      <c r="AA63" s="263"/>
      <c r="AB63" s="190">
        <f>SUM(AB57:AB62)</f>
        <v>4.4639999999999999E-2</v>
      </c>
      <c r="AC63" s="148">
        <f>SUM(AC57:AC62)</f>
        <v>467.67235831050237</v>
      </c>
    </row>
    <row r="64" spans="1:29" x14ac:dyDescent="0.25">
      <c r="J64" s="197"/>
      <c r="K64" s="186"/>
      <c r="L64" s="186"/>
      <c r="M64" s="186"/>
      <c r="N64" s="186"/>
      <c r="O64" s="197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</row>
    <row r="65" spans="1:29" ht="15" customHeight="1" x14ac:dyDescent="0.25">
      <c r="A65" s="245" t="s">
        <v>53</v>
      </c>
      <c r="B65" s="245"/>
      <c r="C65" s="245"/>
      <c r="D65" s="245"/>
      <c r="F65" s="245" t="s">
        <v>53</v>
      </c>
      <c r="G65" s="245"/>
      <c r="H65" s="245"/>
      <c r="I65" s="246"/>
      <c r="J65" s="197"/>
      <c r="K65" s="319" t="s">
        <v>53</v>
      </c>
      <c r="L65" s="319"/>
      <c r="M65" s="319"/>
      <c r="N65" s="320"/>
      <c r="O65" s="197"/>
      <c r="P65" s="321" t="s">
        <v>53</v>
      </c>
      <c r="Q65" s="319"/>
      <c r="R65" s="319"/>
      <c r="S65" s="319"/>
      <c r="T65" s="186"/>
      <c r="U65" s="319" t="s">
        <v>53</v>
      </c>
      <c r="V65" s="319"/>
      <c r="W65" s="319"/>
      <c r="X65" s="319"/>
      <c r="Y65" s="186"/>
      <c r="Z65" s="319" t="s">
        <v>53</v>
      </c>
      <c r="AA65" s="319"/>
      <c r="AB65" s="319"/>
      <c r="AC65" s="319"/>
    </row>
    <row r="66" spans="1:29" ht="39.75" customHeight="1" x14ac:dyDescent="0.25">
      <c r="A66" s="247" t="s">
        <v>96</v>
      </c>
      <c r="B66" s="247"/>
      <c r="C66" s="247"/>
      <c r="D66" s="247"/>
      <c r="F66" s="247" t="s">
        <v>96</v>
      </c>
      <c r="G66" s="247"/>
      <c r="H66" s="247"/>
      <c r="I66" s="248"/>
      <c r="J66" s="197"/>
      <c r="K66" s="326" t="s">
        <v>96</v>
      </c>
      <c r="L66" s="326"/>
      <c r="M66" s="326"/>
      <c r="N66" s="327"/>
      <c r="O66" s="197"/>
      <c r="P66" s="328" t="s">
        <v>96</v>
      </c>
      <c r="Q66" s="326"/>
      <c r="R66" s="326"/>
      <c r="S66" s="326"/>
      <c r="T66" s="186"/>
      <c r="U66" s="326" t="s">
        <v>96</v>
      </c>
      <c r="V66" s="326"/>
      <c r="W66" s="326"/>
      <c r="X66" s="326"/>
      <c r="Y66" s="186"/>
      <c r="Z66" s="326" t="s">
        <v>96</v>
      </c>
      <c r="AA66" s="326"/>
      <c r="AB66" s="326"/>
      <c r="AC66" s="326"/>
    </row>
    <row r="67" spans="1:29" x14ac:dyDescent="0.25">
      <c r="F67" s="133"/>
      <c r="G67" s="133"/>
      <c r="H67" s="133"/>
      <c r="I67" s="133"/>
      <c r="J67" s="197"/>
      <c r="K67" s="329"/>
      <c r="L67" s="329"/>
      <c r="M67" s="329"/>
      <c r="N67" s="329"/>
      <c r="O67" s="197"/>
      <c r="P67" s="329"/>
      <c r="Q67" s="329"/>
      <c r="R67" s="329"/>
      <c r="S67" s="329"/>
      <c r="T67" s="186"/>
      <c r="U67" s="329"/>
      <c r="V67" s="329"/>
      <c r="W67" s="329"/>
      <c r="X67" s="329"/>
      <c r="Y67" s="186"/>
      <c r="Z67" s="329"/>
      <c r="AA67" s="329"/>
      <c r="AB67" s="329"/>
      <c r="AC67" s="329"/>
    </row>
    <row r="68" spans="1:29" ht="32.25" customHeight="1" x14ac:dyDescent="0.25">
      <c r="A68" s="245" t="s">
        <v>97</v>
      </c>
      <c r="B68" s="245"/>
      <c r="C68" s="245"/>
      <c r="D68" s="245"/>
      <c r="F68" s="245" t="s">
        <v>97</v>
      </c>
      <c r="G68" s="245"/>
      <c r="H68" s="245"/>
      <c r="I68" s="246"/>
      <c r="J68" s="197"/>
      <c r="K68" s="319" t="s">
        <v>97</v>
      </c>
      <c r="L68" s="319"/>
      <c r="M68" s="319"/>
      <c r="N68" s="320"/>
      <c r="O68" s="197"/>
      <c r="P68" s="321" t="s">
        <v>97</v>
      </c>
      <c r="Q68" s="319"/>
      <c r="R68" s="319"/>
      <c r="S68" s="319"/>
      <c r="T68" s="186"/>
      <c r="U68" s="319" t="s">
        <v>97</v>
      </c>
      <c r="V68" s="319"/>
      <c r="W68" s="319"/>
      <c r="X68" s="319"/>
      <c r="Y68" s="186"/>
      <c r="Z68" s="319" t="s">
        <v>97</v>
      </c>
      <c r="AA68" s="319"/>
      <c r="AB68" s="319"/>
      <c r="AC68" s="319"/>
    </row>
    <row r="69" spans="1:29" x14ac:dyDescent="0.25">
      <c r="A69" s="44" t="s">
        <v>54</v>
      </c>
      <c r="B69" s="45" t="s">
        <v>55</v>
      </c>
      <c r="C69" s="45" t="s">
        <v>28</v>
      </c>
      <c r="D69" s="45" t="s">
        <v>5</v>
      </c>
      <c r="F69" s="96" t="s">
        <v>54</v>
      </c>
      <c r="G69" s="95" t="s">
        <v>55</v>
      </c>
      <c r="H69" s="95" t="s">
        <v>28</v>
      </c>
      <c r="I69" s="159" t="s">
        <v>5</v>
      </c>
      <c r="J69" s="197"/>
      <c r="K69" s="206" t="s">
        <v>54</v>
      </c>
      <c r="L69" s="314" t="s">
        <v>55</v>
      </c>
      <c r="M69" s="314" t="s">
        <v>28</v>
      </c>
      <c r="N69" s="313" t="s">
        <v>5</v>
      </c>
      <c r="O69" s="197"/>
      <c r="P69" s="208" t="s">
        <v>54</v>
      </c>
      <c r="Q69" s="314" t="s">
        <v>55</v>
      </c>
      <c r="R69" s="314" t="s">
        <v>28</v>
      </c>
      <c r="S69" s="314" t="s">
        <v>5</v>
      </c>
      <c r="T69" s="186"/>
      <c r="U69" s="206" t="s">
        <v>54</v>
      </c>
      <c r="V69" s="314" t="s">
        <v>55</v>
      </c>
      <c r="W69" s="314" t="s">
        <v>28</v>
      </c>
      <c r="X69" s="314" t="s">
        <v>5</v>
      </c>
      <c r="Y69" s="186"/>
      <c r="Z69" s="206" t="s">
        <v>54</v>
      </c>
      <c r="AA69" s="314" t="s">
        <v>55</v>
      </c>
      <c r="AB69" s="314" t="s">
        <v>28</v>
      </c>
      <c r="AC69" s="314" t="s">
        <v>5</v>
      </c>
    </row>
    <row r="70" spans="1:29" ht="29.25" customHeight="1" x14ac:dyDescent="0.25">
      <c r="A70" s="9" t="s">
        <v>6</v>
      </c>
      <c r="B70" s="6" t="s">
        <v>56</v>
      </c>
      <c r="C70" s="15">
        <v>6.8999999999999999E-3</v>
      </c>
      <c r="D70" s="42">
        <f t="shared" ref="D70:D75" si="16">C70*($D$19+$D$26)</f>
        <v>66.90791999999999</v>
      </c>
      <c r="F70" s="9" t="s">
        <v>6</v>
      </c>
      <c r="G70" s="6" t="s">
        <v>56</v>
      </c>
      <c r="H70" s="15">
        <v>6.8999999999999999E-3</v>
      </c>
      <c r="I70" s="161">
        <f t="shared" ref="I70:I75" si="17">H70*($I$19+$I$26)</f>
        <v>66.90791999999999</v>
      </c>
      <c r="J70" s="197"/>
      <c r="K70" s="129" t="s">
        <v>6</v>
      </c>
      <c r="L70" s="143" t="s">
        <v>56</v>
      </c>
      <c r="M70" s="115">
        <v>6.8999999999999999E-3</v>
      </c>
      <c r="N70" s="169">
        <f t="shared" ref="N70:N75" si="18">M70*($N$19+$N$26)</f>
        <v>66.90791999999999</v>
      </c>
      <c r="O70" s="197"/>
      <c r="P70" s="173" t="s">
        <v>6</v>
      </c>
      <c r="Q70" s="143" t="s">
        <v>56</v>
      </c>
      <c r="R70" s="115">
        <v>6.8999999999999999E-3</v>
      </c>
      <c r="S70" s="114">
        <f t="shared" ref="S70:S75" si="19">R70*($S$19+$S$26)</f>
        <v>67.71081504</v>
      </c>
      <c r="T70" s="186"/>
      <c r="U70" s="129" t="s">
        <v>6</v>
      </c>
      <c r="V70" s="143" t="s">
        <v>56</v>
      </c>
      <c r="W70" s="115">
        <v>6.8999999999999999E-3</v>
      </c>
      <c r="X70" s="114">
        <f>W70*($X$19+$X$26)</f>
        <v>67.71081504</v>
      </c>
      <c r="Y70" s="186"/>
      <c r="Z70" s="129" t="s">
        <v>6</v>
      </c>
      <c r="AA70" s="143" t="s">
        <v>56</v>
      </c>
      <c r="AB70" s="115">
        <v>6.8999999999999999E-3</v>
      </c>
      <c r="AC70" s="114">
        <f t="shared" ref="AC70:AC75" si="20">AB70*($AC$19+$AC$26)</f>
        <v>72.288066136704003</v>
      </c>
    </row>
    <row r="71" spans="1:29" ht="26.25" customHeight="1" x14ac:dyDescent="0.25">
      <c r="A71" s="9" t="s">
        <v>8</v>
      </c>
      <c r="B71" s="6" t="s">
        <v>57</v>
      </c>
      <c r="C71" s="15">
        <v>2.8E-3</v>
      </c>
      <c r="D71" s="42">
        <f t="shared" si="16"/>
        <v>27.151039999999998</v>
      </c>
      <c r="F71" s="9" t="s">
        <v>8</v>
      </c>
      <c r="G71" s="6" t="s">
        <v>57</v>
      </c>
      <c r="H71" s="15">
        <v>2.8E-3</v>
      </c>
      <c r="I71" s="161">
        <f t="shared" si="17"/>
        <v>27.151039999999998</v>
      </c>
      <c r="J71" s="197"/>
      <c r="K71" s="129" t="s">
        <v>8</v>
      </c>
      <c r="L71" s="143" t="s">
        <v>57</v>
      </c>
      <c r="M71" s="115">
        <v>2.8E-3</v>
      </c>
      <c r="N71" s="169">
        <f t="shared" si="18"/>
        <v>27.151039999999998</v>
      </c>
      <c r="O71" s="197"/>
      <c r="P71" s="173" t="s">
        <v>8</v>
      </c>
      <c r="Q71" s="143" t="s">
        <v>57</v>
      </c>
      <c r="R71" s="115">
        <v>2.8E-3</v>
      </c>
      <c r="S71" s="114">
        <f t="shared" si="19"/>
        <v>27.476852479999998</v>
      </c>
      <c r="T71" s="186"/>
      <c r="U71" s="129" t="s">
        <v>8</v>
      </c>
      <c r="V71" s="143" t="s">
        <v>57</v>
      </c>
      <c r="W71" s="115">
        <v>2.8E-3</v>
      </c>
      <c r="X71" s="114">
        <f>W71*($X$19+$X$26)</f>
        <v>27.476852479999998</v>
      </c>
      <c r="Y71" s="186"/>
      <c r="Z71" s="129" t="s">
        <v>8</v>
      </c>
      <c r="AA71" s="143" t="s">
        <v>57</v>
      </c>
      <c r="AB71" s="115">
        <v>2.8E-3</v>
      </c>
      <c r="AC71" s="114">
        <f t="shared" si="20"/>
        <v>29.334287707647999</v>
      </c>
    </row>
    <row r="72" spans="1:29" ht="26.25" customHeight="1" x14ac:dyDescent="0.25">
      <c r="A72" s="9" t="s">
        <v>10</v>
      </c>
      <c r="B72" s="6" t="s">
        <v>58</v>
      </c>
      <c r="C72" s="15">
        <v>2.0000000000000001E-4</v>
      </c>
      <c r="D72" s="42">
        <f t="shared" si="16"/>
        <v>1.93936</v>
      </c>
      <c r="F72" s="9" t="s">
        <v>10</v>
      </c>
      <c r="G72" s="6" t="s">
        <v>58</v>
      </c>
      <c r="H72" s="15">
        <v>2.0000000000000001E-4</v>
      </c>
      <c r="I72" s="161">
        <f t="shared" si="17"/>
        <v>1.93936</v>
      </c>
      <c r="J72" s="197"/>
      <c r="K72" s="129" t="s">
        <v>10</v>
      </c>
      <c r="L72" s="143" t="s">
        <v>58</v>
      </c>
      <c r="M72" s="115">
        <v>2.0000000000000001E-4</v>
      </c>
      <c r="N72" s="169">
        <f t="shared" si="18"/>
        <v>1.93936</v>
      </c>
      <c r="O72" s="197"/>
      <c r="P72" s="173" t="s">
        <v>10</v>
      </c>
      <c r="Q72" s="143" t="s">
        <v>58</v>
      </c>
      <c r="R72" s="115">
        <v>2.0000000000000001E-4</v>
      </c>
      <c r="S72" s="114">
        <f t="shared" si="19"/>
        <v>1.96263232</v>
      </c>
      <c r="T72" s="186"/>
      <c r="U72" s="129" t="s">
        <v>10</v>
      </c>
      <c r="V72" s="143" t="s">
        <v>58</v>
      </c>
      <c r="W72" s="115">
        <v>2.0000000000000001E-4</v>
      </c>
      <c r="X72" s="114">
        <f>W72*($X$19+$X$26)</f>
        <v>1.96263232</v>
      </c>
      <c r="Y72" s="186"/>
      <c r="Z72" s="129" t="s">
        <v>10</v>
      </c>
      <c r="AA72" s="143" t="s">
        <v>58</v>
      </c>
      <c r="AB72" s="115">
        <v>2.0000000000000001E-4</v>
      </c>
      <c r="AC72" s="114">
        <f t="shared" si="20"/>
        <v>2.0953062648320002</v>
      </c>
    </row>
    <row r="73" spans="1:29" ht="28.5" customHeight="1" x14ac:dyDescent="0.25">
      <c r="A73" s="9" t="s">
        <v>12</v>
      </c>
      <c r="B73" s="6" t="s">
        <v>59</v>
      </c>
      <c r="C73" s="15">
        <v>2.7000000000000001E-3</v>
      </c>
      <c r="D73" s="42">
        <f t="shared" si="16"/>
        <v>26.181359999999998</v>
      </c>
      <c r="F73" s="9" t="s">
        <v>12</v>
      </c>
      <c r="G73" s="6" t="s">
        <v>59</v>
      </c>
      <c r="H73" s="15">
        <v>2.7000000000000001E-3</v>
      </c>
      <c r="I73" s="161">
        <f t="shared" si="17"/>
        <v>26.181359999999998</v>
      </c>
      <c r="J73" s="197"/>
      <c r="K73" s="129" t="s">
        <v>12</v>
      </c>
      <c r="L73" s="143" t="s">
        <v>59</v>
      </c>
      <c r="M73" s="115">
        <v>2.7000000000000001E-3</v>
      </c>
      <c r="N73" s="169">
        <f t="shared" si="18"/>
        <v>26.181359999999998</v>
      </c>
      <c r="O73" s="197"/>
      <c r="P73" s="173" t="s">
        <v>12</v>
      </c>
      <c r="Q73" s="143" t="s">
        <v>59</v>
      </c>
      <c r="R73" s="115">
        <v>2.7000000000000001E-3</v>
      </c>
      <c r="S73" s="114">
        <f t="shared" si="19"/>
        <v>26.495536319999999</v>
      </c>
      <c r="T73" s="186"/>
      <c r="U73" s="129" t="s">
        <v>12</v>
      </c>
      <c r="V73" s="143" t="s">
        <v>59</v>
      </c>
      <c r="W73" s="115">
        <v>2.7000000000000001E-3</v>
      </c>
      <c r="X73" s="114">
        <f>W73*($X$19+$X$26)</f>
        <v>26.495536319999999</v>
      </c>
      <c r="Y73" s="186"/>
      <c r="Z73" s="129" t="s">
        <v>12</v>
      </c>
      <c r="AA73" s="143" t="s">
        <v>59</v>
      </c>
      <c r="AB73" s="115">
        <v>2.7000000000000001E-3</v>
      </c>
      <c r="AC73" s="114">
        <f t="shared" si="20"/>
        <v>28.286634575232</v>
      </c>
    </row>
    <row r="74" spans="1:29" ht="36.75" customHeight="1" x14ac:dyDescent="0.25">
      <c r="A74" s="9" t="s">
        <v>14</v>
      </c>
      <c r="B74" s="6" t="s">
        <v>60</v>
      </c>
      <c r="C74" s="15">
        <v>2.9999999999999997E-4</v>
      </c>
      <c r="D74" s="42">
        <f t="shared" si="16"/>
        <v>2.9090399999999996</v>
      </c>
      <c r="F74" s="9" t="s">
        <v>14</v>
      </c>
      <c r="G74" s="6" t="s">
        <v>60</v>
      </c>
      <c r="H74" s="15">
        <v>2.9999999999999997E-4</v>
      </c>
      <c r="I74" s="161">
        <f t="shared" si="17"/>
        <v>2.9090399999999996</v>
      </c>
      <c r="J74" s="197"/>
      <c r="K74" s="129" t="s">
        <v>14</v>
      </c>
      <c r="L74" s="143" t="s">
        <v>60</v>
      </c>
      <c r="M74" s="115">
        <v>2.9999999999999997E-4</v>
      </c>
      <c r="N74" s="169">
        <f t="shared" si="18"/>
        <v>2.9090399999999996</v>
      </c>
      <c r="O74" s="197"/>
      <c r="P74" s="173" t="s">
        <v>14</v>
      </c>
      <c r="Q74" s="143" t="s">
        <v>60</v>
      </c>
      <c r="R74" s="115">
        <v>2.9999999999999997E-4</v>
      </c>
      <c r="S74" s="114">
        <f t="shared" si="19"/>
        <v>2.9439484799999995</v>
      </c>
      <c r="T74" s="186"/>
      <c r="U74" s="129" t="s">
        <v>14</v>
      </c>
      <c r="V74" s="143" t="s">
        <v>60</v>
      </c>
      <c r="W74" s="115">
        <v>2.9999999999999997E-4</v>
      </c>
      <c r="X74" s="114">
        <f>W74*($X$19+$X$26)</f>
        <v>2.9439484799999995</v>
      </c>
      <c r="Y74" s="186"/>
      <c r="Z74" s="129" t="s">
        <v>14</v>
      </c>
      <c r="AA74" s="143" t="s">
        <v>60</v>
      </c>
      <c r="AB74" s="115">
        <v>2.9999999999999997E-4</v>
      </c>
      <c r="AC74" s="114">
        <f t="shared" si="20"/>
        <v>3.1429593972479997</v>
      </c>
    </row>
    <row r="75" spans="1:29" ht="30.75" customHeight="1" x14ac:dyDescent="0.25">
      <c r="A75" s="9" t="s">
        <v>16</v>
      </c>
      <c r="B75" s="6" t="s">
        <v>61</v>
      </c>
      <c r="C75" s="15">
        <v>0</v>
      </c>
      <c r="D75" s="42">
        <f t="shared" si="16"/>
        <v>0</v>
      </c>
      <c r="F75" s="9" t="s">
        <v>16</v>
      </c>
      <c r="G75" s="6" t="s">
        <v>61</v>
      </c>
      <c r="H75" s="15">
        <v>0</v>
      </c>
      <c r="I75" s="161">
        <f t="shared" si="17"/>
        <v>0</v>
      </c>
      <c r="J75" s="197"/>
      <c r="K75" s="129" t="s">
        <v>16</v>
      </c>
      <c r="L75" s="143" t="s">
        <v>61</v>
      </c>
      <c r="M75" s="115">
        <v>0</v>
      </c>
      <c r="N75" s="169">
        <f t="shared" si="18"/>
        <v>0</v>
      </c>
      <c r="O75" s="197"/>
      <c r="P75" s="173" t="s">
        <v>16</v>
      </c>
      <c r="Q75" s="143" t="s">
        <v>61</v>
      </c>
      <c r="R75" s="115">
        <v>0</v>
      </c>
      <c r="S75" s="114">
        <f t="shared" si="19"/>
        <v>0</v>
      </c>
      <c r="T75" s="186"/>
      <c r="U75" s="129" t="s">
        <v>16</v>
      </c>
      <c r="V75" s="143" t="s">
        <v>61</v>
      </c>
      <c r="W75" s="115">
        <v>0</v>
      </c>
      <c r="X75" s="114">
        <f t="shared" ref="X75" si="21">W75*($I$19+$I$26)</f>
        <v>0</v>
      </c>
      <c r="Y75" s="186"/>
      <c r="Z75" s="129" t="s">
        <v>16</v>
      </c>
      <c r="AA75" s="143" t="s">
        <v>61</v>
      </c>
      <c r="AB75" s="115">
        <v>0</v>
      </c>
      <c r="AC75" s="114">
        <f t="shared" si="20"/>
        <v>0</v>
      </c>
    </row>
    <row r="76" spans="1:29" x14ac:dyDescent="0.25">
      <c r="A76" s="237" t="s">
        <v>18</v>
      </c>
      <c r="B76" s="239"/>
      <c r="C76" s="20">
        <f>SUM(C70:C75)</f>
        <v>1.29E-2</v>
      </c>
      <c r="D76" s="42">
        <f>SUM(D70:D75)</f>
        <v>125.08871999999998</v>
      </c>
      <c r="F76" s="237" t="s">
        <v>18</v>
      </c>
      <c r="G76" s="239"/>
      <c r="H76" s="20">
        <f>SUM(H70:H75)</f>
        <v>1.29E-2</v>
      </c>
      <c r="I76" s="161">
        <f>SUM(I70:I75)</f>
        <v>125.08871999999998</v>
      </c>
      <c r="J76" s="197"/>
      <c r="K76" s="268" t="s">
        <v>18</v>
      </c>
      <c r="L76" s="263"/>
      <c r="M76" s="151">
        <f>SUM(M70:M75)</f>
        <v>1.29E-2</v>
      </c>
      <c r="N76" s="169">
        <f>SUM(N70:N75)</f>
        <v>125.08871999999998</v>
      </c>
      <c r="O76" s="197"/>
      <c r="P76" s="322" t="s">
        <v>18</v>
      </c>
      <c r="Q76" s="263"/>
      <c r="R76" s="151">
        <f>SUM(R70:R75)</f>
        <v>1.29E-2</v>
      </c>
      <c r="S76" s="114">
        <f>SUM(S70:S75)</f>
        <v>126.58978463999999</v>
      </c>
      <c r="T76" s="186"/>
      <c r="U76" s="268" t="s">
        <v>18</v>
      </c>
      <c r="V76" s="263"/>
      <c r="W76" s="151">
        <f>SUM(W70:W75)</f>
        <v>1.29E-2</v>
      </c>
      <c r="X76" s="114">
        <f>SUM(X70:X75)</f>
        <v>126.58978463999999</v>
      </c>
      <c r="Y76" s="186"/>
      <c r="Z76" s="268" t="s">
        <v>18</v>
      </c>
      <c r="AA76" s="263"/>
      <c r="AB76" s="151">
        <f>SUM(AB70:AB75)</f>
        <v>1.29E-2</v>
      </c>
      <c r="AC76" s="114">
        <f>SUM(AC70:AC75)</f>
        <v>135.14725408166402</v>
      </c>
    </row>
    <row r="77" spans="1:29" x14ac:dyDescent="0.25">
      <c r="G77" s="1"/>
      <c r="H77" s="1"/>
      <c r="J77" s="197"/>
      <c r="K77" s="186"/>
      <c r="L77" s="288"/>
      <c r="M77" s="288"/>
      <c r="N77" s="186"/>
      <c r="O77" s="197"/>
      <c r="P77" s="186"/>
      <c r="Q77" s="288"/>
      <c r="R77" s="288"/>
      <c r="S77" s="186"/>
      <c r="T77" s="186"/>
      <c r="U77" s="186"/>
      <c r="V77" s="288"/>
      <c r="W77" s="288"/>
      <c r="X77" s="186"/>
      <c r="Y77" s="186"/>
      <c r="Z77" s="186"/>
      <c r="AA77" s="288"/>
      <c r="AB77" s="288"/>
      <c r="AC77" s="186"/>
    </row>
    <row r="78" spans="1:29" x14ac:dyDescent="0.25">
      <c r="A78" s="233" t="s">
        <v>98</v>
      </c>
      <c r="B78" s="233"/>
      <c r="C78" s="233"/>
      <c r="D78" s="233"/>
      <c r="F78" s="233" t="s">
        <v>98</v>
      </c>
      <c r="G78" s="233"/>
      <c r="H78" s="233"/>
      <c r="I78" s="237"/>
      <c r="J78" s="197"/>
      <c r="K78" s="264" t="s">
        <v>98</v>
      </c>
      <c r="L78" s="264"/>
      <c r="M78" s="264"/>
      <c r="N78" s="268"/>
      <c r="O78" s="197"/>
      <c r="P78" s="263" t="s">
        <v>98</v>
      </c>
      <c r="Q78" s="264"/>
      <c r="R78" s="264"/>
      <c r="S78" s="264"/>
      <c r="T78" s="186"/>
      <c r="U78" s="264" t="s">
        <v>98</v>
      </c>
      <c r="V78" s="264"/>
      <c r="W78" s="264"/>
      <c r="X78" s="264"/>
      <c r="Y78" s="186"/>
      <c r="Z78" s="264" t="s">
        <v>98</v>
      </c>
      <c r="AA78" s="264"/>
      <c r="AB78" s="264"/>
      <c r="AC78" s="264"/>
    </row>
    <row r="79" spans="1:29" x14ac:dyDescent="0.25">
      <c r="A79" s="34" t="s">
        <v>62</v>
      </c>
      <c r="B79" s="35" t="s">
        <v>63</v>
      </c>
      <c r="C79" s="35" t="s">
        <v>5</v>
      </c>
      <c r="D79" s="34"/>
      <c r="F79" s="96" t="s">
        <v>62</v>
      </c>
      <c r="G79" s="95" t="s">
        <v>63</v>
      </c>
      <c r="H79" s="95" t="s">
        <v>5</v>
      </c>
      <c r="I79" s="156"/>
      <c r="J79" s="197"/>
      <c r="K79" s="206" t="s">
        <v>62</v>
      </c>
      <c r="L79" s="314" t="s">
        <v>63</v>
      </c>
      <c r="M79" s="314" t="s">
        <v>5</v>
      </c>
      <c r="N79" s="207"/>
      <c r="O79" s="197"/>
      <c r="P79" s="208" t="s">
        <v>62</v>
      </c>
      <c r="Q79" s="314" t="s">
        <v>63</v>
      </c>
      <c r="R79" s="314" t="s">
        <v>5</v>
      </c>
      <c r="S79" s="206"/>
      <c r="T79" s="186"/>
      <c r="U79" s="206" t="s">
        <v>62</v>
      </c>
      <c r="V79" s="314" t="s">
        <v>63</v>
      </c>
      <c r="W79" s="314" t="s">
        <v>5</v>
      </c>
      <c r="X79" s="206"/>
      <c r="Y79" s="186"/>
      <c r="Z79" s="206" t="s">
        <v>62</v>
      </c>
      <c r="AA79" s="314" t="s">
        <v>63</v>
      </c>
      <c r="AB79" s="314" t="s">
        <v>5</v>
      </c>
      <c r="AC79" s="206"/>
    </row>
    <row r="80" spans="1:29" ht="42.75" customHeight="1" x14ac:dyDescent="0.25">
      <c r="A80" s="9" t="s">
        <v>6</v>
      </c>
      <c r="B80" s="6" t="s">
        <v>64</v>
      </c>
      <c r="C80" s="13"/>
      <c r="D80" s="4"/>
      <c r="F80" s="9" t="s">
        <v>6</v>
      </c>
      <c r="G80" s="6" t="s">
        <v>64</v>
      </c>
      <c r="H80" s="13"/>
      <c r="I80" s="165"/>
      <c r="J80" s="197"/>
      <c r="K80" s="129" t="s">
        <v>6</v>
      </c>
      <c r="L80" s="143" t="s">
        <v>64</v>
      </c>
      <c r="M80" s="330"/>
      <c r="N80" s="331"/>
      <c r="O80" s="197"/>
      <c r="P80" s="173" t="s">
        <v>6</v>
      </c>
      <c r="Q80" s="143" t="s">
        <v>64</v>
      </c>
      <c r="R80" s="330"/>
      <c r="S80" s="332"/>
      <c r="T80" s="186"/>
      <c r="U80" s="129" t="s">
        <v>6</v>
      </c>
      <c r="V80" s="143" t="s">
        <v>64</v>
      </c>
      <c r="W80" s="330"/>
      <c r="X80" s="332"/>
      <c r="Y80" s="186"/>
      <c r="Z80" s="129" t="s">
        <v>6</v>
      </c>
      <c r="AA80" s="143" t="s">
        <v>64</v>
      </c>
      <c r="AB80" s="330"/>
      <c r="AC80" s="332"/>
    </row>
    <row r="81" spans="1:29" x14ac:dyDescent="0.25">
      <c r="A81" s="237" t="s">
        <v>18</v>
      </c>
      <c r="B81" s="239"/>
      <c r="C81" s="14">
        <f>SUM(C80)</f>
        <v>0</v>
      </c>
      <c r="D81" s="4"/>
      <c r="F81" s="237" t="s">
        <v>18</v>
      </c>
      <c r="G81" s="239"/>
      <c r="H81" s="14">
        <f>SUM(H80)</f>
        <v>0</v>
      </c>
      <c r="I81" s="165"/>
      <c r="J81" s="197"/>
      <c r="K81" s="268" t="s">
        <v>18</v>
      </c>
      <c r="L81" s="263"/>
      <c r="M81" s="153">
        <f>SUM(M80)</f>
        <v>0</v>
      </c>
      <c r="N81" s="331"/>
      <c r="O81" s="197"/>
      <c r="P81" s="322" t="s">
        <v>18</v>
      </c>
      <c r="Q81" s="263"/>
      <c r="R81" s="153">
        <f>SUM(R80)</f>
        <v>0</v>
      </c>
      <c r="S81" s="332"/>
      <c r="T81" s="186"/>
      <c r="U81" s="268" t="s">
        <v>18</v>
      </c>
      <c r="V81" s="263"/>
      <c r="W81" s="153">
        <f>SUM(W80)</f>
        <v>0</v>
      </c>
      <c r="X81" s="332"/>
      <c r="Y81" s="186"/>
      <c r="Z81" s="268" t="s">
        <v>18</v>
      </c>
      <c r="AA81" s="263"/>
      <c r="AB81" s="153">
        <f>SUM(AB80)</f>
        <v>0</v>
      </c>
      <c r="AC81" s="332"/>
    </row>
    <row r="82" spans="1:29" x14ac:dyDescent="0.25">
      <c r="G82" s="1"/>
      <c r="H82" s="1"/>
      <c r="J82" s="197"/>
      <c r="K82" s="186"/>
      <c r="L82" s="288"/>
      <c r="M82" s="288"/>
      <c r="N82" s="186"/>
      <c r="O82" s="197"/>
      <c r="P82" s="186"/>
      <c r="Q82" s="288"/>
      <c r="R82" s="288"/>
      <c r="S82" s="186"/>
      <c r="T82" s="186"/>
      <c r="U82" s="186"/>
      <c r="V82" s="288"/>
      <c r="W82" s="288"/>
      <c r="X82" s="186"/>
      <c r="Y82" s="186"/>
      <c r="Z82" s="186"/>
      <c r="AA82" s="288"/>
      <c r="AB82" s="288"/>
      <c r="AC82" s="186"/>
    </row>
    <row r="83" spans="1:29" ht="29.25" customHeight="1" x14ac:dyDescent="0.25">
      <c r="A83" s="211" t="s">
        <v>99</v>
      </c>
      <c r="B83" s="211"/>
      <c r="C83" s="211"/>
      <c r="D83" s="211"/>
      <c r="F83" s="211" t="s">
        <v>99</v>
      </c>
      <c r="G83" s="211"/>
      <c r="H83" s="211"/>
      <c r="I83" s="218"/>
      <c r="J83" s="197"/>
      <c r="K83" s="309" t="s">
        <v>99</v>
      </c>
      <c r="L83" s="309"/>
      <c r="M83" s="309"/>
      <c r="N83" s="310"/>
      <c r="O83" s="197"/>
      <c r="P83" s="311" t="s">
        <v>99</v>
      </c>
      <c r="Q83" s="309"/>
      <c r="R83" s="309"/>
      <c r="S83" s="309"/>
      <c r="T83" s="186"/>
      <c r="U83" s="309" t="s">
        <v>99</v>
      </c>
      <c r="V83" s="309"/>
      <c r="W83" s="309"/>
      <c r="X83" s="309"/>
      <c r="Y83" s="186"/>
      <c r="Z83" s="309" t="s">
        <v>99</v>
      </c>
      <c r="AA83" s="309"/>
      <c r="AB83" s="309"/>
      <c r="AC83" s="309"/>
    </row>
    <row r="84" spans="1:29" x14ac:dyDescent="0.25">
      <c r="A84" s="34">
        <v>4</v>
      </c>
      <c r="B84" s="244" t="s">
        <v>65</v>
      </c>
      <c r="C84" s="244"/>
      <c r="D84" s="35" t="s">
        <v>5</v>
      </c>
      <c r="F84" s="96">
        <v>4</v>
      </c>
      <c r="G84" s="244" t="s">
        <v>65</v>
      </c>
      <c r="H84" s="244"/>
      <c r="I84" s="159" t="s">
        <v>5</v>
      </c>
      <c r="J84" s="197"/>
      <c r="K84" s="206">
        <v>4</v>
      </c>
      <c r="L84" s="312" t="s">
        <v>65</v>
      </c>
      <c r="M84" s="312"/>
      <c r="N84" s="313" t="s">
        <v>5</v>
      </c>
      <c r="O84" s="197"/>
      <c r="P84" s="208">
        <v>4</v>
      </c>
      <c r="Q84" s="312" t="s">
        <v>65</v>
      </c>
      <c r="R84" s="312"/>
      <c r="S84" s="314" t="s">
        <v>5</v>
      </c>
      <c r="T84" s="186"/>
      <c r="U84" s="206">
        <v>4</v>
      </c>
      <c r="V84" s="312" t="s">
        <v>65</v>
      </c>
      <c r="W84" s="312"/>
      <c r="X84" s="314" t="s">
        <v>5</v>
      </c>
      <c r="Y84" s="186"/>
      <c r="Z84" s="206">
        <v>4</v>
      </c>
      <c r="AA84" s="312" t="s">
        <v>65</v>
      </c>
      <c r="AB84" s="312"/>
      <c r="AC84" s="314" t="s">
        <v>5</v>
      </c>
    </row>
    <row r="85" spans="1:29" x14ac:dyDescent="0.25">
      <c r="A85" s="2" t="s">
        <v>54</v>
      </c>
      <c r="B85" s="234" t="s">
        <v>55</v>
      </c>
      <c r="C85" s="234"/>
      <c r="D85" s="42">
        <f>D76</f>
        <v>125.08871999999998</v>
      </c>
      <c r="F85" s="2" t="s">
        <v>54</v>
      </c>
      <c r="G85" s="234" t="s">
        <v>55</v>
      </c>
      <c r="H85" s="234"/>
      <c r="I85" s="161">
        <f>I76</f>
        <v>125.08871999999998</v>
      </c>
      <c r="J85" s="197"/>
      <c r="K85" s="128" t="s">
        <v>54</v>
      </c>
      <c r="L85" s="267" t="s">
        <v>55</v>
      </c>
      <c r="M85" s="267"/>
      <c r="N85" s="169">
        <f>N76</f>
        <v>125.08871999999998</v>
      </c>
      <c r="O85" s="197"/>
      <c r="P85" s="172" t="s">
        <v>54</v>
      </c>
      <c r="Q85" s="267" t="s">
        <v>55</v>
      </c>
      <c r="R85" s="267"/>
      <c r="S85" s="114">
        <f>S76</f>
        <v>126.58978463999999</v>
      </c>
      <c r="T85" s="186"/>
      <c r="U85" s="128" t="s">
        <v>54</v>
      </c>
      <c r="V85" s="267" t="s">
        <v>55</v>
      </c>
      <c r="W85" s="267"/>
      <c r="X85" s="114">
        <f>X76</f>
        <v>126.58978463999999</v>
      </c>
      <c r="Y85" s="186"/>
      <c r="Z85" s="128" t="s">
        <v>54</v>
      </c>
      <c r="AA85" s="267" t="s">
        <v>55</v>
      </c>
      <c r="AB85" s="267"/>
      <c r="AC85" s="114">
        <f>AC76</f>
        <v>135.14725408166402</v>
      </c>
    </row>
    <row r="86" spans="1:29" ht="15" hidden="1" customHeight="1" x14ac:dyDescent="0.25">
      <c r="A86" s="2" t="s">
        <v>62</v>
      </c>
      <c r="B86" s="10" t="s">
        <v>66</v>
      </c>
      <c r="C86" s="10"/>
      <c r="D86" s="43">
        <f>C81</f>
        <v>0</v>
      </c>
      <c r="F86" s="2" t="s">
        <v>62</v>
      </c>
      <c r="G86" s="10" t="s">
        <v>66</v>
      </c>
      <c r="H86" s="10"/>
      <c r="I86" s="166">
        <f>H81</f>
        <v>0</v>
      </c>
      <c r="J86" s="197"/>
      <c r="K86" s="128" t="s">
        <v>62</v>
      </c>
      <c r="L86" s="132" t="s">
        <v>66</v>
      </c>
      <c r="M86" s="132"/>
      <c r="N86" s="333">
        <f>M81</f>
        <v>0</v>
      </c>
      <c r="O86" s="197"/>
      <c r="P86" s="172" t="s">
        <v>62</v>
      </c>
      <c r="Q86" s="132" t="s">
        <v>66</v>
      </c>
      <c r="R86" s="132"/>
      <c r="S86" s="334">
        <f>R81</f>
        <v>0</v>
      </c>
      <c r="T86" s="186"/>
      <c r="U86" s="128" t="s">
        <v>62</v>
      </c>
      <c r="V86" s="132" t="s">
        <v>66</v>
      </c>
      <c r="W86" s="132"/>
      <c r="X86" s="334">
        <f>W81</f>
        <v>0</v>
      </c>
      <c r="Y86" s="186"/>
      <c r="Z86" s="128" t="s">
        <v>62</v>
      </c>
      <c r="AA86" s="132" t="s">
        <v>66</v>
      </c>
      <c r="AB86" s="132"/>
      <c r="AC86" s="334">
        <f>AB81</f>
        <v>0</v>
      </c>
    </row>
    <row r="87" spans="1:29" x14ac:dyDescent="0.25">
      <c r="A87" s="233" t="s">
        <v>18</v>
      </c>
      <c r="B87" s="233"/>
      <c r="C87" s="233"/>
      <c r="D87" s="42">
        <f>SUM(D85:D86)</f>
        <v>125.08871999999998</v>
      </c>
      <c r="F87" s="233" t="s">
        <v>18</v>
      </c>
      <c r="G87" s="233"/>
      <c r="H87" s="233"/>
      <c r="I87" s="161">
        <f>SUM(I85:I86)</f>
        <v>125.08871999999998</v>
      </c>
      <c r="J87" s="197"/>
      <c r="K87" s="264" t="s">
        <v>18</v>
      </c>
      <c r="L87" s="264"/>
      <c r="M87" s="264"/>
      <c r="N87" s="169">
        <f>SUM(N85:N86)</f>
        <v>125.08871999999998</v>
      </c>
      <c r="O87" s="197"/>
      <c r="P87" s="263" t="s">
        <v>18</v>
      </c>
      <c r="Q87" s="264"/>
      <c r="R87" s="264"/>
      <c r="S87" s="114">
        <f>SUM(S85:S86)</f>
        <v>126.58978463999999</v>
      </c>
      <c r="T87" s="186"/>
      <c r="U87" s="264" t="s">
        <v>18</v>
      </c>
      <c r="V87" s="264"/>
      <c r="W87" s="264"/>
      <c r="X87" s="114">
        <f>SUM(X85:X86)</f>
        <v>126.58978463999999</v>
      </c>
      <c r="Y87" s="186"/>
      <c r="Z87" s="264" t="s">
        <v>18</v>
      </c>
      <c r="AA87" s="264"/>
      <c r="AB87" s="264"/>
      <c r="AC87" s="114">
        <f>SUM(AC85:AC86)</f>
        <v>135.14725408166402</v>
      </c>
    </row>
    <row r="88" spans="1:29" x14ac:dyDescent="0.25">
      <c r="G88" s="1"/>
      <c r="H88" s="1"/>
      <c r="J88" s="197"/>
      <c r="K88" s="186"/>
      <c r="L88" s="288"/>
      <c r="M88" s="288"/>
      <c r="N88" s="186"/>
      <c r="O88" s="197"/>
      <c r="P88" s="186"/>
      <c r="Q88" s="288"/>
      <c r="R88" s="288"/>
      <c r="S88" s="186"/>
      <c r="T88" s="186"/>
      <c r="U88" s="186"/>
      <c r="V88" s="288"/>
      <c r="W88" s="288"/>
      <c r="X88" s="186"/>
      <c r="Y88" s="186"/>
      <c r="Z88" s="186"/>
      <c r="AA88" s="288"/>
      <c r="AB88" s="288"/>
      <c r="AC88" s="186"/>
    </row>
    <row r="89" spans="1:29" ht="15" customHeight="1" x14ac:dyDescent="0.25">
      <c r="A89" s="235" t="s">
        <v>67</v>
      </c>
      <c r="B89" s="235"/>
      <c r="C89" s="235"/>
      <c r="D89" s="235"/>
      <c r="F89" s="235" t="s">
        <v>67</v>
      </c>
      <c r="G89" s="235"/>
      <c r="H89" s="235"/>
      <c r="I89" s="236"/>
      <c r="J89" s="197"/>
      <c r="K89" s="335" t="s">
        <v>67</v>
      </c>
      <c r="L89" s="335"/>
      <c r="M89" s="335"/>
      <c r="N89" s="336"/>
      <c r="O89" s="197"/>
      <c r="P89" s="337" t="s">
        <v>67</v>
      </c>
      <c r="Q89" s="335"/>
      <c r="R89" s="335"/>
      <c r="S89" s="335"/>
      <c r="T89" s="186"/>
      <c r="U89" s="335" t="s">
        <v>67</v>
      </c>
      <c r="V89" s="335"/>
      <c r="W89" s="335"/>
      <c r="X89" s="335"/>
      <c r="Y89" s="186"/>
      <c r="Z89" s="335" t="s">
        <v>67</v>
      </c>
      <c r="AA89" s="335"/>
      <c r="AB89" s="335"/>
      <c r="AC89" s="335"/>
    </row>
    <row r="90" spans="1:29" x14ac:dyDescent="0.25">
      <c r="A90" s="34">
        <v>5</v>
      </c>
      <c r="B90" s="244" t="s">
        <v>68</v>
      </c>
      <c r="C90" s="244"/>
      <c r="D90" s="35" t="s">
        <v>5</v>
      </c>
      <c r="F90" s="96">
        <v>5</v>
      </c>
      <c r="G90" s="244" t="s">
        <v>68</v>
      </c>
      <c r="H90" s="244"/>
      <c r="I90" s="159" t="s">
        <v>5</v>
      </c>
      <c r="J90" s="197"/>
      <c r="K90" s="206">
        <v>5</v>
      </c>
      <c r="L90" s="312" t="s">
        <v>68</v>
      </c>
      <c r="M90" s="312"/>
      <c r="N90" s="313" t="s">
        <v>5</v>
      </c>
      <c r="O90" s="197"/>
      <c r="P90" s="208">
        <v>5</v>
      </c>
      <c r="Q90" s="312" t="s">
        <v>68</v>
      </c>
      <c r="R90" s="312"/>
      <c r="S90" s="314" t="s">
        <v>5</v>
      </c>
      <c r="T90" s="186"/>
      <c r="U90" s="206">
        <v>5</v>
      </c>
      <c r="V90" s="312" t="s">
        <v>68</v>
      </c>
      <c r="W90" s="312"/>
      <c r="X90" s="314" t="s">
        <v>5</v>
      </c>
      <c r="Y90" s="186"/>
      <c r="Z90" s="206">
        <v>5</v>
      </c>
      <c r="AA90" s="312" t="s">
        <v>68</v>
      </c>
      <c r="AB90" s="312"/>
      <c r="AC90" s="314" t="s">
        <v>5</v>
      </c>
    </row>
    <row r="91" spans="1:29" x14ac:dyDescent="0.25">
      <c r="A91" s="2" t="s">
        <v>6</v>
      </c>
      <c r="B91" s="234" t="s">
        <v>69</v>
      </c>
      <c r="C91" s="234"/>
      <c r="D91" s="14">
        <v>0</v>
      </c>
      <c r="F91" s="2" t="s">
        <v>6</v>
      </c>
      <c r="G91" s="234" t="s">
        <v>69</v>
      </c>
      <c r="H91" s="234"/>
      <c r="I91" s="163">
        <v>0</v>
      </c>
      <c r="J91" s="197"/>
      <c r="K91" s="128" t="s">
        <v>6</v>
      </c>
      <c r="L91" s="267" t="s">
        <v>69</v>
      </c>
      <c r="M91" s="267"/>
      <c r="N91" s="323">
        <v>0</v>
      </c>
      <c r="O91" s="197"/>
      <c r="P91" s="172" t="s">
        <v>6</v>
      </c>
      <c r="Q91" s="267" t="s">
        <v>69</v>
      </c>
      <c r="R91" s="267"/>
      <c r="S91" s="153">
        <v>0</v>
      </c>
      <c r="T91" s="186"/>
      <c r="U91" s="128" t="s">
        <v>6</v>
      </c>
      <c r="V91" s="267" t="s">
        <v>69</v>
      </c>
      <c r="W91" s="267"/>
      <c r="X91" s="153">
        <v>0</v>
      </c>
      <c r="Y91" s="186"/>
      <c r="Z91" s="128" t="s">
        <v>6</v>
      </c>
      <c r="AA91" s="267" t="s">
        <v>69</v>
      </c>
      <c r="AB91" s="267"/>
      <c r="AC91" s="153">
        <v>0</v>
      </c>
    </row>
    <row r="92" spans="1:29" x14ac:dyDescent="0.25">
      <c r="A92" s="2" t="s">
        <v>8</v>
      </c>
      <c r="B92" s="234" t="s">
        <v>70</v>
      </c>
      <c r="C92" s="234"/>
      <c r="D92" s="14">
        <v>0</v>
      </c>
      <c r="F92" s="2" t="s">
        <v>8</v>
      </c>
      <c r="G92" s="234" t="s">
        <v>70</v>
      </c>
      <c r="H92" s="234"/>
      <c r="I92" s="163">
        <v>0</v>
      </c>
      <c r="J92" s="197"/>
      <c r="K92" s="128" t="s">
        <v>8</v>
      </c>
      <c r="L92" s="267" t="s">
        <v>70</v>
      </c>
      <c r="M92" s="267"/>
      <c r="N92" s="323">
        <v>0</v>
      </c>
      <c r="O92" s="197"/>
      <c r="P92" s="172" t="s">
        <v>8</v>
      </c>
      <c r="Q92" s="267" t="s">
        <v>70</v>
      </c>
      <c r="R92" s="267"/>
      <c r="S92" s="153">
        <v>0</v>
      </c>
      <c r="T92" s="186"/>
      <c r="U92" s="128" t="s">
        <v>8</v>
      </c>
      <c r="V92" s="267" t="s">
        <v>70</v>
      </c>
      <c r="W92" s="267"/>
      <c r="X92" s="153">
        <v>0</v>
      </c>
      <c r="Y92" s="186"/>
      <c r="Z92" s="128" t="s">
        <v>8</v>
      </c>
      <c r="AA92" s="267" t="s">
        <v>70</v>
      </c>
      <c r="AB92" s="267"/>
      <c r="AC92" s="153">
        <v>0</v>
      </c>
    </row>
    <row r="93" spans="1:29" x14ac:dyDescent="0.25">
      <c r="A93" s="2" t="s">
        <v>10</v>
      </c>
      <c r="B93" s="234" t="s">
        <v>71</v>
      </c>
      <c r="C93" s="234"/>
      <c r="D93" s="14">
        <v>0</v>
      </c>
      <c r="F93" s="2" t="s">
        <v>10</v>
      </c>
      <c r="G93" s="234" t="s">
        <v>71</v>
      </c>
      <c r="H93" s="234"/>
      <c r="I93" s="163">
        <v>0</v>
      </c>
      <c r="J93" s="197"/>
      <c r="K93" s="128" t="s">
        <v>10</v>
      </c>
      <c r="L93" s="267" t="s">
        <v>71</v>
      </c>
      <c r="M93" s="267"/>
      <c r="N93" s="323">
        <v>0</v>
      </c>
      <c r="O93" s="197"/>
      <c r="P93" s="172" t="s">
        <v>10</v>
      </c>
      <c r="Q93" s="267" t="s">
        <v>71</v>
      </c>
      <c r="R93" s="267"/>
      <c r="S93" s="153">
        <v>0</v>
      </c>
      <c r="T93" s="186"/>
      <c r="U93" s="128" t="s">
        <v>10</v>
      </c>
      <c r="V93" s="267" t="s">
        <v>71</v>
      </c>
      <c r="W93" s="267"/>
      <c r="X93" s="153">
        <v>0</v>
      </c>
      <c r="Y93" s="186"/>
      <c r="Z93" s="128" t="s">
        <v>10</v>
      </c>
      <c r="AA93" s="267" t="s">
        <v>71</v>
      </c>
      <c r="AB93" s="267"/>
      <c r="AC93" s="153">
        <v>0</v>
      </c>
    </row>
    <row r="94" spans="1:29" x14ac:dyDescent="0.25">
      <c r="A94" s="2" t="s">
        <v>12</v>
      </c>
      <c r="B94" s="234" t="s">
        <v>17</v>
      </c>
      <c r="C94" s="234"/>
      <c r="D94" s="14">
        <v>0</v>
      </c>
      <c r="F94" s="2" t="s">
        <v>12</v>
      </c>
      <c r="G94" s="234" t="s">
        <v>17</v>
      </c>
      <c r="H94" s="234"/>
      <c r="I94" s="163">
        <v>0</v>
      </c>
      <c r="J94" s="197"/>
      <c r="K94" s="128" t="s">
        <v>12</v>
      </c>
      <c r="L94" s="267" t="s">
        <v>17</v>
      </c>
      <c r="M94" s="267"/>
      <c r="N94" s="323">
        <v>0</v>
      </c>
      <c r="O94" s="197"/>
      <c r="P94" s="172" t="s">
        <v>12</v>
      </c>
      <c r="Q94" s="267" t="s">
        <v>17</v>
      </c>
      <c r="R94" s="267"/>
      <c r="S94" s="153">
        <v>0</v>
      </c>
      <c r="T94" s="186"/>
      <c r="U94" s="128" t="s">
        <v>12</v>
      </c>
      <c r="V94" s="267" t="s">
        <v>17</v>
      </c>
      <c r="W94" s="267"/>
      <c r="X94" s="153">
        <v>0</v>
      </c>
      <c r="Y94" s="186"/>
      <c r="Z94" s="128" t="s">
        <v>12</v>
      </c>
      <c r="AA94" s="267" t="s">
        <v>17</v>
      </c>
      <c r="AB94" s="267"/>
      <c r="AC94" s="153">
        <v>0</v>
      </c>
    </row>
    <row r="95" spans="1:29" x14ac:dyDescent="0.25">
      <c r="A95" s="233" t="s">
        <v>18</v>
      </c>
      <c r="B95" s="233"/>
      <c r="C95" s="233"/>
      <c r="D95" s="14">
        <f>SUM(D91:D94)</f>
        <v>0</v>
      </c>
      <c r="F95" s="233" t="s">
        <v>18</v>
      </c>
      <c r="G95" s="233"/>
      <c r="H95" s="233"/>
      <c r="I95" s="163">
        <f>SUM(I91:I94)</f>
        <v>0</v>
      </c>
      <c r="J95" s="197"/>
      <c r="K95" s="264" t="s">
        <v>18</v>
      </c>
      <c r="L95" s="264"/>
      <c r="M95" s="264"/>
      <c r="N95" s="323">
        <f>SUM(N91:N94)</f>
        <v>0</v>
      </c>
      <c r="O95" s="197"/>
      <c r="P95" s="263" t="s">
        <v>18</v>
      </c>
      <c r="Q95" s="264"/>
      <c r="R95" s="264"/>
      <c r="S95" s="153">
        <f>SUM(S91:S94)</f>
        <v>0</v>
      </c>
      <c r="T95" s="186"/>
      <c r="U95" s="264" t="s">
        <v>18</v>
      </c>
      <c r="V95" s="264"/>
      <c r="W95" s="264"/>
      <c r="X95" s="153">
        <f>SUM(X91:X94)</f>
        <v>0</v>
      </c>
      <c r="Y95" s="186"/>
      <c r="Z95" s="264" t="s">
        <v>18</v>
      </c>
      <c r="AA95" s="264"/>
      <c r="AB95" s="264"/>
      <c r="AC95" s="153">
        <f>SUM(AC91:AC94)</f>
        <v>0</v>
      </c>
    </row>
    <row r="96" spans="1:29" x14ac:dyDescent="0.25">
      <c r="G96" s="1"/>
      <c r="H96" s="1"/>
      <c r="J96" s="197"/>
      <c r="K96" s="186"/>
      <c r="L96" s="288"/>
      <c r="M96" s="288"/>
      <c r="N96" s="186"/>
      <c r="O96" s="197"/>
      <c r="P96" s="186"/>
      <c r="Q96" s="288"/>
      <c r="R96" s="288"/>
      <c r="S96" s="186"/>
      <c r="T96" s="186"/>
      <c r="U96" s="186"/>
      <c r="V96" s="288"/>
      <c r="W96" s="288"/>
      <c r="X96" s="186"/>
      <c r="Y96" s="186"/>
      <c r="Z96" s="186"/>
      <c r="AA96" s="288"/>
      <c r="AB96" s="288"/>
      <c r="AC96" s="186"/>
    </row>
    <row r="97" spans="1:29" ht="15" customHeight="1" x14ac:dyDescent="0.25">
      <c r="A97" s="235" t="s">
        <v>72</v>
      </c>
      <c r="B97" s="235"/>
      <c r="C97" s="235"/>
      <c r="D97" s="235"/>
      <c r="F97" s="235" t="s">
        <v>72</v>
      </c>
      <c r="G97" s="235"/>
      <c r="H97" s="235"/>
      <c r="I97" s="236"/>
      <c r="J97" s="197"/>
      <c r="K97" s="335" t="s">
        <v>72</v>
      </c>
      <c r="L97" s="335"/>
      <c r="M97" s="335"/>
      <c r="N97" s="336"/>
      <c r="O97" s="197"/>
      <c r="P97" s="337" t="s">
        <v>72</v>
      </c>
      <c r="Q97" s="335"/>
      <c r="R97" s="335"/>
      <c r="S97" s="335"/>
      <c r="T97" s="186"/>
      <c r="U97" s="335" t="s">
        <v>72</v>
      </c>
      <c r="V97" s="335"/>
      <c r="W97" s="335"/>
      <c r="X97" s="335"/>
      <c r="Y97" s="186"/>
      <c r="Z97" s="335" t="s">
        <v>72</v>
      </c>
      <c r="AA97" s="335"/>
      <c r="AB97" s="335"/>
      <c r="AC97" s="335"/>
    </row>
    <row r="98" spans="1:29" ht="15" customHeight="1" x14ac:dyDescent="0.25">
      <c r="A98" s="240" t="s">
        <v>101</v>
      </c>
      <c r="B98" s="240"/>
      <c r="C98" s="241" t="s">
        <v>175</v>
      </c>
      <c r="D98" s="241"/>
      <c r="F98" s="240" t="s">
        <v>101</v>
      </c>
      <c r="G98" s="240"/>
      <c r="H98" s="241" t="s">
        <v>175</v>
      </c>
      <c r="I98" s="242"/>
      <c r="J98" s="197"/>
      <c r="K98" s="338" t="s">
        <v>101</v>
      </c>
      <c r="L98" s="338"/>
      <c r="M98" s="339" t="s">
        <v>175</v>
      </c>
      <c r="N98" s="340"/>
      <c r="O98" s="197"/>
      <c r="P98" s="341" t="s">
        <v>101</v>
      </c>
      <c r="Q98" s="338"/>
      <c r="R98" s="339" t="s">
        <v>175</v>
      </c>
      <c r="S98" s="339"/>
      <c r="T98" s="186"/>
      <c r="U98" s="338" t="s">
        <v>101</v>
      </c>
      <c r="V98" s="338"/>
      <c r="W98" s="339" t="s">
        <v>175</v>
      </c>
      <c r="X98" s="339"/>
      <c r="Y98" s="186"/>
      <c r="Z98" s="338" t="s">
        <v>101</v>
      </c>
      <c r="AA98" s="338"/>
      <c r="AB98" s="339" t="s">
        <v>175</v>
      </c>
      <c r="AC98" s="339"/>
    </row>
    <row r="99" spans="1:29" x14ac:dyDescent="0.25">
      <c r="A99" s="40">
        <v>6</v>
      </c>
      <c r="B99" s="41" t="s">
        <v>73</v>
      </c>
      <c r="C99" s="41" t="s">
        <v>28</v>
      </c>
      <c r="D99" s="40" t="s">
        <v>5</v>
      </c>
      <c r="F99" s="96">
        <v>6</v>
      </c>
      <c r="G99" s="95" t="s">
        <v>73</v>
      </c>
      <c r="H99" s="95" t="s">
        <v>28</v>
      </c>
      <c r="I99" s="156" t="s">
        <v>5</v>
      </c>
      <c r="J99" s="197"/>
      <c r="K99" s="206">
        <v>6</v>
      </c>
      <c r="L99" s="314" t="s">
        <v>73</v>
      </c>
      <c r="M99" s="314" t="s">
        <v>28</v>
      </c>
      <c r="N99" s="207" t="s">
        <v>5</v>
      </c>
      <c r="O99" s="197"/>
      <c r="P99" s="208">
        <v>6</v>
      </c>
      <c r="Q99" s="314" t="s">
        <v>73</v>
      </c>
      <c r="R99" s="314" t="s">
        <v>28</v>
      </c>
      <c r="S99" s="206" t="s">
        <v>5</v>
      </c>
      <c r="T99" s="186"/>
      <c r="U99" s="206">
        <v>6</v>
      </c>
      <c r="V99" s="314" t="s">
        <v>73</v>
      </c>
      <c r="W99" s="314" t="s">
        <v>28</v>
      </c>
      <c r="X99" s="206" t="s">
        <v>5</v>
      </c>
      <c r="Y99" s="186"/>
      <c r="Z99" s="206">
        <v>6</v>
      </c>
      <c r="AA99" s="314" t="s">
        <v>73</v>
      </c>
      <c r="AB99" s="314" t="s">
        <v>28</v>
      </c>
      <c r="AC99" s="206" t="s">
        <v>5</v>
      </c>
    </row>
    <row r="100" spans="1:29" x14ac:dyDescent="0.25">
      <c r="A100" s="2" t="s">
        <v>6</v>
      </c>
      <c r="B100" s="10" t="s">
        <v>74</v>
      </c>
      <c r="C100" s="15">
        <f>'Quadro-Resumo'!$I$8</f>
        <v>0.05</v>
      </c>
      <c r="D100" s="51">
        <f>C100*D116</f>
        <v>631.77876600000002</v>
      </c>
      <c r="F100" s="2" t="s">
        <v>6</v>
      </c>
      <c r="G100" s="10" t="s">
        <v>74</v>
      </c>
      <c r="H100" s="15">
        <f>'Quadro-Resumo'!$I$8</f>
        <v>0.05</v>
      </c>
      <c r="I100" s="162">
        <f>H100*I116</f>
        <v>626.00917000000004</v>
      </c>
      <c r="J100" s="197"/>
      <c r="K100" s="128" t="s">
        <v>6</v>
      </c>
      <c r="L100" s="132" t="s">
        <v>74</v>
      </c>
      <c r="M100" s="115">
        <f>'Quadro-Resumo'!$I$8</f>
        <v>0.05</v>
      </c>
      <c r="N100" s="187">
        <f>M100*N116</f>
        <v>621.16076999999996</v>
      </c>
      <c r="O100" s="197"/>
      <c r="P100" s="172" t="s">
        <v>6</v>
      </c>
      <c r="Q100" s="132" t="s">
        <v>74</v>
      </c>
      <c r="R100" s="115">
        <f>'Quadro-Resumo'!$I$8</f>
        <v>0.05</v>
      </c>
      <c r="S100" s="144">
        <f>R100*S116</f>
        <v>628.83068184000001</v>
      </c>
      <c r="T100" s="186"/>
      <c r="U100" s="128" t="s">
        <v>6</v>
      </c>
      <c r="V100" s="132" t="s">
        <v>74</v>
      </c>
      <c r="W100" s="115">
        <f>'Quadro-Resumo'!$I$8</f>
        <v>0.05</v>
      </c>
      <c r="X100" s="144">
        <f>W100*X116</f>
        <v>620.26379176320006</v>
      </c>
      <c r="Y100" s="186"/>
      <c r="Z100" s="128" t="s">
        <v>6</v>
      </c>
      <c r="AA100" s="132" t="s">
        <v>74</v>
      </c>
      <c r="AB100" s="115">
        <f>'Quadro-Resumo'!$I$8</f>
        <v>0.05</v>
      </c>
      <c r="AC100" s="144">
        <f>AB100*AC116</f>
        <v>662.64332862639242</v>
      </c>
    </row>
    <row r="101" spans="1:29" x14ac:dyDescent="0.25">
      <c r="A101" s="2" t="s">
        <v>8</v>
      </c>
      <c r="B101" s="10" t="s">
        <v>75</v>
      </c>
      <c r="C101" s="15">
        <f>'Quadro-Resumo'!$H$8</f>
        <v>0.10946134991766895</v>
      </c>
      <c r="D101" s="51">
        <f>C101*D116</f>
        <v>1383.1071315135819</v>
      </c>
      <c r="F101" s="2" t="s">
        <v>8</v>
      </c>
      <c r="G101" s="10" t="s">
        <v>75</v>
      </c>
      <c r="H101" s="15">
        <f>'Quadro-Resumo'!$H$8</f>
        <v>0.10946134991766895</v>
      </c>
      <c r="I101" s="162">
        <f>H101*I116</f>
        <v>1370.4761761807902</v>
      </c>
      <c r="J101" s="197"/>
      <c r="K101" s="128" t="s">
        <v>8</v>
      </c>
      <c r="L101" s="132" t="s">
        <v>75</v>
      </c>
      <c r="M101" s="115">
        <f>'Quadro-Resumo'!$H$8</f>
        <v>0.10946134991766895</v>
      </c>
      <c r="N101" s="187">
        <f>M101*N116</f>
        <v>1359.8619280019736</v>
      </c>
      <c r="O101" s="197"/>
      <c r="P101" s="172" t="s">
        <v>8</v>
      </c>
      <c r="Q101" s="132" t="s">
        <v>75</v>
      </c>
      <c r="R101" s="115">
        <f>'Quadro-Resumo'!$H$8</f>
        <v>0.10946134991766895</v>
      </c>
      <c r="S101" s="144">
        <f>R101*S116</f>
        <v>1376.6531060770917</v>
      </c>
      <c r="T101" s="186"/>
      <c r="U101" s="128" t="s">
        <v>8</v>
      </c>
      <c r="V101" s="132" t="s">
        <v>75</v>
      </c>
      <c r="W101" s="115">
        <f>'Quadro-Resumo'!$H$8</f>
        <v>0.10946134991766895</v>
      </c>
      <c r="X101" s="144">
        <f>W101*X116</f>
        <v>1357.8982390290357</v>
      </c>
      <c r="Y101" s="186"/>
      <c r="Z101" s="128" t="s">
        <v>8</v>
      </c>
      <c r="AA101" s="132" t="s">
        <v>75</v>
      </c>
      <c r="AB101" s="115">
        <f>'Quadro-Resumo'!$H$8</f>
        <v>0.10946134991766895</v>
      </c>
      <c r="AC101" s="144">
        <f>AB101*AC116</f>
        <v>1450.6766653076488</v>
      </c>
    </row>
    <row r="102" spans="1:29" x14ac:dyDescent="0.25">
      <c r="A102" s="2" t="s">
        <v>10</v>
      </c>
      <c r="B102" s="10" t="s">
        <v>108</v>
      </c>
      <c r="C102" s="16">
        <f>SUM(C103:C105)</f>
        <v>8.6499999999999994E-2</v>
      </c>
      <c r="D102" s="42">
        <f>C102*(($D$100+$D$101+$D$116)/(1-$C$102))</f>
        <v>1387.2631585275585</v>
      </c>
      <c r="F102" s="2" t="s">
        <v>10</v>
      </c>
      <c r="G102" s="10" t="s">
        <v>108</v>
      </c>
      <c r="H102" s="16">
        <f>SUM(H103:H105)</f>
        <v>5.6499999999999995E-2</v>
      </c>
      <c r="I102" s="161">
        <f>H102*(($I$100+$I$101+$I$116)/(1-$H$102))</f>
        <v>869.30766736535725</v>
      </c>
      <c r="J102" s="197"/>
      <c r="K102" s="128" t="s">
        <v>10</v>
      </c>
      <c r="L102" s="132" t="s">
        <v>108</v>
      </c>
      <c r="M102" s="116">
        <f>SUM(M103:M105)</f>
        <v>5.6499999999999995E-2</v>
      </c>
      <c r="N102" s="169">
        <f>M102*(($N$100+$N$101+$N$116)/(1-$H$102))</f>
        <v>862.57493644632893</v>
      </c>
      <c r="O102" s="197"/>
      <c r="P102" s="172" t="s">
        <v>10</v>
      </c>
      <c r="Q102" s="132" t="s">
        <v>108</v>
      </c>
      <c r="R102" s="116">
        <f>SUM(R103:R105)</f>
        <v>5.6499999999999995E-2</v>
      </c>
      <c r="S102" s="114">
        <f>R102*(($S$100+$S$101+$S$116)/(1-$R$102))</f>
        <v>873.2257599327138</v>
      </c>
      <c r="T102" s="186"/>
      <c r="U102" s="128" t="s">
        <v>10</v>
      </c>
      <c r="V102" s="132" t="s">
        <v>108</v>
      </c>
      <c r="W102" s="116">
        <f>SUM(W103:W105)</f>
        <v>5.6499999999999995E-2</v>
      </c>
      <c r="X102" s="114">
        <f>W102*(($X$100+$X$101+$X$116)/(1-$W$102))</f>
        <v>861.32934756987527</v>
      </c>
      <c r="Y102" s="186"/>
      <c r="Z102" s="128" t="s">
        <v>10</v>
      </c>
      <c r="AA102" s="132" t="s">
        <v>108</v>
      </c>
      <c r="AB102" s="116">
        <f>SUM(AB103:AB105)</f>
        <v>5.6499999999999995E-2</v>
      </c>
      <c r="AC102" s="114">
        <f>AB102*(($AC$100+$AC$101+$AC$116)/(1-$AB$102))</f>
        <v>920.17969369909554</v>
      </c>
    </row>
    <row r="103" spans="1:29" x14ac:dyDescent="0.25">
      <c r="A103" s="2" t="s">
        <v>103</v>
      </c>
      <c r="B103" s="10" t="s">
        <v>102</v>
      </c>
      <c r="C103" s="16">
        <v>6.4999999999999997E-3</v>
      </c>
      <c r="D103" s="42">
        <f>C103*(($D$100+$D$101+$D$116)/(1-$C$102))</f>
        <v>104.2452084442674</v>
      </c>
      <c r="F103" s="2" t="s">
        <v>103</v>
      </c>
      <c r="G103" s="10" t="s">
        <v>102</v>
      </c>
      <c r="H103" s="16">
        <v>6.4999999999999997E-3</v>
      </c>
      <c r="I103" s="161">
        <f>H103*(($I$100+$I$101+$I$116)/(1-$H$102))</f>
        <v>100.00884668804996</v>
      </c>
      <c r="J103" s="197"/>
      <c r="K103" s="128" t="s">
        <v>103</v>
      </c>
      <c r="L103" s="132" t="s">
        <v>102</v>
      </c>
      <c r="M103" s="116">
        <v>6.4999999999999997E-3</v>
      </c>
      <c r="N103" s="169">
        <f>M103*(($N$100+$N$101+$N$116)/(1-$H$102))</f>
        <v>99.234284723913959</v>
      </c>
      <c r="O103" s="197"/>
      <c r="P103" s="172" t="s">
        <v>103</v>
      </c>
      <c r="Q103" s="132" t="s">
        <v>102</v>
      </c>
      <c r="R103" s="116">
        <v>6.4999999999999997E-3</v>
      </c>
      <c r="S103" s="114">
        <f>R103*(($S$100+$S$101+$S$116)/(1-$R$102))</f>
        <v>100.45960070022372</v>
      </c>
      <c r="T103" s="186"/>
      <c r="U103" s="128" t="s">
        <v>103</v>
      </c>
      <c r="V103" s="132" t="s">
        <v>102</v>
      </c>
      <c r="W103" s="116">
        <v>6.4999999999999997E-3</v>
      </c>
      <c r="X103" s="114">
        <f>W103*(($X$100+$X$101+$X$116)/(1-$W$102))</f>
        <v>99.090986888569716</v>
      </c>
      <c r="Y103" s="186"/>
      <c r="Z103" s="128" t="s">
        <v>103</v>
      </c>
      <c r="AA103" s="132" t="s">
        <v>102</v>
      </c>
      <c r="AB103" s="116">
        <v>6.4999999999999997E-3</v>
      </c>
      <c r="AC103" s="114">
        <f>AB103*(($AC$100+$AC$101+$AC$116)/(1-$AB$102))</f>
        <v>105.86138069104639</v>
      </c>
    </row>
    <row r="104" spans="1:29" x14ac:dyDescent="0.25">
      <c r="A104" s="2" t="s">
        <v>105</v>
      </c>
      <c r="B104" s="10" t="s">
        <v>104</v>
      </c>
      <c r="C104" s="16">
        <v>0.03</v>
      </c>
      <c r="D104" s="42">
        <f>C104*(($D$100+$D$101+$D$116)/(1-$C$102))</f>
        <v>481.13173128123418</v>
      </c>
      <c r="F104" s="2" t="s">
        <v>105</v>
      </c>
      <c r="G104" s="10" t="s">
        <v>104</v>
      </c>
      <c r="H104" s="16">
        <v>0.03</v>
      </c>
      <c r="I104" s="161">
        <f>H104*(($I$100+$I$101+$I$116)/(1-$H$102))</f>
        <v>461.57929240638441</v>
      </c>
      <c r="J104" s="197"/>
      <c r="K104" s="128" t="s">
        <v>105</v>
      </c>
      <c r="L104" s="132" t="s">
        <v>104</v>
      </c>
      <c r="M104" s="116">
        <v>0.03</v>
      </c>
      <c r="N104" s="169">
        <f>M104*(($N$100+$N$101+$N$116)/(1-$H$102))</f>
        <v>458.00439103344905</v>
      </c>
      <c r="O104" s="197"/>
      <c r="P104" s="172" t="s">
        <v>105</v>
      </c>
      <c r="Q104" s="132" t="s">
        <v>104</v>
      </c>
      <c r="R104" s="116">
        <v>0.03</v>
      </c>
      <c r="S104" s="114">
        <f>R104*(($S$100+$S$101+$S$116)/(1-$R$102))</f>
        <v>463.65969553949412</v>
      </c>
      <c r="T104" s="186"/>
      <c r="U104" s="128" t="s">
        <v>105</v>
      </c>
      <c r="V104" s="132" t="s">
        <v>104</v>
      </c>
      <c r="W104" s="116">
        <v>0.03</v>
      </c>
      <c r="X104" s="114">
        <f>W104*(($X$100+$X$101+$X$116)/(1-$W$102))</f>
        <v>457.34301640878334</v>
      </c>
      <c r="Y104" s="186"/>
      <c r="Z104" s="128" t="s">
        <v>105</v>
      </c>
      <c r="AA104" s="132" t="s">
        <v>104</v>
      </c>
      <c r="AB104" s="116">
        <v>0.03</v>
      </c>
      <c r="AC104" s="114">
        <f>AB104*(($AC$100+$AC$101+$AC$116)/(1-$AB$102))</f>
        <v>488.59098780482952</v>
      </c>
    </row>
    <row r="105" spans="1:29" x14ac:dyDescent="0.25">
      <c r="A105" s="2" t="s">
        <v>107</v>
      </c>
      <c r="B105" s="10" t="s">
        <v>106</v>
      </c>
      <c r="C105" s="16">
        <v>0.05</v>
      </c>
      <c r="D105" s="42">
        <f>C105*(($D$100+$D$101+$D$116)/(1-$C$102))</f>
        <v>801.8862188020571</v>
      </c>
      <c r="F105" s="112" t="s">
        <v>107</v>
      </c>
      <c r="G105" s="113" t="s">
        <v>106</v>
      </c>
      <c r="H105" s="103">
        <v>0.02</v>
      </c>
      <c r="I105" s="167">
        <f>H105*(($I$100+$I$101+$I$116)/(1-$H$102))</f>
        <v>307.71952827092298</v>
      </c>
      <c r="J105" s="197"/>
      <c r="K105" s="128" t="s">
        <v>107</v>
      </c>
      <c r="L105" s="132" t="s">
        <v>106</v>
      </c>
      <c r="M105" s="116">
        <v>0.02</v>
      </c>
      <c r="N105" s="169">
        <f>M105*(($N$100+$N$101+$N$116)/(1-$H$102))</f>
        <v>305.33626068896604</v>
      </c>
      <c r="O105" s="197"/>
      <c r="P105" s="172" t="s">
        <v>107</v>
      </c>
      <c r="Q105" s="132" t="s">
        <v>106</v>
      </c>
      <c r="R105" s="116">
        <v>0.02</v>
      </c>
      <c r="S105" s="114">
        <f>R105*(($S$100+$S$101+$S$116)/(1-$R$102))</f>
        <v>309.1064636929961</v>
      </c>
      <c r="T105" s="186"/>
      <c r="U105" s="128" t="s">
        <v>107</v>
      </c>
      <c r="V105" s="132" t="s">
        <v>106</v>
      </c>
      <c r="W105" s="116">
        <v>0.02</v>
      </c>
      <c r="X105" s="114">
        <f>W105*(($X$100+$X$101+$X$116)/(1-$W$102))</f>
        <v>304.89534427252227</v>
      </c>
      <c r="Y105" s="186"/>
      <c r="Z105" s="128" t="s">
        <v>107</v>
      </c>
      <c r="AA105" s="132" t="s">
        <v>106</v>
      </c>
      <c r="AB105" s="116">
        <v>0.02</v>
      </c>
      <c r="AC105" s="114">
        <f>AB105*(($AC$100+$AC$101+$AC$116)/(1-$AB$102))</f>
        <v>325.72732520321972</v>
      </c>
    </row>
    <row r="106" spans="1:29" ht="29.25" customHeight="1" x14ac:dyDescent="0.25">
      <c r="A106" s="9" t="s">
        <v>12</v>
      </c>
      <c r="B106" s="6" t="s">
        <v>110</v>
      </c>
      <c r="C106" s="31">
        <v>4.4999999999999998E-2</v>
      </c>
      <c r="D106" s="43">
        <f>C106*(($D$100+$D$101+$D$116)/(1-$C$102))</f>
        <v>721.6975969218513</v>
      </c>
      <c r="F106" s="9" t="s">
        <v>12</v>
      </c>
      <c r="G106" s="6" t="s">
        <v>110</v>
      </c>
      <c r="H106" s="31">
        <v>4.4999999999999998E-2</v>
      </c>
      <c r="I106" s="166">
        <f>H106*(($I$100+$I$101+$I$116)/(1-$H$102))</f>
        <v>692.36893860957662</v>
      </c>
      <c r="J106" s="197"/>
      <c r="K106" s="129" t="s">
        <v>12</v>
      </c>
      <c r="L106" s="143" t="s">
        <v>110</v>
      </c>
      <c r="M106" s="139">
        <v>4.4999999999999998E-2</v>
      </c>
      <c r="N106" s="333">
        <f>M106*(($N$100+$N$101+$N$116)/(1-$H$102))</f>
        <v>687.00658655017355</v>
      </c>
      <c r="O106" s="197"/>
      <c r="P106" s="173" t="s">
        <v>12</v>
      </c>
      <c r="Q106" s="143" t="s">
        <v>110</v>
      </c>
      <c r="R106" s="139">
        <v>4.4999999999999998E-2</v>
      </c>
      <c r="S106" s="334">
        <f>R106*(($S$100+$S$101+$S$116)/(1-$R$102))</f>
        <v>695.48954330924118</v>
      </c>
      <c r="T106" s="186"/>
      <c r="U106" s="129" t="s">
        <v>12</v>
      </c>
      <c r="V106" s="143" t="s">
        <v>110</v>
      </c>
      <c r="W106" s="139">
        <v>4.4999999999999998E-2</v>
      </c>
      <c r="X106" s="334">
        <f>W106*(($X$100+$X$101+$X$116)/(1-$W$102))</f>
        <v>686.01452461317501</v>
      </c>
      <c r="Y106" s="186"/>
      <c r="Z106" s="129" t="s">
        <v>12</v>
      </c>
      <c r="AA106" s="143" t="s">
        <v>110</v>
      </c>
      <c r="AB106" s="139">
        <v>4.4999999999999998E-2</v>
      </c>
      <c r="AC106" s="334">
        <f>AB106*(($AC$100+$AC$101+$AC$116)/(1-$AB$102))</f>
        <v>732.88648170724434</v>
      </c>
    </row>
    <row r="107" spans="1:29" x14ac:dyDescent="0.25">
      <c r="A107" s="233" t="s">
        <v>18</v>
      </c>
      <c r="B107" s="233"/>
      <c r="C107" s="16">
        <f>SUM(C100:C102)</f>
        <v>0.24596134991766896</v>
      </c>
      <c r="D107" s="51">
        <f>D100+D101+D102+D106</f>
        <v>4123.8466529629914</v>
      </c>
      <c r="F107" s="233" t="s">
        <v>18</v>
      </c>
      <c r="G107" s="233"/>
      <c r="H107" s="16">
        <f>SUM(H100:H102)</f>
        <v>0.21596134991766897</v>
      </c>
      <c r="I107" s="162">
        <f>I100+I101+I102+I106</f>
        <v>3558.1619521557241</v>
      </c>
      <c r="J107" s="197"/>
      <c r="K107" s="264" t="s">
        <v>18</v>
      </c>
      <c r="L107" s="264"/>
      <c r="M107" s="116">
        <f>SUM(M100:M102)</f>
        <v>0.21596134991766897</v>
      </c>
      <c r="N107" s="187">
        <f>N100+N101+N102+N106</f>
        <v>3530.6042209984762</v>
      </c>
      <c r="O107" s="197"/>
      <c r="P107" s="263" t="s">
        <v>18</v>
      </c>
      <c r="Q107" s="264"/>
      <c r="R107" s="116">
        <f>SUM(R100:R102)</f>
        <v>0.21596134991766897</v>
      </c>
      <c r="S107" s="144">
        <f>S100+S101+S102+S106</f>
        <v>3574.1990911590469</v>
      </c>
      <c r="T107" s="186"/>
      <c r="U107" s="264" t="s">
        <v>18</v>
      </c>
      <c r="V107" s="264"/>
      <c r="W107" s="116">
        <f>SUM(W100:W102)</f>
        <v>0.21596134991766897</v>
      </c>
      <c r="X107" s="144">
        <f>X100+X101+X102+X106</f>
        <v>3525.5059029752861</v>
      </c>
      <c r="Y107" s="186"/>
      <c r="Z107" s="264" t="s">
        <v>18</v>
      </c>
      <c r="AA107" s="264"/>
      <c r="AB107" s="116">
        <f>SUM(AB100:AB102)</f>
        <v>0.21596134991766897</v>
      </c>
      <c r="AC107" s="144">
        <f>AC100+AC101+AC102+AC106</f>
        <v>3766.386169340381</v>
      </c>
    </row>
    <row r="108" spans="1:29" x14ac:dyDescent="0.25">
      <c r="G108" s="1"/>
      <c r="H108" s="1"/>
      <c r="J108" s="197"/>
      <c r="K108" s="186"/>
      <c r="L108" s="288"/>
      <c r="M108" s="288"/>
      <c r="N108" s="186"/>
      <c r="O108" s="197"/>
      <c r="P108" s="186"/>
      <c r="Q108" s="288"/>
      <c r="R108" s="288"/>
      <c r="S108" s="186"/>
      <c r="T108" s="186"/>
      <c r="U108" s="186"/>
      <c r="V108" s="288"/>
      <c r="W108" s="288"/>
      <c r="X108" s="186"/>
      <c r="Y108" s="186"/>
      <c r="Z108" s="186"/>
      <c r="AA108" s="288"/>
      <c r="AB108" s="288"/>
      <c r="AC108" s="186"/>
    </row>
    <row r="109" spans="1:29" ht="15" customHeight="1" x14ac:dyDescent="0.25">
      <c r="A109" s="235" t="s">
        <v>100</v>
      </c>
      <c r="B109" s="235"/>
      <c r="C109" s="235"/>
      <c r="D109" s="235"/>
      <c r="F109" s="235" t="s">
        <v>100</v>
      </c>
      <c r="G109" s="235"/>
      <c r="H109" s="235"/>
      <c r="I109" s="236"/>
      <c r="J109" s="197"/>
      <c r="K109" s="335" t="s">
        <v>100</v>
      </c>
      <c r="L109" s="335"/>
      <c r="M109" s="335"/>
      <c r="N109" s="336"/>
      <c r="O109" s="197"/>
      <c r="P109" s="337" t="s">
        <v>100</v>
      </c>
      <c r="Q109" s="335"/>
      <c r="R109" s="335"/>
      <c r="S109" s="335"/>
      <c r="T109" s="186"/>
      <c r="U109" s="335" t="s">
        <v>100</v>
      </c>
      <c r="V109" s="335"/>
      <c r="W109" s="335"/>
      <c r="X109" s="335"/>
      <c r="Y109" s="186"/>
      <c r="Z109" s="335" t="s">
        <v>100</v>
      </c>
      <c r="AA109" s="335"/>
      <c r="AB109" s="335"/>
      <c r="AC109" s="335"/>
    </row>
    <row r="110" spans="1:29" x14ac:dyDescent="0.25">
      <c r="A110" s="237" t="s">
        <v>82</v>
      </c>
      <c r="B110" s="238"/>
      <c r="C110" s="239"/>
      <c r="D110" s="35" t="s">
        <v>76</v>
      </c>
      <c r="F110" s="237" t="s">
        <v>82</v>
      </c>
      <c r="G110" s="238"/>
      <c r="H110" s="239"/>
      <c r="I110" s="159" t="s">
        <v>76</v>
      </c>
      <c r="J110" s="197"/>
      <c r="K110" s="268" t="s">
        <v>82</v>
      </c>
      <c r="L110" s="322"/>
      <c r="M110" s="263"/>
      <c r="N110" s="313" t="s">
        <v>76</v>
      </c>
      <c r="O110" s="197"/>
      <c r="P110" s="322" t="s">
        <v>82</v>
      </c>
      <c r="Q110" s="322"/>
      <c r="R110" s="263"/>
      <c r="S110" s="314" t="s">
        <v>76</v>
      </c>
      <c r="T110" s="186"/>
      <c r="U110" s="268" t="s">
        <v>82</v>
      </c>
      <c r="V110" s="322"/>
      <c r="W110" s="263"/>
      <c r="X110" s="314" t="s">
        <v>76</v>
      </c>
      <c r="Y110" s="186"/>
      <c r="Z110" s="268" t="s">
        <v>82</v>
      </c>
      <c r="AA110" s="322"/>
      <c r="AB110" s="263"/>
      <c r="AC110" s="314" t="s">
        <v>76</v>
      </c>
    </row>
    <row r="111" spans="1:29" ht="15" customHeight="1" x14ac:dyDescent="0.25">
      <c r="A111" s="9" t="s">
        <v>6</v>
      </c>
      <c r="B111" s="232" t="s">
        <v>77</v>
      </c>
      <c r="C111" s="232"/>
      <c r="D111" s="42">
        <f>D19</f>
        <v>8000</v>
      </c>
      <c r="F111" s="9" t="s">
        <v>6</v>
      </c>
      <c r="G111" s="232" t="s">
        <v>77</v>
      </c>
      <c r="H111" s="232"/>
      <c r="I111" s="161">
        <f>I19</f>
        <v>8000</v>
      </c>
      <c r="J111" s="197"/>
      <c r="K111" s="129" t="s">
        <v>6</v>
      </c>
      <c r="L111" s="269" t="s">
        <v>77</v>
      </c>
      <c r="M111" s="269"/>
      <c r="N111" s="169">
        <f>N19</f>
        <v>8000</v>
      </c>
      <c r="O111" s="197"/>
      <c r="P111" s="173" t="s">
        <v>6</v>
      </c>
      <c r="Q111" s="269" t="s">
        <v>77</v>
      </c>
      <c r="R111" s="269"/>
      <c r="S111" s="114">
        <f>S19</f>
        <v>8096</v>
      </c>
      <c r="T111" s="186"/>
      <c r="U111" s="129" t="s">
        <v>6</v>
      </c>
      <c r="V111" s="269" t="s">
        <v>77</v>
      </c>
      <c r="W111" s="269"/>
      <c r="X111" s="114">
        <f>X19</f>
        <v>8096</v>
      </c>
      <c r="Y111" s="186"/>
      <c r="Z111" s="129" t="s">
        <v>6</v>
      </c>
      <c r="AA111" s="269" t="s">
        <v>77</v>
      </c>
      <c r="AB111" s="269"/>
      <c r="AC111" s="114">
        <f>AC19</f>
        <v>8643.2896000000001</v>
      </c>
    </row>
    <row r="112" spans="1:29" ht="30" customHeight="1" x14ac:dyDescent="0.25">
      <c r="A112" s="9" t="s">
        <v>8</v>
      </c>
      <c r="B112" s="232" t="s">
        <v>19</v>
      </c>
      <c r="C112" s="232"/>
      <c r="D112" s="42">
        <f>D53</f>
        <v>3792.9234000000001</v>
      </c>
      <c r="F112" s="9" t="s">
        <v>8</v>
      </c>
      <c r="G112" s="232" t="s">
        <v>19</v>
      </c>
      <c r="H112" s="232"/>
      <c r="I112" s="161">
        <f>I53</f>
        <v>3792.9234000000001</v>
      </c>
      <c r="J112" s="197"/>
      <c r="K112" s="129" t="s">
        <v>8</v>
      </c>
      <c r="L112" s="269" t="s">
        <v>19</v>
      </c>
      <c r="M112" s="269"/>
      <c r="N112" s="169">
        <f>N53</f>
        <v>3695.9553999999994</v>
      </c>
      <c r="O112" s="197"/>
      <c r="P112" s="173" t="s">
        <v>8</v>
      </c>
      <c r="Q112" s="269" t="s">
        <v>19</v>
      </c>
      <c r="R112" s="269"/>
      <c r="S112" s="114">
        <f>S53</f>
        <v>3744.6265168</v>
      </c>
      <c r="T112" s="186"/>
      <c r="U112" s="129" t="s">
        <v>8</v>
      </c>
      <c r="V112" s="269" t="s">
        <v>19</v>
      </c>
      <c r="W112" s="269"/>
      <c r="X112" s="114">
        <f>X53</f>
        <v>3744.6265168</v>
      </c>
      <c r="Y112" s="186"/>
      <c r="Z112" s="129" t="s">
        <v>8</v>
      </c>
      <c r="AA112" s="269" t="s">
        <v>19</v>
      </c>
      <c r="AB112" s="269"/>
      <c r="AC112" s="114">
        <f>AC53</f>
        <v>4006.7573601356803</v>
      </c>
    </row>
    <row r="113" spans="1:29" ht="15" customHeight="1" x14ac:dyDescent="0.25">
      <c r="A113" s="9" t="s">
        <v>10</v>
      </c>
      <c r="B113" s="232" t="s">
        <v>78</v>
      </c>
      <c r="C113" s="232"/>
      <c r="D113" s="42">
        <f>D63</f>
        <v>717.56319999999994</v>
      </c>
      <c r="F113" s="9" t="s">
        <v>10</v>
      </c>
      <c r="G113" s="232" t="s">
        <v>78</v>
      </c>
      <c r="H113" s="232"/>
      <c r="I113" s="161">
        <f>I63</f>
        <v>602.17128000000002</v>
      </c>
      <c r="J113" s="197"/>
      <c r="K113" s="129" t="s">
        <v>10</v>
      </c>
      <c r="L113" s="269" t="s">
        <v>78</v>
      </c>
      <c r="M113" s="269"/>
      <c r="N113" s="169">
        <f>N63</f>
        <v>602.17128000000002</v>
      </c>
      <c r="O113" s="197"/>
      <c r="P113" s="173" t="s">
        <v>10</v>
      </c>
      <c r="Q113" s="269" t="s">
        <v>78</v>
      </c>
      <c r="R113" s="269"/>
      <c r="S113" s="114">
        <f>S63</f>
        <v>609.39733535999994</v>
      </c>
      <c r="T113" s="186"/>
      <c r="U113" s="129" t="s">
        <v>10</v>
      </c>
      <c r="V113" s="269" t="s">
        <v>78</v>
      </c>
      <c r="W113" s="269"/>
      <c r="X113" s="114">
        <f>X63</f>
        <v>438.05953382399991</v>
      </c>
      <c r="Y113" s="186"/>
      <c r="Z113" s="129" t="s">
        <v>10</v>
      </c>
      <c r="AA113" s="269" t="s">
        <v>78</v>
      </c>
      <c r="AB113" s="269"/>
      <c r="AC113" s="114">
        <f>AC63</f>
        <v>467.67235831050237</v>
      </c>
    </row>
    <row r="114" spans="1:29" ht="30" customHeight="1" x14ac:dyDescent="0.25">
      <c r="A114" s="9" t="s">
        <v>12</v>
      </c>
      <c r="B114" s="232" t="s">
        <v>53</v>
      </c>
      <c r="C114" s="232"/>
      <c r="D114" s="42">
        <f>D87</f>
        <v>125.08871999999998</v>
      </c>
      <c r="F114" s="9" t="s">
        <v>12</v>
      </c>
      <c r="G114" s="232" t="s">
        <v>53</v>
      </c>
      <c r="H114" s="232"/>
      <c r="I114" s="161">
        <f>I87</f>
        <v>125.08871999999998</v>
      </c>
      <c r="J114" s="197"/>
      <c r="K114" s="129" t="s">
        <v>12</v>
      </c>
      <c r="L114" s="269" t="s">
        <v>53</v>
      </c>
      <c r="M114" s="269"/>
      <c r="N114" s="169">
        <f>N87</f>
        <v>125.08871999999998</v>
      </c>
      <c r="O114" s="197"/>
      <c r="P114" s="173" t="s">
        <v>12</v>
      </c>
      <c r="Q114" s="269" t="s">
        <v>53</v>
      </c>
      <c r="R114" s="269"/>
      <c r="S114" s="114">
        <f>S87</f>
        <v>126.58978463999999</v>
      </c>
      <c r="T114" s="186"/>
      <c r="U114" s="129" t="s">
        <v>12</v>
      </c>
      <c r="V114" s="269" t="s">
        <v>53</v>
      </c>
      <c r="W114" s="269"/>
      <c r="X114" s="114">
        <f>X87</f>
        <v>126.58978463999999</v>
      </c>
      <c r="Y114" s="186"/>
      <c r="Z114" s="129" t="s">
        <v>12</v>
      </c>
      <c r="AA114" s="269" t="s">
        <v>53</v>
      </c>
      <c r="AB114" s="269"/>
      <c r="AC114" s="114">
        <f>AC87</f>
        <v>135.14725408166402</v>
      </c>
    </row>
    <row r="115" spans="1:29" ht="15" customHeight="1" x14ac:dyDescent="0.25">
      <c r="A115" s="9" t="s">
        <v>14</v>
      </c>
      <c r="B115" s="232" t="s">
        <v>67</v>
      </c>
      <c r="C115" s="232"/>
      <c r="D115" s="42">
        <f>D95</f>
        <v>0</v>
      </c>
      <c r="F115" s="9" t="s">
        <v>14</v>
      </c>
      <c r="G115" s="232" t="s">
        <v>67</v>
      </c>
      <c r="H115" s="232"/>
      <c r="I115" s="161">
        <f>I95</f>
        <v>0</v>
      </c>
      <c r="J115" s="197"/>
      <c r="K115" s="129" t="s">
        <v>14</v>
      </c>
      <c r="L115" s="269" t="s">
        <v>67</v>
      </c>
      <c r="M115" s="269"/>
      <c r="N115" s="169">
        <f>N95</f>
        <v>0</v>
      </c>
      <c r="O115" s="197"/>
      <c r="P115" s="173" t="s">
        <v>14</v>
      </c>
      <c r="Q115" s="269" t="s">
        <v>67</v>
      </c>
      <c r="R115" s="269"/>
      <c r="S115" s="114">
        <f>S95</f>
        <v>0</v>
      </c>
      <c r="T115" s="186"/>
      <c r="U115" s="129" t="s">
        <v>14</v>
      </c>
      <c r="V115" s="269" t="s">
        <v>67</v>
      </c>
      <c r="W115" s="269"/>
      <c r="X115" s="114">
        <f>X95</f>
        <v>0</v>
      </c>
      <c r="Y115" s="186"/>
      <c r="Z115" s="129" t="s">
        <v>14</v>
      </c>
      <c r="AA115" s="269" t="s">
        <v>67</v>
      </c>
      <c r="AB115" s="269"/>
      <c r="AC115" s="114">
        <f>AC95</f>
        <v>0</v>
      </c>
    </row>
    <row r="116" spans="1:29" x14ac:dyDescent="0.25">
      <c r="A116" s="233" t="s">
        <v>79</v>
      </c>
      <c r="B116" s="233"/>
      <c r="C116" s="233"/>
      <c r="D116" s="42">
        <f>SUM(D111:D115)</f>
        <v>12635.57532</v>
      </c>
      <c r="F116" s="233" t="s">
        <v>79</v>
      </c>
      <c r="G116" s="233"/>
      <c r="H116" s="233"/>
      <c r="I116" s="161">
        <f>SUM(I111:I115)</f>
        <v>12520.1834</v>
      </c>
      <c r="J116" s="197"/>
      <c r="K116" s="264" t="s">
        <v>79</v>
      </c>
      <c r="L116" s="264"/>
      <c r="M116" s="264"/>
      <c r="N116" s="169">
        <f>SUM(N111:N115)</f>
        <v>12423.215399999999</v>
      </c>
      <c r="O116" s="197"/>
      <c r="P116" s="263" t="s">
        <v>79</v>
      </c>
      <c r="Q116" s="264"/>
      <c r="R116" s="264"/>
      <c r="S116" s="114">
        <f>SUM(S111:S115)</f>
        <v>12576.613636799999</v>
      </c>
      <c r="T116" s="186"/>
      <c r="U116" s="264" t="s">
        <v>79</v>
      </c>
      <c r="V116" s="264"/>
      <c r="W116" s="264"/>
      <c r="X116" s="114">
        <f>SUM(X111:X115)</f>
        <v>12405.275835263999</v>
      </c>
      <c r="Y116" s="186"/>
      <c r="Z116" s="264" t="s">
        <v>79</v>
      </c>
      <c r="AA116" s="264"/>
      <c r="AB116" s="264"/>
      <c r="AC116" s="114">
        <f>SUM(AC111:AC115)</f>
        <v>13252.866572527848</v>
      </c>
    </row>
    <row r="117" spans="1:29" x14ac:dyDescent="0.25">
      <c r="A117" s="2" t="s">
        <v>16</v>
      </c>
      <c r="B117" s="234" t="s">
        <v>72</v>
      </c>
      <c r="C117" s="234"/>
      <c r="D117" s="42">
        <f>D107</f>
        <v>4123.8466529629914</v>
      </c>
      <c r="F117" s="2" t="s">
        <v>16</v>
      </c>
      <c r="G117" s="234" t="s">
        <v>72</v>
      </c>
      <c r="H117" s="234"/>
      <c r="I117" s="161">
        <f>I107</f>
        <v>3558.1619521557241</v>
      </c>
      <c r="J117" s="197"/>
      <c r="K117" s="128" t="s">
        <v>16</v>
      </c>
      <c r="L117" s="267" t="s">
        <v>72</v>
      </c>
      <c r="M117" s="267"/>
      <c r="N117" s="169">
        <f>N107</f>
        <v>3530.6042209984762</v>
      </c>
      <c r="O117" s="197"/>
      <c r="P117" s="172" t="s">
        <v>16</v>
      </c>
      <c r="Q117" s="267" t="s">
        <v>72</v>
      </c>
      <c r="R117" s="267"/>
      <c r="S117" s="114">
        <f>S107</f>
        <v>3574.1990911590469</v>
      </c>
      <c r="T117" s="186"/>
      <c r="U117" s="128" t="s">
        <v>16</v>
      </c>
      <c r="V117" s="267" t="s">
        <v>72</v>
      </c>
      <c r="W117" s="267"/>
      <c r="X117" s="114">
        <f>X107</f>
        <v>3525.5059029752861</v>
      </c>
      <c r="Y117" s="186"/>
      <c r="Z117" s="128" t="s">
        <v>16</v>
      </c>
      <c r="AA117" s="267" t="s">
        <v>72</v>
      </c>
      <c r="AB117" s="267"/>
      <c r="AC117" s="114">
        <f>AC107</f>
        <v>3766.386169340381</v>
      </c>
    </row>
    <row r="118" spans="1:29" x14ac:dyDescent="0.25">
      <c r="A118" s="233" t="s">
        <v>80</v>
      </c>
      <c r="B118" s="233"/>
      <c r="C118" s="233"/>
      <c r="D118" s="42">
        <f>SUM(D116:D117)</f>
        <v>16759.421972962991</v>
      </c>
      <c r="F118" s="233" t="s">
        <v>80</v>
      </c>
      <c r="G118" s="233"/>
      <c r="H118" s="233"/>
      <c r="I118" s="167">
        <f>SUM(I116:I117)</f>
        <v>16078.345352155724</v>
      </c>
      <c r="J118" s="197"/>
      <c r="K118" s="264" t="s">
        <v>80</v>
      </c>
      <c r="L118" s="264"/>
      <c r="M118" s="264"/>
      <c r="N118" s="169">
        <f>SUM(N116:N117)</f>
        <v>15953.819620998474</v>
      </c>
      <c r="O118" s="197"/>
      <c r="P118" s="263" t="s">
        <v>80</v>
      </c>
      <c r="Q118" s="264"/>
      <c r="R118" s="264"/>
      <c r="S118" s="114">
        <f>SUM(S116:S117)</f>
        <v>16150.812727959046</v>
      </c>
      <c r="T118" s="186"/>
      <c r="U118" s="264" t="s">
        <v>80</v>
      </c>
      <c r="V118" s="264"/>
      <c r="W118" s="264"/>
      <c r="X118" s="114">
        <f>SUM(X116:X117)</f>
        <v>15930.781738239286</v>
      </c>
      <c r="Y118" s="186"/>
      <c r="Z118" s="264" t="s">
        <v>80</v>
      </c>
      <c r="AA118" s="264"/>
      <c r="AB118" s="264"/>
      <c r="AC118" s="114">
        <f>SUM(AC116:AC117)</f>
        <v>17019.252741868229</v>
      </c>
    </row>
    <row r="119" spans="1:29" x14ac:dyDescent="0.25"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</row>
  </sheetData>
  <mergeCells count="383">
    <mergeCell ref="L114:M114"/>
    <mergeCell ref="L115:M115"/>
    <mergeCell ref="K116:M116"/>
    <mergeCell ref="L117:M117"/>
    <mergeCell ref="K118:M118"/>
    <mergeCell ref="K97:N97"/>
    <mergeCell ref="K98:L98"/>
    <mergeCell ref="M98:N98"/>
    <mergeCell ref="K107:L107"/>
    <mergeCell ref="K109:N109"/>
    <mergeCell ref="K110:M110"/>
    <mergeCell ref="L111:M111"/>
    <mergeCell ref="L112:M112"/>
    <mergeCell ref="L113:M113"/>
    <mergeCell ref="L85:M85"/>
    <mergeCell ref="K87:M87"/>
    <mergeCell ref="K89:N89"/>
    <mergeCell ref="L90:M90"/>
    <mergeCell ref="L91:M91"/>
    <mergeCell ref="L92:M92"/>
    <mergeCell ref="L93:M93"/>
    <mergeCell ref="L94:M94"/>
    <mergeCell ref="K95:M95"/>
    <mergeCell ref="K63:L63"/>
    <mergeCell ref="K65:N65"/>
    <mergeCell ref="K66:N66"/>
    <mergeCell ref="K68:N68"/>
    <mergeCell ref="K76:L76"/>
    <mergeCell ref="K78:N78"/>
    <mergeCell ref="K81:L81"/>
    <mergeCell ref="K83:N83"/>
    <mergeCell ref="L84:M84"/>
    <mergeCell ref="K40:N40"/>
    <mergeCell ref="K46:M46"/>
    <mergeCell ref="K48:N48"/>
    <mergeCell ref="L49:M49"/>
    <mergeCell ref="L50:M50"/>
    <mergeCell ref="L51:M51"/>
    <mergeCell ref="L52:M52"/>
    <mergeCell ref="K53:M53"/>
    <mergeCell ref="K55:N55"/>
    <mergeCell ref="K1:N1"/>
    <mergeCell ref="K2:N2"/>
    <mergeCell ref="K3:N3"/>
    <mergeCell ref="M4:N4"/>
    <mergeCell ref="M5:N5"/>
    <mergeCell ref="M6:N6"/>
    <mergeCell ref="M7:N7"/>
    <mergeCell ref="M8:N8"/>
    <mergeCell ref="M9:N9"/>
    <mergeCell ref="K11:N11"/>
    <mergeCell ref="L12:M12"/>
    <mergeCell ref="L13:M13"/>
    <mergeCell ref="L14:M14"/>
    <mergeCell ref="L15:M15"/>
    <mergeCell ref="L16:M16"/>
    <mergeCell ref="L17:M17"/>
    <mergeCell ref="L18:M18"/>
    <mergeCell ref="K19:M19"/>
    <mergeCell ref="K21:N21"/>
    <mergeCell ref="K22:N22"/>
    <mergeCell ref="K26:L26"/>
    <mergeCell ref="K28:N28"/>
    <mergeCell ref="K38:L38"/>
    <mergeCell ref="Z110:AB110"/>
    <mergeCell ref="AA111:AB111"/>
    <mergeCell ref="AA112:AB112"/>
    <mergeCell ref="AA113:AB113"/>
    <mergeCell ref="Z78:AC78"/>
    <mergeCell ref="Z81:AA81"/>
    <mergeCell ref="Z83:AC83"/>
    <mergeCell ref="AA84:AB84"/>
    <mergeCell ref="AA85:AB85"/>
    <mergeCell ref="Z87:AB87"/>
    <mergeCell ref="Z89:AC89"/>
    <mergeCell ref="AA90:AB90"/>
    <mergeCell ref="AA91:AB91"/>
    <mergeCell ref="AA51:AB51"/>
    <mergeCell ref="AA52:AB52"/>
    <mergeCell ref="Z53:AB53"/>
    <mergeCell ref="Z55:AC55"/>
    <mergeCell ref="Z63:AA63"/>
    <mergeCell ref="Z65:AC65"/>
    <mergeCell ref="AA114:AB114"/>
    <mergeCell ref="AA115:AB115"/>
    <mergeCell ref="Z116:AB116"/>
    <mergeCell ref="AA117:AB117"/>
    <mergeCell ref="Z118:AB118"/>
    <mergeCell ref="AA92:AB92"/>
    <mergeCell ref="AA93:AB93"/>
    <mergeCell ref="AA94:AB94"/>
    <mergeCell ref="Z95:AB95"/>
    <mergeCell ref="Z97:AC97"/>
    <mergeCell ref="Z98:AA98"/>
    <mergeCell ref="AB98:AC98"/>
    <mergeCell ref="Z107:AA107"/>
    <mergeCell ref="Z109:AC109"/>
    <mergeCell ref="Z66:AC66"/>
    <mergeCell ref="Z68:AC68"/>
    <mergeCell ref="Z76:AA76"/>
    <mergeCell ref="Z22:AC22"/>
    <mergeCell ref="Z26:AA26"/>
    <mergeCell ref="Z28:AC28"/>
    <mergeCell ref="Z38:AA38"/>
    <mergeCell ref="Z40:AC40"/>
    <mergeCell ref="Z46:AB46"/>
    <mergeCell ref="Z48:AC48"/>
    <mergeCell ref="AA49:AB49"/>
    <mergeCell ref="AA50:AB50"/>
    <mergeCell ref="V114:W114"/>
    <mergeCell ref="V115:W115"/>
    <mergeCell ref="U116:W116"/>
    <mergeCell ref="V117:W117"/>
    <mergeCell ref="U118:W118"/>
    <mergeCell ref="Z1:AC1"/>
    <mergeCell ref="Z2:AC2"/>
    <mergeCell ref="Z3:AC3"/>
    <mergeCell ref="AB4:AC4"/>
    <mergeCell ref="AB5:AC5"/>
    <mergeCell ref="AB6:AC6"/>
    <mergeCell ref="AB7:AC7"/>
    <mergeCell ref="AB8:AC8"/>
    <mergeCell ref="AB9:AC9"/>
    <mergeCell ref="Z11:AC11"/>
    <mergeCell ref="AA12:AB12"/>
    <mergeCell ref="AA13:AB13"/>
    <mergeCell ref="AA14:AB14"/>
    <mergeCell ref="AA15:AB15"/>
    <mergeCell ref="AA16:AB16"/>
    <mergeCell ref="AA17:AB17"/>
    <mergeCell ref="AA18:AB18"/>
    <mergeCell ref="Z19:AB19"/>
    <mergeCell ref="Z21:AC21"/>
    <mergeCell ref="U97:X97"/>
    <mergeCell ref="U98:V98"/>
    <mergeCell ref="W98:X98"/>
    <mergeCell ref="U107:V107"/>
    <mergeCell ref="U109:X109"/>
    <mergeCell ref="U110:W110"/>
    <mergeCell ref="V111:W111"/>
    <mergeCell ref="V112:W112"/>
    <mergeCell ref="V113:W113"/>
    <mergeCell ref="V85:W85"/>
    <mergeCell ref="U87:W87"/>
    <mergeCell ref="U89:X89"/>
    <mergeCell ref="V90:W90"/>
    <mergeCell ref="V91:W91"/>
    <mergeCell ref="V92:W92"/>
    <mergeCell ref="V93:W93"/>
    <mergeCell ref="V94:W94"/>
    <mergeCell ref="U95:W95"/>
    <mergeCell ref="U63:V63"/>
    <mergeCell ref="U65:X65"/>
    <mergeCell ref="U66:X66"/>
    <mergeCell ref="U68:X68"/>
    <mergeCell ref="U76:V76"/>
    <mergeCell ref="U78:X78"/>
    <mergeCell ref="U81:V81"/>
    <mergeCell ref="U83:X83"/>
    <mergeCell ref="V84:W84"/>
    <mergeCell ref="U40:X40"/>
    <mergeCell ref="U46:W46"/>
    <mergeCell ref="U48:X48"/>
    <mergeCell ref="V49:W49"/>
    <mergeCell ref="V50:W50"/>
    <mergeCell ref="V51:W51"/>
    <mergeCell ref="V52:W52"/>
    <mergeCell ref="U53:W53"/>
    <mergeCell ref="U55:X55"/>
    <mergeCell ref="P118:R118"/>
    <mergeCell ref="U1:X1"/>
    <mergeCell ref="U2:X2"/>
    <mergeCell ref="U3:X3"/>
    <mergeCell ref="W4:X4"/>
    <mergeCell ref="W5:X5"/>
    <mergeCell ref="W6:X6"/>
    <mergeCell ref="W7:X7"/>
    <mergeCell ref="W8:X8"/>
    <mergeCell ref="W9:X9"/>
    <mergeCell ref="U11:X11"/>
    <mergeCell ref="V12:W12"/>
    <mergeCell ref="V13:W13"/>
    <mergeCell ref="V14:W14"/>
    <mergeCell ref="V15:W15"/>
    <mergeCell ref="V16:W16"/>
    <mergeCell ref="V17:W17"/>
    <mergeCell ref="V18:W18"/>
    <mergeCell ref="U19:W19"/>
    <mergeCell ref="U21:X21"/>
    <mergeCell ref="U22:X22"/>
    <mergeCell ref="U26:V26"/>
    <mergeCell ref="U28:X28"/>
    <mergeCell ref="U38:V38"/>
    <mergeCell ref="P109:S109"/>
    <mergeCell ref="P110:R110"/>
    <mergeCell ref="Q111:R111"/>
    <mergeCell ref="Q112:R112"/>
    <mergeCell ref="Q113:R113"/>
    <mergeCell ref="Q114:R114"/>
    <mergeCell ref="Q115:R115"/>
    <mergeCell ref="P116:R116"/>
    <mergeCell ref="Q117:R117"/>
    <mergeCell ref="Q91:R91"/>
    <mergeCell ref="Q92:R92"/>
    <mergeCell ref="Q93:R93"/>
    <mergeCell ref="Q94:R94"/>
    <mergeCell ref="P95:R95"/>
    <mergeCell ref="P97:S97"/>
    <mergeCell ref="P98:Q98"/>
    <mergeCell ref="R98:S98"/>
    <mergeCell ref="P107:Q107"/>
    <mergeCell ref="P76:Q76"/>
    <mergeCell ref="P78:S78"/>
    <mergeCell ref="P81:Q81"/>
    <mergeCell ref="P83:S83"/>
    <mergeCell ref="Q84:R84"/>
    <mergeCell ref="Q85:R85"/>
    <mergeCell ref="P87:R87"/>
    <mergeCell ref="P89:S89"/>
    <mergeCell ref="Q90:R90"/>
    <mergeCell ref="Q50:R50"/>
    <mergeCell ref="Q51:R51"/>
    <mergeCell ref="Q52:R52"/>
    <mergeCell ref="P53:R53"/>
    <mergeCell ref="P55:S55"/>
    <mergeCell ref="P63:Q63"/>
    <mergeCell ref="P65:S65"/>
    <mergeCell ref="P66:S66"/>
    <mergeCell ref="P68:S68"/>
    <mergeCell ref="P21:S21"/>
    <mergeCell ref="P22:S22"/>
    <mergeCell ref="P26:Q26"/>
    <mergeCell ref="P28:S28"/>
    <mergeCell ref="P38:Q38"/>
    <mergeCell ref="P40:S40"/>
    <mergeCell ref="P46:R46"/>
    <mergeCell ref="P48:S48"/>
    <mergeCell ref="Q49:R49"/>
    <mergeCell ref="P11:S11"/>
    <mergeCell ref="Q12:R12"/>
    <mergeCell ref="Q13:R13"/>
    <mergeCell ref="Q14:R14"/>
    <mergeCell ref="Q15:R15"/>
    <mergeCell ref="Q16:R16"/>
    <mergeCell ref="Q17:R17"/>
    <mergeCell ref="Q18:R18"/>
    <mergeCell ref="P19:R19"/>
    <mergeCell ref="P1:S1"/>
    <mergeCell ref="P2:S2"/>
    <mergeCell ref="P3:S3"/>
    <mergeCell ref="R4:S4"/>
    <mergeCell ref="R5:S5"/>
    <mergeCell ref="R6:S6"/>
    <mergeCell ref="R7:S7"/>
    <mergeCell ref="R8:S8"/>
    <mergeCell ref="R9:S9"/>
    <mergeCell ref="A118:C118"/>
    <mergeCell ref="B112:C112"/>
    <mergeCell ref="B113:C113"/>
    <mergeCell ref="B114:C114"/>
    <mergeCell ref="B115:C115"/>
    <mergeCell ref="A116:C116"/>
    <mergeCell ref="B117:C117"/>
    <mergeCell ref="B111:C111"/>
    <mergeCell ref="B93:C93"/>
    <mergeCell ref="B94:C94"/>
    <mergeCell ref="A95:C95"/>
    <mergeCell ref="A97:D97"/>
    <mergeCell ref="A98:B98"/>
    <mergeCell ref="C98:D98"/>
    <mergeCell ref="A107:B107"/>
    <mergeCell ref="A109:D109"/>
    <mergeCell ref="A110:C110"/>
    <mergeCell ref="B92:C92"/>
    <mergeCell ref="A76:B76"/>
    <mergeCell ref="A78:D78"/>
    <mergeCell ref="A81:B81"/>
    <mergeCell ref="A83:D83"/>
    <mergeCell ref="B84:C84"/>
    <mergeCell ref="B85:C85"/>
    <mergeCell ref="A87:C87"/>
    <mergeCell ref="A89:D89"/>
    <mergeCell ref="B90:C90"/>
    <mergeCell ref="B91:C91"/>
    <mergeCell ref="A68:D68"/>
    <mergeCell ref="B49:C49"/>
    <mergeCell ref="B50:C50"/>
    <mergeCell ref="B51:C51"/>
    <mergeCell ref="B52:C52"/>
    <mergeCell ref="A53:C53"/>
    <mergeCell ref="A55:D55"/>
    <mergeCell ref="A63:B63"/>
    <mergeCell ref="A65:D65"/>
    <mergeCell ref="A66:D66"/>
    <mergeCell ref="B16:C16"/>
    <mergeCell ref="B17:C17"/>
    <mergeCell ref="B18:C18"/>
    <mergeCell ref="A19:C19"/>
    <mergeCell ref="A48:D48"/>
    <mergeCell ref="A28:D28"/>
    <mergeCell ref="A38:B38"/>
    <mergeCell ref="A40:D40"/>
    <mergeCell ref="A46:C46"/>
    <mergeCell ref="A21:D21"/>
    <mergeCell ref="A22:D22"/>
    <mergeCell ref="A26:B26"/>
    <mergeCell ref="B15:C15"/>
    <mergeCell ref="B14:C14"/>
    <mergeCell ref="A1:D1"/>
    <mergeCell ref="A3:D3"/>
    <mergeCell ref="C4:D4"/>
    <mergeCell ref="C5:D5"/>
    <mergeCell ref="C6:D6"/>
    <mergeCell ref="C7:D7"/>
    <mergeCell ref="C8:D8"/>
    <mergeCell ref="C9:D9"/>
    <mergeCell ref="A11:D11"/>
    <mergeCell ref="B12:C12"/>
    <mergeCell ref="B13:C13"/>
    <mergeCell ref="H7:I7"/>
    <mergeCell ref="H8:I8"/>
    <mergeCell ref="H9:I9"/>
    <mergeCell ref="F11:I11"/>
    <mergeCell ref="G12:H12"/>
    <mergeCell ref="F1:I1"/>
    <mergeCell ref="F3:I3"/>
    <mergeCell ref="H4:I4"/>
    <mergeCell ref="H5:I5"/>
    <mergeCell ref="H6:I6"/>
    <mergeCell ref="F2:I2"/>
    <mergeCell ref="G18:H18"/>
    <mergeCell ref="F19:H19"/>
    <mergeCell ref="F21:I21"/>
    <mergeCell ref="F22:I22"/>
    <mergeCell ref="F26:G26"/>
    <mergeCell ref="G13:H13"/>
    <mergeCell ref="G14:H14"/>
    <mergeCell ref="G15:H15"/>
    <mergeCell ref="G16:H16"/>
    <mergeCell ref="G17:H17"/>
    <mergeCell ref="G49:H49"/>
    <mergeCell ref="G50:H50"/>
    <mergeCell ref="G51:H51"/>
    <mergeCell ref="G52:H52"/>
    <mergeCell ref="F53:H53"/>
    <mergeCell ref="F28:I28"/>
    <mergeCell ref="F38:G38"/>
    <mergeCell ref="F40:I40"/>
    <mergeCell ref="F46:H46"/>
    <mergeCell ref="F48:I48"/>
    <mergeCell ref="F76:G76"/>
    <mergeCell ref="F78:I78"/>
    <mergeCell ref="F81:G81"/>
    <mergeCell ref="F83:I83"/>
    <mergeCell ref="G84:H84"/>
    <mergeCell ref="F55:I55"/>
    <mergeCell ref="F63:G63"/>
    <mergeCell ref="F65:I65"/>
    <mergeCell ref="F68:I68"/>
    <mergeCell ref="F66:I66"/>
    <mergeCell ref="G92:H92"/>
    <mergeCell ref="G93:H93"/>
    <mergeCell ref="G94:H94"/>
    <mergeCell ref="F95:H95"/>
    <mergeCell ref="F97:I97"/>
    <mergeCell ref="G85:H85"/>
    <mergeCell ref="F87:H87"/>
    <mergeCell ref="F89:I89"/>
    <mergeCell ref="G90:H90"/>
    <mergeCell ref="G91:H91"/>
    <mergeCell ref="F116:H116"/>
    <mergeCell ref="G117:H117"/>
    <mergeCell ref="F118:H118"/>
    <mergeCell ref="G111:H111"/>
    <mergeCell ref="G112:H112"/>
    <mergeCell ref="G113:H113"/>
    <mergeCell ref="G114:H114"/>
    <mergeCell ref="G115:H115"/>
    <mergeCell ref="F98:G98"/>
    <mergeCell ref="H98:I98"/>
    <mergeCell ref="F107:G107"/>
    <mergeCell ref="F109:I109"/>
    <mergeCell ref="F110:H1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18"/>
  <sheetViews>
    <sheetView topLeftCell="R1" workbookViewId="0">
      <selection activeCell="T25" sqref="T25"/>
    </sheetView>
  </sheetViews>
  <sheetFormatPr defaultRowHeight="15" x14ac:dyDescent="0.25"/>
  <cols>
    <col min="1" max="1" width="0" hidden="1" customWidth="1"/>
    <col min="2" max="2" width="46.42578125" style="1" hidden="1" customWidth="1"/>
    <col min="3" max="3" width="17.7109375" style="1" hidden="1" customWidth="1"/>
    <col min="4" max="4" width="17" hidden="1" customWidth="1"/>
    <col min="5" max="5" width="0" hidden="1" customWidth="1"/>
    <col min="6" max="6" width="8.5703125" hidden="1" customWidth="1"/>
    <col min="7" max="7" width="48" hidden="1" customWidth="1"/>
    <col min="8" max="8" width="15.5703125" hidden="1" customWidth="1"/>
    <col min="9" max="9" width="20" hidden="1" customWidth="1"/>
    <col min="10" max="10" width="15.5703125" customWidth="1"/>
    <col min="11" max="11" width="10.7109375" customWidth="1"/>
    <col min="12" max="12" width="39.7109375" customWidth="1"/>
    <col min="13" max="14" width="20" customWidth="1"/>
    <col min="16" max="16" width="9.85546875" customWidth="1"/>
    <col min="17" max="17" width="48.28515625" customWidth="1"/>
    <col min="18" max="18" width="18.7109375" customWidth="1"/>
    <col min="19" max="19" width="13.5703125" customWidth="1"/>
    <col min="21" max="21" width="10.7109375" customWidth="1"/>
    <col min="22" max="22" width="43.5703125" customWidth="1"/>
    <col min="23" max="23" width="18.85546875" customWidth="1"/>
    <col min="24" max="24" width="14.85546875" customWidth="1"/>
    <col min="27" max="27" width="43.42578125" customWidth="1"/>
    <col min="28" max="28" width="15" customWidth="1"/>
    <col min="29" max="29" width="13.42578125" customWidth="1"/>
  </cols>
  <sheetData>
    <row r="1" spans="1:29" s="200" customFormat="1" ht="15.75" thickBot="1" x14ac:dyDescent="0.3">
      <c r="A1" s="252" t="s">
        <v>92</v>
      </c>
      <c r="B1" s="252"/>
      <c r="C1" s="252"/>
      <c r="D1" s="252"/>
      <c r="F1" s="252" t="s">
        <v>92</v>
      </c>
      <c r="G1" s="252"/>
      <c r="H1" s="252"/>
      <c r="I1" s="252"/>
      <c r="J1" s="201"/>
      <c r="K1" s="346" t="s">
        <v>92</v>
      </c>
      <c r="L1" s="346"/>
      <c r="M1" s="346"/>
      <c r="N1" s="346"/>
      <c r="O1" s="345"/>
      <c r="P1" s="346" t="s">
        <v>92</v>
      </c>
      <c r="Q1" s="346"/>
      <c r="R1" s="346"/>
      <c r="S1" s="346"/>
      <c r="T1" s="307"/>
      <c r="U1" s="346" t="s">
        <v>92</v>
      </c>
      <c r="V1" s="346"/>
      <c r="W1" s="346"/>
      <c r="X1" s="346"/>
      <c r="Y1" s="307"/>
      <c r="Z1" s="346" t="s">
        <v>92</v>
      </c>
      <c r="AA1" s="346"/>
      <c r="AB1" s="346"/>
      <c r="AC1" s="346"/>
    </row>
    <row r="2" spans="1:29" s="1" customFormat="1" ht="30.75" customHeight="1" thickBot="1" x14ac:dyDescent="0.3">
      <c r="F2" s="259" t="s">
        <v>201</v>
      </c>
      <c r="G2" s="260"/>
      <c r="H2" s="260"/>
      <c r="I2" s="260"/>
      <c r="J2" s="194"/>
      <c r="K2" s="259" t="s">
        <v>212</v>
      </c>
      <c r="L2" s="260"/>
      <c r="M2" s="260"/>
      <c r="N2" s="270"/>
      <c r="O2" s="347"/>
      <c r="P2" s="260" t="s">
        <v>202</v>
      </c>
      <c r="Q2" s="260"/>
      <c r="R2" s="260"/>
      <c r="S2" s="270"/>
      <c r="T2" s="288"/>
      <c r="U2" s="259" t="s">
        <v>204</v>
      </c>
      <c r="V2" s="260"/>
      <c r="W2" s="260"/>
      <c r="X2" s="270"/>
      <c r="Y2" s="288"/>
      <c r="Z2" s="259" t="s">
        <v>215</v>
      </c>
      <c r="AA2" s="260"/>
      <c r="AB2" s="260"/>
      <c r="AC2" s="270"/>
    </row>
    <row r="3" spans="1:29" x14ac:dyDescent="0.25">
      <c r="A3" s="233" t="s">
        <v>0</v>
      </c>
      <c r="B3" s="233"/>
      <c r="C3" s="233"/>
      <c r="D3" s="233"/>
      <c r="F3" s="253" t="s">
        <v>0</v>
      </c>
      <c r="G3" s="253"/>
      <c r="H3" s="253"/>
      <c r="I3" s="254"/>
      <c r="J3" s="174"/>
      <c r="K3" s="289" t="s">
        <v>0</v>
      </c>
      <c r="L3" s="289"/>
      <c r="M3" s="289"/>
      <c r="N3" s="290"/>
      <c r="O3" s="197"/>
      <c r="P3" s="348" t="s">
        <v>0</v>
      </c>
      <c r="Q3" s="289"/>
      <c r="R3" s="289"/>
      <c r="S3" s="289"/>
      <c r="T3" s="186"/>
      <c r="U3" s="289" t="s">
        <v>0</v>
      </c>
      <c r="V3" s="289"/>
      <c r="W3" s="289"/>
      <c r="X3" s="289"/>
      <c r="Y3" s="186"/>
      <c r="Z3" s="289" t="s">
        <v>0</v>
      </c>
      <c r="AA3" s="289"/>
      <c r="AB3" s="289"/>
      <c r="AC3" s="289"/>
    </row>
    <row r="4" spans="1:29" ht="44.25" customHeight="1" x14ac:dyDescent="0.25">
      <c r="A4" s="9">
        <v>1</v>
      </c>
      <c r="B4" s="22" t="s">
        <v>1</v>
      </c>
      <c r="C4" s="255" t="s">
        <v>181</v>
      </c>
      <c r="D4" s="255"/>
      <c r="F4" s="9">
        <v>1</v>
      </c>
      <c r="G4" s="22" t="s">
        <v>1</v>
      </c>
      <c r="H4" s="255" t="s">
        <v>181</v>
      </c>
      <c r="I4" s="256"/>
      <c r="J4" s="174"/>
      <c r="K4" s="129">
        <v>1</v>
      </c>
      <c r="L4" s="294" t="s">
        <v>1</v>
      </c>
      <c r="M4" s="295" t="s">
        <v>181</v>
      </c>
      <c r="N4" s="296"/>
      <c r="O4" s="197"/>
      <c r="P4" s="173">
        <v>1</v>
      </c>
      <c r="Q4" s="294" t="s">
        <v>1</v>
      </c>
      <c r="R4" s="295" t="s">
        <v>181</v>
      </c>
      <c r="S4" s="295"/>
      <c r="T4" s="186"/>
      <c r="U4" s="129">
        <v>1</v>
      </c>
      <c r="V4" s="294" t="s">
        <v>1</v>
      </c>
      <c r="W4" s="295" t="s">
        <v>181</v>
      </c>
      <c r="X4" s="295"/>
      <c r="Y4" s="186"/>
      <c r="Z4" s="129">
        <v>1</v>
      </c>
      <c r="AA4" s="294" t="s">
        <v>1</v>
      </c>
      <c r="AB4" s="295" t="s">
        <v>181</v>
      </c>
      <c r="AC4" s="295"/>
    </row>
    <row r="5" spans="1:29" ht="24" customHeight="1" x14ac:dyDescent="0.25">
      <c r="A5" s="25">
        <v>2</v>
      </c>
      <c r="B5" s="6" t="s">
        <v>2</v>
      </c>
      <c r="C5" s="234" t="str">
        <f>'Quadro-Resumo'!C10</f>
        <v>2123-10</v>
      </c>
      <c r="D5" s="234"/>
      <c r="F5" s="25">
        <v>2</v>
      </c>
      <c r="G5" s="6" t="s">
        <v>2</v>
      </c>
      <c r="H5" s="234" t="str">
        <f>'Quadro-Resumo'!C26</f>
        <v>2123-10</v>
      </c>
      <c r="I5" s="251"/>
      <c r="J5" s="174"/>
      <c r="K5" s="298">
        <v>2</v>
      </c>
      <c r="L5" s="143" t="s">
        <v>2</v>
      </c>
      <c r="M5" s="267" t="str">
        <f>'Quadro-Resumo'!C26</f>
        <v>2123-10</v>
      </c>
      <c r="N5" s="299"/>
      <c r="O5" s="197"/>
      <c r="P5" s="300">
        <v>2</v>
      </c>
      <c r="Q5" s="143" t="s">
        <v>2</v>
      </c>
      <c r="R5" s="267" t="str">
        <f>'Quadro-Resumo'!C24</f>
        <v>2123-15</v>
      </c>
      <c r="S5" s="267"/>
      <c r="T5" s="186"/>
      <c r="U5" s="298">
        <v>2</v>
      </c>
      <c r="V5" s="143" t="s">
        <v>2</v>
      </c>
      <c r="W5" s="267" t="str">
        <f>'Quadro-Resumo'!C24</f>
        <v>2123-15</v>
      </c>
      <c r="X5" s="267"/>
      <c r="Y5" s="186"/>
      <c r="Z5" s="298">
        <v>2</v>
      </c>
      <c r="AA5" s="143" t="s">
        <v>2</v>
      </c>
      <c r="AB5" s="267" t="str">
        <f>'Quadro-Resumo'!C24</f>
        <v>2123-15</v>
      </c>
      <c r="AC5" s="267"/>
    </row>
    <row r="6" spans="1:29" s="200" customFormat="1" ht="17.25" customHeight="1" x14ac:dyDescent="0.25">
      <c r="A6" s="198">
        <v>3</v>
      </c>
      <c r="B6" s="199" t="s">
        <v>93</v>
      </c>
      <c r="C6" s="257">
        <v>1220.99</v>
      </c>
      <c r="D6" s="257"/>
      <c r="F6" s="198">
        <v>3</v>
      </c>
      <c r="G6" s="199" t="s">
        <v>93</v>
      </c>
      <c r="H6" s="257">
        <v>1220.99</v>
      </c>
      <c r="I6" s="258"/>
      <c r="J6" s="201"/>
      <c r="K6" s="302">
        <v>3</v>
      </c>
      <c r="L6" s="303" t="s">
        <v>93</v>
      </c>
      <c r="M6" s="265">
        <v>1220.99</v>
      </c>
      <c r="N6" s="304"/>
      <c r="O6" s="345"/>
      <c r="P6" s="306">
        <v>3</v>
      </c>
      <c r="Q6" s="303" t="s">
        <v>93</v>
      </c>
      <c r="R6" s="265">
        <v>1235.6400000000001</v>
      </c>
      <c r="S6" s="265"/>
      <c r="T6" s="307"/>
      <c r="U6" s="302">
        <v>3</v>
      </c>
      <c r="V6" s="303" t="s">
        <v>93</v>
      </c>
      <c r="W6" s="265">
        <v>1235.6400000000001</v>
      </c>
      <c r="X6" s="265"/>
      <c r="Y6" s="307"/>
      <c r="Z6" s="302">
        <v>3</v>
      </c>
      <c r="AA6" s="303" t="s">
        <v>93</v>
      </c>
      <c r="AB6" s="265">
        <v>1319.17</v>
      </c>
      <c r="AC6" s="265"/>
    </row>
    <row r="7" spans="1:29" ht="34.5" customHeight="1" x14ac:dyDescent="0.25">
      <c r="A7" s="25">
        <v>4</v>
      </c>
      <c r="B7" s="6" t="s">
        <v>94</v>
      </c>
      <c r="C7" s="232" t="s">
        <v>112</v>
      </c>
      <c r="D7" s="232"/>
      <c r="F7" s="25">
        <v>4</v>
      </c>
      <c r="G7" s="6" t="s">
        <v>94</v>
      </c>
      <c r="H7" s="232" t="s">
        <v>112</v>
      </c>
      <c r="I7" s="249"/>
      <c r="J7" s="174"/>
      <c r="K7" s="298">
        <v>4</v>
      </c>
      <c r="L7" s="143" t="s">
        <v>94</v>
      </c>
      <c r="M7" s="269" t="s">
        <v>112</v>
      </c>
      <c r="N7" s="308"/>
      <c r="O7" s="197"/>
      <c r="P7" s="300">
        <v>4</v>
      </c>
      <c r="Q7" s="143" t="s">
        <v>94</v>
      </c>
      <c r="R7" s="269" t="s">
        <v>112</v>
      </c>
      <c r="S7" s="269"/>
      <c r="T7" s="186"/>
      <c r="U7" s="298">
        <v>4</v>
      </c>
      <c r="V7" s="143" t="s">
        <v>94</v>
      </c>
      <c r="W7" s="269" t="s">
        <v>112</v>
      </c>
      <c r="X7" s="269"/>
      <c r="Y7" s="186"/>
      <c r="Z7" s="298">
        <v>4</v>
      </c>
      <c r="AA7" s="143" t="s">
        <v>94</v>
      </c>
      <c r="AB7" s="269" t="s">
        <v>112</v>
      </c>
      <c r="AC7" s="269"/>
    </row>
    <row r="8" spans="1:29" ht="30" customHeight="1" x14ac:dyDescent="0.25">
      <c r="A8" s="25">
        <v>5</v>
      </c>
      <c r="B8" s="6" t="s">
        <v>3</v>
      </c>
      <c r="C8" s="250">
        <v>43586</v>
      </c>
      <c r="D8" s="234"/>
      <c r="F8" s="25">
        <v>5</v>
      </c>
      <c r="G8" s="6" t="s">
        <v>3</v>
      </c>
      <c r="H8" s="250">
        <v>43586</v>
      </c>
      <c r="I8" s="251"/>
      <c r="J8" s="174"/>
      <c r="K8" s="298">
        <v>5</v>
      </c>
      <c r="L8" s="143" t="s">
        <v>3</v>
      </c>
      <c r="M8" s="266">
        <v>43586</v>
      </c>
      <c r="N8" s="299"/>
      <c r="O8" s="197"/>
      <c r="P8" s="300">
        <v>5</v>
      </c>
      <c r="Q8" s="143" t="s">
        <v>3</v>
      </c>
      <c r="R8" s="266">
        <v>43952</v>
      </c>
      <c r="S8" s="267"/>
      <c r="T8" s="186"/>
      <c r="U8" s="298">
        <v>5</v>
      </c>
      <c r="V8" s="143" t="s">
        <v>3</v>
      </c>
      <c r="W8" s="266">
        <v>43952</v>
      </c>
      <c r="X8" s="267"/>
      <c r="Y8" s="186"/>
      <c r="Z8" s="298">
        <v>5</v>
      </c>
      <c r="AA8" s="143" t="s">
        <v>3</v>
      </c>
      <c r="AB8" s="266">
        <v>44317</v>
      </c>
      <c r="AC8" s="267"/>
    </row>
    <row r="9" spans="1:29" ht="17.25" customHeight="1" x14ac:dyDescent="0.25">
      <c r="A9" s="25">
        <v>6</v>
      </c>
      <c r="B9" s="6" t="s">
        <v>95</v>
      </c>
      <c r="C9" s="250" t="s">
        <v>113</v>
      </c>
      <c r="D9" s="234"/>
      <c r="F9" s="25">
        <v>6</v>
      </c>
      <c r="G9" s="6" t="s">
        <v>95</v>
      </c>
      <c r="H9" s="250" t="s">
        <v>113</v>
      </c>
      <c r="I9" s="251"/>
      <c r="J9" s="174"/>
      <c r="K9" s="298">
        <v>6</v>
      </c>
      <c r="L9" s="143" t="s">
        <v>95</v>
      </c>
      <c r="M9" s="266" t="s">
        <v>113</v>
      </c>
      <c r="N9" s="299"/>
      <c r="O9" s="197"/>
      <c r="P9" s="300">
        <v>6</v>
      </c>
      <c r="Q9" s="143" t="s">
        <v>95</v>
      </c>
      <c r="R9" s="266" t="s">
        <v>203</v>
      </c>
      <c r="S9" s="267"/>
      <c r="T9" s="186"/>
      <c r="U9" s="298">
        <v>6</v>
      </c>
      <c r="V9" s="143" t="s">
        <v>95</v>
      </c>
      <c r="W9" s="266" t="s">
        <v>203</v>
      </c>
      <c r="X9" s="267"/>
      <c r="Y9" s="186"/>
      <c r="Z9" s="298">
        <v>6</v>
      </c>
      <c r="AA9" s="143" t="s">
        <v>95</v>
      </c>
      <c r="AB9" s="266" t="s">
        <v>205</v>
      </c>
      <c r="AC9" s="267"/>
    </row>
    <row r="10" spans="1:29" x14ac:dyDescent="0.25">
      <c r="G10" s="1"/>
      <c r="H10" s="1"/>
      <c r="J10" s="174"/>
      <c r="K10" s="186"/>
      <c r="L10" s="288"/>
      <c r="M10" s="288"/>
      <c r="N10" s="186"/>
      <c r="O10" s="197"/>
      <c r="P10" s="186"/>
      <c r="Q10" s="288"/>
      <c r="R10" s="288"/>
      <c r="S10" s="186"/>
      <c r="T10" s="186"/>
      <c r="U10" s="186"/>
      <c r="V10" s="288"/>
      <c r="W10" s="288"/>
      <c r="X10" s="186"/>
      <c r="Y10" s="186"/>
      <c r="Z10" s="186"/>
      <c r="AA10" s="288"/>
      <c r="AB10" s="288"/>
      <c r="AC10" s="186"/>
    </row>
    <row r="11" spans="1:29" ht="27.75" customHeight="1" x14ac:dyDescent="0.25">
      <c r="A11" s="211" t="s">
        <v>77</v>
      </c>
      <c r="B11" s="211"/>
      <c r="C11" s="211"/>
      <c r="D11" s="211"/>
      <c r="F11" s="211" t="s">
        <v>77</v>
      </c>
      <c r="G11" s="211"/>
      <c r="H11" s="211"/>
      <c r="I11" s="218"/>
      <c r="J11" s="174"/>
      <c r="K11" s="309" t="s">
        <v>77</v>
      </c>
      <c r="L11" s="309"/>
      <c r="M11" s="309"/>
      <c r="N11" s="310"/>
      <c r="O11" s="197"/>
      <c r="P11" s="311" t="s">
        <v>77</v>
      </c>
      <c r="Q11" s="309"/>
      <c r="R11" s="309"/>
      <c r="S11" s="309"/>
      <c r="T11" s="186"/>
      <c r="U11" s="309" t="s">
        <v>77</v>
      </c>
      <c r="V11" s="309"/>
      <c r="W11" s="309"/>
      <c r="X11" s="309"/>
      <c r="Y11" s="186"/>
      <c r="Z11" s="309" t="s">
        <v>77</v>
      </c>
      <c r="AA11" s="309"/>
      <c r="AB11" s="309"/>
      <c r="AC11" s="309"/>
    </row>
    <row r="12" spans="1:29" x14ac:dyDescent="0.25">
      <c r="A12" s="34">
        <v>1</v>
      </c>
      <c r="B12" s="244" t="s">
        <v>4</v>
      </c>
      <c r="C12" s="244"/>
      <c r="D12" s="35" t="s">
        <v>5</v>
      </c>
      <c r="F12" s="96">
        <v>1</v>
      </c>
      <c r="G12" s="244" t="s">
        <v>4</v>
      </c>
      <c r="H12" s="244"/>
      <c r="I12" s="159" t="s">
        <v>5</v>
      </c>
      <c r="J12" s="174"/>
      <c r="K12" s="206">
        <v>1</v>
      </c>
      <c r="L12" s="312" t="s">
        <v>4</v>
      </c>
      <c r="M12" s="312"/>
      <c r="N12" s="313" t="s">
        <v>5</v>
      </c>
      <c r="O12" s="197"/>
      <c r="P12" s="208">
        <v>1</v>
      </c>
      <c r="Q12" s="312" t="s">
        <v>4</v>
      </c>
      <c r="R12" s="312"/>
      <c r="S12" s="314" t="s">
        <v>5</v>
      </c>
      <c r="T12" s="186"/>
      <c r="U12" s="206">
        <v>1</v>
      </c>
      <c r="V12" s="312" t="s">
        <v>4</v>
      </c>
      <c r="W12" s="312"/>
      <c r="X12" s="314" t="s">
        <v>5</v>
      </c>
      <c r="Y12" s="186"/>
      <c r="Z12" s="206">
        <v>1</v>
      </c>
      <c r="AA12" s="312" t="s">
        <v>4</v>
      </c>
      <c r="AB12" s="312"/>
      <c r="AC12" s="314" t="s">
        <v>5</v>
      </c>
    </row>
    <row r="13" spans="1:29" x14ac:dyDescent="0.25">
      <c r="A13" s="2" t="s">
        <v>6</v>
      </c>
      <c r="B13" s="234" t="s">
        <v>7</v>
      </c>
      <c r="C13" s="234"/>
      <c r="D13" s="39">
        <f>'Quadro-Resumo'!D10</f>
        <v>8000</v>
      </c>
      <c r="F13" s="2" t="s">
        <v>6</v>
      </c>
      <c r="G13" s="234" t="s">
        <v>7</v>
      </c>
      <c r="H13" s="234"/>
      <c r="I13" s="160">
        <f>'Quadro-Resumo'!D26</f>
        <v>8000</v>
      </c>
      <c r="J13" s="174"/>
      <c r="K13" s="128" t="s">
        <v>6</v>
      </c>
      <c r="L13" s="267" t="s">
        <v>7</v>
      </c>
      <c r="M13" s="267"/>
      <c r="N13" s="184">
        <f>'Quadro-Resumo'!D26</f>
        <v>8000</v>
      </c>
      <c r="O13" s="197"/>
      <c r="P13" s="172" t="s">
        <v>6</v>
      </c>
      <c r="Q13" s="267" t="s">
        <v>7</v>
      </c>
      <c r="R13" s="267"/>
      <c r="S13" s="140">
        <f>'Quadro-Resumo'!D26*1.012</f>
        <v>8096</v>
      </c>
      <c r="T13" s="186"/>
      <c r="U13" s="128" t="s">
        <v>6</v>
      </c>
      <c r="V13" s="267" t="s">
        <v>7</v>
      </c>
      <c r="W13" s="267"/>
      <c r="X13" s="140">
        <f>'Quadro-Resumo'!D26*1.012</f>
        <v>8096</v>
      </c>
      <c r="Y13" s="186"/>
      <c r="Z13" s="128" t="s">
        <v>6</v>
      </c>
      <c r="AA13" s="267" t="s">
        <v>7</v>
      </c>
      <c r="AB13" s="267"/>
      <c r="AC13" s="140">
        <f>'Quadro-Resumo'!D26*1.012*1.0676</f>
        <v>8643.2896000000001</v>
      </c>
    </row>
    <row r="14" spans="1:29" x14ac:dyDescent="0.25">
      <c r="A14" s="2" t="s">
        <v>8</v>
      </c>
      <c r="B14" s="234" t="s">
        <v>9</v>
      </c>
      <c r="C14" s="234"/>
      <c r="D14" s="39">
        <v>0</v>
      </c>
      <c r="F14" s="2" t="s">
        <v>8</v>
      </c>
      <c r="G14" s="234" t="s">
        <v>9</v>
      </c>
      <c r="H14" s="234"/>
      <c r="I14" s="160">
        <v>0</v>
      </c>
      <c r="J14" s="174"/>
      <c r="K14" s="128" t="s">
        <v>8</v>
      </c>
      <c r="L14" s="267" t="s">
        <v>9</v>
      </c>
      <c r="M14" s="267"/>
      <c r="N14" s="184">
        <v>0</v>
      </c>
      <c r="O14" s="197"/>
      <c r="P14" s="172" t="s">
        <v>8</v>
      </c>
      <c r="Q14" s="267" t="s">
        <v>9</v>
      </c>
      <c r="R14" s="267"/>
      <c r="S14" s="140">
        <v>0</v>
      </c>
      <c r="T14" s="186"/>
      <c r="U14" s="128" t="s">
        <v>8</v>
      </c>
      <c r="V14" s="267" t="s">
        <v>9</v>
      </c>
      <c r="W14" s="267"/>
      <c r="X14" s="140">
        <v>0</v>
      </c>
      <c r="Y14" s="186"/>
      <c r="Z14" s="128" t="s">
        <v>8</v>
      </c>
      <c r="AA14" s="267" t="s">
        <v>9</v>
      </c>
      <c r="AB14" s="267"/>
      <c r="AC14" s="140">
        <v>0</v>
      </c>
    </row>
    <row r="15" spans="1:29" x14ac:dyDescent="0.25">
      <c r="A15" s="2" t="s">
        <v>10</v>
      </c>
      <c r="B15" s="234" t="s">
        <v>11</v>
      </c>
      <c r="C15" s="234"/>
      <c r="D15" s="39">
        <v>0</v>
      </c>
      <c r="F15" s="2" t="s">
        <v>10</v>
      </c>
      <c r="G15" s="234" t="s">
        <v>11</v>
      </c>
      <c r="H15" s="234"/>
      <c r="I15" s="160">
        <v>0</v>
      </c>
      <c r="J15" s="174"/>
      <c r="K15" s="128" t="s">
        <v>10</v>
      </c>
      <c r="L15" s="267" t="s">
        <v>11</v>
      </c>
      <c r="M15" s="267"/>
      <c r="N15" s="184">
        <v>0</v>
      </c>
      <c r="O15" s="197"/>
      <c r="P15" s="172" t="s">
        <v>10</v>
      </c>
      <c r="Q15" s="267" t="s">
        <v>11</v>
      </c>
      <c r="R15" s="267"/>
      <c r="S15" s="140">
        <v>0</v>
      </c>
      <c r="T15" s="186"/>
      <c r="U15" s="128" t="s">
        <v>10</v>
      </c>
      <c r="V15" s="267" t="s">
        <v>11</v>
      </c>
      <c r="W15" s="267"/>
      <c r="X15" s="140">
        <v>0</v>
      </c>
      <c r="Y15" s="186"/>
      <c r="Z15" s="128" t="s">
        <v>10</v>
      </c>
      <c r="AA15" s="267" t="s">
        <v>11</v>
      </c>
      <c r="AB15" s="267"/>
      <c r="AC15" s="140">
        <v>0</v>
      </c>
    </row>
    <row r="16" spans="1:29" x14ac:dyDescent="0.25">
      <c r="A16" s="2" t="s">
        <v>12</v>
      </c>
      <c r="B16" s="234" t="s">
        <v>13</v>
      </c>
      <c r="C16" s="234"/>
      <c r="D16" s="39">
        <v>0</v>
      </c>
      <c r="F16" s="2" t="s">
        <v>12</v>
      </c>
      <c r="G16" s="234" t="s">
        <v>13</v>
      </c>
      <c r="H16" s="234"/>
      <c r="I16" s="160">
        <v>0</v>
      </c>
      <c r="J16" s="174"/>
      <c r="K16" s="128" t="s">
        <v>12</v>
      </c>
      <c r="L16" s="267" t="s">
        <v>13</v>
      </c>
      <c r="M16" s="267"/>
      <c r="N16" s="184">
        <v>0</v>
      </c>
      <c r="O16" s="197"/>
      <c r="P16" s="172" t="s">
        <v>12</v>
      </c>
      <c r="Q16" s="267" t="s">
        <v>13</v>
      </c>
      <c r="R16" s="267"/>
      <c r="S16" s="140">
        <v>0</v>
      </c>
      <c r="T16" s="186"/>
      <c r="U16" s="128" t="s">
        <v>12</v>
      </c>
      <c r="V16" s="267" t="s">
        <v>13</v>
      </c>
      <c r="W16" s="267"/>
      <c r="X16" s="140">
        <v>0</v>
      </c>
      <c r="Y16" s="186"/>
      <c r="Z16" s="128" t="s">
        <v>12</v>
      </c>
      <c r="AA16" s="267" t="s">
        <v>13</v>
      </c>
      <c r="AB16" s="267"/>
      <c r="AC16" s="140">
        <v>0</v>
      </c>
    </row>
    <row r="17" spans="1:29" x14ac:dyDescent="0.25">
      <c r="A17" s="2" t="s">
        <v>14</v>
      </c>
      <c r="B17" s="234" t="s">
        <v>15</v>
      </c>
      <c r="C17" s="234"/>
      <c r="D17" s="39">
        <v>0</v>
      </c>
      <c r="F17" s="2" t="s">
        <v>14</v>
      </c>
      <c r="G17" s="234" t="s">
        <v>15</v>
      </c>
      <c r="H17" s="234"/>
      <c r="I17" s="160">
        <v>0</v>
      </c>
      <c r="J17" s="174"/>
      <c r="K17" s="128" t="s">
        <v>14</v>
      </c>
      <c r="L17" s="267" t="s">
        <v>15</v>
      </c>
      <c r="M17" s="267"/>
      <c r="N17" s="184">
        <v>0</v>
      </c>
      <c r="O17" s="197"/>
      <c r="P17" s="172" t="s">
        <v>14</v>
      </c>
      <c r="Q17" s="267" t="s">
        <v>15</v>
      </c>
      <c r="R17" s="267"/>
      <c r="S17" s="140">
        <v>0</v>
      </c>
      <c r="T17" s="186"/>
      <c r="U17" s="128" t="s">
        <v>14</v>
      </c>
      <c r="V17" s="267" t="s">
        <v>15</v>
      </c>
      <c r="W17" s="267"/>
      <c r="X17" s="140">
        <v>0</v>
      </c>
      <c r="Y17" s="186"/>
      <c r="Z17" s="128" t="s">
        <v>14</v>
      </c>
      <c r="AA17" s="267" t="s">
        <v>15</v>
      </c>
      <c r="AB17" s="267"/>
      <c r="AC17" s="140">
        <v>0</v>
      </c>
    </row>
    <row r="18" spans="1:29" x14ac:dyDescent="0.25">
      <c r="A18" s="2" t="s">
        <v>16</v>
      </c>
      <c r="B18" s="234" t="s">
        <v>17</v>
      </c>
      <c r="C18" s="234"/>
      <c r="D18" s="39">
        <v>0</v>
      </c>
      <c r="F18" s="2" t="s">
        <v>16</v>
      </c>
      <c r="G18" s="234" t="s">
        <v>17</v>
      </c>
      <c r="H18" s="234"/>
      <c r="I18" s="160">
        <v>0</v>
      </c>
      <c r="J18" s="174"/>
      <c r="K18" s="128" t="s">
        <v>16</v>
      </c>
      <c r="L18" s="267" t="s">
        <v>17</v>
      </c>
      <c r="M18" s="267"/>
      <c r="N18" s="184">
        <v>0</v>
      </c>
      <c r="O18" s="197"/>
      <c r="P18" s="172" t="s">
        <v>16</v>
      </c>
      <c r="Q18" s="267" t="s">
        <v>17</v>
      </c>
      <c r="R18" s="267"/>
      <c r="S18" s="140">
        <v>0</v>
      </c>
      <c r="T18" s="186"/>
      <c r="U18" s="128" t="s">
        <v>16</v>
      </c>
      <c r="V18" s="267" t="s">
        <v>17</v>
      </c>
      <c r="W18" s="267"/>
      <c r="X18" s="140">
        <v>0</v>
      </c>
      <c r="Y18" s="186"/>
      <c r="Z18" s="128" t="s">
        <v>16</v>
      </c>
      <c r="AA18" s="267" t="s">
        <v>17</v>
      </c>
      <c r="AB18" s="267"/>
      <c r="AC18" s="140">
        <v>0</v>
      </c>
    </row>
    <row r="19" spans="1:29" x14ac:dyDescent="0.25">
      <c r="A19" s="233" t="s">
        <v>18</v>
      </c>
      <c r="B19" s="233"/>
      <c r="C19" s="233"/>
      <c r="D19" s="39">
        <f>SUM(D13:D18)</f>
        <v>8000</v>
      </c>
      <c r="F19" s="233" t="s">
        <v>18</v>
      </c>
      <c r="G19" s="233"/>
      <c r="H19" s="233"/>
      <c r="I19" s="160">
        <f>SUM(I13:I18)</f>
        <v>8000</v>
      </c>
      <c r="J19" s="174"/>
      <c r="K19" s="264" t="s">
        <v>18</v>
      </c>
      <c r="L19" s="264"/>
      <c r="M19" s="264"/>
      <c r="N19" s="184">
        <f>SUM(N13:N18)</f>
        <v>8000</v>
      </c>
      <c r="O19" s="197"/>
      <c r="P19" s="263" t="s">
        <v>18</v>
      </c>
      <c r="Q19" s="264"/>
      <c r="R19" s="264"/>
      <c r="S19" s="140">
        <f>SUM(S13:S18)</f>
        <v>8096</v>
      </c>
      <c r="T19" s="186"/>
      <c r="U19" s="264" t="s">
        <v>18</v>
      </c>
      <c r="V19" s="264"/>
      <c r="W19" s="264"/>
      <c r="X19" s="140">
        <f>SUM(X13:X18)</f>
        <v>8096</v>
      </c>
      <c r="Y19" s="186"/>
      <c r="Z19" s="264" t="s">
        <v>18</v>
      </c>
      <c r="AA19" s="264"/>
      <c r="AB19" s="264"/>
      <c r="AC19" s="140">
        <f>SUM(AC13:AC18)</f>
        <v>8643.2896000000001</v>
      </c>
    </row>
    <row r="20" spans="1:29" x14ac:dyDescent="0.25">
      <c r="G20" s="1"/>
      <c r="H20" s="1"/>
      <c r="J20" s="174"/>
      <c r="K20" s="186"/>
      <c r="L20" s="288"/>
      <c r="M20" s="288"/>
      <c r="N20" s="186"/>
      <c r="O20" s="197"/>
      <c r="P20" s="186"/>
      <c r="Q20" s="288"/>
      <c r="R20" s="288"/>
      <c r="S20" s="186"/>
      <c r="T20" s="186"/>
      <c r="U20" s="186"/>
      <c r="V20" s="288"/>
      <c r="W20" s="288"/>
      <c r="X20" s="186"/>
      <c r="Y20" s="186"/>
      <c r="Z20" s="186"/>
      <c r="AA20" s="288"/>
      <c r="AB20" s="288"/>
      <c r="AC20" s="186"/>
    </row>
    <row r="21" spans="1:29" x14ac:dyDescent="0.25">
      <c r="A21" s="233" t="s">
        <v>19</v>
      </c>
      <c r="B21" s="233"/>
      <c r="C21" s="233"/>
      <c r="D21" s="233"/>
      <c r="F21" s="233" t="s">
        <v>19</v>
      </c>
      <c r="G21" s="233"/>
      <c r="H21" s="233"/>
      <c r="I21" s="237"/>
      <c r="J21" s="174"/>
      <c r="K21" s="264" t="s">
        <v>19</v>
      </c>
      <c r="L21" s="264"/>
      <c r="M21" s="264"/>
      <c r="N21" s="268"/>
      <c r="O21" s="197"/>
      <c r="P21" s="263" t="s">
        <v>19</v>
      </c>
      <c r="Q21" s="264"/>
      <c r="R21" s="264"/>
      <c r="S21" s="264"/>
      <c r="T21" s="186"/>
      <c r="U21" s="264" t="s">
        <v>19</v>
      </c>
      <c r="V21" s="264"/>
      <c r="W21" s="264"/>
      <c r="X21" s="264"/>
      <c r="Y21" s="186"/>
      <c r="Z21" s="264" t="s">
        <v>19</v>
      </c>
      <c r="AA21" s="264"/>
      <c r="AB21" s="264"/>
      <c r="AC21" s="264"/>
    </row>
    <row r="22" spans="1:29" x14ac:dyDescent="0.25">
      <c r="A22" s="233" t="s">
        <v>24</v>
      </c>
      <c r="B22" s="233"/>
      <c r="C22" s="233"/>
      <c r="D22" s="233"/>
      <c r="F22" s="233" t="s">
        <v>24</v>
      </c>
      <c r="G22" s="233"/>
      <c r="H22" s="233"/>
      <c r="I22" s="237"/>
      <c r="J22" s="174"/>
      <c r="K22" s="264" t="s">
        <v>24</v>
      </c>
      <c r="L22" s="264"/>
      <c r="M22" s="264"/>
      <c r="N22" s="268"/>
      <c r="O22" s="197"/>
      <c r="P22" s="263" t="s">
        <v>24</v>
      </c>
      <c r="Q22" s="264"/>
      <c r="R22" s="264"/>
      <c r="S22" s="264"/>
      <c r="T22" s="186"/>
      <c r="U22" s="264" t="s">
        <v>24</v>
      </c>
      <c r="V22" s="264"/>
      <c r="W22" s="264"/>
      <c r="X22" s="264"/>
      <c r="Y22" s="186"/>
      <c r="Z22" s="264" t="s">
        <v>24</v>
      </c>
      <c r="AA22" s="264"/>
      <c r="AB22" s="264"/>
      <c r="AC22" s="264"/>
    </row>
    <row r="23" spans="1:29" ht="43.5" customHeight="1" x14ac:dyDescent="0.25">
      <c r="A23" s="33" t="s">
        <v>20</v>
      </c>
      <c r="B23" s="33" t="s">
        <v>21</v>
      </c>
      <c r="C23" s="35" t="s">
        <v>28</v>
      </c>
      <c r="D23" s="33" t="s">
        <v>5</v>
      </c>
      <c r="F23" s="94" t="s">
        <v>20</v>
      </c>
      <c r="G23" s="94" t="s">
        <v>21</v>
      </c>
      <c r="H23" s="95" t="s">
        <v>28</v>
      </c>
      <c r="I23" s="155" t="s">
        <v>5</v>
      </c>
      <c r="J23" s="174"/>
      <c r="K23" s="315" t="s">
        <v>20</v>
      </c>
      <c r="L23" s="315" t="s">
        <v>21</v>
      </c>
      <c r="M23" s="314" t="s">
        <v>28</v>
      </c>
      <c r="N23" s="316" t="s">
        <v>5</v>
      </c>
      <c r="O23" s="197"/>
      <c r="P23" s="317" t="s">
        <v>20</v>
      </c>
      <c r="Q23" s="315" t="s">
        <v>21</v>
      </c>
      <c r="R23" s="314" t="s">
        <v>28</v>
      </c>
      <c r="S23" s="315" t="s">
        <v>5</v>
      </c>
      <c r="T23" s="186"/>
      <c r="U23" s="315" t="s">
        <v>20</v>
      </c>
      <c r="V23" s="315" t="s">
        <v>21</v>
      </c>
      <c r="W23" s="314" t="s">
        <v>28</v>
      </c>
      <c r="X23" s="315" t="s">
        <v>5</v>
      </c>
      <c r="Y23" s="186"/>
      <c r="Z23" s="315" t="s">
        <v>20</v>
      </c>
      <c r="AA23" s="315" t="s">
        <v>21</v>
      </c>
      <c r="AB23" s="314" t="s">
        <v>28</v>
      </c>
      <c r="AC23" s="315" t="s">
        <v>5</v>
      </c>
    </row>
    <row r="24" spans="1:29" x14ac:dyDescent="0.25">
      <c r="A24" s="2" t="s">
        <v>6</v>
      </c>
      <c r="B24" s="10" t="s">
        <v>22</v>
      </c>
      <c r="C24" s="21">
        <v>9.0899999999999995E-2</v>
      </c>
      <c r="D24" s="42">
        <f>C24*$D$19</f>
        <v>727.19999999999993</v>
      </c>
      <c r="F24" s="2" t="s">
        <v>6</v>
      </c>
      <c r="G24" s="10" t="s">
        <v>22</v>
      </c>
      <c r="H24" s="21">
        <v>9.0899999999999995E-2</v>
      </c>
      <c r="I24" s="161">
        <f>H24*$D$19</f>
        <v>727.19999999999993</v>
      </c>
      <c r="J24" s="174"/>
      <c r="K24" s="128" t="s">
        <v>6</v>
      </c>
      <c r="L24" s="132" t="s">
        <v>22</v>
      </c>
      <c r="M24" s="318">
        <v>9.0899999999999995E-2</v>
      </c>
      <c r="N24" s="169">
        <f>M24*$N$19</f>
        <v>727.19999999999993</v>
      </c>
      <c r="O24" s="197"/>
      <c r="P24" s="172" t="s">
        <v>6</v>
      </c>
      <c r="Q24" s="132" t="s">
        <v>22</v>
      </c>
      <c r="R24" s="318">
        <v>9.0899999999999995E-2</v>
      </c>
      <c r="S24" s="114">
        <f>R24*$S$19</f>
        <v>735.92639999999994</v>
      </c>
      <c r="T24" s="186"/>
      <c r="U24" s="128" t="s">
        <v>6</v>
      </c>
      <c r="V24" s="132" t="s">
        <v>22</v>
      </c>
      <c r="W24" s="318">
        <v>9.0899999999999995E-2</v>
      </c>
      <c r="X24" s="114">
        <f>W24*$X$19</f>
        <v>735.92639999999994</v>
      </c>
      <c r="Y24" s="186"/>
      <c r="Z24" s="128" t="s">
        <v>6</v>
      </c>
      <c r="AA24" s="132" t="s">
        <v>22</v>
      </c>
      <c r="AB24" s="318">
        <v>9.0899999999999995E-2</v>
      </c>
      <c r="AC24" s="114">
        <f>AB24*$AC$19</f>
        <v>785.67502463999995</v>
      </c>
    </row>
    <row r="25" spans="1:29" x14ac:dyDescent="0.25">
      <c r="A25" s="2" t="s">
        <v>8</v>
      </c>
      <c r="B25" s="10" t="s">
        <v>23</v>
      </c>
      <c r="C25" s="21">
        <v>0.1212</v>
      </c>
      <c r="D25" s="42">
        <f>C25*$D$19</f>
        <v>969.6</v>
      </c>
      <c r="F25" s="2" t="s">
        <v>8</v>
      </c>
      <c r="G25" s="10" t="s">
        <v>23</v>
      </c>
      <c r="H25" s="21">
        <v>0.1212</v>
      </c>
      <c r="I25" s="161">
        <f>H25*$D$19</f>
        <v>969.6</v>
      </c>
      <c r="J25" s="174"/>
      <c r="K25" s="128" t="s">
        <v>8</v>
      </c>
      <c r="L25" s="132" t="s">
        <v>23</v>
      </c>
      <c r="M25" s="318">
        <v>0.1212</v>
      </c>
      <c r="N25" s="169">
        <f>M25*$N$19</f>
        <v>969.6</v>
      </c>
      <c r="O25" s="197"/>
      <c r="P25" s="172" t="s">
        <v>8</v>
      </c>
      <c r="Q25" s="132" t="s">
        <v>23</v>
      </c>
      <c r="R25" s="318">
        <v>0.1212</v>
      </c>
      <c r="S25" s="114">
        <f>R25*$S$19</f>
        <v>981.23519999999996</v>
      </c>
      <c r="T25" s="186"/>
      <c r="U25" s="128" t="s">
        <v>8</v>
      </c>
      <c r="V25" s="132" t="s">
        <v>23</v>
      </c>
      <c r="W25" s="318">
        <v>0.1212</v>
      </c>
      <c r="X25" s="114">
        <f>W25*$X$19</f>
        <v>981.23519999999996</v>
      </c>
      <c r="Y25" s="186"/>
      <c r="Z25" s="128" t="s">
        <v>8</v>
      </c>
      <c r="AA25" s="132" t="s">
        <v>23</v>
      </c>
      <c r="AB25" s="318">
        <v>0.1212</v>
      </c>
      <c r="AC25" s="114">
        <f>AB25*$AC$19</f>
        <v>1047.5666995199999</v>
      </c>
    </row>
    <row r="26" spans="1:29" x14ac:dyDescent="0.25">
      <c r="A26" s="233" t="s">
        <v>18</v>
      </c>
      <c r="B26" s="233"/>
      <c r="C26" s="20">
        <f>SUM(C24:C25)</f>
        <v>0.21210000000000001</v>
      </c>
      <c r="D26" s="42">
        <f>SUM(D24:D25)</f>
        <v>1696.8</v>
      </c>
      <c r="F26" s="233" t="s">
        <v>18</v>
      </c>
      <c r="G26" s="233"/>
      <c r="H26" s="20">
        <f>SUM(H24:H25)</f>
        <v>0.21210000000000001</v>
      </c>
      <c r="I26" s="161">
        <f>SUM(I24:I25)</f>
        <v>1696.8</v>
      </c>
      <c r="J26" s="174"/>
      <c r="K26" s="264" t="s">
        <v>18</v>
      </c>
      <c r="L26" s="264"/>
      <c r="M26" s="151">
        <f>SUM(M24:M25)</f>
        <v>0.21210000000000001</v>
      </c>
      <c r="N26" s="169">
        <f>SUM(N24:N25)</f>
        <v>1696.8</v>
      </c>
      <c r="O26" s="197"/>
      <c r="P26" s="263" t="s">
        <v>18</v>
      </c>
      <c r="Q26" s="264"/>
      <c r="R26" s="151">
        <f>SUM(R24:R25)</f>
        <v>0.21210000000000001</v>
      </c>
      <c r="S26" s="114">
        <f>SUM(S24:S25)</f>
        <v>1717.1615999999999</v>
      </c>
      <c r="T26" s="186"/>
      <c r="U26" s="264" t="s">
        <v>18</v>
      </c>
      <c r="V26" s="264"/>
      <c r="W26" s="151">
        <f>SUM(W24:W25)</f>
        <v>0.21210000000000001</v>
      </c>
      <c r="X26" s="114">
        <f>SUM(X24:X25)</f>
        <v>1717.1615999999999</v>
      </c>
      <c r="Y26" s="186"/>
      <c r="Z26" s="264" t="s">
        <v>18</v>
      </c>
      <c r="AA26" s="264"/>
      <c r="AB26" s="151">
        <f>SUM(AB24:AB25)</f>
        <v>0.21210000000000001</v>
      </c>
      <c r="AC26" s="114">
        <f>SUM(AC24:AC25)</f>
        <v>1833.2417241599999</v>
      </c>
    </row>
    <row r="27" spans="1:29" x14ac:dyDescent="0.25">
      <c r="G27" s="1"/>
      <c r="H27" s="1"/>
      <c r="J27" s="174"/>
      <c r="K27" s="186"/>
      <c r="L27" s="288"/>
      <c r="M27" s="288"/>
      <c r="N27" s="186"/>
      <c r="O27" s="197"/>
      <c r="P27" s="186"/>
      <c r="Q27" s="288"/>
      <c r="R27" s="288"/>
      <c r="S27" s="186"/>
      <c r="T27" s="186"/>
      <c r="U27" s="186"/>
      <c r="V27" s="288"/>
      <c r="W27" s="288"/>
      <c r="X27" s="186"/>
      <c r="Y27" s="186"/>
      <c r="Z27" s="186"/>
      <c r="AA27" s="288"/>
      <c r="AB27" s="288"/>
      <c r="AC27" s="186"/>
    </row>
    <row r="28" spans="1:29" ht="33" customHeight="1" x14ac:dyDescent="0.25">
      <c r="A28" s="245" t="s">
        <v>25</v>
      </c>
      <c r="B28" s="245"/>
      <c r="C28" s="245"/>
      <c r="D28" s="245"/>
      <c r="F28" s="245" t="s">
        <v>25</v>
      </c>
      <c r="G28" s="245"/>
      <c r="H28" s="245"/>
      <c r="I28" s="246"/>
      <c r="J28" s="174"/>
      <c r="K28" s="319" t="s">
        <v>25</v>
      </c>
      <c r="L28" s="319"/>
      <c r="M28" s="319"/>
      <c r="N28" s="320"/>
      <c r="O28" s="197"/>
      <c r="P28" s="321" t="s">
        <v>25</v>
      </c>
      <c r="Q28" s="319"/>
      <c r="R28" s="319"/>
      <c r="S28" s="319"/>
      <c r="T28" s="186"/>
      <c r="U28" s="319" t="s">
        <v>25</v>
      </c>
      <c r="V28" s="319"/>
      <c r="W28" s="319"/>
      <c r="X28" s="319"/>
      <c r="Y28" s="186"/>
      <c r="Z28" s="319" t="s">
        <v>25</v>
      </c>
      <c r="AA28" s="319"/>
      <c r="AB28" s="319"/>
      <c r="AC28" s="319"/>
    </row>
    <row r="29" spans="1:29" x14ac:dyDescent="0.25">
      <c r="A29" s="34" t="s">
        <v>26</v>
      </c>
      <c r="B29" s="35" t="s">
        <v>27</v>
      </c>
      <c r="C29" s="35" t="s">
        <v>28</v>
      </c>
      <c r="D29" s="34" t="s">
        <v>5</v>
      </c>
      <c r="F29" s="96" t="s">
        <v>26</v>
      </c>
      <c r="G29" s="95" t="s">
        <v>27</v>
      </c>
      <c r="H29" s="95" t="s">
        <v>28</v>
      </c>
      <c r="I29" s="156" t="s">
        <v>5</v>
      </c>
      <c r="J29" s="174"/>
      <c r="K29" s="206" t="s">
        <v>26</v>
      </c>
      <c r="L29" s="314" t="s">
        <v>27</v>
      </c>
      <c r="M29" s="314" t="s">
        <v>28</v>
      </c>
      <c r="N29" s="207" t="s">
        <v>5</v>
      </c>
      <c r="O29" s="197"/>
      <c r="P29" s="208" t="s">
        <v>26</v>
      </c>
      <c r="Q29" s="314" t="s">
        <v>27</v>
      </c>
      <c r="R29" s="314" t="s">
        <v>28</v>
      </c>
      <c r="S29" s="206" t="s">
        <v>5</v>
      </c>
      <c r="T29" s="186"/>
      <c r="U29" s="206" t="s">
        <v>26</v>
      </c>
      <c r="V29" s="314" t="s">
        <v>27</v>
      </c>
      <c r="W29" s="314" t="s">
        <v>28</v>
      </c>
      <c r="X29" s="206" t="s">
        <v>5</v>
      </c>
      <c r="Y29" s="186"/>
      <c r="Z29" s="206" t="s">
        <v>26</v>
      </c>
      <c r="AA29" s="314" t="s">
        <v>27</v>
      </c>
      <c r="AB29" s="314" t="s">
        <v>28</v>
      </c>
      <c r="AC29" s="206" t="s">
        <v>5</v>
      </c>
    </row>
    <row r="30" spans="1:29" x14ac:dyDescent="0.25">
      <c r="A30" s="2" t="s">
        <v>6</v>
      </c>
      <c r="B30" s="10" t="s">
        <v>29</v>
      </c>
      <c r="C30" s="15">
        <v>0</v>
      </c>
      <c r="D30" s="51">
        <f t="shared" ref="D30:D37" si="0">C30*($D$19+$D$26)</f>
        <v>0</v>
      </c>
      <c r="F30" s="2" t="s">
        <v>6</v>
      </c>
      <c r="G30" s="10" t="s">
        <v>29</v>
      </c>
      <c r="H30" s="15">
        <v>0</v>
      </c>
      <c r="I30" s="162">
        <f t="shared" ref="I30" si="1">H30*($D$19+$D$26)</f>
        <v>0</v>
      </c>
      <c r="J30" s="174"/>
      <c r="K30" s="128" t="s">
        <v>6</v>
      </c>
      <c r="L30" s="132" t="s">
        <v>29</v>
      </c>
      <c r="M30" s="115">
        <v>0</v>
      </c>
      <c r="N30" s="187">
        <f t="shared" ref="N30" si="2">M30*($D$19+$D$26)</f>
        <v>0</v>
      </c>
      <c r="O30" s="197"/>
      <c r="P30" s="172" t="s">
        <v>6</v>
      </c>
      <c r="Q30" s="132" t="s">
        <v>29</v>
      </c>
      <c r="R30" s="115">
        <v>0</v>
      </c>
      <c r="S30" s="144">
        <f t="shared" ref="S30" si="3">R30*($D$19+$D$26)</f>
        <v>0</v>
      </c>
      <c r="T30" s="186"/>
      <c r="U30" s="128" t="s">
        <v>6</v>
      </c>
      <c r="V30" s="132" t="s">
        <v>29</v>
      </c>
      <c r="W30" s="115">
        <v>0</v>
      </c>
      <c r="X30" s="144">
        <f t="shared" ref="X30:X37" si="4">W30*($X$19+$X$26)</f>
        <v>0</v>
      </c>
      <c r="Y30" s="186"/>
      <c r="Z30" s="128" t="s">
        <v>6</v>
      </c>
      <c r="AA30" s="132" t="s">
        <v>29</v>
      </c>
      <c r="AB30" s="115">
        <v>0</v>
      </c>
      <c r="AC30" s="144">
        <f t="shared" ref="AC30:AC37" si="5">AB30*($AC$19+$AC$26)</f>
        <v>0</v>
      </c>
    </row>
    <row r="31" spans="1:29" x14ac:dyDescent="0.25">
      <c r="A31" s="2" t="s">
        <v>8</v>
      </c>
      <c r="B31" s="10" t="s">
        <v>30</v>
      </c>
      <c r="C31" s="15">
        <v>2.5000000000000001E-2</v>
      </c>
      <c r="D31" s="51">
        <f t="shared" si="0"/>
        <v>242.42</v>
      </c>
      <c r="F31" s="2" t="s">
        <v>8</v>
      </c>
      <c r="G31" s="10" t="s">
        <v>30</v>
      </c>
      <c r="H31" s="15">
        <v>2.5000000000000001E-2</v>
      </c>
      <c r="I31" s="162">
        <f t="shared" ref="I31:I37" si="6">H31*($I$19+$I$26)</f>
        <v>242.42</v>
      </c>
      <c r="J31" s="174"/>
      <c r="K31" s="128" t="s">
        <v>8</v>
      </c>
      <c r="L31" s="132" t="s">
        <v>30</v>
      </c>
      <c r="M31" s="115">
        <v>2.5000000000000001E-2</v>
      </c>
      <c r="N31" s="187">
        <f t="shared" ref="N31:N37" si="7">M31*($N$19+$N$26)</f>
        <v>242.42</v>
      </c>
      <c r="O31" s="197"/>
      <c r="P31" s="172" t="s">
        <v>8</v>
      </c>
      <c r="Q31" s="132" t="s">
        <v>30</v>
      </c>
      <c r="R31" s="115">
        <v>2.5000000000000001E-2</v>
      </c>
      <c r="S31" s="144">
        <f t="shared" ref="S31:S37" si="8">R31*($S$19+$S$26)</f>
        <v>245.32903999999999</v>
      </c>
      <c r="T31" s="186"/>
      <c r="U31" s="128" t="s">
        <v>8</v>
      </c>
      <c r="V31" s="132" t="s">
        <v>30</v>
      </c>
      <c r="W31" s="115">
        <v>2.5000000000000001E-2</v>
      </c>
      <c r="X31" s="144">
        <f t="shared" si="4"/>
        <v>245.32903999999999</v>
      </c>
      <c r="Y31" s="186"/>
      <c r="Z31" s="128" t="s">
        <v>8</v>
      </c>
      <c r="AA31" s="132" t="s">
        <v>30</v>
      </c>
      <c r="AB31" s="115">
        <v>2.5000000000000001E-2</v>
      </c>
      <c r="AC31" s="144">
        <f t="shared" si="5"/>
        <v>261.91328310400002</v>
      </c>
    </row>
    <row r="32" spans="1:29" x14ac:dyDescent="0.25">
      <c r="A32" s="2" t="s">
        <v>10</v>
      </c>
      <c r="B32" s="10" t="s">
        <v>126</v>
      </c>
      <c r="C32" s="15">
        <v>0.02</v>
      </c>
      <c r="D32" s="51">
        <f t="shared" si="0"/>
        <v>193.93599999999998</v>
      </c>
      <c r="F32" s="2" t="s">
        <v>10</v>
      </c>
      <c r="G32" s="10" t="s">
        <v>126</v>
      </c>
      <c r="H32" s="15">
        <v>0.02</v>
      </c>
      <c r="I32" s="162">
        <f t="shared" si="6"/>
        <v>193.93599999999998</v>
      </c>
      <c r="J32" s="174"/>
      <c r="K32" s="128" t="s">
        <v>10</v>
      </c>
      <c r="L32" s="132" t="s">
        <v>126</v>
      </c>
      <c r="M32" s="115">
        <f>2%*0.5</f>
        <v>0.01</v>
      </c>
      <c r="N32" s="187">
        <f t="shared" si="7"/>
        <v>96.967999999999989</v>
      </c>
      <c r="O32" s="197"/>
      <c r="P32" s="172" t="s">
        <v>10</v>
      </c>
      <c r="Q32" s="132" t="s">
        <v>126</v>
      </c>
      <c r="R32" s="115">
        <f>2%*0.5</f>
        <v>0.01</v>
      </c>
      <c r="S32" s="144">
        <f t="shared" si="8"/>
        <v>98.131615999999994</v>
      </c>
      <c r="T32" s="186"/>
      <c r="U32" s="128" t="s">
        <v>10</v>
      </c>
      <c r="V32" s="132" t="s">
        <v>126</v>
      </c>
      <c r="W32" s="115">
        <f>2%*0.5</f>
        <v>0.01</v>
      </c>
      <c r="X32" s="144">
        <f t="shared" si="4"/>
        <v>98.131615999999994</v>
      </c>
      <c r="Y32" s="186"/>
      <c r="Z32" s="128" t="s">
        <v>10</v>
      </c>
      <c r="AA32" s="132" t="s">
        <v>126</v>
      </c>
      <c r="AB32" s="115">
        <f>2%*0.5</f>
        <v>0.01</v>
      </c>
      <c r="AC32" s="144">
        <f t="shared" si="5"/>
        <v>104.7653132416</v>
      </c>
    </row>
    <row r="33" spans="1:29" x14ac:dyDescent="0.25">
      <c r="A33" s="2" t="s">
        <v>12</v>
      </c>
      <c r="B33" s="10" t="s">
        <v>31</v>
      </c>
      <c r="C33" s="15">
        <v>1.4999999999999999E-2</v>
      </c>
      <c r="D33" s="51">
        <f t="shared" si="0"/>
        <v>145.45199999999997</v>
      </c>
      <c r="F33" s="2" t="s">
        <v>12</v>
      </c>
      <c r="G33" s="10" t="s">
        <v>31</v>
      </c>
      <c r="H33" s="115">
        <v>1.4999999999999999E-2</v>
      </c>
      <c r="I33" s="162">
        <f t="shared" si="6"/>
        <v>145.45199999999997</v>
      </c>
      <c r="J33" s="174"/>
      <c r="K33" s="128" t="s">
        <v>12</v>
      </c>
      <c r="L33" s="132" t="s">
        <v>31</v>
      </c>
      <c r="M33" s="115">
        <v>1.4999999999999999E-2</v>
      </c>
      <c r="N33" s="187">
        <f t="shared" si="7"/>
        <v>145.45199999999997</v>
      </c>
      <c r="O33" s="197"/>
      <c r="P33" s="172" t="s">
        <v>12</v>
      </c>
      <c r="Q33" s="132" t="s">
        <v>31</v>
      </c>
      <c r="R33" s="115">
        <v>1.4999999999999999E-2</v>
      </c>
      <c r="S33" s="144">
        <f t="shared" si="8"/>
        <v>147.19742399999998</v>
      </c>
      <c r="T33" s="186"/>
      <c r="U33" s="128" t="s">
        <v>12</v>
      </c>
      <c r="V33" s="132" t="s">
        <v>31</v>
      </c>
      <c r="W33" s="115">
        <v>1.4999999999999999E-2</v>
      </c>
      <c r="X33" s="144">
        <f t="shared" si="4"/>
        <v>147.19742399999998</v>
      </c>
      <c r="Y33" s="186"/>
      <c r="Z33" s="128" t="s">
        <v>12</v>
      </c>
      <c r="AA33" s="132" t="s">
        <v>31</v>
      </c>
      <c r="AB33" s="115">
        <v>1.4999999999999999E-2</v>
      </c>
      <c r="AC33" s="144">
        <f t="shared" si="5"/>
        <v>157.1479698624</v>
      </c>
    </row>
    <row r="34" spans="1:29" x14ac:dyDescent="0.25">
      <c r="A34" s="2" t="s">
        <v>14</v>
      </c>
      <c r="B34" s="10" t="s">
        <v>32</v>
      </c>
      <c r="C34" s="15">
        <v>0.01</v>
      </c>
      <c r="D34" s="51">
        <f t="shared" si="0"/>
        <v>96.967999999999989</v>
      </c>
      <c r="F34" s="2" t="s">
        <v>14</v>
      </c>
      <c r="G34" s="10" t="s">
        <v>32</v>
      </c>
      <c r="H34" s="115">
        <v>0.01</v>
      </c>
      <c r="I34" s="162">
        <f t="shared" si="6"/>
        <v>96.967999999999989</v>
      </c>
      <c r="J34" s="174"/>
      <c r="K34" s="128" t="s">
        <v>14</v>
      </c>
      <c r="L34" s="132" t="s">
        <v>32</v>
      </c>
      <c r="M34" s="115">
        <v>0.01</v>
      </c>
      <c r="N34" s="187">
        <f t="shared" si="7"/>
        <v>96.967999999999989</v>
      </c>
      <c r="O34" s="197"/>
      <c r="P34" s="172" t="s">
        <v>14</v>
      </c>
      <c r="Q34" s="132" t="s">
        <v>32</v>
      </c>
      <c r="R34" s="115">
        <v>0.01</v>
      </c>
      <c r="S34" s="144">
        <f t="shared" si="8"/>
        <v>98.131615999999994</v>
      </c>
      <c r="T34" s="186"/>
      <c r="U34" s="128" t="s">
        <v>14</v>
      </c>
      <c r="V34" s="132" t="s">
        <v>32</v>
      </c>
      <c r="W34" s="115">
        <v>0.01</v>
      </c>
      <c r="X34" s="144">
        <f t="shared" si="4"/>
        <v>98.131615999999994</v>
      </c>
      <c r="Y34" s="186"/>
      <c r="Z34" s="128" t="s">
        <v>14</v>
      </c>
      <c r="AA34" s="132" t="s">
        <v>32</v>
      </c>
      <c r="AB34" s="115">
        <v>0.01</v>
      </c>
      <c r="AC34" s="144">
        <f t="shared" si="5"/>
        <v>104.7653132416</v>
      </c>
    </row>
    <row r="35" spans="1:29" x14ac:dyDescent="0.25">
      <c r="A35" s="2" t="s">
        <v>16</v>
      </c>
      <c r="B35" s="10" t="s">
        <v>33</v>
      </c>
      <c r="C35" s="15">
        <v>6.0000000000000001E-3</v>
      </c>
      <c r="D35" s="51">
        <f t="shared" si="0"/>
        <v>58.180799999999998</v>
      </c>
      <c r="F35" s="2" t="s">
        <v>16</v>
      </c>
      <c r="G35" s="10" t="s">
        <v>33</v>
      </c>
      <c r="H35" s="115">
        <v>6.0000000000000001E-3</v>
      </c>
      <c r="I35" s="162">
        <f t="shared" si="6"/>
        <v>58.180799999999998</v>
      </c>
      <c r="J35" s="174"/>
      <c r="K35" s="128" t="s">
        <v>16</v>
      </c>
      <c r="L35" s="132" t="s">
        <v>33</v>
      </c>
      <c r="M35" s="115">
        <v>6.0000000000000001E-3</v>
      </c>
      <c r="N35" s="187">
        <f t="shared" si="7"/>
        <v>58.180799999999998</v>
      </c>
      <c r="O35" s="197"/>
      <c r="P35" s="172" t="s">
        <v>16</v>
      </c>
      <c r="Q35" s="132" t="s">
        <v>33</v>
      </c>
      <c r="R35" s="115">
        <v>6.0000000000000001E-3</v>
      </c>
      <c r="S35" s="144">
        <f t="shared" si="8"/>
        <v>58.878969599999998</v>
      </c>
      <c r="T35" s="186"/>
      <c r="U35" s="128" t="s">
        <v>16</v>
      </c>
      <c r="V35" s="132" t="s">
        <v>33</v>
      </c>
      <c r="W35" s="115">
        <v>6.0000000000000001E-3</v>
      </c>
      <c r="X35" s="144">
        <f t="shared" si="4"/>
        <v>58.878969599999998</v>
      </c>
      <c r="Y35" s="186"/>
      <c r="Z35" s="128" t="s">
        <v>16</v>
      </c>
      <c r="AA35" s="132" t="s">
        <v>33</v>
      </c>
      <c r="AB35" s="115">
        <v>6.0000000000000001E-3</v>
      </c>
      <c r="AC35" s="144">
        <f t="shared" si="5"/>
        <v>62.859187944959999</v>
      </c>
    </row>
    <row r="36" spans="1:29" x14ac:dyDescent="0.25">
      <c r="A36" s="2" t="s">
        <v>34</v>
      </c>
      <c r="B36" s="10" t="s">
        <v>35</v>
      </c>
      <c r="C36" s="15">
        <v>2E-3</v>
      </c>
      <c r="D36" s="51">
        <f t="shared" si="0"/>
        <v>19.393599999999999</v>
      </c>
      <c r="F36" s="2" t="s">
        <v>34</v>
      </c>
      <c r="G36" s="10" t="s">
        <v>35</v>
      </c>
      <c r="H36" s="115">
        <v>2E-3</v>
      </c>
      <c r="I36" s="162">
        <f t="shared" si="6"/>
        <v>19.393599999999999</v>
      </c>
      <c r="J36" s="174"/>
      <c r="K36" s="128" t="s">
        <v>34</v>
      </c>
      <c r="L36" s="132" t="s">
        <v>35</v>
      </c>
      <c r="M36" s="115">
        <v>2E-3</v>
      </c>
      <c r="N36" s="187">
        <f t="shared" si="7"/>
        <v>19.393599999999999</v>
      </c>
      <c r="O36" s="197"/>
      <c r="P36" s="172" t="s">
        <v>34</v>
      </c>
      <c r="Q36" s="132" t="s">
        <v>35</v>
      </c>
      <c r="R36" s="115">
        <v>2E-3</v>
      </c>
      <c r="S36" s="144">
        <f t="shared" si="8"/>
        <v>19.626323199999998</v>
      </c>
      <c r="T36" s="186"/>
      <c r="U36" s="128" t="s">
        <v>34</v>
      </c>
      <c r="V36" s="132" t="s">
        <v>35</v>
      </c>
      <c r="W36" s="115">
        <v>2E-3</v>
      </c>
      <c r="X36" s="144">
        <f t="shared" si="4"/>
        <v>19.626323199999998</v>
      </c>
      <c r="Y36" s="186"/>
      <c r="Z36" s="128" t="s">
        <v>34</v>
      </c>
      <c r="AA36" s="132" t="s">
        <v>35</v>
      </c>
      <c r="AB36" s="115">
        <v>2E-3</v>
      </c>
      <c r="AC36" s="144">
        <f t="shared" si="5"/>
        <v>20.95306264832</v>
      </c>
    </row>
    <row r="37" spans="1:29" x14ac:dyDescent="0.25">
      <c r="A37" s="2" t="s">
        <v>36</v>
      </c>
      <c r="B37" s="10" t="s">
        <v>37</v>
      </c>
      <c r="C37" s="15">
        <v>0.08</v>
      </c>
      <c r="D37" s="51">
        <f t="shared" si="0"/>
        <v>775.74399999999991</v>
      </c>
      <c r="F37" s="2" t="s">
        <v>36</v>
      </c>
      <c r="G37" s="10" t="s">
        <v>37</v>
      </c>
      <c r="H37" s="115">
        <v>0.08</v>
      </c>
      <c r="I37" s="162">
        <f t="shared" si="6"/>
        <v>775.74399999999991</v>
      </c>
      <c r="J37" s="174"/>
      <c r="K37" s="128" t="s">
        <v>36</v>
      </c>
      <c r="L37" s="132" t="s">
        <v>37</v>
      </c>
      <c r="M37" s="115">
        <v>0.08</v>
      </c>
      <c r="N37" s="187">
        <f t="shared" si="7"/>
        <v>775.74399999999991</v>
      </c>
      <c r="O37" s="197"/>
      <c r="P37" s="172" t="s">
        <v>36</v>
      </c>
      <c r="Q37" s="132" t="s">
        <v>37</v>
      </c>
      <c r="R37" s="115">
        <v>0.08</v>
      </c>
      <c r="S37" s="144">
        <f t="shared" si="8"/>
        <v>785.05292799999995</v>
      </c>
      <c r="T37" s="186"/>
      <c r="U37" s="128" t="s">
        <v>36</v>
      </c>
      <c r="V37" s="132" t="s">
        <v>37</v>
      </c>
      <c r="W37" s="115">
        <v>0.08</v>
      </c>
      <c r="X37" s="144">
        <f t="shared" si="4"/>
        <v>785.05292799999995</v>
      </c>
      <c r="Y37" s="186"/>
      <c r="Z37" s="128" t="s">
        <v>36</v>
      </c>
      <c r="AA37" s="132" t="s">
        <v>37</v>
      </c>
      <c r="AB37" s="115">
        <v>0.08</v>
      </c>
      <c r="AC37" s="144">
        <f t="shared" si="5"/>
        <v>838.12250593279998</v>
      </c>
    </row>
    <row r="38" spans="1:29" x14ac:dyDescent="0.25">
      <c r="A38" s="237" t="s">
        <v>18</v>
      </c>
      <c r="B38" s="239"/>
      <c r="C38" s="16">
        <f>SUM(C30:C37)</f>
        <v>0.158</v>
      </c>
      <c r="D38" s="51">
        <f>SUM(D30:D37)</f>
        <v>1532.0944</v>
      </c>
      <c r="F38" s="237" t="s">
        <v>18</v>
      </c>
      <c r="G38" s="239"/>
      <c r="H38" s="116">
        <f>SUM(H30:H37)</f>
        <v>0.158</v>
      </c>
      <c r="I38" s="162">
        <f>SUM(I30:I37)</f>
        <v>1532.0944</v>
      </c>
      <c r="J38" s="174"/>
      <c r="K38" s="268" t="s">
        <v>18</v>
      </c>
      <c r="L38" s="263"/>
      <c r="M38" s="116">
        <f>SUM(M30:M37)</f>
        <v>0.14800000000000002</v>
      </c>
      <c r="N38" s="187">
        <f>SUM(N30:N37)</f>
        <v>1435.1263999999996</v>
      </c>
      <c r="O38" s="197"/>
      <c r="P38" s="322" t="s">
        <v>18</v>
      </c>
      <c r="Q38" s="263"/>
      <c r="R38" s="116">
        <f>SUM(R30:R37)</f>
        <v>0.14800000000000002</v>
      </c>
      <c r="S38" s="144">
        <f>SUM(S30:S37)</f>
        <v>1452.3479167999999</v>
      </c>
      <c r="T38" s="186"/>
      <c r="U38" s="268" t="s">
        <v>18</v>
      </c>
      <c r="V38" s="263"/>
      <c r="W38" s="116">
        <f>SUM(W30:W37)</f>
        <v>0.14800000000000002</v>
      </c>
      <c r="X38" s="144">
        <f>SUM(X30:X37)</f>
        <v>1452.3479167999999</v>
      </c>
      <c r="Y38" s="186"/>
      <c r="Z38" s="268" t="s">
        <v>18</v>
      </c>
      <c r="AA38" s="263"/>
      <c r="AB38" s="116">
        <f>SUM(AB30:AB37)</f>
        <v>0.14800000000000002</v>
      </c>
      <c r="AC38" s="144">
        <f>SUM(AC30:AC37)</f>
        <v>1550.5266359756802</v>
      </c>
    </row>
    <row r="39" spans="1:29" x14ac:dyDescent="0.25">
      <c r="G39" s="1"/>
      <c r="H39" s="1"/>
      <c r="J39" s="174"/>
      <c r="K39" s="186"/>
      <c r="L39" s="288"/>
      <c r="M39" s="288"/>
      <c r="N39" s="186"/>
      <c r="O39" s="197"/>
      <c r="P39" s="186"/>
      <c r="Q39" s="288"/>
      <c r="R39" s="288"/>
      <c r="S39" s="186"/>
      <c r="T39" s="186"/>
      <c r="U39" s="186"/>
      <c r="V39" s="288"/>
      <c r="W39" s="288"/>
      <c r="X39" s="186"/>
      <c r="Y39" s="186"/>
      <c r="Z39" s="186"/>
      <c r="AA39" s="288"/>
      <c r="AB39" s="288"/>
      <c r="AC39" s="186"/>
    </row>
    <row r="40" spans="1:29" ht="15" customHeight="1" x14ac:dyDescent="0.25">
      <c r="A40" s="245" t="s">
        <v>38</v>
      </c>
      <c r="B40" s="245"/>
      <c r="C40" s="245"/>
      <c r="D40" s="245"/>
      <c r="F40" s="245" t="s">
        <v>38</v>
      </c>
      <c r="G40" s="245"/>
      <c r="H40" s="245"/>
      <c r="I40" s="246"/>
      <c r="J40" s="174"/>
      <c r="K40" s="319" t="s">
        <v>38</v>
      </c>
      <c r="L40" s="319"/>
      <c r="M40" s="319"/>
      <c r="N40" s="320"/>
      <c r="O40" s="197"/>
      <c r="P40" s="321" t="s">
        <v>38</v>
      </c>
      <c r="Q40" s="319"/>
      <c r="R40" s="319"/>
      <c r="S40" s="319"/>
      <c r="T40" s="186"/>
      <c r="U40" s="319" t="s">
        <v>38</v>
      </c>
      <c r="V40" s="319"/>
      <c r="W40" s="319"/>
      <c r="X40" s="319"/>
      <c r="Y40" s="186"/>
      <c r="Z40" s="319" t="s">
        <v>38</v>
      </c>
      <c r="AA40" s="319"/>
      <c r="AB40" s="319"/>
      <c r="AC40" s="319"/>
    </row>
    <row r="41" spans="1:29" x14ac:dyDescent="0.25">
      <c r="A41" s="34" t="s">
        <v>39</v>
      </c>
      <c r="B41" s="35" t="s">
        <v>40</v>
      </c>
      <c r="C41" s="34" t="s">
        <v>90</v>
      </c>
      <c r="D41" s="35" t="s">
        <v>5</v>
      </c>
      <c r="F41" s="96" t="s">
        <v>39</v>
      </c>
      <c r="G41" s="95" t="s">
        <v>40</v>
      </c>
      <c r="H41" s="96" t="s">
        <v>90</v>
      </c>
      <c r="I41" s="159" t="s">
        <v>5</v>
      </c>
      <c r="J41" s="174"/>
      <c r="K41" s="206" t="s">
        <v>39</v>
      </c>
      <c r="L41" s="314" t="s">
        <v>40</v>
      </c>
      <c r="M41" s="206" t="s">
        <v>90</v>
      </c>
      <c r="N41" s="313" t="s">
        <v>5</v>
      </c>
      <c r="O41" s="197"/>
      <c r="P41" s="208" t="s">
        <v>39</v>
      </c>
      <c r="Q41" s="314" t="s">
        <v>40</v>
      </c>
      <c r="R41" s="206" t="s">
        <v>90</v>
      </c>
      <c r="S41" s="314" t="s">
        <v>5</v>
      </c>
      <c r="T41" s="186"/>
      <c r="U41" s="206" t="s">
        <v>39</v>
      </c>
      <c r="V41" s="314" t="s">
        <v>40</v>
      </c>
      <c r="W41" s="206" t="s">
        <v>90</v>
      </c>
      <c r="X41" s="314" t="s">
        <v>5</v>
      </c>
      <c r="Y41" s="186"/>
      <c r="Z41" s="206" t="s">
        <v>39</v>
      </c>
      <c r="AA41" s="314" t="s">
        <v>40</v>
      </c>
      <c r="AB41" s="206" t="s">
        <v>90</v>
      </c>
      <c r="AC41" s="314" t="s">
        <v>5</v>
      </c>
    </row>
    <row r="42" spans="1:29" x14ac:dyDescent="0.25">
      <c r="A42" s="2" t="s">
        <v>6</v>
      </c>
      <c r="B42" s="10" t="s">
        <v>41</v>
      </c>
      <c r="C42" s="30"/>
      <c r="D42" s="14">
        <f>IF((D13*6%)&gt;(C42*10),0,(C42*10)-(D13*6%))</f>
        <v>0</v>
      </c>
      <c r="F42" s="2" t="s">
        <v>6</v>
      </c>
      <c r="G42" s="10" t="s">
        <v>41</v>
      </c>
      <c r="H42" s="30"/>
      <c r="I42" s="163">
        <f>IF((I13*6%)&gt;(H42*10),0,(H42*10)-(I13*6%))</f>
        <v>0</v>
      </c>
      <c r="J42" s="174"/>
      <c r="K42" s="128" t="s">
        <v>6</v>
      </c>
      <c r="L42" s="132" t="s">
        <v>41</v>
      </c>
      <c r="M42" s="145"/>
      <c r="N42" s="323">
        <f>IF((N13*6%)&gt;(M42*10),0,(M42*10)-(N13*6%))</f>
        <v>0</v>
      </c>
      <c r="O42" s="197"/>
      <c r="P42" s="172" t="s">
        <v>6</v>
      </c>
      <c r="Q42" s="132" t="s">
        <v>41</v>
      </c>
      <c r="R42" s="145"/>
      <c r="S42" s="153">
        <f>IF((S13*6%)&gt;(R42*10),0,(R42*10)-(S13*6%))</f>
        <v>0</v>
      </c>
      <c r="T42" s="186"/>
      <c r="U42" s="128" t="s">
        <v>6</v>
      </c>
      <c r="V42" s="132" t="s">
        <v>41</v>
      </c>
      <c r="W42" s="145"/>
      <c r="X42" s="153">
        <f>IF((X13*6%)&gt;(W42*10),0,(W42*10)-(X13*6%))</f>
        <v>0</v>
      </c>
      <c r="Y42" s="186"/>
      <c r="Z42" s="128" t="s">
        <v>6</v>
      </c>
      <c r="AA42" s="132" t="s">
        <v>41</v>
      </c>
      <c r="AB42" s="145"/>
      <c r="AC42" s="153">
        <f>IF((AC13*6%)&gt;(AB42*10),0,(AB42*10)-(AC13*6%))</f>
        <v>0</v>
      </c>
    </row>
    <row r="43" spans="1:29" x14ac:dyDescent="0.25">
      <c r="A43" s="2" t="s">
        <v>8</v>
      </c>
      <c r="B43" s="10" t="s">
        <v>42</v>
      </c>
      <c r="C43" s="30">
        <v>22</v>
      </c>
      <c r="D43" s="42">
        <f>(C43*26.24)*0.8</f>
        <v>461.82400000000001</v>
      </c>
      <c r="F43" s="2" t="s">
        <v>8</v>
      </c>
      <c r="G43" s="10" t="s">
        <v>42</v>
      </c>
      <c r="H43" s="30">
        <v>22</v>
      </c>
      <c r="I43" s="161">
        <f>(H43*26.24)*0.8</f>
        <v>461.82400000000001</v>
      </c>
      <c r="J43" s="174"/>
      <c r="K43" s="128" t="s">
        <v>8</v>
      </c>
      <c r="L43" s="132" t="s">
        <v>42</v>
      </c>
      <c r="M43" s="145">
        <v>22</v>
      </c>
      <c r="N43" s="169">
        <f>(M43*26.24)*0.8</f>
        <v>461.82400000000001</v>
      </c>
      <c r="O43" s="197"/>
      <c r="P43" s="172" t="s">
        <v>8</v>
      </c>
      <c r="Q43" s="132" t="s">
        <v>42</v>
      </c>
      <c r="R43" s="145">
        <v>22</v>
      </c>
      <c r="S43" s="114">
        <f>(R43*26.87)*0.8</f>
        <v>472.91200000000003</v>
      </c>
      <c r="T43" s="186"/>
      <c r="U43" s="128" t="s">
        <v>8</v>
      </c>
      <c r="V43" s="132" t="s">
        <v>42</v>
      </c>
      <c r="W43" s="145">
        <v>22</v>
      </c>
      <c r="X43" s="114">
        <f>(W43*26.87)*0.8</f>
        <v>472.91200000000003</v>
      </c>
      <c r="Y43" s="186"/>
      <c r="Z43" s="128" t="s">
        <v>8</v>
      </c>
      <c r="AA43" s="132" t="s">
        <v>42</v>
      </c>
      <c r="AB43" s="145">
        <v>22</v>
      </c>
      <c r="AC43" s="114">
        <f>(AB43*28.69)*0.8</f>
        <v>504.94400000000007</v>
      </c>
    </row>
    <row r="44" spans="1:29" x14ac:dyDescent="0.25">
      <c r="A44" s="2" t="s">
        <v>10</v>
      </c>
      <c r="B44" s="10" t="s">
        <v>43</v>
      </c>
      <c r="C44" s="30"/>
      <c r="D44" s="42">
        <f>204.41*50%</f>
        <v>102.205</v>
      </c>
      <c r="F44" s="2" t="s">
        <v>10</v>
      </c>
      <c r="G44" s="10" t="s">
        <v>43</v>
      </c>
      <c r="H44" s="30"/>
      <c r="I44" s="161">
        <f>204.41*50%</f>
        <v>102.205</v>
      </c>
      <c r="J44" s="174"/>
      <c r="K44" s="128" t="s">
        <v>10</v>
      </c>
      <c r="L44" s="132" t="s">
        <v>43</v>
      </c>
      <c r="M44" s="145"/>
      <c r="N44" s="169">
        <f>204.41*50%</f>
        <v>102.205</v>
      </c>
      <c r="O44" s="197"/>
      <c r="P44" s="172" t="s">
        <v>10</v>
      </c>
      <c r="Q44" s="324" t="s">
        <v>43</v>
      </c>
      <c r="R44" s="145"/>
      <c r="S44" s="114">
        <f>204.41*50%</f>
        <v>102.205</v>
      </c>
      <c r="T44" s="186"/>
      <c r="U44" s="128" t="s">
        <v>10</v>
      </c>
      <c r="V44" s="324" t="s">
        <v>43</v>
      </c>
      <c r="W44" s="145"/>
      <c r="X44" s="114">
        <f>204.41*50%</f>
        <v>102.205</v>
      </c>
      <c r="Y44" s="186"/>
      <c r="Z44" s="128" t="s">
        <v>10</v>
      </c>
      <c r="AA44" s="132" t="s">
        <v>43</v>
      </c>
      <c r="AB44" s="145"/>
      <c r="AC44" s="114">
        <f>236.09*50%</f>
        <v>118.045</v>
      </c>
    </row>
    <row r="45" spans="1:29" x14ac:dyDescent="0.25">
      <c r="A45" s="2" t="s">
        <v>12</v>
      </c>
      <c r="B45" s="10" t="s">
        <v>91</v>
      </c>
      <c r="C45" s="30"/>
      <c r="D45" s="42">
        <v>0</v>
      </c>
      <c r="F45" s="2" t="s">
        <v>12</v>
      </c>
      <c r="G45" s="10" t="s">
        <v>91</v>
      </c>
      <c r="H45" s="30"/>
      <c r="I45" s="161">
        <v>0</v>
      </c>
      <c r="J45" s="174"/>
      <c r="K45" s="128" t="s">
        <v>12</v>
      </c>
      <c r="L45" s="132" t="s">
        <v>91</v>
      </c>
      <c r="M45" s="145"/>
      <c r="N45" s="169">
        <v>0</v>
      </c>
      <c r="O45" s="197"/>
      <c r="P45" s="172" t="s">
        <v>12</v>
      </c>
      <c r="Q45" s="132" t="s">
        <v>91</v>
      </c>
      <c r="R45" s="145"/>
      <c r="S45" s="114">
        <v>0</v>
      </c>
      <c r="T45" s="186"/>
      <c r="U45" s="128" t="s">
        <v>12</v>
      </c>
      <c r="V45" s="132" t="s">
        <v>91</v>
      </c>
      <c r="W45" s="145"/>
      <c r="X45" s="114">
        <v>0</v>
      </c>
      <c r="Y45" s="186"/>
      <c r="Z45" s="128" t="s">
        <v>12</v>
      </c>
      <c r="AA45" s="132" t="s">
        <v>91</v>
      </c>
      <c r="AB45" s="145"/>
      <c r="AC45" s="114">
        <v>0</v>
      </c>
    </row>
    <row r="46" spans="1:29" x14ac:dyDescent="0.25">
      <c r="A46" s="233" t="s">
        <v>18</v>
      </c>
      <c r="B46" s="233"/>
      <c r="C46" s="233"/>
      <c r="D46" s="42">
        <f>SUM(D42:D45)</f>
        <v>564.029</v>
      </c>
      <c r="F46" s="233" t="s">
        <v>18</v>
      </c>
      <c r="G46" s="233"/>
      <c r="H46" s="233"/>
      <c r="I46" s="161">
        <f>SUM(I42:I45)</f>
        <v>564.029</v>
      </c>
      <c r="J46" s="174"/>
      <c r="K46" s="264" t="s">
        <v>18</v>
      </c>
      <c r="L46" s="264"/>
      <c r="M46" s="264"/>
      <c r="N46" s="169">
        <f>SUM(N42:N45)</f>
        <v>564.029</v>
      </c>
      <c r="O46" s="197"/>
      <c r="P46" s="263" t="s">
        <v>18</v>
      </c>
      <c r="Q46" s="264"/>
      <c r="R46" s="264"/>
      <c r="S46" s="114">
        <f>SUM(S42:S45)</f>
        <v>575.11700000000008</v>
      </c>
      <c r="T46" s="186"/>
      <c r="U46" s="264" t="s">
        <v>18</v>
      </c>
      <c r="V46" s="264"/>
      <c r="W46" s="264"/>
      <c r="X46" s="114">
        <f>SUM(X42:X45)</f>
        <v>575.11700000000008</v>
      </c>
      <c r="Y46" s="186"/>
      <c r="Z46" s="264" t="s">
        <v>18</v>
      </c>
      <c r="AA46" s="264"/>
      <c r="AB46" s="264"/>
      <c r="AC46" s="114">
        <f>SUM(AC42:AC45)</f>
        <v>622.98900000000003</v>
      </c>
    </row>
    <row r="47" spans="1:29" x14ac:dyDescent="0.25">
      <c r="G47" s="1"/>
      <c r="H47" s="1"/>
      <c r="J47" s="174"/>
      <c r="K47" s="186"/>
      <c r="L47" s="288"/>
      <c r="M47" s="288"/>
      <c r="N47" s="186"/>
      <c r="O47" s="197"/>
      <c r="P47" s="186"/>
      <c r="Q47" s="288"/>
      <c r="R47" s="288"/>
      <c r="S47" s="186"/>
      <c r="T47" s="186"/>
      <c r="U47" s="186"/>
      <c r="V47" s="288"/>
      <c r="W47" s="288"/>
      <c r="X47" s="186"/>
      <c r="Y47" s="186"/>
      <c r="Z47" s="186"/>
      <c r="AA47" s="288"/>
      <c r="AB47" s="288"/>
      <c r="AC47" s="186"/>
    </row>
    <row r="48" spans="1:29" ht="15" customHeight="1" x14ac:dyDescent="0.25">
      <c r="A48" s="245" t="s">
        <v>44</v>
      </c>
      <c r="B48" s="245"/>
      <c r="C48" s="245"/>
      <c r="D48" s="245"/>
      <c r="F48" s="245" t="s">
        <v>44</v>
      </c>
      <c r="G48" s="245"/>
      <c r="H48" s="245"/>
      <c r="I48" s="246"/>
      <c r="J48" s="174"/>
      <c r="K48" s="319" t="s">
        <v>44</v>
      </c>
      <c r="L48" s="319"/>
      <c r="M48" s="319"/>
      <c r="N48" s="320"/>
      <c r="O48" s="197"/>
      <c r="P48" s="321" t="s">
        <v>44</v>
      </c>
      <c r="Q48" s="319"/>
      <c r="R48" s="319"/>
      <c r="S48" s="319"/>
      <c r="T48" s="186"/>
      <c r="U48" s="319" t="s">
        <v>44</v>
      </c>
      <c r="V48" s="319"/>
      <c r="W48" s="319"/>
      <c r="X48" s="319"/>
      <c r="Y48" s="186"/>
      <c r="Z48" s="319" t="s">
        <v>44</v>
      </c>
      <c r="AA48" s="319"/>
      <c r="AB48" s="319"/>
      <c r="AC48" s="319"/>
    </row>
    <row r="49" spans="1:29" x14ac:dyDescent="0.25">
      <c r="A49" s="35">
        <v>2</v>
      </c>
      <c r="B49" s="244" t="s">
        <v>45</v>
      </c>
      <c r="C49" s="244"/>
      <c r="D49" s="35" t="s">
        <v>5</v>
      </c>
      <c r="F49" s="95">
        <v>2</v>
      </c>
      <c r="G49" s="244" t="s">
        <v>45</v>
      </c>
      <c r="H49" s="244"/>
      <c r="I49" s="159" t="s">
        <v>5</v>
      </c>
      <c r="J49" s="174"/>
      <c r="K49" s="314">
        <v>2</v>
      </c>
      <c r="L49" s="312" t="s">
        <v>45</v>
      </c>
      <c r="M49" s="312"/>
      <c r="N49" s="313" t="s">
        <v>5</v>
      </c>
      <c r="O49" s="197"/>
      <c r="P49" s="325">
        <v>2</v>
      </c>
      <c r="Q49" s="312" t="s">
        <v>45</v>
      </c>
      <c r="R49" s="312"/>
      <c r="S49" s="314" t="s">
        <v>5</v>
      </c>
      <c r="T49" s="186"/>
      <c r="U49" s="314">
        <v>2</v>
      </c>
      <c r="V49" s="312" t="s">
        <v>45</v>
      </c>
      <c r="W49" s="312"/>
      <c r="X49" s="314" t="s">
        <v>5</v>
      </c>
      <c r="Y49" s="186"/>
      <c r="Z49" s="314">
        <v>2</v>
      </c>
      <c r="AA49" s="312" t="s">
        <v>45</v>
      </c>
      <c r="AB49" s="312"/>
      <c r="AC49" s="314" t="s">
        <v>5</v>
      </c>
    </row>
    <row r="50" spans="1:29" ht="30" customHeight="1" x14ac:dyDescent="0.25">
      <c r="A50" s="9" t="s">
        <v>20</v>
      </c>
      <c r="B50" s="232" t="s">
        <v>21</v>
      </c>
      <c r="C50" s="232"/>
      <c r="D50" s="42">
        <f>D26</f>
        <v>1696.8</v>
      </c>
      <c r="F50" s="9" t="s">
        <v>20</v>
      </c>
      <c r="G50" s="232" t="s">
        <v>21</v>
      </c>
      <c r="H50" s="232"/>
      <c r="I50" s="161">
        <f>I26</f>
        <v>1696.8</v>
      </c>
      <c r="J50" s="174"/>
      <c r="K50" s="129" t="s">
        <v>20</v>
      </c>
      <c r="L50" s="269" t="s">
        <v>21</v>
      </c>
      <c r="M50" s="269"/>
      <c r="N50" s="169">
        <f>N26</f>
        <v>1696.8</v>
      </c>
      <c r="O50" s="197"/>
      <c r="P50" s="173" t="s">
        <v>20</v>
      </c>
      <c r="Q50" s="269" t="s">
        <v>21</v>
      </c>
      <c r="R50" s="269"/>
      <c r="S50" s="114">
        <f>S26</f>
        <v>1717.1615999999999</v>
      </c>
      <c r="T50" s="186"/>
      <c r="U50" s="129" t="s">
        <v>20</v>
      </c>
      <c r="V50" s="269" t="s">
        <v>21</v>
      </c>
      <c r="W50" s="269"/>
      <c r="X50" s="114">
        <f>X26</f>
        <v>1717.1615999999999</v>
      </c>
      <c r="Y50" s="186"/>
      <c r="Z50" s="129" t="s">
        <v>20</v>
      </c>
      <c r="AA50" s="269" t="s">
        <v>21</v>
      </c>
      <c r="AB50" s="269"/>
      <c r="AC50" s="114">
        <f>AC26</f>
        <v>1833.2417241599999</v>
      </c>
    </row>
    <row r="51" spans="1:29" x14ac:dyDescent="0.25">
      <c r="A51" s="9" t="s">
        <v>26</v>
      </c>
      <c r="B51" s="234" t="s">
        <v>27</v>
      </c>
      <c r="C51" s="234"/>
      <c r="D51" s="42">
        <f>D38</f>
        <v>1532.0944</v>
      </c>
      <c r="F51" s="9" t="s">
        <v>26</v>
      </c>
      <c r="G51" s="234" t="s">
        <v>27</v>
      </c>
      <c r="H51" s="234"/>
      <c r="I51" s="161">
        <f>I38</f>
        <v>1532.0944</v>
      </c>
      <c r="J51" s="174"/>
      <c r="K51" s="129" t="s">
        <v>26</v>
      </c>
      <c r="L51" s="267" t="s">
        <v>27</v>
      </c>
      <c r="M51" s="267"/>
      <c r="N51" s="169">
        <f>N38</f>
        <v>1435.1263999999996</v>
      </c>
      <c r="O51" s="197"/>
      <c r="P51" s="173" t="s">
        <v>26</v>
      </c>
      <c r="Q51" s="267" t="s">
        <v>27</v>
      </c>
      <c r="R51" s="267"/>
      <c r="S51" s="114">
        <f>S38</f>
        <v>1452.3479167999999</v>
      </c>
      <c r="T51" s="186"/>
      <c r="U51" s="129" t="s">
        <v>26</v>
      </c>
      <c r="V51" s="267" t="s">
        <v>27</v>
      </c>
      <c r="W51" s="267"/>
      <c r="X51" s="114">
        <f>X38</f>
        <v>1452.3479167999999</v>
      </c>
      <c r="Y51" s="186"/>
      <c r="Z51" s="129" t="s">
        <v>26</v>
      </c>
      <c r="AA51" s="267" t="s">
        <v>27</v>
      </c>
      <c r="AB51" s="267"/>
      <c r="AC51" s="114">
        <f>AC38</f>
        <v>1550.5266359756802</v>
      </c>
    </row>
    <row r="52" spans="1:29" x14ac:dyDescent="0.25">
      <c r="A52" s="9" t="s">
        <v>39</v>
      </c>
      <c r="B52" s="234" t="s">
        <v>40</v>
      </c>
      <c r="C52" s="234"/>
      <c r="D52" s="42">
        <f>D46</f>
        <v>564.029</v>
      </c>
      <c r="F52" s="9" t="s">
        <v>39</v>
      </c>
      <c r="G52" s="234" t="s">
        <v>40</v>
      </c>
      <c r="H52" s="234"/>
      <c r="I52" s="161">
        <f>I46</f>
        <v>564.029</v>
      </c>
      <c r="J52" s="174"/>
      <c r="K52" s="129" t="s">
        <v>39</v>
      </c>
      <c r="L52" s="267" t="s">
        <v>40</v>
      </c>
      <c r="M52" s="267"/>
      <c r="N52" s="169">
        <f>N46</f>
        <v>564.029</v>
      </c>
      <c r="O52" s="197"/>
      <c r="P52" s="173" t="s">
        <v>39</v>
      </c>
      <c r="Q52" s="267" t="s">
        <v>40</v>
      </c>
      <c r="R52" s="267"/>
      <c r="S52" s="114">
        <f>S46</f>
        <v>575.11700000000008</v>
      </c>
      <c r="T52" s="186"/>
      <c r="U52" s="129" t="s">
        <v>39</v>
      </c>
      <c r="V52" s="267" t="s">
        <v>40</v>
      </c>
      <c r="W52" s="267"/>
      <c r="X52" s="114">
        <f>X46</f>
        <v>575.11700000000008</v>
      </c>
      <c r="Y52" s="186"/>
      <c r="Z52" s="129" t="s">
        <v>39</v>
      </c>
      <c r="AA52" s="267" t="s">
        <v>40</v>
      </c>
      <c r="AB52" s="267"/>
      <c r="AC52" s="114">
        <f>AC46</f>
        <v>622.98900000000003</v>
      </c>
    </row>
    <row r="53" spans="1:29" x14ac:dyDescent="0.25">
      <c r="A53" s="237" t="s">
        <v>18</v>
      </c>
      <c r="B53" s="238"/>
      <c r="C53" s="239"/>
      <c r="D53" s="42">
        <f>SUM(D50:D52)</f>
        <v>3792.9234000000001</v>
      </c>
      <c r="F53" s="237" t="s">
        <v>18</v>
      </c>
      <c r="G53" s="238"/>
      <c r="H53" s="239"/>
      <c r="I53" s="161">
        <f>SUM(I50:I52)</f>
        <v>3792.9234000000001</v>
      </c>
      <c r="J53" s="174"/>
      <c r="K53" s="268" t="s">
        <v>18</v>
      </c>
      <c r="L53" s="322"/>
      <c r="M53" s="263"/>
      <c r="N53" s="169">
        <f>SUM(N50:N52)</f>
        <v>3695.9553999999994</v>
      </c>
      <c r="O53" s="197"/>
      <c r="P53" s="322" t="s">
        <v>18</v>
      </c>
      <c r="Q53" s="322"/>
      <c r="R53" s="263"/>
      <c r="S53" s="114">
        <f>SUM(S50:S52)</f>
        <v>3744.6265168</v>
      </c>
      <c r="T53" s="186"/>
      <c r="U53" s="268" t="s">
        <v>18</v>
      </c>
      <c r="V53" s="322"/>
      <c r="W53" s="263"/>
      <c r="X53" s="114">
        <f>SUM(X50:X52)</f>
        <v>3744.6265168</v>
      </c>
      <c r="Y53" s="186"/>
      <c r="Z53" s="268" t="s">
        <v>18</v>
      </c>
      <c r="AA53" s="322"/>
      <c r="AB53" s="263"/>
      <c r="AC53" s="114">
        <f>SUM(AC50:AC52)</f>
        <v>4006.7573601356803</v>
      </c>
    </row>
    <row r="54" spans="1:29" x14ac:dyDescent="0.25">
      <c r="G54" s="1"/>
      <c r="H54" s="1"/>
      <c r="J54" s="174"/>
      <c r="K54" s="186"/>
      <c r="L54" s="288"/>
      <c r="M54" s="288"/>
      <c r="N54" s="186"/>
      <c r="O54" s="197"/>
      <c r="P54" s="186"/>
      <c r="Q54" s="288"/>
      <c r="R54" s="288"/>
      <c r="S54" s="186"/>
      <c r="T54" s="186"/>
      <c r="U54" s="186"/>
      <c r="V54" s="288"/>
      <c r="W54" s="288"/>
      <c r="X54" s="186"/>
      <c r="Y54" s="186"/>
      <c r="Z54" s="186"/>
      <c r="AA54" s="288"/>
      <c r="AB54" s="288"/>
      <c r="AC54" s="186"/>
    </row>
    <row r="55" spans="1:29" x14ac:dyDescent="0.25">
      <c r="A55" s="245" t="s">
        <v>78</v>
      </c>
      <c r="B55" s="245"/>
      <c r="C55" s="245"/>
      <c r="D55" s="245"/>
      <c r="F55" s="245" t="s">
        <v>78</v>
      </c>
      <c r="G55" s="245"/>
      <c r="H55" s="245"/>
      <c r="I55" s="246"/>
      <c r="J55" s="174"/>
      <c r="K55" s="319" t="s">
        <v>78</v>
      </c>
      <c r="L55" s="319"/>
      <c r="M55" s="319"/>
      <c r="N55" s="320"/>
      <c r="O55" s="197"/>
      <c r="P55" s="321" t="s">
        <v>78</v>
      </c>
      <c r="Q55" s="319"/>
      <c r="R55" s="319"/>
      <c r="S55" s="319"/>
      <c r="T55" s="186"/>
      <c r="U55" s="319" t="s">
        <v>78</v>
      </c>
      <c r="V55" s="319"/>
      <c r="W55" s="319"/>
      <c r="X55" s="319"/>
      <c r="Y55" s="186"/>
      <c r="Z55" s="319" t="s">
        <v>78</v>
      </c>
      <c r="AA55" s="319"/>
      <c r="AB55" s="319"/>
      <c r="AC55" s="319"/>
    </row>
    <row r="56" spans="1:29" x14ac:dyDescent="0.25">
      <c r="A56" s="35">
        <v>3</v>
      </c>
      <c r="B56" s="35" t="s">
        <v>46</v>
      </c>
      <c r="C56" s="35" t="s">
        <v>28</v>
      </c>
      <c r="D56" s="35" t="s">
        <v>5</v>
      </c>
      <c r="F56" s="95">
        <v>3</v>
      </c>
      <c r="G56" s="95" t="s">
        <v>46</v>
      </c>
      <c r="H56" s="95" t="s">
        <v>28</v>
      </c>
      <c r="I56" s="159" t="s">
        <v>5</v>
      </c>
      <c r="J56" s="174"/>
      <c r="K56" s="314">
        <v>3</v>
      </c>
      <c r="L56" s="314" t="s">
        <v>46</v>
      </c>
      <c r="M56" s="314" t="s">
        <v>28</v>
      </c>
      <c r="N56" s="313" t="s">
        <v>5</v>
      </c>
      <c r="O56" s="197"/>
      <c r="P56" s="325">
        <v>3</v>
      </c>
      <c r="Q56" s="314" t="s">
        <v>46</v>
      </c>
      <c r="R56" s="314" t="s">
        <v>28</v>
      </c>
      <c r="S56" s="314" t="s">
        <v>5</v>
      </c>
      <c r="T56" s="186"/>
      <c r="U56" s="314">
        <v>3</v>
      </c>
      <c r="V56" s="314" t="s">
        <v>46</v>
      </c>
      <c r="W56" s="314" t="s">
        <v>28</v>
      </c>
      <c r="X56" s="314" t="s">
        <v>5</v>
      </c>
      <c r="Y56" s="186"/>
      <c r="Z56" s="314">
        <v>3</v>
      </c>
      <c r="AA56" s="314" t="s">
        <v>46</v>
      </c>
      <c r="AB56" s="314" t="s">
        <v>28</v>
      </c>
      <c r="AC56" s="314" t="s">
        <v>5</v>
      </c>
    </row>
    <row r="57" spans="1:29" ht="20.25" customHeight="1" x14ac:dyDescent="0.25">
      <c r="A57" s="9" t="s">
        <v>6</v>
      </c>
      <c r="B57" s="6" t="s">
        <v>47</v>
      </c>
      <c r="C57" s="15">
        <v>4.1999999999999997E-3</v>
      </c>
      <c r="D57" s="51">
        <f t="shared" ref="D57:D62" si="9">C57*($D$19+$D$26)</f>
        <v>40.726559999999992</v>
      </c>
      <c r="F57" s="9" t="s">
        <v>6</v>
      </c>
      <c r="G57" s="6" t="s">
        <v>47</v>
      </c>
      <c r="H57" s="15">
        <v>4.1999999999999997E-3</v>
      </c>
      <c r="I57" s="162">
        <f t="shared" ref="I57:I62" si="10">H57*($I$19+$I$26)</f>
        <v>40.726559999999992</v>
      </c>
      <c r="J57" s="174"/>
      <c r="K57" s="129" t="s">
        <v>6</v>
      </c>
      <c r="L57" s="143" t="s">
        <v>47</v>
      </c>
      <c r="M57" s="115">
        <v>4.1999999999999997E-3</v>
      </c>
      <c r="N57" s="187">
        <f t="shared" ref="N57:N62" si="11">M57*($N$19+$N$26)</f>
        <v>40.726559999999992</v>
      </c>
      <c r="O57" s="197"/>
      <c r="P57" s="173" t="s">
        <v>6</v>
      </c>
      <c r="Q57" s="143" t="s">
        <v>47</v>
      </c>
      <c r="R57" s="115">
        <v>4.1999999999999997E-3</v>
      </c>
      <c r="S57" s="144">
        <f t="shared" ref="S57:S62" si="12">R57*($S$19+$S$26)</f>
        <v>41.215278719999993</v>
      </c>
      <c r="T57" s="186"/>
      <c r="U57" s="129" t="s">
        <v>6</v>
      </c>
      <c r="V57" s="143" t="s">
        <v>47</v>
      </c>
      <c r="W57" s="115">
        <v>4.1999999999999997E-3</v>
      </c>
      <c r="X57" s="144">
        <f t="shared" ref="X57:X62" si="13">W57*($X$19+$X$26)</f>
        <v>41.215278719999993</v>
      </c>
      <c r="Y57" s="186"/>
      <c r="Z57" s="129" t="s">
        <v>6</v>
      </c>
      <c r="AA57" s="143" t="s">
        <v>47</v>
      </c>
      <c r="AB57" s="115">
        <v>4.1999999999999997E-3</v>
      </c>
      <c r="AC57" s="144">
        <f t="shared" ref="AC57:AC62" si="14">AB57*($AC$19+$AC$26)</f>
        <v>44.001431561471996</v>
      </c>
    </row>
    <row r="58" spans="1:29" ht="24" customHeight="1" x14ac:dyDescent="0.25">
      <c r="A58" s="9" t="s">
        <v>8</v>
      </c>
      <c r="B58" s="6" t="s">
        <v>48</v>
      </c>
      <c r="C58" s="15">
        <v>2.9999999999999997E-4</v>
      </c>
      <c r="D58" s="51">
        <f t="shared" si="9"/>
        <v>2.9090399999999996</v>
      </c>
      <c r="F58" s="9" t="s">
        <v>8</v>
      </c>
      <c r="G58" s="6" t="s">
        <v>48</v>
      </c>
      <c r="H58" s="15">
        <v>2.9999999999999997E-4</v>
      </c>
      <c r="I58" s="162">
        <f t="shared" si="10"/>
        <v>2.9090399999999996</v>
      </c>
      <c r="J58" s="174"/>
      <c r="K58" s="129" t="s">
        <v>8</v>
      </c>
      <c r="L58" s="143" t="s">
        <v>48</v>
      </c>
      <c r="M58" s="115">
        <v>2.9999999999999997E-4</v>
      </c>
      <c r="N58" s="187">
        <f t="shared" si="11"/>
        <v>2.9090399999999996</v>
      </c>
      <c r="O58" s="197"/>
      <c r="P58" s="173" t="s">
        <v>8</v>
      </c>
      <c r="Q58" s="143" t="s">
        <v>48</v>
      </c>
      <c r="R58" s="115">
        <v>2.9999999999999997E-4</v>
      </c>
      <c r="S58" s="144">
        <f t="shared" si="12"/>
        <v>2.9439484799999995</v>
      </c>
      <c r="T58" s="186"/>
      <c r="U58" s="129" t="s">
        <v>8</v>
      </c>
      <c r="V58" s="143" t="s">
        <v>48</v>
      </c>
      <c r="W58" s="115">
        <v>2.9999999999999997E-4</v>
      </c>
      <c r="X58" s="144">
        <f t="shared" si="13"/>
        <v>2.9439484799999995</v>
      </c>
      <c r="Y58" s="186"/>
      <c r="Z58" s="129" t="s">
        <v>8</v>
      </c>
      <c r="AA58" s="143" t="s">
        <v>48</v>
      </c>
      <c r="AB58" s="115">
        <v>2.9999999999999997E-4</v>
      </c>
      <c r="AC58" s="144">
        <f t="shared" si="14"/>
        <v>3.1429593972479997</v>
      </c>
    </row>
    <row r="59" spans="1:29" ht="26.25" customHeight="1" x14ac:dyDescent="0.25">
      <c r="A59" s="9" t="s">
        <v>10</v>
      </c>
      <c r="B59" s="6" t="s">
        <v>49</v>
      </c>
      <c r="C59" s="15">
        <v>2.1499999999999998E-2</v>
      </c>
      <c r="D59" s="51">
        <f t="shared" si="9"/>
        <v>208.48119999999997</v>
      </c>
      <c r="F59" s="9" t="s">
        <v>10</v>
      </c>
      <c r="G59" s="6" t="s">
        <v>49</v>
      </c>
      <c r="H59" s="120">
        <v>2.0000000000000001E-4</v>
      </c>
      <c r="I59" s="162">
        <f t="shared" si="10"/>
        <v>1.93936</v>
      </c>
      <c r="J59" s="174"/>
      <c r="K59" s="129" t="s">
        <v>10</v>
      </c>
      <c r="L59" s="143" t="s">
        <v>49</v>
      </c>
      <c r="M59" s="115">
        <v>2.0000000000000001E-4</v>
      </c>
      <c r="N59" s="187">
        <f t="shared" si="11"/>
        <v>1.93936</v>
      </c>
      <c r="O59" s="197"/>
      <c r="P59" s="173" t="s">
        <v>10</v>
      </c>
      <c r="Q59" s="143" t="s">
        <v>49</v>
      </c>
      <c r="R59" s="115">
        <v>2.0000000000000001E-4</v>
      </c>
      <c r="S59" s="144">
        <f t="shared" si="12"/>
        <v>1.96263232</v>
      </c>
      <c r="T59" s="186"/>
      <c r="U59" s="129" t="s">
        <v>10</v>
      </c>
      <c r="V59" s="143" t="s">
        <v>49</v>
      </c>
      <c r="W59" s="115">
        <v>2.0000000000000001E-4</v>
      </c>
      <c r="X59" s="144">
        <f t="shared" si="13"/>
        <v>1.96263232</v>
      </c>
      <c r="Y59" s="186"/>
      <c r="Z59" s="129" t="s">
        <v>10</v>
      </c>
      <c r="AA59" s="143" t="s">
        <v>49</v>
      </c>
      <c r="AB59" s="115">
        <v>2.0000000000000001E-4</v>
      </c>
      <c r="AC59" s="144">
        <f t="shared" si="14"/>
        <v>2.0953062648320002</v>
      </c>
    </row>
    <row r="60" spans="1:29" ht="22.5" customHeight="1" x14ac:dyDescent="0.25">
      <c r="A60" s="9" t="s">
        <v>12</v>
      </c>
      <c r="B60" s="6" t="s">
        <v>50</v>
      </c>
      <c r="C60" s="15">
        <v>1.9400000000000001E-2</v>
      </c>
      <c r="D60" s="51">
        <f t="shared" si="9"/>
        <v>188.11792</v>
      </c>
      <c r="F60" s="9" t="s">
        <v>12</v>
      </c>
      <c r="G60" s="6" t="s">
        <v>50</v>
      </c>
      <c r="H60" s="15">
        <v>1.9400000000000001E-2</v>
      </c>
      <c r="I60" s="162">
        <f t="shared" si="10"/>
        <v>188.11792</v>
      </c>
      <c r="J60" s="174"/>
      <c r="K60" s="129" t="s">
        <v>12</v>
      </c>
      <c r="L60" s="143" t="s">
        <v>50</v>
      </c>
      <c r="M60" s="115">
        <v>1.9400000000000001E-2</v>
      </c>
      <c r="N60" s="187">
        <f t="shared" si="11"/>
        <v>188.11792</v>
      </c>
      <c r="O60" s="197"/>
      <c r="P60" s="173" t="s">
        <v>12</v>
      </c>
      <c r="Q60" s="143" t="s">
        <v>50</v>
      </c>
      <c r="R60" s="115">
        <v>1.9400000000000001E-2</v>
      </c>
      <c r="S60" s="144">
        <f t="shared" si="12"/>
        <v>190.37533503999998</v>
      </c>
      <c r="T60" s="186"/>
      <c r="U60" s="129" t="s">
        <v>12</v>
      </c>
      <c r="V60" s="143" t="s">
        <v>50</v>
      </c>
      <c r="W60" s="286">
        <v>1.9400000000000001E-3</v>
      </c>
      <c r="X60" s="144">
        <f t="shared" si="13"/>
        <v>19.037533503999999</v>
      </c>
      <c r="Y60" s="186"/>
      <c r="Z60" s="129" t="s">
        <v>12</v>
      </c>
      <c r="AA60" s="143" t="s">
        <v>50</v>
      </c>
      <c r="AB60" s="286">
        <v>1.9400000000000001E-3</v>
      </c>
      <c r="AC60" s="144">
        <f t="shared" si="14"/>
        <v>20.324470768870402</v>
      </c>
    </row>
    <row r="61" spans="1:29" ht="27.75" customHeight="1" x14ac:dyDescent="0.25">
      <c r="A61" s="9" t="s">
        <v>14</v>
      </c>
      <c r="B61" s="6" t="s">
        <v>51</v>
      </c>
      <c r="C61" s="15">
        <v>7.1000000000000004E-3</v>
      </c>
      <c r="D61" s="51">
        <f t="shared" si="9"/>
        <v>68.847279999999998</v>
      </c>
      <c r="F61" s="9" t="s">
        <v>14</v>
      </c>
      <c r="G61" s="6" t="s">
        <v>51</v>
      </c>
      <c r="H61" s="120">
        <v>3.0999999999999999E-3</v>
      </c>
      <c r="I61" s="162">
        <f t="shared" si="10"/>
        <v>30.060079999999996</v>
      </c>
      <c r="J61" s="174"/>
      <c r="K61" s="129" t="s">
        <v>14</v>
      </c>
      <c r="L61" s="143" t="s">
        <v>51</v>
      </c>
      <c r="M61" s="115">
        <v>3.0999999999999999E-3</v>
      </c>
      <c r="N61" s="187">
        <f t="shared" si="11"/>
        <v>30.060079999999996</v>
      </c>
      <c r="O61" s="197"/>
      <c r="P61" s="173" t="s">
        <v>14</v>
      </c>
      <c r="Q61" s="143" t="s">
        <v>51</v>
      </c>
      <c r="R61" s="115">
        <v>3.0999999999999999E-3</v>
      </c>
      <c r="S61" s="144">
        <f t="shared" si="12"/>
        <v>30.420800959999998</v>
      </c>
      <c r="T61" s="186"/>
      <c r="U61" s="129" t="s">
        <v>14</v>
      </c>
      <c r="V61" s="143" t="s">
        <v>51</v>
      </c>
      <c r="W61" s="115">
        <v>3.0999999999999999E-3</v>
      </c>
      <c r="X61" s="144">
        <f t="shared" si="13"/>
        <v>30.420800959999998</v>
      </c>
      <c r="Y61" s="186"/>
      <c r="Z61" s="129" t="s">
        <v>14</v>
      </c>
      <c r="AA61" s="143" t="s">
        <v>51</v>
      </c>
      <c r="AB61" s="115">
        <v>3.0999999999999999E-3</v>
      </c>
      <c r="AC61" s="144">
        <f t="shared" si="14"/>
        <v>32.477247104896001</v>
      </c>
    </row>
    <row r="62" spans="1:29" ht="30" x14ac:dyDescent="0.25">
      <c r="A62" s="9" t="s">
        <v>16</v>
      </c>
      <c r="B62" s="6" t="s">
        <v>52</v>
      </c>
      <c r="C62" s="15">
        <v>2.1499999999999998E-2</v>
      </c>
      <c r="D62" s="51">
        <f t="shared" si="9"/>
        <v>208.48119999999997</v>
      </c>
      <c r="F62" s="129" t="s">
        <v>16</v>
      </c>
      <c r="G62" s="127" t="s">
        <v>199</v>
      </c>
      <c r="H62" s="124">
        <v>3.49E-2</v>
      </c>
      <c r="I62" s="177">
        <f t="shared" si="10"/>
        <v>338.41831999999999</v>
      </c>
      <c r="J62" s="174"/>
      <c r="K62" s="129" t="s">
        <v>16</v>
      </c>
      <c r="L62" s="127" t="s">
        <v>199</v>
      </c>
      <c r="M62" s="150">
        <v>3.49E-2</v>
      </c>
      <c r="N62" s="189">
        <f t="shared" si="11"/>
        <v>338.41831999999999</v>
      </c>
      <c r="O62" s="197"/>
      <c r="P62" s="173" t="s">
        <v>16</v>
      </c>
      <c r="Q62" s="127" t="s">
        <v>199</v>
      </c>
      <c r="R62" s="150">
        <v>3.49E-2</v>
      </c>
      <c r="S62" s="149">
        <f t="shared" si="12"/>
        <v>342.47933983999997</v>
      </c>
      <c r="T62" s="186"/>
      <c r="U62" s="129" t="s">
        <v>16</v>
      </c>
      <c r="V62" s="127" t="s">
        <v>199</v>
      </c>
      <c r="W62" s="150">
        <v>3.49E-2</v>
      </c>
      <c r="X62" s="149">
        <f t="shared" si="13"/>
        <v>342.47933983999997</v>
      </c>
      <c r="Y62" s="186"/>
      <c r="Z62" s="129" t="s">
        <v>16</v>
      </c>
      <c r="AA62" s="127" t="s">
        <v>199</v>
      </c>
      <c r="AB62" s="150">
        <v>3.49E-2</v>
      </c>
      <c r="AC62" s="149">
        <f t="shared" si="14"/>
        <v>365.63094321318397</v>
      </c>
    </row>
    <row r="63" spans="1:29" x14ac:dyDescent="0.25">
      <c r="A63" s="237" t="s">
        <v>18</v>
      </c>
      <c r="B63" s="239"/>
      <c r="C63" s="20">
        <f>SUM(C57:C62)</f>
        <v>7.3999999999999996E-2</v>
      </c>
      <c r="D63" s="42">
        <f>SUM(D57:D62)</f>
        <v>717.56319999999994</v>
      </c>
      <c r="F63" s="233" t="s">
        <v>18</v>
      </c>
      <c r="G63" s="233"/>
      <c r="H63" s="20">
        <f>SUM(H57:H62)</f>
        <v>6.2100000000000002E-2</v>
      </c>
      <c r="I63" s="161">
        <f>SUM(I57:I62)</f>
        <v>602.17128000000002</v>
      </c>
      <c r="J63" s="174"/>
      <c r="K63" s="264" t="s">
        <v>18</v>
      </c>
      <c r="L63" s="264"/>
      <c r="M63" s="151">
        <f>SUM(M57:M62)</f>
        <v>6.2100000000000002E-2</v>
      </c>
      <c r="N63" s="169">
        <f>SUM(N57:N62)</f>
        <v>602.17128000000002</v>
      </c>
      <c r="O63" s="197"/>
      <c r="P63" s="263" t="s">
        <v>18</v>
      </c>
      <c r="Q63" s="264"/>
      <c r="R63" s="151">
        <f>SUM(R57:R62)</f>
        <v>6.2100000000000002E-2</v>
      </c>
      <c r="S63" s="114">
        <f>SUM(S57:S62)</f>
        <v>609.39733535999994</v>
      </c>
      <c r="T63" s="186"/>
      <c r="U63" s="264" t="s">
        <v>18</v>
      </c>
      <c r="V63" s="264"/>
      <c r="W63" s="151">
        <f>SUM(W57:W62)</f>
        <v>4.4639999999999999E-2</v>
      </c>
      <c r="X63" s="114">
        <f>SUM(X57:X62)</f>
        <v>438.05953382399991</v>
      </c>
      <c r="Y63" s="186"/>
      <c r="Z63" s="264" t="s">
        <v>18</v>
      </c>
      <c r="AA63" s="264"/>
      <c r="AB63" s="151">
        <f>SUM(AB57:AB62)</f>
        <v>4.4639999999999999E-2</v>
      </c>
      <c r="AC63" s="114">
        <f>SUM(AC57:AC62)</f>
        <v>467.67235831050237</v>
      </c>
    </row>
    <row r="64" spans="1:29" x14ac:dyDescent="0.25">
      <c r="F64" s="135"/>
      <c r="G64" s="135"/>
      <c r="H64" s="136"/>
      <c r="I64" s="137"/>
      <c r="J64" s="174"/>
      <c r="K64" s="349"/>
      <c r="L64" s="349"/>
      <c r="M64" s="350"/>
      <c r="N64" s="351"/>
      <c r="O64" s="197"/>
      <c r="P64" s="349"/>
      <c r="Q64" s="349"/>
      <c r="R64" s="350"/>
      <c r="S64" s="351"/>
      <c r="T64" s="186"/>
      <c r="U64" s="349"/>
      <c r="V64" s="349"/>
      <c r="W64" s="350"/>
      <c r="X64" s="351"/>
      <c r="Y64" s="186"/>
      <c r="Z64" s="349"/>
      <c r="AA64" s="349"/>
      <c r="AB64" s="350"/>
      <c r="AC64" s="351"/>
    </row>
    <row r="65" spans="1:29" x14ac:dyDescent="0.25">
      <c r="A65" s="245" t="s">
        <v>53</v>
      </c>
      <c r="B65" s="245"/>
      <c r="C65" s="245"/>
      <c r="D65" s="245"/>
      <c r="F65" s="245" t="s">
        <v>53</v>
      </c>
      <c r="G65" s="245"/>
      <c r="H65" s="245"/>
      <c r="I65" s="246"/>
      <c r="J65" s="174"/>
      <c r="K65" s="319" t="s">
        <v>53</v>
      </c>
      <c r="L65" s="319"/>
      <c r="M65" s="319"/>
      <c r="N65" s="320"/>
      <c r="O65" s="197"/>
      <c r="P65" s="321" t="s">
        <v>53</v>
      </c>
      <c r="Q65" s="319"/>
      <c r="R65" s="319"/>
      <c r="S65" s="319"/>
      <c r="T65" s="186"/>
      <c r="U65" s="319" t="s">
        <v>53</v>
      </c>
      <c r="V65" s="319"/>
      <c r="W65" s="319"/>
      <c r="X65" s="319"/>
      <c r="Y65" s="186"/>
      <c r="Z65" s="319" t="s">
        <v>53</v>
      </c>
      <c r="AA65" s="319"/>
      <c r="AB65" s="319"/>
      <c r="AC65" s="319"/>
    </row>
    <row r="66" spans="1:29" ht="39.75" customHeight="1" x14ac:dyDescent="0.25">
      <c r="A66" s="247" t="s">
        <v>96</v>
      </c>
      <c r="B66" s="247"/>
      <c r="C66" s="247"/>
      <c r="D66" s="247"/>
      <c r="F66" s="247" t="s">
        <v>96</v>
      </c>
      <c r="G66" s="247"/>
      <c r="H66" s="247"/>
      <c r="I66" s="248"/>
      <c r="J66" s="174"/>
      <c r="K66" s="326" t="s">
        <v>96</v>
      </c>
      <c r="L66" s="326"/>
      <c r="M66" s="326"/>
      <c r="N66" s="327"/>
      <c r="O66" s="197"/>
      <c r="P66" s="328" t="s">
        <v>96</v>
      </c>
      <c r="Q66" s="326"/>
      <c r="R66" s="326"/>
      <c r="S66" s="326"/>
      <c r="T66" s="186"/>
      <c r="U66" s="326" t="s">
        <v>96</v>
      </c>
      <c r="V66" s="326"/>
      <c r="W66" s="326"/>
      <c r="X66" s="326"/>
      <c r="Y66" s="186"/>
      <c r="Z66" s="326" t="s">
        <v>96</v>
      </c>
      <c r="AA66" s="326"/>
      <c r="AB66" s="326"/>
      <c r="AC66" s="326"/>
    </row>
    <row r="67" spans="1:29" x14ac:dyDescent="0.25">
      <c r="G67" s="1"/>
      <c r="H67" s="1"/>
      <c r="J67" s="174"/>
      <c r="K67" s="186"/>
      <c r="L67" s="288"/>
      <c r="M67" s="288"/>
      <c r="N67" s="186"/>
      <c r="O67" s="197"/>
      <c r="P67" s="186"/>
      <c r="Q67" s="288"/>
      <c r="R67" s="288"/>
      <c r="S67" s="186"/>
      <c r="T67" s="186"/>
      <c r="U67" s="186"/>
      <c r="V67" s="288"/>
      <c r="W67" s="288"/>
      <c r="X67" s="186"/>
      <c r="Y67" s="186"/>
      <c r="Z67" s="186"/>
      <c r="AA67" s="288"/>
      <c r="AB67" s="288"/>
      <c r="AC67" s="186"/>
    </row>
    <row r="68" spans="1:29" ht="32.25" customHeight="1" x14ac:dyDescent="0.25">
      <c r="A68" s="245" t="s">
        <v>97</v>
      </c>
      <c r="B68" s="245"/>
      <c r="C68" s="245"/>
      <c r="D68" s="245"/>
      <c r="F68" s="245" t="s">
        <v>97</v>
      </c>
      <c r="G68" s="245"/>
      <c r="H68" s="245"/>
      <c r="I68" s="246"/>
      <c r="J68" s="174"/>
      <c r="K68" s="319" t="s">
        <v>97</v>
      </c>
      <c r="L68" s="319"/>
      <c r="M68" s="319"/>
      <c r="N68" s="320"/>
      <c r="O68" s="197"/>
      <c r="P68" s="321" t="s">
        <v>97</v>
      </c>
      <c r="Q68" s="319"/>
      <c r="R68" s="319"/>
      <c r="S68" s="319"/>
      <c r="T68" s="186"/>
      <c r="U68" s="319" t="s">
        <v>97</v>
      </c>
      <c r="V68" s="319"/>
      <c r="W68" s="319"/>
      <c r="X68" s="319"/>
      <c r="Y68" s="186"/>
      <c r="Z68" s="319" t="s">
        <v>97</v>
      </c>
      <c r="AA68" s="319"/>
      <c r="AB68" s="319"/>
      <c r="AC68" s="319"/>
    </row>
    <row r="69" spans="1:29" x14ac:dyDescent="0.25">
      <c r="A69" s="44" t="s">
        <v>54</v>
      </c>
      <c r="B69" s="45" t="s">
        <v>55</v>
      </c>
      <c r="C69" s="45" t="s">
        <v>28</v>
      </c>
      <c r="D69" s="45" t="s">
        <v>5</v>
      </c>
      <c r="F69" s="96" t="s">
        <v>54</v>
      </c>
      <c r="G69" s="95" t="s">
        <v>55</v>
      </c>
      <c r="H69" s="95" t="s">
        <v>28</v>
      </c>
      <c r="I69" s="159" t="s">
        <v>5</v>
      </c>
      <c r="J69" s="174"/>
      <c r="K69" s="206" t="s">
        <v>54</v>
      </c>
      <c r="L69" s="314" t="s">
        <v>55</v>
      </c>
      <c r="M69" s="314" t="s">
        <v>28</v>
      </c>
      <c r="N69" s="313" t="s">
        <v>5</v>
      </c>
      <c r="O69" s="197"/>
      <c r="P69" s="208" t="s">
        <v>54</v>
      </c>
      <c r="Q69" s="314" t="s">
        <v>55</v>
      </c>
      <c r="R69" s="314" t="s">
        <v>28</v>
      </c>
      <c r="S69" s="314" t="s">
        <v>5</v>
      </c>
      <c r="T69" s="186"/>
      <c r="U69" s="206" t="s">
        <v>54</v>
      </c>
      <c r="V69" s="314" t="s">
        <v>55</v>
      </c>
      <c r="W69" s="314" t="s">
        <v>28</v>
      </c>
      <c r="X69" s="314" t="s">
        <v>5</v>
      </c>
      <c r="Y69" s="186"/>
      <c r="Z69" s="206" t="s">
        <v>54</v>
      </c>
      <c r="AA69" s="314" t="s">
        <v>55</v>
      </c>
      <c r="AB69" s="314" t="s">
        <v>28</v>
      </c>
      <c r="AC69" s="314" t="s">
        <v>5</v>
      </c>
    </row>
    <row r="70" spans="1:29" ht="29.25" customHeight="1" x14ac:dyDescent="0.25">
      <c r="A70" s="9" t="s">
        <v>6</v>
      </c>
      <c r="B70" s="6" t="s">
        <v>56</v>
      </c>
      <c r="C70" s="15">
        <v>6.8999999999999999E-3</v>
      </c>
      <c r="D70" s="51">
        <f t="shared" ref="D70:D75" si="15">C70*($D$19+$D$26)</f>
        <v>66.90791999999999</v>
      </c>
      <c r="F70" s="9" t="s">
        <v>6</v>
      </c>
      <c r="G70" s="6" t="s">
        <v>56</v>
      </c>
      <c r="H70" s="15">
        <v>6.8999999999999999E-3</v>
      </c>
      <c r="I70" s="162">
        <f t="shared" ref="I70:I75" si="16">H70*($I$19+$I$26)</f>
        <v>66.90791999999999</v>
      </c>
      <c r="J70" s="174"/>
      <c r="K70" s="129" t="s">
        <v>6</v>
      </c>
      <c r="L70" s="143" t="s">
        <v>56</v>
      </c>
      <c r="M70" s="115">
        <v>6.8999999999999999E-3</v>
      </c>
      <c r="N70" s="187">
        <f t="shared" ref="N70:N75" si="17">M70*($N$19+$N$26)</f>
        <v>66.90791999999999</v>
      </c>
      <c r="O70" s="197"/>
      <c r="P70" s="173" t="s">
        <v>6</v>
      </c>
      <c r="Q70" s="143" t="s">
        <v>56</v>
      </c>
      <c r="R70" s="115">
        <v>6.8999999999999999E-3</v>
      </c>
      <c r="S70" s="144">
        <f t="shared" ref="S70:S75" si="18">R70*($S$19+$S$26)</f>
        <v>67.71081504</v>
      </c>
      <c r="T70" s="352">
        <v>3.49E-2</v>
      </c>
      <c r="U70" s="129" t="s">
        <v>6</v>
      </c>
      <c r="V70" s="143" t="s">
        <v>56</v>
      </c>
      <c r="W70" s="115">
        <v>6.8999999999999999E-3</v>
      </c>
      <c r="X70" s="144">
        <f t="shared" ref="X70:X75" si="19">W70*($X$19+$X$26)</f>
        <v>67.71081504</v>
      </c>
      <c r="Y70" s="186"/>
      <c r="Z70" s="129" t="s">
        <v>6</v>
      </c>
      <c r="AA70" s="143" t="s">
        <v>56</v>
      </c>
      <c r="AB70" s="115">
        <v>6.8999999999999999E-3</v>
      </c>
      <c r="AC70" s="144">
        <f t="shared" ref="AC70:AC75" si="20">AB70*($AC$19+$AC$26)</f>
        <v>72.288066136704003</v>
      </c>
    </row>
    <row r="71" spans="1:29" ht="29.25" customHeight="1" x14ac:dyDescent="0.25">
      <c r="A71" s="9" t="s">
        <v>8</v>
      </c>
      <c r="B71" s="6" t="s">
        <v>57</v>
      </c>
      <c r="C71" s="15">
        <v>2.8E-3</v>
      </c>
      <c r="D71" s="51">
        <f t="shared" si="15"/>
        <v>27.151039999999998</v>
      </c>
      <c r="F71" s="9" t="s">
        <v>8</v>
      </c>
      <c r="G71" s="6" t="s">
        <v>57</v>
      </c>
      <c r="H71" s="15">
        <v>2.8E-3</v>
      </c>
      <c r="I71" s="162">
        <f t="shared" si="16"/>
        <v>27.151039999999998</v>
      </c>
      <c r="J71" s="174"/>
      <c r="K71" s="129" t="s">
        <v>8</v>
      </c>
      <c r="L71" s="143" t="s">
        <v>57</v>
      </c>
      <c r="M71" s="115">
        <v>2.8E-3</v>
      </c>
      <c r="N71" s="187">
        <f t="shared" si="17"/>
        <v>27.151039999999998</v>
      </c>
      <c r="O71" s="197"/>
      <c r="P71" s="173" t="s">
        <v>8</v>
      </c>
      <c r="Q71" s="143" t="s">
        <v>57</v>
      </c>
      <c r="R71" s="115">
        <v>2.8E-3</v>
      </c>
      <c r="S71" s="144">
        <f t="shared" si="18"/>
        <v>27.476852479999998</v>
      </c>
      <c r="T71" s="186"/>
      <c r="U71" s="129" t="s">
        <v>8</v>
      </c>
      <c r="V71" s="143" t="s">
        <v>57</v>
      </c>
      <c r="W71" s="115">
        <v>2.8E-3</v>
      </c>
      <c r="X71" s="144">
        <f t="shared" si="19"/>
        <v>27.476852479999998</v>
      </c>
      <c r="Y71" s="186"/>
      <c r="Z71" s="129" t="s">
        <v>8</v>
      </c>
      <c r="AA71" s="143" t="s">
        <v>57</v>
      </c>
      <c r="AB71" s="115">
        <v>2.8E-3</v>
      </c>
      <c r="AC71" s="144">
        <f t="shared" si="20"/>
        <v>29.334287707647999</v>
      </c>
    </row>
    <row r="72" spans="1:29" ht="21.75" customHeight="1" x14ac:dyDescent="0.25">
      <c r="A72" s="9" t="s">
        <v>10</v>
      </c>
      <c r="B72" s="6" t="s">
        <v>58</v>
      </c>
      <c r="C72" s="15">
        <v>2.0000000000000001E-4</v>
      </c>
      <c r="D72" s="51">
        <f t="shared" si="15"/>
        <v>1.93936</v>
      </c>
      <c r="F72" s="9" t="s">
        <v>10</v>
      </c>
      <c r="G72" s="6" t="s">
        <v>58</v>
      </c>
      <c r="H72" s="15">
        <v>2.0000000000000001E-4</v>
      </c>
      <c r="I72" s="162">
        <f t="shared" si="16"/>
        <v>1.93936</v>
      </c>
      <c r="J72" s="174"/>
      <c r="K72" s="129" t="s">
        <v>10</v>
      </c>
      <c r="L72" s="143" t="s">
        <v>58</v>
      </c>
      <c r="M72" s="115">
        <v>2.0000000000000001E-4</v>
      </c>
      <c r="N72" s="187">
        <f t="shared" si="17"/>
        <v>1.93936</v>
      </c>
      <c r="O72" s="197"/>
      <c r="P72" s="173" t="s">
        <v>10</v>
      </c>
      <c r="Q72" s="143" t="s">
        <v>58</v>
      </c>
      <c r="R72" s="115">
        <v>2.0000000000000001E-4</v>
      </c>
      <c r="S72" s="144">
        <f t="shared" si="18"/>
        <v>1.96263232</v>
      </c>
      <c r="T72" s="186"/>
      <c r="U72" s="129" t="s">
        <v>10</v>
      </c>
      <c r="V72" s="143" t="s">
        <v>58</v>
      </c>
      <c r="W72" s="115">
        <v>2.0000000000000001E-4</v>
      </c>
      <c r="X72" s="144">
        <f t="shared" si="19"/>
        <v>1.96263232</v>
      </c>
      <c r="Y72" s="186"/>
      <c r="Z72" s="129" t="s">
        <v>10</v>
      </c>
      <c r="AA72" s="143" t="s">
        <v>58</v>
      </c>
      <c r="AB72" s="115">
        <v>2.0000000000000001E-4</v>
      </c>
      <c r="AC72" s="144">
        <f t="shared" si="20"/>
        <v>2.0953062648320002</v>
      </c>
    </row>
    <row r="73" spans="1:29" ht="27" customHeight="1" x14ac:dyDescent="0.25">
      <c r="A73" s="9" t="s">
        <v>12</v>
      </c>
      <c r="B73" s="6" t="s">
        <v>59</v>
      </c>
      <c r="C73" s="15">
        <v>2.7000000000000001E-3</v>
      </c>
      <c r="D73" s="51">
        <f t="shared" si="15"/>
        <v>26.181359999999998</v>
      </c>
      <c r="F73" s="9" t="s">
        <v>12</v>
      </c>
      <c r="G73" s="6" t="s">
        <v>59</v>
      </c>
      <c r="H73" s="15">
        <v>2.7000000000000001E-3</v>
      </c>
      <c r="I73" s="162">
        <f t="shared" si="16"/>
        <v>26.181359999999998</v>
      </c>
      <c r="J73" s="174"/>
      <c r="K73" s="129" t="s">
        <v>12</v>
      </c>
      <c r="L73" s="143" t="s">
        <v>59</v>
      </c>
      <c r="M73" s="115">
        <v>2.7000000000000001E-3</v>
      </c>
      <c r="N73" s="187">
        <f t="shared" si="17"/>
        <v>26.181359999999998</v>
      </c>
      <c r="O73" s="197"/>
      <c r="P73" s="173" t="s">
        <v>12</v>
      </c>
      <c r="Q73" s="143" t="s">
        <v>59</v>
      </c>
      <c r="R73" s="115">
        <v>2.7000000000000001E-3</v>
      </c>
      <c r="S73" s="144">
        <f t="shared" si="18"/>
        <v>26.495536319999999</v>
      </c>
      <c r="T73" s="186"/>
      <c r="U73" s="129" t="s">
        <v>12</v>
      </c>
      <c r="V73" s="143" t="s">
        <v>59</v>
      </c>
      <c r="W73" s="115">
        <v>2.7000000000000001E-3</v>
      </c>
      <c r="X73" s="144">
        <f t="shared" si="19"/>
        <v>26.495536319999999</v>
      </c>
      <c r="Y73" s="186"/>
      <c r="Z73" s="129" t="s">
        <v>12</v>
      </c>
      <c r="AA73" s="143" t="s">
        <v>59</v>
      </c>
      <c r="AB73" s="115">
        <v>2.7000000000000001E-3</v>
      </c>
      <c r="AC73" s="144">
        <f t="shared" si="20"/>
        <v>28.286634575232</v>
      </c>
    </row>
    <row r="74" spans="1:29" ht="27.75" customHeight="1" x14ac:dyDescent="0.25">
      <c r="A74" s="9" t="s">
        <v>14</v>
      </c>
      <c r="B74" s="6" t="s">
        <v>60</v>
      </c>
      <c r="C74" s="15">
        <v>2.9999999999999997E-4</v>
      </c>
      <c r="D74" s="51">
        <f t="shared" si="15"/>
        <v>2.9090399999999996</v>
      </c>
      <c r="F74" s="9" t="s">
        <v>14</v>
      </c>
      <c r="G74" s="6" t="s">
        <v>60</v>
      </c>
      <c r="H74" s="15">
        <v>2.9999999999999997E-4</v>
      </c>
      <c r="I74" s="162">
        <f t="shared" si="16"/>
        <v>2.9090399999999996</v>
      </c>
      <c r="J74" s="174"/>
      <c r="K74" s="129" t="s">
        <v>14</v>
      </c>
      <c r="L74" s="143" t="s">
        <v>60</v>
      </c>
      <c r="M74" s="115">
        <v>2.9999999999999997E-4</v>
      </c>
      <c r="N74" s="187">
        <f t="shared" si="17"/>
        <v>2.9090399999999996</v>
      </c>
      <c r="O74" s="197"/>
      <c r="P74" s="173" t="s">
        <v>14</v>
      </c>
      <c r="Q74" s="143" t="s">
        <v>60</v>
      </c>
      <c r="R74" s="115">
        <v>2.9999999999999997E-4</v>
      </c>
      <c r="S74" s="144">
        <f t="shared" si="18"/>
        <v>2.9439484799999995</v>
      </c>
      <c r="T74" s="186"/>
      <c r="U74" s="129" t="s">
        <v>14</v>
      </c>
      <c r="V74" s="143" t="s">
        <v>60</v>
      </c>
      <c r="W74" s="115">
        <v>2.9999999999999997E-4</v>
      </c>
      <c r="X74" s="144">
        <f t="shared" si="19"/>
        <v>2.9439484799999995</v>
      </c>
      <c r="Y74" s="186"/>
      <c r="Z74" s="129" t="s">
        <v>14</v>
      </c>
      <c r="AA74" s="143" t="s">
        <v>60</v>
      </c>
      <c r="AB74" s="115">
        <v>2.9999999999999997E-4</v>
      </c>
      <c r="AC74" s="144">
        <f t="shared" si="20"/>
        <v>3.1429593972479997</v>
      </c>
    </row>
    <row r="75" spans="1:29" ht="32.25" customHeight="1" x14ac:dyDescent="0.25">
      <c r="A75" s="9" t="s">
        <v>16</v>
      </c>
      <c r="B75" s="6" t="s">
        <v>61</v>
      </c>
      <c r="C75" s="15">
        <v>0</v>
      </c>
      <c r="D75" s="51">
        <f t="shared" si="15"/>
        <v>0</v>
      </c>
      <c r="F75" s="9" t="s">
        <v>16</v>
      </c>
      <c r="G75" s="6" t="s">
        <v>61</v>
      </c>
      <c r="H75" s="15">
        <v>0</v>
      </c>
      <c r="I75" s="162">
        <f t="shared" si="16"/>
        <v>0</v>
      </c>
      <c r="J75" s="174"/>
      <c r="K75" s="129" t="s">
        <v>16</v>
      </c>
      <c r="L75" s="143" t="s">
        <v>61</v>
      </c>
      <c r="M75" s="115">
        <v>0</v>
      </c>
      <c r="N75" s="187">
        <f t="shared" si="17"/>
        <v>0</v>
      </c>
      <c r="O75" s="197"/>
      <c r="P75" s="173" t="s">
        <v>16</v>
      </c>
      <c r="Q75" s="143" t="s">
        <v>61</v>
      </c>
      <c r="R75" s="115">
        <v>0</v>
      </c>
      <c r="S75" s="144">
        <f t="shared" si="18"/>
        <v>0</v>
      </c>
      <c r="T75" s="186"/>
      <c r="U75" s="129" t="s">
        <v>16</v>
      </c>
      <c r="V75" s="143" t="s">
        <v>61</v>
      </c>
      <c r="W75" s="115">
        <v>0</v>
      </c>
      <c r="X75" s="144">
        <f t="shared" si="19"/>
        <v>0</v>
      </c>
      <c r="Y75" s="186"/>
      <c r="Z75" s="129" t="s">
        <v>16</v>
      </c>
      <c r="AA75" s="143" t="s">
        <v>61</v>
      </c>
      <c r="AB75" s="115">
        <v>0</v>
      </c>
      <c r="AC75" s="144">
        <f t="shared" si="20"/>
        <v>0</v>
      </c>
    </row>
    <row r="76" spans="1:29" x14ac:dyDescent="0.25">
      <c r="A76" s="237" t="s">
        <v>18</v>
      </c>
      <c r="B76" s="239"/>
      <c r="C76" s="20">
        <f>SUM(C70:C75)</f>
        <v>1.29E-2</v>
      </c>
      <c r="D76" s="42">
        <f>SUM(D70:D75)</f>
        <v>125.08871999999998</v>
      </c>
      <c r="F76" s="237" t="s">
        <v>18</v>
      </c>
      <c r="G76" s="239"/>
      <c r="H76" s="20">
        <f>SUM(H70:H75)</f>
        <v>1.29E-2</v>
      </c>
      <c r="I76" s="161">
        <f>SUM(I70:I75)</f>
        <v>125.08871999999998</v>
      </c>
      <c r="J76" s="174"/>
      <c r="K76" s="268" t="s">
        <v>18</v>
      </c>
      <c r="L76" s="263"/>
      <c r="M76" s="151">
        <f>SUM(M70:M75)</f>
        <v>1.29E-2</v>
      </c>
      <c r="N76" s="169">
        <f>SUM(N70:N75)</f>
        <v>125.08871999999998</v>
      </c>
      <c r="O76" s="197"/>
      <c r="P76" s="322" t="s">
        <v>18</v>
      </c>
      <c r="Q76" s="263"/>
      <c r="R76" s="151">
        <f>SUM(R70:R75)</f>
        <v>1.29E-2</v>
      </c>
      <c r="S76" s="114">
        <f>SUM(S70:S75)</f>
        <v>126.58978463999999</v>
      </c>
      <c r="T76" s="186"/>
      <c r="U76" s="268" t="s">
        <v>18</v>
      </c>
      <c r="V76" s="263"/>
      <c r="W76" s="151">
        <f>SUM(W70:W75)</f>
        <v>1.29E-2</v>
      </c>
      <c r="X76" s="114">
        <f>SUM(X70:X75)</f>
        <v>126.58978463999999</v>
      </c>
      <c r="Y76" s="186"/>
      <c r="Z76" s="268" t="s">
        <v>18</v>
      </c>
      <c r="AA76" s="263"/>
      <c r="AB76" s="151">
        <f>SUM(AB70:AB75)</f>
        <v>1.29E-2</v>
      </c>
      <c r="AC76" s="114">
        <f>SUM(AC70:AC75)</f>
        <v>135.14725408166402</v>
      </c>
    </row>
    <row r="77" spans="1:29" x14ac:dyDescent="0.25">
      <c r="G77" s="1"/>
      <c r="H77" s="1"/>
      <c r="J77" s="174"/>
      <c r="K77" s="186"/>
      <c r="L77" s="288"/>
      <c r="M77" s="288"/>
      <c r="N77" s="186"/>
      <c r="O77" s="197"/>
      <c r="P77" s="186"/>
      <c r="Q77" s="288"/>
      <c r="R77" s="288"/>
      <c r="S77" s="186"/>
      <c r="T77" s="186"/>
      <c r="U77" s="186"/>
      <c r="V77" s="288"/>
      <c r="W77" s="288"/>
      <c r="X77" s="186"/>
      <c r="Y77" s="186"/>
      <c r="Z77" s="186"/>
      <c r="AA77" s="288"/>
      <c r="AB77" s="288"/>
      <c r="AC77" s="186"/>
    </row>
    <row r="78" spans="1:29" ht="15" hidden="1" customHeight="1" x14ac:dyDescent="0.25">
      <c r="A78" s="233" t="s">
        <v>98</v>
      </c>
      <c r="B78" s="233"/>
      <c r="C78" s="233"/>
      <c r="D78" s="233"/>
      <c r="F78" s="233" t="s">
        <v>98</v>
      </c>
      <c r="G78" s="233"/>
      <c r="H78" s="233"/>
      <c r="I78" s="237"/>
      <c r="J78" s="174"/>
      <c r="K78" s="264" t="s">
        <v>98</v>
      </c>
      <c r="L78" s="264"/>
      <c r="M78" s="264"/>
      <c r="N78" s="268"/>
      <c r="O78" s="197"/>
      <c r="P78" s="263" t="s">
        <v>98</v>
      </c>
      <c r="Q78" s="264"/>
      <c r="R78" s="264"/>
      <c r="S78" s="264"/>
      <c r="T78" s="186"/>
      <c r="U78" s="264" t="s">
        <v>98</v>
      </c>
      <c r="V78" s="264"/>
      <c r="W78" s="264"/>
      <c r="X78" s="264"/>
      <c r="Y78" s="186"/>
      <c r="Z78" s="264" t="s">
        <v>98</v>
      </c>
      <c r="AA78" s="264"/>
      <c r="AB78" s="264"/>
      <c r="AC78" s="264"/>
    </row>
    <row r="79" spans="1:29" ht="15" hidden="1" customHeight="1" x14ac:dyDescent="0.25">
      <c r="A79" s="34" t="s">
        <v>62</v>
      </c>
      <c r="B79" s="35" t="s">
        <v>63</v>
      </c>
      <c r="C79" s="35" t="s">
        <v>5</v>
      </c>
      <c r="D79" s="34"/>
      <c r="F79" s="96" t="s">
        <v>62</v>
      </c>
      <c r="G79" s="95" t="s">
        <v>63</v>
      </c>
      <c r="H79" s="95" t="s">
        <v>5</v>
      </c>
      <c r="I79" s="156"/>
      <c r="J79" s="174"/>
      <c r="K79" s="206" t="s">
        <v>62</v>
      </c>
      <c r="L79" s="314" t="s">
        <v>63</v>
      </c>
      <c r="M79" s="314" t="s">
        <v>5</v>
      </c>
      <c r="N79" s="207"/>
      <c r="O79" s="197"/>
      <c r="P79" s="208" t="s">
        <v>62</v>
      </c>
      <c r="Q79" s="314" t="s">
        <v>63</v>
      </c>
      <c r="R79" s="314" t="s">
        <v>5</v>
      </c>
      <c r="S79" s="206"/>
      <c r="T79" s="186"/>
      <c r="U79" s="206" t="s">
        <v>62</v>
      </c>
      <c r="V79" s="314" t="s">
        <v>63</v>
      </c>
      <c r="W79" s="314" t="s">
        <v>5</v>
      </c>
      <c r="X79" s="206"/>
      <c r="Y79" s="186"/>
      <c r="Z79" s="206" t="s">
        <v>62</v>
      </c>
      <c r="AA79" s="314" t="s">
        <v>63</v>
      </c>
      <c r="AB79" s="314" t="s">
        <v>5</v>
      </c>
      <c r="AC79" s="206"/>
    </row>
    <row r="80" spans="1:29" ht="30" hidden="1" customHeight="1" x14ac:dyDescent="0.25">
      <c r="A80" s="9" t="s">
        <v>6</v>
      </c>
      <c r="B80" s="6" t="s">
        <v>64</v>
      </c>
      <c r="C80" s="13"/>
      <c r="D80" s="4"/>
      <c r="F80" s="9" t="s">
        <v>6</v>
      </c>
      <c r="G80" s="6" t="s">
        <v>64</v>
      </c>
      <c r="H80" s="13"/>
      <c r="I80" s="165"/>
      <c r="J80" s="174"/>
      <c r="K80" s="129" t="s">
        <v>6</v>
      </c>
      <c r="L80" s="143" t="s">
        <v>64</v>
      </c>
      <c r="M80" s="330"/>
      <c r="N80" s="331"/>
      <c r="O80" s="197"/>
      <c r="P80" s="173" t="s">
        <v>6</v>
      </c>
      <c r="Q80" s="143" t="s">
        <v>64</v>
      </c>
      <c r="R80" s="330"/>
      <c r="S80" s="332"/>
      <c r="T80" s="186"/>
      <c r="U80" s="129" t="s">
        <v>6</v>
      </c>
      <c r="V80" s="143" t="s">
        <v>64</v>
      </c>
      <c r="W80" s="330"/>
      <c r="X80" s="332"/>
      <c r="Y80" s="186"/>
      <c r="Z80" s="129" t="s">
        <v>6</v>
      </c>
      <c r="AA80" s="143" t="s">
        <v>64</v>
      </c>
      <c r="AB80" s="330"/>
      <c r="AC80" s="332"/>
    </row>
    <row r="81" spans="1:29" ht="15" hidden="1" customHeight="1" x14ac:dyDescent="0.25">
      <c r="A81" s="237" t="s">
        <v>18</v>
      </c>
      <c r="B81" s="239"/>
      <c r="C81" s="14">
        <f>SUM(C80)</f>
        <v>0</v>
      </c>
      <c r="D81" s="4"/>
      <c r="F81" s="237" t="s">
        <v>18</v>
      </c>
      <c r="G81" s="239"/>
      <c r="H81" s="14">
        <f>SUM(H80)</f>
        <v>0</v>
      </c>
      <c r="I81" s="165"/>
      <c r="J81" s="174"/>
      <c r="K81" s="268" t="s">
        <v>18</v>
      </c>
      <c r="L81" s="263"/>
      <c r="M81" s="153">
        <f>SUM(M80)</f>
        <v>0</v>
      </c>
      <c r="N81" s="331"/>
      <c r="O81" s="197"/>
      <c r="P81" s="322" t="s">
        <v>18</v>
      </c>
      <c r="Q81" s="263"/>
      <c r="R81" s="153">
        <f>SUM(R80)</f>
        <v>0</v>
      </c>
      <c r="S81" s="332"/>
      <c r="T81" s="186"/>
      <c r="U81" s="268" t="s">
        <v>18</v>
      </c>
      <c r="V81" s="263"/>
      <c r="W81" s="153">
        <f>SUM(W80)</f>
        <v>0</v>
      </c>
      <c r="X81" s="332"/>
      <c r="Y81" s="186"/>
      <c r="Z81" s="268" t="s">
        <v>18</v>
      </c>
      <c r="AA81" s="263"/>
      <c r="AB81" s="153">
        <f>SUM(AB80)</f>
        <v>0</v>
      </c>
      <c r="AC81" s="332"/>
    </row>
    <row r="82" spans="1:29" ht="15" hidden="1" customHeight="1" x14ac:dyDescent="0.25">
      <c r="G82" s="1"/>
      <c r="H82" s="1"/>
      <c r="J82" s="174"/>
      <c r="K82" s="186"/>
      <c r="L82" s="288"/>
      <c r="M82" s="288"/>
      <c r="N82" s="186"/>
      <c r="O82" s="197"/>
      <c r="P82" s="186"/>
      <c r="Q82" s="288"/>
      <c r="R82" s="288"/>
      <c r="S82" s="186"/>
      <c r="T82" s="186"/>
      <c r="U82" s="186"/>
      <c r="V82" s="288"/>
      <c r="W82" s="288"/>
      <c r="X82" s="186"/>
      <c r="Y82" s="186"/>
      <c r="Z82" s="186"/>
      <c r="AA82" s="288"/>
      <c r="AB82" s="288"/>
      <c r="AC82" s="186"/>
    </row>
    <row r="83" spans="1:29" ht="29.25" customHeight="1" x14ac:dyDescent="0.25">
      <c r="A83" s="211" t="s">
        <v>99</v>
      </c>
      <c r="B83" s="211"/>
      <c r="C83" s="211"/>
      <c r="D83" s="211"/>
      <c r="F83" s="211" t="s">
        <v>99</v>
      </c>
      <c r="G83" s="211"/>
      <c r="H83" s="211"/>
      <c r="I83" s="218"/>
      <c r="J83" s="174"/>
      <c r="K83" s="309" t="s">
        <v>99</v>
      </c>
      <c r="L83" s="309"/>
      <c r="M83" s="309"/>
      <c r="N83" s="310"/>
      <c r="O83" s="197"/>
      <c r="P83" s="311" t="s">
        <v>99</v>
      </c>
      <c r="Q83" s="309"/>
      <c r="R83" s="309"/>
      <c r="S83" s="309"/>
      <c r="T83" s="186"/>
      <c r="U83" s="309" t="s">
        <v>99</v>
      </c>
      <c r="V83" s="309"/>
      <c r="W83" s="309"/>
      <c r="X83" s="309"/>
      <c r="Y83" s="186"/>
      <c r="Z83" s="309" t="s">
        <v>99</v>
      </c>
      <c r="AA83" s="309"/>
      <c r="AB83" s="309"/>
      <c r="AC83" s="309"/>
    </row>
    <row r="84" spans="1:29" x14ac:dyDescent="0.25">
      <c r="A84" s="34">
        <v>4</v>
      </c>
      <c r="B84" s="244" t="s">
        <v>65</v>
      </c>
      <c r="C84" s="244"/>
      <c r="D84" s="35" t="s">
        <v>5</v>
      </c>
      <c r="F84" s="96">
        <v>4</v>
      </c>
      <c r="G84" s="244" t="s">
        <v>65</v>
      </c>
      <c r="H84" s="244"/>
      <c r="I84" s="159" t="s">
        <v>5</v>
      </c>
      <c r="J84" s="174"/>
      <c r="K84" s="206">
        <v>4</v>
      </c>
      <c r="L84" s="312" t="s">
        <v>65</v>
      </c>
      <c r="M84" s="312"/>
      <c r="N84" s="313" t="s">
        <v>5</v>
      </c>
      <c r="O84" s="197"/>
      <c r="P84" s="208">
        <v>4</v>
      </c>
      <c r="Q84" s="312" t="s">
        <v>65</v>
      </c>
      <c r="R84" s="312"/>
      <c r="S84" s="314" t="s">
        <v>5</v>
      </c>
      <c r="T84" s="186"/>
      <c r="U84" s="206">
        <v>4</v>
      </c>
      <c r="V84" s="312" t="s">
        <v>65</v>
      </c>
      <c r="W84" s="312"/>
      <c r="X84" s="314" t="s">
        <v>5</v>
      </c>
      <c r="Y84" s="186"/>
      <c r="Z84" s="206">
        <v>4</v>
      </c>
      <c r="AA84" s="312" t="s">
        <v>65</v>
      </c>
      <c r="AB84" s="312"/>
      <c r="AC84" s="314" t="s">
        <v>5</v>
      </c>
    </row>
    <row r="85" spans="1:29" x14ac:dyDescent="0.25">
      <c r="A85" s="2" t="s">
        <v>54</v>
      </c>
      <c r="B85" s="234" t="s">
        <v>55</v>
      </c>
      <c r="C85" s="234"/>
      <c r="D85" s="42">
        <f>D76</f>
        <v>125.08871999999998</v>
      </c>
      <c r="F85" s="2" t="s">
        <v>54</v>
      </c>
      <c r="G85" s="234" t="s">
        <v>55</v>
      </c>
      <c r="H85" s="234"/>
      <c r="I85" s="161">
        <f>I76</f>
        <v>125.08871999999998</v>
      </c>
      <c r="J85" s="174"/>
      <c r="K85" s="128" t="s">
        <v>54</v>
      </c>
      <c r="L85" s="267" t="s">
        <v>55</v>
      </c>
      <c r="M85" s="267"/>
      <c r="N85" s="169">
        <f>N76</f>
        <v>125.08871999999998</v>
      </c>
      <c r="O85" s="197"/>
      <c r="P85" s="172" t="s">
        <v>54</v>
      </c>
      <c r="Q85" s="267" t="s">
        <v>55</v>
      </c>
      <c r="R85" s="267"/>
      <c r="S85" s="114">
        <f>S76</f>
        <v>126.58978463999999</v>
      </c>
      <c r="T85" s="186"/>
      <c r="U85" s="128" t="s">
        <v>54</v>
      </c>
      <c r="V85" s="267" t="s">
        <v>55</v>
      </c>
      <c r="W85" s="267"/>
      <c r="X85" s="114">
        <f>X76</f>
        <v>126.58978463999999</v>
      </c>
      <c r="Y85" s="186"/>
      <c r="Z85" s="128" t="s">
        <v>54</v>
      </c>
      <c r="AA85" s="267" t="s">
        <v>55</v>
      </c>
      <c r="AB85" s="267"/>
      <c r="AC85" s="114">
        <f>AC76</f>
        <v>135.14725408166402</v>
      </c>
    </row>
    <row r="86" spans="1:29" ht="15" hidden="1" customHeight="1" x14ac:dyDescent="0.25">
      <c r="A86" s="2" t="s">
        <v>62</v>
      </c>
      <c r="B86" s="10" t="s">
        <v>66</v>
      </c>
      <c r="C86" s="10"/>
      <c r="D86" s="43">
        <f>C81</f>
        <v>0</v>
      </c>
      <c r="F86" s="2" t="s">
        <v>62</v>
      </c>
      <c r="G86" s="10" t="s">
        <v>66</v>
      </c>
      <c r="H86" s="10"/>
      <c r="I86" s="166">
        <f>H81</f>
        <v>0</v>
      </c>
      <c r="J86" s="174"/>
      <c r="K86" s="128" t="s">
        <v>62</v>
      </c>
      <c r="L86" s="132" t="s">
        <v>66</v>
      </c>
      <c r="M86" s="132"/>
      <c r="N86" s="333">
        <f>M81</f>
        <v>0</v>
      </c>
      <c r="O86" s="197"/>
      <c r="P86" s="172" t="s">
        <v>62</v>
      </c>
      <c r="Q86" s="132" t="s">
        <v>66</v>
      </c>
      <c r="R86" s="132"/>
      <c r="S86" s="334">
        <f>R81</f>
        <v>0</v>
      </c>
      <c r="T86" s="186"/>
      <c r="U86" s="128" t="s">
        <v>62</v>
      </c>
      <c r="V86" s="132" t="s">
        <v>66</v>
      </c>
      <c r="W86" s="132"/>
      <c r="X86" s="334">
        <f>W81</f>
        <v>0</v>
      </c>
      <c r="Y86" s="186"/>
      <c r="Z86" s="128" t="s">
        <v>62</v>
      </c>
      <c r="AA86" s="132" t="s">
        <v>66</v>
      </c>
      <c r="AB86" s="132"/>
      <c r="AC86" s="334">
        <f>AB81</f>
        <v>0</v>
      </c>
    </row>
    <row r="87" spans="1:29" x14ac:dyDescent="0.25">
      <c r="A87" s="233" t="s">
        <v>18</v>
      </c>
      <c r="B87" s="233"/>
      <c r="C87" s="233"/>
      <c r="D87" s="42">
        <f>SUM(D85:D86)</f>
        <v>125.08871999999998</v>
      </c>
      <c r="F87" s="233" t="s">
        <v>18</v>
      </c>
      <c r="G87" s="233"/>
      <c r="H87" s="233"/>
      <c r="I87" s="161">
        <f>SUM(I85:I86)</f>
        <v>125.08871999999998</v>
      </c>
      <c r="J87" s="174"/>
      <c r="K87" s="264" t="s">
        <v>18</v>
      </c>
      <c r="L87" s="264"/>
      <c r="M87" s="264"/>
      <c r="N87" s="169">
        <f>SUM(N85:N86)</f>
        <v>125.08871999999998</v>
      </c>
      <c r="O87" s="197"/>
      <c r="P87" s="263" t="s">
        <v>18</v>
      </c>
      <c r="Q87" s="264"/>
      <c r="R87" s="264"/>
      <c r="S87" s="114">
        <f>SUM(S85:S86)</f>
        <v>126.58978463999999</v>
      </c>
      <c r="T87" s="186"/>
      <c r="U87" s="264" t="s">
        <v>18</v>
      </c>
      <c r="V87" s="264"/>
      <c r="W87" s="264"/>
      <c r="X87" s="114">
        <f>SUM(X85:X86)</f>
        <v>126.58978463999999</v>
      </c>
      <c r="Y87" s="186"/>
      <c r="Z87" s="264" t="s">
        <v>18</v>
      </c>
      <c r="AA87" s="264"/>
      <c r="AB87" s="264"/>
      <c r="AC87" s="114">
        <f>SUM(AC85:AC86)</f>
        <v>135.14725408166402</v>
      </c>
    </row>
    <row r="88" spans="1:29" x14ac:dyDescent="0.25">
      <c r="G88" s="1"/>
      <c r="H88" s="1"/>
      <c r="J88" s="174"/>
      <c r="K88" s="186"/>
      <c r="L88" s="288"/>
      <c r="M88" s="288"/>
      <c r="N88" s="186"/>
      <c r="O88" s="197"/>
      <c r="P88" s="186"/>
      <c r="Q88" s="288"/>
      <c r="R88" s="288"/>
      <c r="S88" s="186"/>
      <c r="T88" s="186"/>
      <c r="U88" s="186"/>
      <c r="V88" s="288"/>
      <c r="W88" s="288"/>
      <c r="X88" s="186"/>
      <c r="Y88" s="186"/>
      <c r="Z88" s="186"/>
      <c r="AA88" s="288"/>
      <c r="AB88" s="288"/>
      <c r="AC88" s="186"/>
    </row>
    <row r="89" spans="1:29" x14ac:dyDescent="0.25">
      <c r="A89" s="235" t="s">
        <v>67</v>
      </c>
      <c r="B89" s="235"/>
      <c r="C89" s="235"/>
      <c r="D89" s="235"/>
      <c r="F89" s="235" t="s">
        <v>67</v>
      </c>
      <c r="G89" s="235"/>
      <c r="H89" s="235"/>
      <c r="I89" s="236"/>
      <c r="J89" s="174"/>
      <c r="K89" s="335" t="s">
        <v>67</v>
      </c>
      <c r="L89" s="335"/>
      <c r="M89" s="335"/>
      <c r="N89" s="336"/>
      <c r="O89" s="197"/>
      <c r="P89" s="337" t="s">
        <v>67</v>
      </c>
      <c r="Q89" s="335"/>
      <c r="R89" s="335"/>
      <c r="S89" s="335"/>
      <c r="T89" s="186"/>
      <c r="U89" s="335" t="s">
        <v>67</v>
      </c>
      <c r="V89" s="335"/>
      <c r="W89" s="335"/>
      <c r="X89" s="335"/>
      <c r="Y89" s="186"/>
      <c r="Z89" s="335" t="s">
        <v>67</v>
      </c>
      <c r="AA89" s="335"/>
      <c r="AB89" s="335"/>
      <c r="AC89" s="335"/>
    </row>
    <row r="90" spans="1:29" x14ac:dyDescent="0.25">
      <c r="A90" s="34">
        <v>5</v>
      </c>
      <c r="B90" s="244" t="s">
        <v>68</v>
      </c>
      <c r="C90" s="244"/>
      <c r="D90" s="35" t="s">
        <v>5</v>
      </c>
      <c r="F90" s="96">
        <v>5</v>
      </c>
      <c r="G90" s="244" t="s">
        <v>68</v>
      </c>
      <c r="H90" s="244"/>
      <c r="I90" s="159" t="s">
        <v>5</v>
      </c>
      <c r="J90" s="174"/>
      <c r="K90" s="206">
        <v>5</v>
      </c>
      <c r="L90" s="312" t="s">
        <v>68</v>
      </c>
      <c r="M90" s="312"/>
      <c r="N90" s="313" t="s">
        <v>5</v>
      </c>
      <c r="O90" s="197"/>
      <c r="P90" s="208">
        <v>5</v>
      </c>
      <c r="Q90" s="312" t="s">
        <v>68</v>
      </c>
      <c r="R90" s="312"/>
      <c r="S90" s="314" t="s">
        <v>5</v>
      </c>
      <c r="T90" s="186"/>
      <c r="U90" s="206">
        <v>5</v>
      </c>
      <c r="V90" s="312" t="s">
        <v>68</v>
      </c>
      <c r="W90" s="312"/>
      <c r="X90" s="314" t="s">
        <v>5</v>
      </c>
      <c r="Y90" s="186"/>
      <c r="Z90" s="206">
        <v>5</v>
      </c>
      <c r="AA90" s="312" t="s">
        <v>68</v>
      </c>
      <c r="AB90" s="312"/>
      <c r="AC90" s="314" t="s">
        <v>5</v>
      </c>
    </row>
    <row r="91" spans="1:29" x14ac:dyDescent="0.25">
      <c r="A91" s="2" t="s">
        <v>6</v>
      </c>
      <c r="B91" s="234" t="s">
        <v>69</v>
      </c>
      <c r="C91" s="234"/>
      <c r="D91" s="14">
        <v>0</v>
      </c>
      <c r="F91" s="2" t="s">
        <v>6</v>
      </c>
      <c r="G91" s="234" t="s">
        <v>69</v>
      </c>
      <c r="H91" s="234"/>
      <c r="I91" s="163">
        <v>0</v>
      </c>
      <c r="J91" s="174"/>
      <c r="K91" s="128" t="s">
        <v>6</v>
      </c>
      <c r="L91" s="267" t="s">
        <v>69</v>
      </c>
      <c r="M91" s="267"/>
      <c r="N91" s="323">
        <v>0</v>
      </c>
      <c r="O91" s="197"/>
      <c r="P91" s="172" t="s">
        <v>6</v>
      </c>
      <c r="Q91" s="267" t="s">
        <v>69</v>
      </c>
      <c r="R91" s="267"/>
      <c r="S91" s="153">
        <v>0</v>
      </c>
      <c r="T91" s="186"/>
      <c r="U91" s="128" t="s">
        <v>6</v>
      </c>
      <c r="V91" s="267" t="s">
        <v>69</v>
      </c>
      <c r="W91" s="267"/>
      <c r="X91" s="153">
        <v>0</v>
      </c>
      <c r="Y91" s="186"/>
      <c r="Z91" s="128" t="s">
        <v>6</v>
      </c>
      <c r="AA91" s="267" t="s">
        <v>69</v>
      </c>
      <c r="AB91" s="267"/>
      <c r="AC91" s="153">
        <v>0</v>
      </c>
    </row>
    <row r="92" spans="1:29" x14ac:dyDescent="0.25">
      <c r="A92" s="2" t="s">
        <v>8</v>
      </c>
      <c r="B92" s="234" t="s">
        <v>70</v>
      </c>
      <c r="C92" s="234"/>
      <c r="D92" s="14">
        <v>0</v>
      </c>
      <c r="F92" s="2" t="s">
        <v>8</v>
      </c>
      <c r="G92" s="234" t="s">
        <v>70</v>
      </c>
      <c r="H92" s="234"/>
      <c r="I92" s="163">
        <v>0</v>
      </c>
      <c r="J92" s="174"/>
      <c r="K92" s="128" t="s">
        <v>8</v>
      </c>
      <c r="L92" s="267" t="s">
        <v>70</v>
      </c>
      <c r="M92" s="267"/>
      <c r="N92" s="323">
        <v>0</v>
      </c>
      <c r="O92" s="197"/>
      <c r="P92" s="172" t="s">
        <v>8</v>
      </c>
      <c r="Q92" s="267" t="s">
        <v>70</v>
      </c>
      <c r="R92" s="267"/>
      <c r="S92" s="153">
        <v>0</v>
      </c>
      <c r="T92" s="186"/>
      <c r="U92" s="128" t="s">
        <v>8</v>
      </c>
      <c r="V92" s="267" t="s">
        <v>70</v>
      </c>
      <c r="W92" s="267"/>
      <c r="X92" s="153">
        <v>0</v>
      </c>
      <c r="Y92" s="186"/>
      <c r="Z92" s="128" t="s">
        <v>8</v>
      </c>
      <c r="AA92" s="267" t="s">
        <v>70</v>
      </c>
      <c r="AB92" s="267"/>
      <c r="AC92" s="153">
        <v>0</v>
      </c>
    </row>
    <row r="93" spans="1:29" x14ac:dyDescent="0.25">
      <c r="A93" s="2" t="s">
        <v>10</v>
      </c>
      <c r="B93" s="234" t="s">
        <v>71</v>
      </c>
      <c r="C93" s="234"/>
      <c r="D93" s="14">
        <v>0</v>
      </c>
      <c r="F93" s="2" t="s">
        <v>10</v>
      </c>
      <c r="G93" s="234" t="s">
        <v>71</v>
      </c>
      <c r="H93" s="234"/>
      <c r="I93" s="163">
        <v>0</v>
      </c>
      <c r="J93" s="174"/>
      <c r="K93" s="128" t="s">
        <v>10</v>
      </c>
      <c r="L93" s="267" t="s">
        <v>71</v>
      </c>
      <c r="M93" s="267"/>
      <c r="N93" s="323">
        <v>0</v>
      </c>
      <c r="O93" s="197"/>
      <c r="P93" s="172" t="s">
        <v>10</v>
      </c>
      <c r="Q93" s="267" t="s">
        <v>71</v>
      </c>
      <c r="R93" s="267"/>
      <c r="S93" s="153">
        <v>0</v>
      </c>
      <c r="T93" s="186"/>
      <c r="U93" s="128" t="s">
        <v>10</v>
      </c>
      <c r="V93" s="267" t="s">
        <v>71</v>
      </c>
      <c r="W93" s="267"/>
      <c r="X93" s="153">
        <v>0</v>
      </c>
      <c r="Y93" s="186"/>
      <c r="Z93" s="128" t="s">
        <v>10</v>
      </c>
      <c r="AA93" s="267" t="s">
        <v>71</v>
      </c>
      <c r="AB93" s="267"/>
      <c r="AC93" s="153">
        <v>0</v>
      </c>
    </row>
    <row r="94" spans="1:29" x14ac:dyDescent="0.25">
      <c r="A94" s="2" t="s">
        <v>12</v>
      </c>
      <c r="B94" s="234" t="s">
        <v>17</v>
      </c>
      <c r="C94" s="234"/>
      <c r="D94" s="14">
        <v>0</v>
      </c>
      <c r="F94" s="2" t="s">
        <v>12</v>
      </c>
      <c r="G94" s="234" t="s">
        <v>17</v>
      </c>
      <c r="H94" s="234"/>
      <c r="I94" s="163">
        <v>0</v>
      </c>
      <c r="J94" s="174"/>
      <c r="K94" s="128" t="s">
        <v>12</v>
      </c>
      <c r="L94" s="267" t="s">
        <v>17</v>
      </c>
      <c r="M94" s="267"/>
      <c r="N94" s="323">
        <v>0</v>
      </c>
      <c r="O94" s="197"/>
      <c r="P94" s="172" t="s">
        <v>12</v>
      </c>
      <c r="Q94" s="267" t="s">
        <v>17</v>
      </c>
      <c r="R94" s="267"/>
      <c r="S94" s="153">
        <v>0</v>
      </c>
      <c r="T94" s="186"/>
      <c r="U94" s="128" t="s">
        <v>12</v>
      </c>
      <c r="V94" s="267" t="s">
        <v>17</v>
      </c>
      <c r="W94" s="267"/>
      <c r="X94" s="153">
        <v>0</v>
      </c>
      <c r="Y94" s="186"/>
      <c r="Z94" s="128" t="s">
        <v>12</v>
      </c>
      <c r="AA94" s="267" t="s">
        <v>17</v>
      </c>
      <c r="AB94" s="267"/>
      <c r="AC94" s="153">
        <v>0</v>
      </c>
    </row>
    <row r="95" spans="1:29" x14ac:dyDescent="0.25">
      <c r="A95" s="233" t="s">
        <v>18</v>
      </c>
      <c r="B95" s="233"/>
      <c r="C95" s="233"/>
      <c r="D95" s="14">
        <f>SUM(D91:D94)</f>
        <v>0</v>
      </c>
      <c r="F95" s="233" t="s">
        <v>18</v>
      </c>
      <c r="G95" s="233"/>
      <c r="H95" s="233"/>
      <c r="I95" s="163">
        <f>SUM(I91:I94)</f>
        <v>0</v>
      </c>
      <c r="J95" s="174"/>
      <c r="K95" s="264" t="s">
        <v>18</v>
      </c>
      <c r="L95" s="264"/>
      <c r="M95" s="264"/>
      <c r="N95" s="323">
        <f>SUM(N91:N94)</f>
        <v>0</v>
      </c>
      <c r="O95" s="197"/>
      <c r="P95" s="263" t="s">
        <v>18</v>
      </c>
      <c r="Q95" s="264"/>
      <c r="R95" s="264"/>
      <c r="S95" s="153">
        <f>SUM(S91:S94)</f>
        <v>0</v>
      </c>
      <c r="T95" s="186"/>
      <c r="U95" s="264" t="s">
        <v>18</v>
      </c>
      <c r="V95" s="264"/>
      <c r="W95" s="264"/>
      <c r="X95" s="153">
        <f>SUM(X91:X94)</f>
        <v>0</v>
      </c>
      <c r="Y95" s="186"/>
      <c r="Z95" s="264" t="s">
        <v>18</v>
      </c>
      <c r="AA95" s="264"/>
      <c r="AB95" s="264"/>
      <c r="AC95" s="153">
        <f>SUM(AC91:AC94)</f>
        <v>0</v>
      </c>
    </row>
    <row r="96" spans="1:29" x14ac:dyDescent="0.25">
      <c r="G96" s="1"/>
      <c r="H96" s="1"/>
      <c r="J96" s="174"/>
      <c r="K96" s="186"/>
      <c r="L96" s="288"/>
      <c r="M96" s="288"/>
      <c r="N96" s="186"/>
      <c r="O96" s="197"/>
      <c r="P96" s="186"/>
      <c r="Q96" s="288"/>
      <c r="R96" s="288"/>
      <c r="S96" s="186"/>
      <c r="T96" s="186"/>
      <c r="U96" s="186"/>
      <c r="V96" s="288"/>
      <c r="W96" s="288"/>
      <c r="X96" s="186"/>
      <c r="Y96" s="186"/>
      <c r="Z96" s="186"/>
      <c r="AA96" s="288"/>
      <c r="AB96" s="288"/>
      <c r="AC96" s="186"/>
    </row>
    <row r="97" spans="1:29" ht="15" customHeight="1" x14ac:dyDescent="0.25">
      <c r="A97" s="235" t="s">
        <v>72</v>
      </c>
      <c r="B97" s="235"/>
      <c r="C97" s="235"/>
      <c r="D97" s="235"/>
      <c r="F97" s="235" t="s">
        <v>72</v>
      </c>
      <c r="G97" s="235"/>
      <c r="H97" s="235"/>
      <c r="I97" s="236"/>
      <c r="J97" s="174"/>
      <c r="K97" s="335" t="s">
        <v>72</v>
      </c>
      <c r="L97" s="335"/>
      <c r="M97" s="335"/>
      <c r="N97" s="336"/>
      <c r="O97" s="197"/>
      <c r="P97" s="337" t="s">
        <v>72</v>
      </c>
      <c r="Q97" s="335"/>
      <c r="R97" s="335"/>
      <c r="S97" s="335"/>
      <c r="T97" s="186"/>
      <c r="U97" s="335" t="s">
        <v>72</v>
      </c>
      <c r="V97" s="335"/>
      <c r="W97" s="335"/>
      <c r="X97" s="335"/>
      <c r="Y97" s="186"/>
      <c r="Z97" s="335" t="s">
        <v>72</v>
      </c>
      <c r="AA97" s="335"/>
      <c r="AB97" s="335"/>
      <c r="AC97" s="335"/>
    </row>
    <row r="98" spans="1:29" ht="15" customHeight="1" x14ac:dyDescent="0.25">
      <c r="A98" s="240" t="s">
        <v>101</v>
      </c>
      <c r="B98" s="240"/>
      <c r="C98" s="241" t="s">
        <v>175</v>
      </c>
      <c r="D98" s="241"/>
      <c r="F98" s="240" t="s">
        <v>101</v>
      </c>
      <c r="G98" s="240"/>
      <c r="H98" s="241" t="s">
        <v>175</v>
      </c>
      <c r="I98" s="242"/>
      <c r="J98" s="174"/>
      <c r="K98" s="338" t="s">
        <v>101</v>
      </c>
      <c r="L98" s="338"/>
      <c r="M98" s="339" t="s">
        <v>175</v>
      </c>
      <c r="N98" s="340"/>
      <c r="O98" s="197"/>
      <c r="P98" s="341" t="s">
        <v>101</v>
      </c>
      <c r="Q98" s="338"/>
      <c r="R98" s="339" t="s">
        <v>175</v>
      </c>
      <c r="S98" s="339"/>
      <c r="T98" s="186"/>
      <c r="U98" s="338" t="s">
        <v>101</v>
      </c>
      <c r="V98" s="338"/>
      <c r="W98" s="339" t="s">
        <v>175</v>
      </c>
      <c r="X98" s="339"/>
      <c r="Y98" s="186"/>
      <c r="Z98" s="338" t="s">
        <v>101</v>
      </c>
      <c r="AA98" s="338"/>
      <c r="AB98" s="339" t="s">
        <v>175</v>
      </c>
      <c r="AC98" s="339"/>
    </row>
    <row r="99" spans="1:29" x14ac:dyDescent="0.25">
      <c r="A99" s="40">
        <v>6</v>
      </c>
      <c r="B99" s="41" t="s">
        <v>73</v>
      </c>
      <c r="C99" s="41" t="s">
        <v>28</v>
      </c>
      <c r="D99" s="40" t="s">
        <v>5</v>
      </c>
      <c r="F99" s="96">
        <v>6</v>
      </c>
      <c r="G99" s="95" t="s">
        <v>73</v>
      </c>
      <c r="H99" s="95" t="s">
        <v>28</v>
      </c>
      <c r="I99" s="156" t="s">
        <v>5</v>
      </c>
      <c r="J99" s="174"/>
      <c r="K99" s="206">
        <v>6</v>
      </c>
      <c r="L99" s="314" t="s">
        <v>73</v>
      </c>
      <c r="M99" s="314" t="s">
        <v>28</v>
      </c>
      <c r="N99" s="207" t="s">
        <v>5</v>
      </c>
      <c r="O99" s="197"/>
      <c r="P99" s="208">
        <v>6</v>
      </c>
      <c r="Q99" s="314" t="s">
        <v>73</v>
      </c>
      <c r="R99" s="314" t="s">
        <v>28</v>
      </c>
      <c r="S99" s="206" t="s">
        <v>5</v>
      </c>
      <c r="T99" s="186"/>
      <c r="U99" s="206">
        <v>6</v>
      </c>
      <c r="V99" s="314" t="s">
        <v>73</v>
      </c>
      <c r="W99" s="314" t="s">
        <v>28</v>
      </c>
      <c r="X99" s="206" t="s">
        <v>5</v>
      </c>
      <c r="Y99" s="186"/>
      <c r="Z99" s="206">
        <v>6</v>
      </c>
      <c r="AA99" s="314" t="s">
        <v>73</v>
      </c>
      <c r="AB99" s="314" t="s">
        <v>28</v>
      </c>
      <c r="AC99" s="206" t="s">
        <v>5</v>
      </c>
    </row>
    <row r="100" spans="1:29" x14ac:dyDescent="0.25">
      <c r="A100" s="2" t="s">
        <v>6</v>
      </c>
      <c r="B100" s="10" t="s">
        <v>74</v>
      </c>
      <c r="C100" s="15">
        <f>'Quadro-Resumo'!$I$8</f>
        <v>0.05</v>
      </c>
      <c r="D100" s="51">
        <f>C100*D116</f>
        <v>631.77876600000002</v>
      </c>
      <c r="F100" s="2" t="s">
        <v>6</v>
      </c>
      <c r="G100" s="10" t="s">
        <v>74</v>
      </c>
      <c r="H100" s="15">
        <f>'Quadro-Resumo'!$I$8</f>
        <v>0.05</v>
      </c>
      <c r="I100" s="162">
        <f>H100*I116</f>
        <v>626.00917000000004</v>
      </c>
      <c r="J100" s="174"/>
      <c r="K100" s="128" t="s">
        <v>6</v>
      </c>
      <c r="L100" s="132" t="s">
        <v>74</v>
      </c>
      <c r="M100" s="115">
        <f>'Quadro-Resumo'!$I$8</f>
        <v>0.05</v>
      </c>
      <c r="N100" s="187">
        <f>M100*N116</f>
        <v>621.16076999999996</v>
      </c>
      <c r="O100" s="197"/>
      <c r="P100" s="172" t="s">
        <v>6</v>
      </c>
      <c r="Q100" s="132" t="s">
        <v>74</v>
      </c>
      <c r="R100" s="115">
        <f>'Quadro-Resumo'!$I$8</f>
        <v>0.05</v>
      </c>
      <c r="S100" s="144">
        <f>R100*S116</f>
        <v>628.83068184000001</v>
      </c>
      <c r="T100" s="186"/>
      <c r="U100" s="128" t="s">
        <v>6</v>
      </c>
      <c r="V100" s="132" t="s">
        <v>74</v>
      </c>
      <c r="W100" s="115">
        <f>'Quadro-Resumo'!$I$8</f>
        <v>0.05</v>
      </c>
      <c r="X100" s="144">
        <f>W100*X116</f>
        <v>620.26379176320006</v>
      </c>
      <c r="Y100" s="186"/>
      <c r="Z100" s="128" t="s">
        <v>6</v>
      </c>
      <c r="AA100" s="132" t="s">
        <v>74</v>
      </c>
      <c r="AB100" s="115">
        <f>'Quadro-Resumo'!$I$8</f>
        <v>0.05</v>
      </c>
      <c r="AC100" s="144">
        <f>AB100*AC116</f>
        <v>662.64332862639242</v>
      </c>
    </row>
    <row r="101" spans="1:29" x14ac:dyDescent="0.25">
      <c r="A101" s="2" t="s">
        <v>8</v>
      </c>
      <c r="B101" s="10" t="s">
        <v>75</v>
      </c>
      <c r="C101" s="15">
        <f>'Quadro-Resumo'!$H$8</f>
        <v>0.10946134991766895</v>
      </c>
      <c r="D101" s="51">
        <f>C101*D116</f>
        <v>1383.1071315135819</v>
      </c>
      <c r="F101" s="2" t="s">
        <v>8</v>
      </c>
      <c r="G101" s="10" t="s">
        <v>75</v>
      </c>
      <c r="H101" s="15">
        <f>'Quadro-Resumo'!$H$8</f>
        <v>0.10946134991766895</v>
      </c>
      <c r="I101" s="162">
        <f>H101*I116</f>
        <v>1370.4761761807902</v>
      </c>
      <c r="J101" s="174"/>
      <c r="K101" s="128" t="s">
        <v>8</v>
      </c>
      <c r="L101" s="132" t="s">
        <v>75</v>
      </c>
      <c r="M101" s="115">
        <f>'Quadro-Resumo'!$H$8</f>
        <v>0.10946134991766895</v>
      </c>
      <c r="N101" s="187">
        <f>M101*N116</f>
        <v>1359.8619280019736</v>
      </c>
      <c r="O101" s="197"/>
      <c r="P101" s="172" t="s">
        <v>8</v>
      </c>
      <c r="Q101" s="132" t="s">
        <v>75</v>
      </c>
      <c r="R101" s="115">
        <f>'Quadro-Resumo'!$H$8</f>
        <v>0.10946134991766895</v>
      </c>
      <c r="S101" s="144">
        <f>R101*S116</f>
        <v>1376.6531060770917</v>
      </c>
      <c r="T101" s="186"/>
      <c r="U101" s="128" t="s">
        <v>8</v>
      </c>
      <c r="V101" s="132" t="s">
        <v>75</v>
      </c>
      <c r="W101" s="115">
        <f>'Quadro-Resumo'!$H$8</f>
        <v>0.10946134991766895</v>
      </c>
      <c r="X101" s="144">
        <f>W101*X116</f>
        <v>1357.8982390290357</v>
      </c>
      <c r="Y101" s="186"/>
      <c r="Z101" s="128" t="s">
        <v>8</v>
      </c>
      <c r="AA101" s="132" t="s">
        <v>75</v>
      </c>
      <c r="AB101" s="115">
        <f>'Quadro-Resumo'!$H$8</f>
        <v>0.10946134991766895</v>
      </c>
      <c r="AC101" s="144">
        <f>AB101*AC116</f>
        <v>1450.6766653076488</v>
      </c>
    </row>
    <row r="102" spans="1:29" x14ac:dyDescent="0.25">
      <c r="A102" s="2" t="s">
        <v>10</v>
      </c>
      <c r="B102" s="10" t="s">
        <v>108</v>
      </c>
      <c r="C102" s="16">
        <f>SUM(C103:C105)</f>
        <v>8.6499999999999994E-2</v>
      </c>
      <c r="D102" s="42">
        <f>C102*(($D$100+$D$101+$D$116)/(1-$C$102))</f>
        <v>1387.2631585275585</v>
      </c>
      <c r="F102" s="2" t="s">
        <v>10</v>
      </c>
      <c r="G102" s="10" t="s">
        <v>108</v>
      </c>
      <c r="H102" s="16">
        <f>SUM(H103:H105)</f>
        <v>5.6499999999999995E-2</v>
      </c>
      <c r="I102" s="161">
        <f>H102*(($I$100+$I$101+$I$116)/(1-$H$102))</f>
        <v>869.30766736535725</v>
      </c>
      <c r="J102" s="174"/>
      <c r="K102" s="128" t="s">
        <v>10</v>
      </c>
      <c r="L102" s="132" t="s">
        <v>108</v>
      </c>
      <c r="M102" s="116">
        <f>SUM(M103:M105)</f>
        <v>5.6499999999999995E-2</v>
      </c>
      <c r="N102" s="169">
        <f>M102*(($N$100+$N$101+$N$116)/(1-$H$102))</f>
        <v>862.57493644632893</v>
      </c>
      <c r="O102" s="197"/>
      <c r="P102" s="172" t="s">
        <v>10</v>
      </c>
      <c r="Q102" s="132" t="s">
        <v>108</v>
      </c>
      <c r="R102" s="116">
        <f>SUM(R103:R105)</f>
        <v>5.6499999999999995E-2</v>
      </c>
      <c r="S102" s="114">
        <f>R102*(($S$100+$S$101+$S$116)/(1-$R$102))</f>
        <v>873.2257599327138</v>
      </c>
      <c r="T102" s="186"/>
      <c r="U102" s="128" t="s">
        <v>10</v>
      </c>
      <c r="V102" s="132" t="s">
        <v>108</v>
      </c>
      <c r="W102" s="116">
        <f>SUM(W103:W105)</f>
        <v>5.6499999999999995E-2</v>
      </c>
      <c r="X102" s="114">
        <f>W102*(($X$100+$X$101+$X$116)/(1-$W$102))</f>
        <v>861.32934756987527</v>
      </c>
      <c r="Y102" s="186"/>
      <c r="Z102" s="128" t="s">
        <v>10</v>
      </c>
      <c r="AA102" s="132" t="s">
        <v>108</v>
      </c>
      <c r="AB102" s="116">
        <f>SUM(AB103:AB105)</f>
        <v>5.6499999999999995E-2</v>
      </c>
      <c r="AC102" s="114">
        <f>AB102*(($AC$100+$AC$101+$AC$116)/(1-$AB$102))</f>
        <v>920.17969369909554</v>
      </c>
    </row>
    <row r="103" spans="1:29" x14ac:dyDescent="0.25">
      <c r="A103" s="2" t="s">
        <v>103</v>
      </c>
      <c r="B103" s="10" t="s">
        <v>102</v>
      </c>
      <c r="C103" s="16">
        <v>6.4999999999999997E-3</v>
      </c>
      <c r="D103" s="42">
        <f>C103*(($D$100+$D$101+$D$116)/(1-$C$102))</f>
        <v>104.2452084442674</v>
      </c>
      <c r="F103" s="2" t="s">
        <v>103</v>
      </c>
      <c r="G103" s="10" t="s">
        <v>102</v>
      </c>
      <c r="H103" s="16">
        <v>6.4999999999999997E-3</v>
      </c>
      <c r="I103" s="161">
        <f>H103*(($I$100+$I$101+$I$116)/(1-$H$102))</f>
        <v>100.00884668804996</v>
      </c>
      <c r="J103" s="174"/>
      <c r="K103" s="128" t="s">
        <v>103</v>
      </c>
      <c r="L103" s="132" t="s">
        <v>102</v>
      </c>
      <c r="M103" s="116">
        <v>6.4999999999999997E-3</v>
      </c>
      <c r="N103" s="169">
        <f>M103*(($N$100+$N$101+$N$116)/(1-$H$102))</f>
        <v>99.234284723913959</v>
      </c>
      <c r="O103" s="197"/>
      <c r="P103" s="172" t="s">
        <v>103</v>
      </c>
      <c r="Q103" s="132" t="s">
        <v>102</v>
      </c>
      <c r="R103" s="116">
        <v>6.4999999999999997E-3</v>
      </c>
      <c r="S103" s="114">
        <f>R103*(($S$100+$S$101+$S$116)/(1-$R$102))</f>
        <v>100.45960070022372</v>
      </c>
      <c r="T103" s="186"/>
      <c r="U103" s="128" t="s">
        <v>103</v>
      </c>
      <c r="V103" s="132" t="s">
        <v>102</v>
      </c>
      <c r="W103" s="116">
        <v>6.4999999999999997E-3</v>
      </c>
      <c r="X103" s="114">
        <f>W103*(($X$100+$X$101+$X$116)/(1-$W$102))</f>
        <v>99.090986888569716</v>
      </c>
      <c r="Y103" s="186"/>
      <c r="Z103" s="128" t="s">
        <v>103</v>
      </c>
      <c r="AA103" s="132" t="s">
        <v>102</v>
      </c>
      <c r="AB103" s="116">
        <v>6.4999999999999997E-3</v>
      </c>
      <c r="AC103" s="114">
        <f>AB103*(($AC$100+$AC$101+$AC$116)/(1-$AB$102))</f>
        <v>105.86138069104639</v>
      </c>
    </row>
    <row r="104" spans="1:29" x14ac:dyDescent="0.25">
      <c r="A104" s="2" t="s">
        <v>105</v>
      </c>
      <c r="B104" s="10" t="s">
        <v>104</v>
      </c>
      <c r="C104" s="16">
        <v>0.03</v>
      </c>
      <c r="D104" s="42">
        <f>C104*(($D$100+$D$101+$D$116)/(1-$C$102))</f>
        <v>481.13173128123418</v>
      </c>
      <c r="F104" s="2" t="s">
        <v>105</v>
      </c>
      <c r="G104" s="10" t="s">
        <v>104</v>
      </c>
      <c r="H104" s="16">
        <v>0.03</v>
      </c>
      <c r="I104" s="161">
        <f>H104*(($I$100+$I$101+$I$116)/(1-$H$102))</f>
        <v>461.57929240638441</v>
      </c>
      <c r="J104" s="174"/>
      <c r="K104" s="128" t="s">
        <v>105</v>
      </c>
      <c r="L104" s="132" t="s">
        <v>104</v>
      </c>
      <c r="M104" s="116">
        <v>0.03</v>
      </c>
      <c r="N104" s="169">
        <f>M104*(($N$100+$N$101+$N$116)/(1-$H$102))</f>
        <v>458.00439103344905</v>
      </c>
      <c r="O104" s="197"/>
      <c r="P104" s="172" t="s">
        <v>105</v>
      </c>
      <c r="Q104" s="132" t="s">
        <v>104</v>
      </c>
      <c r="R104" s="116">
        <v>0.03</v>
      </c>
      <c r="S104" s="114">
        <f>R104*(($S$100+$S$101+$S$116)/(1-$R$102))</f>
        <v>463.65969553949412</v>
      </c>
      <c r="T104" s="186"/>
      <c r="U104" s="128" t="s">
        <v>105</v>
      </c>
      <c r="V104" s="132" t="s">
        <v>104</v>
      </c>
      <c r="W104" s="116">
        <v>0.03</v>
      </c>
      <c r="X104" s="114">
        <f>W104*(($X$100+$X$101+$X$116)/(1-$W$102))</f>
        <v>457.34301640878334</v>
      </c>
      <c r="Y104" s="186"/>
      <c r="Z104" s="128" t="s">
        <v>105</v>
      </c>
      <c r="AA104" s="132" t="s">
        <v>104</v>
      </c>
      <c r="AB104" s="116">
        <v>0.03</v>
      </c>
      <c r="AC104" s="114">
        <f>AB104*(($AC$100+$AC$101+$AC$116)/(1-$AB$102))</f>
        <v>488.59098780482952</v>
      </c>
    </row>
    <row r="105" spans="1:29" x14ac:dyDescent="0.25">
      <c r="A105" s="2" t="s">
        <v>107</v>
      </c>
      <c r="B105" s="10" t="s">
        <v>106</v>
      </c>
      <c r="C105" s="16">
        <v>0.05</v>
      </c>
      <c r="D105" s="42">
        <f>C105*(($D$100+$D$101+$D$116)/(1-$C$102))</f>
        <v>801.8862188020571</v>
      </c>
      <c r="F105" s="112" t="s">
        <v>107</v>
      </c>
      <c r="G105" s="113" t="s">
        <v>106</v>
      </c>
      <c r="H105" s="103">
        <v>0.02</v>
      </c>
      <c r="I105" s="167">
        <f>H105*(($I$100+$I$101+$I$116)/(1-$H$102))</f>
        <v>307.71952827092298</v>
      </c>
      <c r="J105" s="174"/>
      <c r="K105" s="128" t="s">
        <v>107</v>
      </c>
      <c r="L105" s="132" t="s">
        <v>106</v>
      </c>
      <c r="M105" s="116">
        <v>0.02</v>
      </c>
      <c r="N105" s="169">
        <f>M105*(($N$100+$N$101+$N$116)/(1-$H$102))</f>
        <v>305.33626068896604</v>
      </c>
      <c r="O105" s="197"/>
      <c r="P105" s="172" t="s">
        <v>107</v>
      </c>
      <c r="Q105" s="132" t="s">
        <v>106</v>
      </c>
      <c r="R105" s="116">
        <v>0.02</v>
      </c>
      <c r="S105" s="114">
        <f>R105*(($S$100+$S$101+$S$116)/(1-$R$102))</f>
        <v>309.1064636929961</v>
      </c>
      <c r="T105" s="186"/>
      <c r="U105" s="128" t="s">
        <v>107</v>
      </c>
      <c r="V105" s="132" t="s">
        <v>106</v>
      </c>
      <c r="W105" s="116">
        <v>0.02</v>
      </c>
      <c r="X105" s="114">
        <f>W105*(($X$100+$X$101+$X$116)/(1-$W$102))</f>
        <v>304.89534427252227</v>
      </c>
      <c r="Y105" s="186"/>
      <c r="Z105" s="128" t="s">
        <v>107</v>
      </c>
      <c r="AA105" s="132" t="s">
        <v>106</v>
      </c>
      <c r="AB105" s="116">
        <v>0.02</v>
      </c>
      <c r="AC105" s="114">
        <f>AB105*(($AC$100+$AC$101+$AC$116)/(1-$AB$102))</f>
        <v>325.72732520321972</v>
      </c>
    </row>
    <row r="106" spans="1:29" ht="36" customHeight="1" x14ac:dyDescent="0.25">
      <c r="A106" s="9" t="s">
        <v>12</v>
      </c>
      <c r="B106" s="6" t="s">
        <v>110</v>
      </c>
      <c r="C106" s="31">
        <v>4.4999999999999998E-2</v>
      </c>
      <c r="D106" s="43">
        <f>C106*(($D$100+$D$101+$D$116)/(1-$C$102))</f>
        <v>721.6975969218513</v>
      </c>
      <c r="F106" s="9" t="s">
        <v>12</v>
      </c>
      <c r="G106" s="6" t="s">
        <v>110</v>
      </c>
      <c r="H106" s="31">
        <v>4.4999999999999998E-2</v>
      </c>
      <c r="I106" s="166">
        <f>H106*(($I$100+$I$101+$I$116)/(1-$H$102))</f>
        <v>692.36893860957662</v>
      </c>
      <c r="J106" s="174"/>
      <c r="K106" s="129" t="s">
        <v>12</v>
      </c>
      <c r="L106" s="143" t="s">
        <v>110</v>
      </c>
      <c r="M106" s="139">
        <v>4.4999999999999998E-2</v>
      </c>
      <c r="N106" s="333">
        <f>M106*(($N$100+$N$101+$N$116)/(1-$H$102))</f>
        <v>687.00658655017355</v>
      </c>
      <c r="O106" s="197"/>
      <c r="P106" s="173" t="s">
        <v>12</v>
      </c>
      <c r="Q106" s="143" t="s">
        <v>110</v>
      </c>
      <c r="R106" s="139">
        <v>4.4999999999999998E-2</v>
      </c>
      <c r="S106" s="334">
        <f>R106*(($S$100+$S$101+$S$116)/(1-$R$102))</f>
        <v>695.48954330924118</v>
      </c>
      <c r="T106" s="186"/>
      <c r="U106" s="129" t="s">
        <v>12</v>
      </c>
      <c r="V106" s="143" t="s">
        <v>110</v>
      </c>
      <c r="W106" s="139">
        <v>4.4999999999999998E-2</v>
      </c>
      <c r="X106" s="334">
        <f>W106*(($X$100+$X$101+$X$116)/(1-$W$102))</f>
        <v>686.01452461317501</v>
      </c>
      <c r="Y106" s="186"/>
      <c r="Z106" s="129" t="s">
        <v>12</v>
      </c>
      <c r="AA106" s="143" t="s">
        <v>110</v>
      </c>
      <c r="AB106" s="139">
        <v>4.4999999999999998E-2</v>
      </c>
      <c r="AC106" s="334">
        <f>AB106*(($AC$100+$AC$101+$AC$116)/(1-$AB$102))</f>
        <v>732.88648170724434</v>
      </c>
    </row>
    <row r="107" spans="1:29" x14ac:dyDescent="0.25">
      <c r="A107" s="233" t="s">
        <v>18</v>
      </c>
      <c r="B107" s="233"/>
      <c r="C107" s="16">
        <f>SUM(C100:C102)</f>
        <v>0.24596134991766896</v>
      </c>
      <c r="D107" s="51">
        <f>D100+D101+D102+D106</f>
        <v>4123.8466529629914</v>
      </c>
      <c r="F107" s="233" t="s">
        <v>18</v>
      </c>
      <c r="G107" s="233"/>
      <c r="H107" s="16">
        <f>SUM(H100:H102)</f>
        <v>0.21596134991766897</v>
      </c>
      <c r="I107" s="162">
        <f>I100+I101+I102+I106</f>
        <v>3558.1619521557241</v>
      </c>
      <c r="J107" s="174"/>
      <c r="K107" s="264" t="s">
        <v>18</v>
      </c>
      <c r="L107" s="264"/>
      <c r="M107" s="116">
        <f>SUM(M100:M102)</f>
        <v>0.21596134991766897</v>
      </c>
      <c r="N107" s="187">
        <f>N100+N101+N102+N106</f>
        <v>3530.6042209984762</v>
      </c>
      <c r="O107" s="197"/>
      <c r="P107" s="263" t="s">
        <v>18</v>
      </c>
      <c r="Q107" s="264"/>
      <c r="R107" s="116">
        <f>SUM(R100:R102)</f>
        <v>0.21596134991766897</v>
      </c>
      <c r="S107" s="144">
        <f>S100+S101+S102+S106</f>
        <v>3574.1990911590469</v>
      </c>
      <c r="T107" s="186"/>
      <c r="U107" s="264" t="s">
        <v>18</v>
      </c>
      <c r="V107" s="264"/>
      <c r="W107" s="116">
        <f>SUM(W100:W102)</f>
        <v>0.21596134991766897</v>
      </c>
      <c r="X107" s="144">
        <f>X100+X101+X102+X106</f>
        <v>3525.5059029752861</v>
      </c>
      <c r="Y107" s="186"/>
      <c r="Z107" s="264" t="s">
        <v>18</v>
      </c>
      <c r="AA107" s="264"/>
      <c r="AB107" s="116">
        <f>SUM(AB100:AB102)</f>
        <v>0.21596134991766897</v>
      </c>
      <c r="AC107" s="144">
        <f>AC100+AC101+AC102+AC106</f>
        <v>3766.386169340381</v>
      </c>
    </row>
    <row r="108" spans="1:29" x14ac:dyDescent="0.25">
      <c r="G108" s="1"/>
      <c r="H108" s="1"/>
      <c r="J108" s="174"/>
      <c r="K108" s="186"/>
      <c r="L108" s="288"/>
      <c r="M108" s="288"/>
      <c r="N108" s="186"/>
      <c r="O108" s="197"/>
      <c r="P108" s="186"/>
      <c r="Q108" s="288"/>
      <c r="R108" s="288"/>
      <c r="S108" s="186"/>
      <c r="T108" s="186"/>
      <c r="U108" s="186"/>
      <c r="V108" s="288"/>
      <c r="W108" s="288"/>
      <c r="X108" s="186"/>
      <c r="Y108" s="186"/>
      <c r="Z108" s="186"/>
      <c r="AA108" s="288"/>
      <c r="AB108" s="288"/>
      <c r="AC108" s="186"/>
    </row>
    <row r="109" spans="1:29" x14ac:dyDescent="0.25">
      <c r="A109" s="235" t="s">
        <v>100</v>
      </c>
      <c r="B109" s="235"/>
      <c r="C109" s="235"/>
      <c r="D109" s="235"/>
      <c r="F109" s="235" t="s">
        <v>100</v>
      </c>
      <c r="G109" s="235"/>
      <c r="H109" s="235"/>
      <c r="I109" s="236"/>
      <c r="J109" s="174"/>
      <c r="K109" s="335" t="s">
        <v>100</v>
      </c>
      <c r="L109" s="335"/>
      <c r="M109" s="335"/>
      <c r="N109" s="336"/>
      <c r="O109" s="197"/>
      <c r="P109" s="337" t="s">
        <v>100</v>
      </c>
      <c r="Q109" s="335"/>
      <c r="R109" s="335"/>
      <c r="S109" s="335"/>
      <c r="T109" s="186"/>
      <c r="U109" s="335" t="s">
        <v>100</v>
      </c>
      <c r="V109" s="335"/>
      <c r="W109" s="335"/>
      <c r="X109" s="335"/>
      <c r="Y109" s="186"/>
      <c r="Z109" s="335" t="s">
        <v>100</v>
      </c>
      <c r="AA109" s="335"/>
      <c r="AB109" s="335"/>
      <c r="AC109" s="335"/>
    </row>
    <row r="110" spans="1:29" x14ac:dyDescent="0.25">
      <c r="A110" s="237" t="s">
        <v>82</v>
      </c>
      <c r="B110" s="238"/>
      <c r="C110" s="239"/>
      <c r="D110" s="35" t="s">
        <v>76</v>
      </c>
      <c r="F110" s="237" t="s">
        <v>82</v>
      </c>
      <c r="G110" s="238"/>
      <c r="H110" s="239"/>
      <c r="I110" s="159" t="s">
        <v>76</v>
      </c>
      <c r="J110" s="174"/>
      <c r="K110" s="268" t="s">
        <v>82</v>
      </c>
      <c r="L110" s="322"/>
      <c r="M110" s="263"/>
      <c r="N110" s="313" t="s">
        <v>76</v>
      </c>
      <c r="O110" s="197"/>
      <c r="P110" s="322" t="s">
        <v>82</v>
      </c>
      <c r="Q110" s="322"/>
      <c r="R110" s="263"/>
      <c r="S110" s="314" t="s">
        <v>76</v>
      </c>
      <c r="T110" s="186"/>
      <c r="U110" s="268" t="s">
        <v>82</v>
      </c>
      <c r="V110" s="322"/>
      <c r="W110" s="263"/>
      <c r="X110" s="314" t="s">
        <v>76</v>
      </c>
      <c r="Y110" s="186"/>
      <c r="Z110" s="268" t="s">
        <v>82</v>
      </c>
      <c r="AA110" s="322"/>
      <c r="AB110" s="263"/>
      <c r="AC110" s="314" t="s">
        <v>76</v>
      </c>
    </row>
    <row r="111" spans="1:29" x14ac:dyDescent="0.25">
      <c r="A111" s="9" t="s">
        <v>6</v>
      </c>
      <c r="B111" s="232" t="s">
        <v>77</v>
      </c>
      <c r="C111" s="232"/>
      <c r="D111" s="42">
        <f>D19</f>
        <v>8000</v>
      </c>
      <c r="F111" s="9" t="s">
        <v>6</v>
      </c>
      <c r="G111" s="232" t="s">
        <v>77</v>
      </c>
      <c r="H111" s="232"/>
      <c r="I111" s="161">
        <f>I19</f>
        <v>8000</v>
      </c>
      <c r="J111" s="174"/>
      <c r="K111" s="129" t="s">
        <v>6</v>
      </c>
      <c r="L111" s="269" t="s">
        <v>77</v>
      </c>
      <c r="M111" s="269"/>
      <c r="N111" s="169">
        <f>N19</f>
        <v>8000</v>
      </c>
      <c r="O111" s="197"/>
      <c r="P111" s="173" t="s">
        <v>6</v>
      </c>
      <c r="Q111" s="269" t="s">
        <v>77</v>
      </c>
      <c r="R111" s="269"/>
      <c r="S111" s="114">
        <f>S19</f>
        <v>8096</v>
      </c>
      <c r="T111" s="186"/>
      <c r="U111" s="129" t="s">
        <v>6</v>
      </c>
      <c r="V111" s="269" t="s">
        <v>77</v>
      </c>
      <c r="W111" s="269"/>
      <c r="X111" s="114">
        <f>X19</f>
        <v>8096</v>
      </c>
      <c r="Y111" s="186"/>
      <c r="Z111" s="129" t="s">
        <v>6</v>
      </c>
      <c r="AA111" s="269" t="s">
        <v>77</v>
      </c>
      <c r="AB111" s="269"/>
      <c r="AC111" s="114">
        <f>AC19</f>
        <v>8643.2896000000001</v>
      </c>
    </row>
    <row r="112" spans="1:29" ht="30" customHeight="1" x14ac:dyDescent="0.25">
      <c r="A112" s="9" t="s">
        <v>8</v>
      </c>
      <c r="B112" s="232" t="s">
        <v>19</v>
      </c>
      <c r="C112" s="232"/>
      <c r="D112" s="42">
        <f>D53</f>
        <v>3792.9234000000001</v>
      </c>
      <c r="F112" s="9" t="s">
        <v>8</v>
      </c>
      <c r="G112" s="232" t="s">
        <v>19</v>
      </c>
      <c r="H112" s="232"/>
      <c r="I112" s="161">
        <f>I53</f>
        <v>3792.9234000000001</v>
      </c>
      <c r="J112" s="174"/>
      <c r="K112" s="129" t="s">
        <v>8</v>
      </c>
      <c r="L112" s="269" t="s">
        <v>19</v>
      </c>
      <c r="M112" s="269"/>
      <c r="N112" s="169">
        <f>N53</f>
        <v>3695.9553999999994</v>
      </c>
      <c r="O112" s="197"/>
      <c r="P112" s="173" t="s">
        <v>8</v>
      </c>
      <c r="Q112" s="269" t="s">
        <v>19</v>
      </c>
      <c r="R112" s="269"/>
      <c r="S112" s="114">
        <f>S53</f>
        <v>3744.6265168</v>
      </c>
      <c r="T112" s="186"/>
      <c r="U112" s="129" t="s">
        <v>8</v>
      </c>
      <c r="V112" s="269" t="s">
        <v>19</v>
      </c>
      <c r="W112" s="269"/>
      <c r="X112" s="114">
        <f>X53</f>
        <v>3744.6265168</v>
      </c>
      <c r="Y112" s="186"/>
      <c r="Z112" s="129" t="s">
        <v>8</v>
      </c>
      <c r="AA112" s="269" t="s">
        <v>19</v>
      </c>
      <c r="AB112" s="269"/>
      <c r="AC112" s="114">
        <f>AC53</f>
        <v>4006.7573601356803</v>
      </c>
    </row>
    <row r="113" spans="1:29" x14ac:dyDescent="0.25">
      <c r="A113" s="9" t="s">
        <v>10</v>
      </c>
      <c r="B113" s="232" t="s">
        <v>78</v>
      </c>
      <c r="C113" s="232"/>
      <c r="D113" s="42">
        <f>D63</f>
        <v>717.56319999999994</v>
      </c>
      <c r="F113" s="9" t="s">
        <v>10</v>
      </c>
      <c r="G113" s="232" t="s">
        <v>78</v>
      </c>
      <c r="H113" s="232"/>
      <c r="I113" s="161">
        <f>I63</f>
        <v>602.17128000000002</v>
      </c>
      <c r="J113" s="174"/>
      <c r="K113" s="129" t="s">
        <v>10</v>
      </c>
      <c r="L113" s="269" t="s">
        <v>78</v>
      </c>
      <c r="M113" s="269"/>
      <c r="N113" s="169">
        <f>N63</f>
        <v>602.17128000000002</v>
      </c>
      <c r="O113" s="197"/>
      <c r="P113" s="173" t="s">
        <v>10</v>
      </c>
      <c r="Q113" s="269" t="s">
        <v>78</v>
      </c>
      <c r="R113" s="269"/>
      <c r="S113" s="114">
        <f>S63</f>
        <v>609.39733535999994</v>
      </c>
      <c r="T113" s="186"/>
      <c r="U113" s="129" t="s">
        <v>10</v>
      </c>
      <c r="V113" s="269" t="s">
        <v>78</v>
      </c>
      <c r="W113" s="269"/>
      <c r="X113" s="114">
        <f>X63</f>
        <v>438.05953382399991</v>
      </c>
      <c r="Y113" s="186"/>
      <c r="Z113" s="129" t="s">
        <v>10</v>
      </c>
      <c r="AA113" s="269" t="s">
        <v>78</v>
      </c>
      <c r="AB113" s="269"/>
      <c r="AC113" s="114">
        <f>AC63</f>
        <v>467.67235831050237</v>
      </c>
    </row>
    <row r="114" spans="1:29" ht="30" customHeight="1" x14ac:dyDescent="0.25">
      <c r="A114" s="9" t="s">
        <v>12</v>
      </c>
      <c r="B114" s="232" t="s">
        <v>53</v>
      </c>
      <c r="C114" s="232"/>
      <c r="D114" s="42">
        <f>D87</f>
        <v>125.08871999999998</v>
      </c>
      <c r="F114" s="9" t="s">
        <v>12</v>
      </c>
      <c r="G114" s="232" t="s">
        <v>53</v>
      </c>
      <c r="H114" s="232"/>
      <c r="I114" s="161">
        <f>I87</f>
        <v>125.08871999999998</v>
      </c>
      <c r="J114" s="174"/>
      <c r="K114" s="129" t="s">
        <v>12</v>
      </c>
      <c r="L114" s="269" t="s">
        <v>53</v>
      </c>
      <c r="M114" s="269"/>
      <c r="N114" s="169">
        <f>N87</f>
        <v>125.08871999999998</v>
      </c>
      <c r="O114" s="197"/>
      <c r="P114" s="173" t="s">
        <v>12</v>
      </c>
      <c r="Q114" s="269" t="s">
        <v>53</v>
      </c>
      <c r="R114" s="269"/>
      <c r="S114" s="114">
        <f>S87</f>
        <v>126.58978463999999</v>
      </c>
      <c r="T114" s="186"/>
      <c r="U114" s="129" t="s">
        <v>12</v>
      </c>
      <c r="V114" s="269" t="s">
        <v>53</v>
      </c>
      <c r="W114" s="269"/>
      <c r="X114" s="114">
        <f>X87</f>
        <v>126.58978463999999</v>
      </c>
      <c r="Y114" s="186"/>
      <c r="Z114" s="129" t="s">
        <v>12</v>
      </c>
      <c r="AA114" s="269" t="s">
        <v>53</v>
      </c>
      <c r="AB114" s="269"/>
      <c r="AC114" s="114">
        <f>AC87</f>
        <v>135.14725408166402</v>
      </c>
    </row>
    <row r="115" spans="1:29" x14ac:dyDescent="0.25">
      <c r="A115" s="9" t="s">
        <v>14</v>
      </c>
      <c r="B115" s="232" t="s">
        <v>67</v>
      </c>
      <c r="C115" s="232"/>
      <c r="D115" s="42">
        <f>D95</f>
        <v>0</v>
      </c>
      <c r="F115" s="9" t="s">
        <v>14</v>
      </c>
      <c r="G115" s="232" t="s">
        <v>67</v>
      </c>
      <c r="H115" s="232"/>
      <c r="I115" s="161">
        <f>I95</f>
        <v>0</v>
      </c>
      <c r="J115" s="174"/>
      <c r="K115" s="129" t="s">
        <v>14</v>
      </c>
      <c r="L115" s="269" t="s">
        <v>67</v>
      </c>
      <c r="M115" s="269"/>
      <c r="N115" s="169">
        <f>N95</f>
        <v>0</v>
      </c>
      <c r="O115" s="197"/>
      <c r="P115" s="173" t="s">
        <v>14</v>
      </c>
      <c r="Q115" s="269" t="s">
        <v>67</v>
      </c>
      <c r="R115" s="269"/>
      <c r="S115" s="114">
        <f>S95</f>
        <v>0</v>
      </c>
      <c r="T115" s="186"/>
      <c r="U115" s="129" t="s">
        <v>14</v>
      </c>
      <c r="V115" s="269" t="s">
        <v>67</v>
      </c>
      <c r="W115" s="269"/>
      <c r="X115" s="114">
        <f>X95</f>
        <v>0</v>
      </c>
      <c r="Y115" s="186"/>
      <c r="Z115" s="129" t="s">
        <v>14</v>
      </c>
      <c r="AA115" s="269" t="s">
        <v>67</v>
      </c>
      <c r="AB115" s="269"/>
      <c r="AC115" s="114">
        <f>AC95</f>
        <v>0</v>
      </c>
    </row>
    <row r="116" spans="1:29" x14ac:dyDescent="0.25">
      <c r="A116" s="233" t="s">
        <v>79</v>
      </c>
      <c r="B116" s="233"/>
      <c r="C116" s="233"/>
      <c r="D116" s="42">
        <f>SUM(D111:D115)</f>
        <v>12635.57532</v>
      </c>
      <c r="F116" s="233" t="s">
        <v>79</v>
      </c>
      <c r="G116" s="233"/>
      <c r="H116" s="233"/>
      <c r="I116" s="161">
        <f>SUM(I111:I115)</f>
        <v>12520.1834</v>
      </c>
      <c r="J116" s="174"/>
      <c r="K116" s="264" t="s">
        <v>79</v>
      </c>
      <c r="L116" s="264"/>
      <c r="M116" s="264"/>
      <c r="N116" s="169">
        <f>SUM(N111:N115)</f>
        <v>12423.215399999999</v>
      </c>
      <c r="O116" s="197"/>
      <c r="P116" s="263" t="s">
        <v>79</v>
      </c>
      <c r="Q116" s="264"/>
      <c r="R116" s="264"/>
      <c r="S116" s="114">
        <f>SUM(S111:S115)</f>
        <v>12576.613636799999</v>
      </c>
      <c r="T116" s="186"/>
      <c r="U116" s="264" t="s">
        <v>79</v>
      </c>
      <c r="V116" s="264"/>
      <c r="W116" s="264"/>
      <c r="X116" s="114">
        <f>SUM(X111:X115)</f>
        <v>12405.275835263999</v>
      </c>
      <c r="Y116" s="186"/>
      <c r="Z116" s="264" t="s">
        <v>79</v>
      </c>
      <c r="AA116" s="264"/>
      <c r="AB116" s="264"/>
      <c r="AC116" s="114">
        <f>SUM(AC111:AC115)</f>
        <v>13252.866572527848</v>
      </c>
    </row>
    <row r="117" spans="1:29" x14ac:dyDescent="0.25">
      <c r="A117" s="2" t="s">
        <v>16</v>
      </c>
      <c r="B117" s="234" t="s">
        <v>72</v>
      </c>
      <c r="C117" s="234"/>
      <c r="D117" s="42">
        <f>D107</f>
        <v>4123.8466529629914</v>
      </c>
      <c r="F117" s="2" t="s">
        <v>16</v>
      </c>
      <c r="G117" s="234" t="s">
        <v>72</v>
      </c>
      <c r="H117" s="234"/>
      <c r="I117" s="161">
        <f>I107</f>
        <v>3558.1619521557241</v>
      </c>
      <c r="J117" s="174"/>
      <c r="K117" s="128" t="s">
        <v>16</v>
      </c>
      <c r="L117" s="267" t="s">
        <v>72</v>
      </c>
      <c r="M117" s="267"/>
      <c r="N117" s="169">
        <f>N107</f>
        <v>3530.6042209984762</v>
      </c>
      <c r="O117" s="197"/>
      <c r="P117" s="172" t="s">
        <v>16</v>
      </c>
      <c r="Q117" s="267" t="s">
        <v>72</v>
      </c>
      <c r="R117" s="267"/>
      <c r="S117" s="114">
        <f>S107</f>
        <v>3574.1990911590469</v>
      </c>
      <c r="T117" s="186"/>
      <c r="U117" s="128" t="s">
        <v>16</v>
      </c>
      <c r="V117" s="267" t="s">
        <v>72</v>
      </c>
      <c r="W117" s="267"/>
      <c r="X117" s="114">
        <f>X107</f>
        <v>3525.5059029752861</v>
      </c>
      <c r="Y117" s="186"/>
      <c r="Z117" s="128" t="s">
        <v>16</v>
      </c>
      <c r="AA117" s="267" t="s">
        <v>72</v>
      </c>
      <c r="AB117" s="267"/>
      <c r="AC117" s="114">
        <f>AC107</f>
        <v>3766.386169340381</v>
      </c>
    </row>
    <row r="118" spans="1:29" x14ac:dyDescent="0.25">
      <c r="A118" s="233" t="s">
        <v>80</v>
      </c>
      <c r="B118" s="233"/>
      <c r="C118" s="233"/>
      <c r="D118" s="42">
        <f>SUM(D116:D117)</f>
        <v>16759.421972962991</v>
      </c>
      <c r="F118" s="233" t="s">
        <v>80</v>
      </c>
      <c r="G118" s="233"/>
      <c r="H118" s="233"/>
      <c r="I118" s="167">
        <f>SUM(I116:I117)</f>
        <v>16078.345352155724</v>
      </c>
      <c r="J118" s="174"/>
      <c r="K118" s="264" t="s">
        <v>80</v>
      </c>
      <c r="L118" s="264"/>
      <c r="M118" s="264"/>
      <c r="N118" s="169">
        <f>SUM(N116:N117)</f>
        <v>15953.819620998474</v>
      </c>
      <c r="O118" s="197"/>
      <c r="P118" s="263" t="s">
        <v>80</v>
      </c>
      <c r="Q118" s="264"/>
      <c r="R118" s="264"/>
      <c r="S118" s="114">
        <f>SUM(S116:S117)</f>
        <v>16150.812727959046</v>
      </c>
      <c r="T118" s="186"/>
      <c r="U118" s="264" t="s">
        <v>80</v>
      </c>
      <c r="V118" s="264"/>
      <c r="W118" s="264"/>
      <c r="X118" s="114">
        <f>SUM(X116:X117)</f>
        <v>15930.781738239286</v>
      </c>
      <c r="Y118" s="186"/>
      <c r="Z118" s="264" t="s">
        <v>80</v>
      </c>
      <c r="AA118" s="264"/>
      <c r="AB118" s="264"/>
      <c r="AC118" s="114">
        <f>SUM(AC116:AC117)</f>
        <v>17019.252741868229</v>
      </c>
    </row>
  </sheetData>
  <mergeCells count="383">
    <mergeCell ref="L114:M114"/>
    <mergeCell ref="L115:M115"/>
    <mergeCell ref="K116:M116"/>
    <mergeCell ref="L117:M117"/>
    <mergeCell ref="K118:M118"/>
    <mergeCell ref="K97:N97"/>
    <mergeCell ref="K98:L98"/>
    <mergeCell ref="M98:N98"/>
    <mergeCell ref="K107:L107"/>
    <mergeCell ref="K109:N109"/>
    <mergeCell ref="K110:M110"/>
    <mergeCell ref="L111:M111"/>
    <mergeCell ref="L112:M112"/>
    <mergeCell ref="L113:M113"/>
    <mergeCell ref="L85:M85"/>
    <mergeCell ref="K87:M87"/>
    <mergeCell ref="K89:N89"/>
    <mergeCell ref="L90:M90"/>
    <mergeCell ref="L91:M91"/>
    <mergeCell ref="L92:M92"/>
    <mergeCell ref="L93:M93"/>
    <mergeCell ref="L94:M94"/>
    <mergeCell ref="K95:M95"/>
    <mergeCell ref="K63:L63"/>
    <mergeCell ref="K65:N65"/>
    <mergeCell ref="K66:N66"/>
    <mergeCell ref="K68:N68"/>
    <mergeCell ref="K76:L76"/>
    <mergeCell ref="K78:N78"/>
    <mergeCell ref="K81:L81"/>
    <mergeCell ref="K83:N83"/>
    <mergeCell ref="L84:M84"/>
    <mergeCell ref="K40:N40"/>
    <mergeCell ref="K46:M46"/>
    <mergeCell ref="K48:N48"/>
    <mergeCell ref="L49:M49"/>
    <mergeCell ref="L50:M50"/>
    <mergeCell ref="L51:M51"/>
    <mergeCell ref="L52:M52"/>
    <mergeCell ref="K53:M53"/>
    <mergeCell ref="K55:N55"/>
    <mergeCell ref="K1:N1"/>
    <mergeCell ref="K2:N2"/>
    <mergeCell ref="K3:N3"/>
    <mergeCell ref="M4:N4"/>
    <mergeCell ref="M5:N5"/>
    <mergeCell ref="M6:N6"/>
    <mergeCell ref="M7:N7"/>
    <mergeCell ref="M8:N8"/>
    <mergeCell ref="M9:N9"/>
    <mergeCell ref="K11:N11"/>
    <mergeCell ref="L12:M12"/>
    <mergeCell ref="L13:M13"/>
    <mergeCell ref="L14:M14"/>
    <mergeCell ref="L15:M15"/>
    <mergeCell ref="L16:M16"/>
    <mergeCell ref="L17:M17"/>
    <mergeCell ref="L18:M18"/>
    <mergeCell ref="K19:M19"/>
    <mergeCell ref="K21:N21"/>
    <mergeCell ref="K22:N22"/>
    <mergeCell ref="K26:L26"/>
    <mergeCell ref="K28:N28"/>
    <mergeCell ref="K38:L38"/>
    <mergeCell ref="Z110:AB110"/>
    <mergeCell ref="AA111:AB111"/>
    <mergeCell ref="AA112:AB112"/>
    <mergeCell ref="AA113:AB113"/>
    <mergeCell ref="Z78:AC78"/>
    <mergeCell ref="Z81:AA81"/>
    <mergeCell ref="Z83:AC83"/>
    <mergeCell ref="AA84:AB84"/>
    <mergeCell ref="AA85:AB85"/>
    <mergeCell ref="Z87:AB87"/>
    <mergeCell ref="Z89:AC89"/>
    <mergeCell ref="AA90:AB90"/>
    <mergeCell ref="AA91:AB91"/>
    <mergeCell ref="AA51:AB51"/>
    <mergeCell ref="AA52:AB52"/>
    <mergeCell ref="Z53:AB53"/>
    <mergeCell ref="Z55:AC55"/>
    <mergeCell ref="Z63:AA63"/>
    <mergeCell ref="Z65:AC65"/>
    <mergeCell ref="AA114:AB114"/>
    <mergeCell ref="AA115:AB115"/>
    <mergeCell ref="Z116:AB116"/>
    <mergeCell ref="AA117:AB117"/>
    <mergeCell ref="Z118:AB118"/>
    <mergeCell ref="AA92:AB92"/>
    <mergeCell ref="AA93:AB93"/>
    <mergeCell ref="AA94:AB94"/>
    <mergeCell ref="Z95:AB95"/>
    <mergeCell ref="Z97:AC97"/>
    <mergeCell ref="Z98:AA98"/>
    <mergeCell ref="AB98:AC98"/>
    <mergeCell ref="Z107:AA107"/>
    <mergeCell ref="Z109:AC109"/>
    <mergeCell ref="Z66:AC66"/>
    <mergeCell ref="Z68:AC68"/>
    <mergeCell ref="Z76:AA76"/>
    <mergeCell ref="Z22:AC22"/>
    <mergeCell ref="Z26:AA26"/>
    <mergeCell ref="Z28:AC28"/>
    <mergeCell ref="Z38:AA38"/>
    <mergeCell ref="Z40:AC40"/>
    <mergeCell ref="Z46:AB46"/>
    <mergeCell ref="Z48:AC48"/>
    <mergeCell ref="AA49:AB49"/>
    <mergeCell ref="AA50:AB50"/>
    <mergeCell ref="V114:W114"/>
    <mergeCell ref="V115:W115"/>
    <mergeCell ref="U116:W116"/>
    <mergeCell ref="V117:W117"/>
    <mergeCell ref="U118:W118"/>
    <mergeCell ref="Z1:AC1"/>
    <mergeCell ref="Z2:AC2"/>
    <mergeCell ref="Z3:AC3"/>
    <mergeCell ref="AB4:AC4"/>
    <mergeCell ref="AB5:AC5"/>
    <mergeCell ref="AB6:AC6"/>
    <mergeCell ref="AB7:AC7"/>
    <mergeCell ref="AB8:AC8"/>
    <mergeCell ref="AB9:AC9"/>
    <mergeCell ref="Z11:AC11"/>
    <mergeCell ref="AA12:AB12"/>
    <mergeCell ref="AA13:AB13"/>
    <mergeCell ref="AA14:AB14"/>
    <mergeCell ref="AA15:AB15"/>
    <mergeCell ref="AA16:AB16"/>
    <mergeCell ref="AA17:AB17"/>
    <mergeCell ref="AA18:AB18"/>
    <mergeCell ref="Z19:AB19"/>
    <mergeCell ref="Z21:AC21"/>
    <mergeCell ref="U97:X97"/>
    <mergeCell ref="U98:V98"/>
    <mergeCell ref="W98:X98"/>
    <mergeCell ref="U107:V107"/>
    <mergeCell ref="U109:X109"/>
    <mergeCell ref="U110:W110"/>
    <mergeCell ref="V111:W111"/>
    <mergeCell ref="V112:W112"/>
    <mergeCell ref="V113:W113"/>
    <mergeCell ref="V85:W85"/>
    <mergeCell ref="U87:W87"/>
    <mergeCell ref="U89:X89"/>
    <mergeCell ref="V90:W90"/>
    <mergeCell ref="V91:W91"/>
    <mergeCell ref="V92:W92"/>
    <mergeCell ref="V93:W93"/>
    <mergeCell ref="V94:W94"/>
    <mergeCell ref="U95:W95"/>
    <mergeCell ref="U63:V63"/>
    <mergeCell ref="U65:X65"/>
    <mergeCell ref="U66:X66"/>
    <mergeCell ref="U68:X68"/>
    <mergeCell ref="U76:V76"/>
    <mergeCell ref="U78:X78"/>
    <mergeCell ref="U81:V81"/>
    <mergeCell ref="U83:X83"/>
    <mergeCell ref="V84:W84"/>
    <mergeCell ref="U40:X40"/>
    <mergeCell ref="U46:W46"/>
    <mergeCell ref="U48:X48"/>
    <mergeCell ref="V49:W49"/>
    <mergeCell ref="V50:W50"/>
    <mergeCell ref="V51:W51"/>
    <mergeCell ref="V52:W52"/>
    <mergeCell ref="U53:W53"/>
    <mergeCell ref="U55:X55"/>
    <mergeCell ref="P118:R118"/>
    <mergeCell ref="U1:X1"/>
    <mergeCell ref="U2:X2"/>
    <mergeCell ref="U3:X3"/>
    <mergeCell ref="W4:X4"/>
    <mergeCell ref="W5:X5"/>
    <mergeCell ref="W6:X6"/>
    <mergeCell ref="W7:X7"/>
    <mergeCell ref="W8:X8"/>
    <mergeCell ref="W9:X9"/>
    <mergeCell ref="U11:X11"/>
    <mergeCell ref="V12:W12"/>
    <mergeCell ref="V13:W13"/>
    <mergeCell ref="V14:W14"/>
    <mergeCell ref="V15:W15"/>
    <mergeCell ref="V16:W16"/>
    <mergeCell ref="V17:W17"/>
    <mergeCell ref="V18:W18"/>
    <mergeCell ref="U19:W19"/>
    <mergeCell ref="U21:X21"/>
    <mergeCell ref="U22:X22"/>
    <mergeCell ref="U26:V26"/>
    <mergeCell ref="U28:X28"/>
    <mergeCell ref="U38:V38"/>
    <mergeCell ref="P109:S109"/>
    <mergeCell ref="P110:R110"/>
    <mergeCell ref="Q111:R111"/>
    <mergeCell ref="Q112:R112"/>
    <mergeCell ref="Q113:R113"/>
    <mergeCell ref="Q114:R114"/>
    <mergeCell ref="Q115:R115"/>
    <mergeCell ref="P116:R116"/>
    <mergeCell ref="Q117:R117"/>
    <mergeCell ref="Q91:R91"/>
    <mergeCell ref="Q92:R92"/>
    <mergeCell ref="Q93:R93"/>
    <mergeCell ref="Q94:R94"/>
    <mergeCell ref="P95:R95"/>
    <mergeCell ref="P97:S97"/>
    <mergeCell ref="P98:Q98"/>
    <mergeCell ref="R98:S98"/>
    <mergeCell ref="P107:Q107"/>
    <mergeCell ref="P76:Q76"/>
    <mergeCell ref="P78:S78"/>
    <mergeCell ref="P81:Q81"/>
    <mergeCell ref="P83:S83"/>
    <mergeCell ref="Q84:R84"/>
    <mergeCell ref="Q85:R85"/>
    <mergeCell ref="P87:R87"/>
    <mergeCell ref="P89:S89"/>
    <mergeCell ref="Q90:R90"/>
    <mergeCell ref="Q50:R50"/>
    <mergeCell ref="Q51:R51"/>
    <mergeCell ref="Q52:R52"/>
    <mergeCell ref="P53:R53"/>
    <mergeCell ref="P55:S55"/>
    <mergeCell ref="P63:Q63"/>
    <mergeCell ref="P65:S65"/>
    <mergeCell ref="P66:S66"/>
    <mergeCell ref="P68:S68"/>
    <mergeCell ref="P21:S21"/>
    <mergeCell ref="P22:S22"/>
    <mergeCell ref="P26:Q26"/>
    <mergeCell ref="P28:S28"/>
    <mergeCell ref="P38:Q38"/>
    <mergeCell ref="P40:S40"/>
    <mergeCell ref="P46:R46"/>
    <mergeCell ref="P48:S48"/>
    <mergeCell ref="Q49:R49"/>
    <mergeCell ref="P11:S11"/>
    <mergeCell ref="Q12:R12"/>
    <mergeCell ref="Q13:R13"/>
    <mergeCell ref="Q14:R14"/>
    <mergeCell ref="Q15:R15"/>
    <mergeCell ref="Q16:R16"/>
    <mergeCell ref="Q17:R17"/>
    <mergeCell ref="Q18:R18"/>
    <mergeCell ref="P19:R19"/>
    <mergeCell ref="P1:S1"/>
    <mergeCell ref="P2:S2"/>
    <mergeCell ref="P3:S3"/>
    <mergeCell ref="R4:S4"/>
    <mergeCell ref="R5:S5"/>
    <mergeCell ref="R6:S6"/>
    <mergeCell ref="R7:S7"/>
    <mergeCell ref="R8:S8"/>
    <mergeCell ref="R9:S9"/>
    <mergeCell ref="A118:C118"/>
    <mergeCell ref="B112:C112"/>
    <mergeCell ref="B113:C113"/>
    <mergeCell ref="B114:C114"/>
    <mergeCell ref="B115:C115"/>
    <mergeCell ref="A116:C116"/>
    <mergeCell ref="B117:C117"/>
    <mergeCell ref="B111:C111"/>
    <mergeCell ref="B93:C93"/>
    <mergeCell ref="B94:C94"/>
    <mergeCell ref="A95:C95"/>
    <mergeCell ref="A97:D97"/>
    <mergeCell ref="A98:B98"/>
    <mergeCell ref="C98:D98"/>
    <mergeCell ref="A107:B107"/>
    <mergeCell ref="A109:D109"/>
    <mergeCell ref="A110:C110"/>
    <mergeCell ref="B92:C92"/>
    <mergeCell ref="A76:B76"/>
    <mergeCell ref="A78:D78"/>
    <mergeCell ref="A81:B81"/>
    <mergeCell ref="A83:D83"/>
    <mergeCell ref="B84:C84"/>
    <mergeCell ref="B85:C85"/>
    <mergeCell ref="A87:C87"/>
    <mergeCell ref="A89:D89"/>
    <mergeCell ref="B90:C90"/>
    <mergeCell ref="B91:C91"/>
    <mergeCell ref="A68:D68"/>
    <mergeCell ref="B49:C49"/>
    <mergeCell ref="B50:C50"/>
    <mergeCell ref="B51:C51"/>
    <mergeCell ref="B52:C52"/>
    <mergeCell ref="A53:C53"/>
    <mergeCell ref="A55:D55"/>
    <mergeCell ref="A63:B63"/>
    <mergeCell ref="A65:D65"/>
    <mergeCell ref="A66:D66"/>
    <mergeCell ref="B16:C16"/>
    <mergeCell ref="B17:C17"/>
    <mergeCell ref="B18:C18"/>
    <mergeCell ref="A19:C19"/>
    <mergeCell ref="A48:D48"/>
    <mergeCell ref="A28:D28"/>
    <mergeCell ref="A38:B38"/>
    <mergeCell ref="A40:D40"/>
    <mergeCell ref="A46:C46"/>
    <mergeCell ref="A21:D21"/>
    <mergeCell ref="A22:D22"/>
    <mergeCell ref="A26:B26"/>
    <mergeCell ref="B15:C15"/>
    <mergeCell ref="B14:C14"/>
    <mergeCell ref="A1:D1"/>
    <mergeCell ref="A3:D3"/>
    <mergeCell ref="C4:D4"/>
    <mergeCell ref="C5:D5"/>
    <mergeCell ref="C6:D6"/>
    <mergeCell ref="C7:D7"/>
    <mergeCell ref="C8:D8"/>
    <mergeCell ref="C9:D9"/>
    <mergeCell ref="A11:D11"/>
    <mergeCell ref="B12:C12"/>
    <mergeCell ref="B13:C13"/>
    <mergeCell ref="H7:I7"/>
    <mergeCell ref="H8:I8"/>
    <mergeCell ref="H9:I9"/>
    <mergeCell ref="F11:I11"/>
    <mergeCell ref="G12:H12"/>
    <mergeCell ref="F1:I1"/>
    <mergeCell ref="F3:I3"/>
    <mergeCell ref="H4:I4"/>
    <mergeCell ref="H5:I5"/>
    <mergeCell ref="H6:I6"/>
    <mergeCell ref="F2:I2"/>
    <mergeCell ref="G18:H18"/>
    <mergeCell ref="F19:H19"/>
    <mergeCell ref="F21:I21"/>
    <mergeCell ref="F22:I22"/>
    <mergeCell ref="F26:G26"/>
    <mergeCell ref="G13:H13"/>
    <mergeCell ref="G14:H14"/>
    <mergeCell ref="G15:H15"/>
    <mergeCell ref="G16:H16"/>
    <mergeCell ref="G17:H17"/>
    <mergeCell ref="G49:H49"/>
    <mergeCell ref="G50:H50"/>
    <mergeCell ref="G51:H51"/>
    <mergeCell ref="G52:H52"/>
    <mergeCell ref="F53:H53"/>
    <mergeCell ref="F28:I28"/>
    <mergeCell ref="F38:G38"/>
    <mergeCell ref="F40:I40"/>
    <mergeCell ref="F46:H46"/>
    <mergeCell ref="F48:I48"/>
    <mergeCell ref="F76:G76"/>
    <mergeCell ref="F78:I78"/>
    <mergeCell ref="F81:G81"/>
    <mergeCell ref="F83:I83"/>
    <mergeCell ref="G84:H84"/>
    <mergeCell ref="F55:I55"/>
    <mergeCell ref="F63:G63"/>
    <mergeCell ref="F65:I65"/>
    <mergeCell ref="F66:I66"/>
    <mergeCell ref="F68:I68"/>
    <mergeCell ref="G92:H92"/>
    <mergeCell ref="G93:H93"/>
    <mergeCell ref="G94:H94"/>
    <mergeCell ref="F95:H95"/>
    <mergeCell ref="F97:I97"/>
    <mergeCell ref="G85:H85"/>
    <mergeCell ref="F87:H87"/>
    <mergeCell ref="F89:I89"/>
    <mergeCell ref="G90:H90"/>
    <mergeCell ref="G91:H91"/>
    <mergeCell ref="F116:H116"/>
    <mergeCell ref="G117:H117"/>
    <mergeCell ref="F118:H118"/>
    <mergeCell ref="G111:H111"/>
    <mergeCell ref="G112:H112"/>
    <mergeCell ref="G113:H113"/>
    <mergeCell ref="G114:H114"/>
    <mergeCell ref="G115:H115"/>
    <mergeCell ref="F98:G98"/>
    <mergeCell ref="H98:I98"/>
    <mergeCell ref="F107:G107"/>
    <mergeCell ref="F109:I109"/>
    <mergeCell ref="F110:H1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18"/>
  <sheetViews>
    <sheetView topLeftCell="R1" workbookViewId="0">
      <selection activeCell="AE10" sqref="AE10"/>
    </sheetView>
  </sheetViews>
  <sheetFormatPr defaultRowHeight="15" x14ac:dyDescent="0.25"/>
  <cols>
    <col min="1" max="1" width="4.7109375" hidden="1" customWidth="1"/>
    <col min="2" max="2" width="46" style="1" hidden="1" customWidth="1"/>
    <col min="3" max="3" width="17.7109375" style="1" hidden="1" customWidth="1"/>
    <col min="4" max="4" width="11.7109375" hidden="1" customWidth="1"/>
    <col min="5" max="5" width="0" hidden="1" customWidth="1"/>
    <col min="6" max="6" width="4.7109375" hidden="1" customWidth="1"/>
    <col min="7" max="7" width="42.42578125" hidden="1" customWidth="1"/>
    <col min="8" max="8" width="14.140625" hidden="1" customWidth="1"/>
    <col min="9" max="9" width="17.7109375" hidden="1" customWidth="1"/>
    <col min="10" max="10" width="13.140625" customWidth="1"/>
    <col min="11" max="11" width="8.5703125" customWidth="1"/>
    <col min="12" max="12" width="39.85546875" customWidth="1"/>
    <col min="13" max="14" width="17.7109375" customWidth="1"/>
    <col min="16" max="16" width="7" customWidth="1"/>
    <col min="17" max="17" width="44.140625" customWidth="1"/>
    <col min="18" max="18" width="20.42578125" customWidth="1"/>
    <col min="19" max="19" width="15" customWidth="1"/>
    <col min="21" max="21" width="6.5703125" customWidth="1"/>
    <col min="22" max="22" width="46.5703125" customWidth="1"/>
    <col min="23" max="23" width="21.5703125" customWidth="1"/>
    <col min="24" max="24" width="14.28515625" customWidth="1"/>
    <col min="26" max="26" width="7.5703125" customWidth="1"/>
    <col min="27" max="27" width="44.42578125" customWidth="1"/>
    <col min="28" max="28" width="19.140625" customWidth="1"/>
    <col min="29" max="29" width="13.85546875" customWidth="1"/>
  </cols>
  <sheetData>
    <row r="1" spans="1:29" s="200" customFormat="1" ht="15.75" thickBot="1" x14ac:dyDescent="0.3">
      <c r="A1" s="252" t="s">
        <v>92</v>
      </c>
      <c r="B1" s="252"/>
      <c r="C1" s="252"/>
      <c r="D1" s="252"/>
      <c r="F1" s="252" t="s">
        <v>92</v>
      </c>
      <c r="G1" s="252"/>
      <c r="H1" s="252"/>
      <c r="I1" s="252"/>
      <c r="J1" s="201"/>
      <c r="K1" s="346" t="s">
        <v>92</v>
      </c>
      <c r="L1" s="346"/>
      <c r="M1" s="346"/>
      <c r="N1" s="346"/>
      <c r="O1" s="345"/>
      <c r="P1" s="346" t="s">
        <v>92</v>
      </c>
      <c r="Q1" s="346"/>
      <c r="R1" s="346"/>
      <c r="S1" s="346"/>
      <c r="T1" s="307"/>
      <c r="U1" s="346" t="s">
        <v>92</v>
      </c>
      <c r="V1" s="346"/>
      <c r="W1" s="346"/>
      <c r="X1" s="346"/>
      <c r="Y1" s="307"/>
      <c r="Z1" s="346" t="s">
        <v>92</v>
      </c>
      <c r="AA1" s="346"/>
      <c r="AB1" s="346"/>
      <c r="AC1" s="346"/>
    </row>
    <row r="2" spans="1:29" s="1" customFormat="1" ht="35.25" customHeight="1" thickBot="1" x14ac:dyDescent="0.3">
      <c r="F2" s="259" t="s">
        <v>201</v>
      </c>
      <c r="G2" s="260"/>
      <c r="H2" s="260"/>
      <c r="I2" s="260"/>
      <c r="J2" s="194"/>
      <c r="K2" s="259" t="s">
        <v>212</v>
      </c>
      <c r="L2" s="260"/>
      <c r="M2" s="260"/>
      <c r="N2" s="270"/>
      <c r="O2" s="347"/>
      <c r="P2" s="260" t="s">
        <v>202</v>
      </c>
      <c r="Q2" s="260"/>
      <c r="R2" s="260"/>
      <c r="S2" s="270"/>
      <c r="T2" s="288"/>
      <c r="U2" s="259" t="s">
        <v>204</v>
      </c>
      <c r="V2" s="260"/>
      <c r="W2" s="260"/>
      <c r="X2" s="270"/>
      <c r="Y2" s="288"/>
      <c r="Z2" s="259" t="s">
        <v>215</v>
      </c>
      <c r="AA2" s="260"/>
      <c r="AB2" s="260"/>
      <c r="AC2" s="270"/>
    </row>
    <row r="3" spans="1:29" ht="15.75" customHeight="1" x14ac:dyDescent="0.25">
      <c r="A3" s="233" t="s">
        <v>0</v>
      </c>
      <c r="B3" s="233"/>
      <c r="C3" s="233"/>
      <c r="D3" s="233"/>
      <c r="F3" s="261" t="s">
        <v>0</v>
      </c>
      <c r="G3" s="262"/>
      <c r="H3" s="262"/>
      <c r="I3" s="262"/>
      <c r="J3" s="174"/>
      <c r="K3" s="291" t="s">
        <v>0</v>
      </c>
      <c r="L3" s="292"/>
      <c r="M3" s="292"/>
      <c r="N3" s="292"/>
      <c r="O3" s="197"/>
      <c r="P3" s="292" t="s">
        <v>0</v>
      </c>
      <c r="Q3" s="292"/>
      <c r="R3" s="292"/>
      <c r="S3" s="293"/>
      <c r="T3" s="186"/>
      <c r="U3" s="291" t="s">
        <v>0</v>
      </c>
      <c r="V3" s="292"/>
      <c r="W3" s="292"/>
      <c r="X3" s="293"/>
      <c r="Y3" s="186"/>
      <c r="Z3" s="291" t="s">
        <v>0</v>
      </c>
      <c r="AA3" s="292"/>
      <c r="AB3" s="292"/>
      <c r="AC3" s="293"/>
    </row>
    <row r="4" spans="1:29" ht="26.25" customHeight="1" x14ac:dyDescent="0.25">
      <c r="A4" s="9">
        <v>1</v>
      </c>
      <c r="B4" s="22" t="s">
        <v>1</v>
      </c>
      <c r="C4" s="255" t="s">
        <v>182</v>
      </c>
      <c r="D4" s="255"/>
      <c r="F4" s="9">
        <v>1</v>
      </c>
      <c r="G4" s="22" t="s">
        <v>1</v>
      </c>
      <c r="H4" s="255" t="s">
        <v>182</v>
      </c>
      <c r="I4" s="256"/>
      <c r="J4" s="174"/>
      <c r="K4" s="129">
        <v>1</v>
      </c>
      <c r="L4" s="294" t="s">
        <v>1</v>
      </c>
      <c r="M4" s="295" t="s">
        <v>182</v>
      </c>
      <c r="N4" s="296"/>
      <c r="O4" s="197"/>
      <c r="P4" s="173">
        <v>1</v>
      </c>
      <c r="Q4" s="294" t="s">
        <v>1</v>
      </c>
      <c r="R4" s="295" t="s">
        <v>182</v>
      </c>
      <c r="S4" s="295"/>
      <c r="T4" s="186"/>
      <c r="U4" s="129">
        <v>1</v>
      </c>
      <c r="V4" s="294" t="s">
        <v>1</v>
      </c>
      <c r="W4" s="295" t="s">
        <v>182</v>
      </c>
      <c r="X4" s="295"/>
      <c r="Y4" s="186"/>
      <c r="Z4" s="129">
        <v>1</v>
      </c>
      <c r="AA4" s="294" t="s">
        <v>1</v>
      </c>
      <c r="AB4" s="295" t="s">
        <v>182</v>
      </c>
      <c r="AC4" s="295"/>
    </row>
    <row r="5" spans="1:29" ht="28.5" customHeight="1" x14ac:dyDescent="0.25">
      <c r="A5" s="25">
        <v>2</v>
      </c>
      <c r="B5" s="6" t="s">
        <v>2</v>
      </c>
      <c r="C5" s="234" t="str">
        <f>'Quadro-Resumo'!C11</f>
        <v>2123-15</v>
      </c>
      <c r="D5" s="234"/>
      <c r="F5" s="25">
        <v>2</v>
      </c>
      <c r="G5" s="6" t="s">
        <v>2</v>
      </c>
      <c r="H5" s="234" t="str">
        <f>'Quadro-Resumo'!C27</f>
        <v>2123-15</v>
      </c>
      <c r="I5" s="251"/>
      <c r="J5" s="174"/>
      <c r="K5" s="298">
        <v>2</v>
      </c>
      <c r="L5" s="143" t="s">
        <v>2</v>
      </c>
      <c r="M5" s="267" t="str">
        <f>'Quadro-Resumo'!C27</f>
        <v>2123-15</v>
      </c>
      <c r="N5" s="299"/>
      <c r="O5" s="197"/>
      <c r="P5" s="300">
        <v>2</v>
      </c>
      <c r="Q5" s="143" t="s">
        <v>2</v>
      </c>
      <c r="R5" s="267" t="str">
        <f>'Quadro-Resumo'!C24</f>
        <v>2123-15</v>
      </c>
      <c r="S5" s="267"/>
      <c r="T5" s="186"/>
      <c r="U5" s="298">
        <v>2</v>
      </c>
      <c r="V5" s="143" t="s">
        <v>2</v>
      </c>
      <c r="W5" s="267" t="str">
        <f>'Quadro-Resumo'!C24</f>
        <v>2123-15</v>
      </c>
      <c r="X5" s="267"/>
      <c r="Y5" s="186"/>
      <c r="Z5" s="298">
        <v>2</v>
      </c>
      <c r="AA5" s="143" t="s">
        <v>2</v>
      </c>
      <c r="AB5" s="267" t="str">
        <f>'Quadro-Resumo'!C24</f>
        <v>2123-15</v>
      </c>
      <c r="AC5" s="267"/>
    </row>
    <row r="6" spans="1:29" s="200" customFormat="1" ht="19.5" customHeight="1" x14ac:dyDescent="0.25">
      <c r="A6" s="198">
        <v>3</v>
      </c>
      <c r="B6" s="199" t="s">
        <v>93</v>
      </c>
      <c r="C6" s="257">
        <v>1220.99</v>
      </c>
      <c r="D6" s="257"/>
      <c r="F6" s="198">
        <v>3</v>
      </c>
      <c r="G6" s="199" t="s">
        <v>93</v>
      </c>
      <c r="H6" s="257">
        <v>1220.99</v>
      </c>
      <c r="I6" s="258"/>
      <c r="J6" s="201"/>
      <c r="K6" s="302">
        <v>3</v>
      </c>
      <c r="L6" s="303" t="s">
        <v>93</v>
      </c>
      <c r="M6" s="265">
        <v>1220.99</v>
      </c>
      <c r="N6" s="304"/>
      <c r="O6" s="345"/>
      <c r="P6" s="306">
        <v>3</v>
      </c>
      <c r="Q6" s="303" t="s">
        <v>93</v>
      </c>
      <c r="R6" s="265">
        <v>1235.6400000000001</v>
      </c>
      <c r="S6" s="265"/>
      <c r="T6" s="307"/>
      <c r="U6" s="302">
        <v>3</v>
      </c>
      <c r="V6" s="303" t="s">
        <v>93</v>
      </c>
      <c r="W6" s="265">
        <v>1235.6400000000001</v>
      </c>
      <c r="X6" s="265"/>
      <c r="Y6" s="307"/>
      <c r="Z6" s="302">
        <v>3</v>
      </c>
      <c r="AA6" s="303" t="s">
        <v>93</v>
      </c>
      <c r="AB6" s="265">
        <v>1319.17</v>
      </c>
      <c r="AC6" s="265"/>
    </row>
    <row r="7" spans="1:29" ht="25.5" customHeight="1" x14ac:dyDescent="0.25">
      <c r="A7" s="25">
        <v>4</v>
      </c>
      <c r="B7" s="6" t="s">
        <v>94</v>
      </c>
      <c r="C7" s="232" t="s">
        <v>112</v>
      </c>
      <c r="D7" s="232"/>
      <c r="F7" s="25">
        <v>4</v>
      </c>
      <c r="G7" s="6" t="s">
        <v>94</v>
      </c>
      <c r="H7" s="232" t="s">
        <v>112</v>
      </c>
      <c r="I7" s="249"/>
      <c r="J7" s="174"/>
      <c r="K7" s="298">
        <v>4</v>
      </c>
      <c r="L7" s="143" t="s">
        <v>94</v>
      </c>
      <c r="M7" s="269" t="s">
        <v>112</v>
      </c>
      <c r="N7" s="308"/>
      <c r="O7" s="197"/>
      <c r="P7" s="300">
        <v>4</v>
      </c>
      <c r="Q7" s="143" t="s">
        <v>94</v>
      </c>
      <c r="R7" s="269" t="s">
        <v>112</v>
      </c>
      <c r="S7" s="269"/>
      <c r="T7" s="186"/>
      <c r="U7" s="298">
        <v>4</v>
      </c>
      <c r="V7" s="143" t="s">
        <v>94</v>
      </c>
      <c r="W7" s="269" t="s">
        <v>112</v>
      </c>
      <c r="X7" s="269"/>
      <c r="Y7" s="186"/>
      <c r="Z7" s="298">
        <v>4</v>
      </c>
      <c r="AA7" s="143" t="s">
        <v>94</v>
      </c>
      <c r="AB7" s="269" t="s">
        <v>112</v>
      </c>
      <c r="AC7" s="269"/>
    </row>
    <row r="8" spans="1:29" ht="31.5" customHeight="1" x14ac:dyDescent="0.25">
      <c r="A8" s="25">
        <v>5</v>
      </c>
      <c r="B8" s="6" t="s">
        <v>3</v>
      </c>
      <c r="C8" s="250">
        <v>43586</v>
      </c>
      <c r="D8" s="234"/>
      <c r="F8" s="25">
        <v>5</v>
      </c>
      <c r="G8" s="6" t="s">
        <v>3</v>
      </c>
      <c r="H8" s="250">
        <v>43586</v>
      </c>
      <c r="I8" s="251"/>
      <c r="J8" s="174"/>
      <c r="K8" s="298">
        <v>5</v>
      </c>
      <c r="L8" s="143" t="s">
        <v>3</v>
      </c>
      <c r="M8" s="266">
        <v>43586</v>
      </c>
      <c r="N8" s="299"/>
      <c r="O8" s="197"/>
      <c r="P8" s="300">
        <v>5</v>
      </c>
      <c r="Q8" s="143" t="s">
        <v>3</v>
      </c>
      <c r="R8" s="266">
        <v>43952</v>
      </c>
      <c r="S8" s="267"/>
      <c r="T8" s="186"/>
      <c r="U8" s="298">
        <v>5</v>
      </c>
      <c r="V8" s="143" t="s">
        <v>3</v>
      </c>
      <c r="W8" s="266">
        <v>43952</v>
      </c>
      <c r="X8" s="267"/>
      <c r="Y8" s="186"/>
      <c r="Z8" s="298">
        <v>5</v>
      </c>
      <c r="AA8" s="143" t="s">
        <v>3</v>
      </c>
      <c r="AB8" s="266">
        <v>44317</v>
      </c>
      <c r="AC8" s="267"/>
    </row>
    <row r="9" spans="1:29" ht="29.25" customHeight="1" x14ac:dyDescent="0.25">
      <c r="A9" s="25">
        <v>6</v>
      </c>
      <c r="B9" s="6" t="s">
        <v>95</v>
      </c>
      <c r="C9" s="250" t="s">
        <v>113</v>
      </c>
      <c r="D9" s="234"/>
      <c r="F9" s="25">
        <v>6</v>
      </c>
      <c r="G9" s="6" t="s">
        <v>95</v>
      </c>
      <c r="H9" s="250" t="s">
        <v>113</v>
      </c>
      <c r="I9" s="251"/>
      <c r="J9" s="174"/>
      <c r="K9" s="298">
        <v>6</v>
      </c>
      <c r="L9" s="143" t="s">
        <v>95</v>
      </c>
      <c r="M9" s="266" t="s">
        <v>113</v>
      </c>
      <c r="N9" s="299"/>
      <c r="O9" s="197"/>
      <c r="P9" s="300">
        <v>6</v>
      </c>
      <c r="Q9" s="143" t="s">
        <v>95</v>
      </c>
      <c r="R9" s="266" t="s">
        <v>203</v>
      </c>
      <c r="S9" s="267"/>
      <c r="T9" s="186"/>
      <c r="U9" s="298">
        <v>6</v>
      </c>
      <c r="V9" s="143" t="s">
        <v>95</v>
      </c>
      <c r="W9" s="266" t="s">
        <v>203</v>
      </c>
      <c r="X9" s="267"/>
      <c r="Y9" s="186"/>
      <c r="Z9" s="298">
        <v>6</v>
      </c>
      <c r="AA9" s="143" t="s">
        <v>95</v>
      </c>
      <c r="AB9" s="266" t="s">
        <v>205</v>
      </c>
      <c r="AC9" s="267"/>
    </row>
    <row r="10" spans="1:29" x14ac:dyDescent="0.25">
      <c r="G10" s="1"/>
      <c r="H10" s="1"/>
      <c r="J10" s="174"/>
      <c r="K10" s="186"/>
      <c r="L10" s="288"/>
      <c r="M10" s="288"/>
      <c r="N10" s="186"/>
      <c r="O10" s="197"/>
      <c r="P10" s="186"/>
      <c r="Q10" s="288"/>
      <c r="R10" s="288"/>
      <c r="S10" s="186"/>
      <c r="T10" s="186"/>
      <c r="U10" s="186"/>
      <c r="V10" s="288"/>
      <c r="W10" s="288"/>
      <c r="X10" s="186"/>
      <c r="Y10" s="186"/>
      <c r="Z10" s="186"/>
      <c r="AA10" s="288"/>
      <c r="AB10" s="288"/>
      <c r="AC10" s="186"/>
    </row>
    <row r="11" spans="1:29" ht="27.75" customHeight="1" x14ac:dyDescent="0.25">
      <c r="A11" s="211" t="s">
        <v>77</v>
      </c>
      <c r="B11" s="211"/>
      <c r="C11" s="211"/>
      <c r="D11" s="211"/>
      <c r="F11" s="211" t="s">
        <v>77</v>
      </c>
      <c r="G11" s="211"/>
      <c r="H11" s="211"/>
      <c r="I11" s="218"/>
      <c r="J11" s="174"/>
      <c r="K11" s="309" t="s">
        <v>77</v>
      </c>
      <c r="L11" s="309"/>
      <c r="M11" s="309"/>
      <c r="N11" s="310"/>
      <c r="O11" s="197"/>
      <c r="P11" s="311" t="s">
        <v>77</v>
      </c>
      <c r="Q11" s="309"/>
      <c r="R11" s="309"/>
      <c r="S11" s="309"/>
      <c r="T11" s="186"/>
      <c r="U11" s="309" t="s">
        <v>77</v>
      </c>
      <c r="V11" s="309"/>
      <c r="W11" s="309"/>
      <c r="X11" s="309"/>
      <c r="Y11" s="186"/>
      <c r="Z11" s="309" t="s">
        <v>77</v>
      </c>
      <c r="AA11" s="309"/>
      <c r="AB11" s="309"/>
      <c r="AC11" s="309"/>
    </row>
    <row r="12" spans="1:29" x14ac:dyDescent="0.25">
      <c r="A12" s="34">
        <v>1</v>
      </c>
      <c r="B12" s="244" t="s">
        <v>4</v>
      </c>
      <c r="C12" s="244"/>
      <c r="D12" s="35" t="s">
        <v>5</v>
      </c>
      <c r="F12" s="101">
        <v>1</v>
      </c>
      <c r="G12" s="244" t="s">
        <v>4</v>
      </c>
      <c r="H12" s="244"/>
      <c r="I12" s="159" t="s">
        <v>5</v>
      </c>
      <c r="J12" s="174"/>
      <c r="K12" s="206">
        <v>1</v>
      </c>
      <c r="L12" s="312" t="s">
        <v>4</v>
      </c>
      <c r="M12" s="312"/>
      <c r="N12" s="313" t="s">
        <v>5</v>
      </c>
      <c r="O12" s="197"/>
      <c r="P12" s="208">
        <v>1</v>
      </c>
      <c r="Q12" s="312" t="s">
        <v>4</v>
      </c>
      <c r="R12" s="312"/>
      <c r="S12" s="314" t="s">
        <v>5</v>
      </c>
      <c r="T12" s="186"/>
      <c r="U12" s="206">
        <v>1</v>
      </c>
      <c r="V12" s="312" t="s">
        <v>4</v>
      </c>
      <c r="W12" s="312"/>
      <c r="X12" s="314" t="s">
        <v>5</v>
      </c>
      <c r="Y12" s="186"/>
      <c r="Z12" s="206">
        <v>1</v>
      </c>
      <c r="AA12" s="312" t="s">
        <v>4</v>
      </c>
      <c r="AB12" s="312"/>
      <c r="AC12" s="314" t="s">
        <v>5</v>
      </c>
    </row>
    <row r="13" spans="1:29" x14ac:dyDescent="0.25">
      <c r="A13" s="2" t="s">
        <v>6</v>
      </c>
      <c r="B13" s="234" t="s">
        <v>7</v>
      </c>
      <c r="C13" s="234"/>
      <c r="D13" s="39">
        <f>'Quadro-Resumo'!D11</f>
        <v>8000</v>
      </c>
      <c r="F13" s="2" t="s">
        <v>6</v>
      </c>
      <c r="G13" s="234" t="s">
        <v>7</v>
      </c>
      <c r="H13" s="234"/>
      <c r="I13" s="160">
        <f>'Quadro-Resumo'!D27</f>
        <v>8000</v>
      </c>
      <c r="J13" s="174"/>
      <c r="K13" s="128" t="s">
        <v>6</v>
      </c>
      <c r="L13" s="267" t="s">
        <v>7</v>
      </c>
      <c r="M13" s="267"/>
      <c r="N13" s="184">
        <f>'Quadro-Resumo'!D27</f>
        <v>8000</v>
      </c>
      <c r="O13" s="197"/>
      <c r="P13" s="172" t="s">
        <v>6</v>
      </c>
      <c r="Q13" s="267" t="s">
        <v>7</v>
      </c>
      <c r="R13" s="267"/>
      <c r="S13" s="140">
        <f>'Quadro-Resumo'!D27*1.012</f>
        <v>8096</v>
      </c>
      <c r="T13" s="186"/>
      <c r="U13" s="128" t="s">
        <v>6</v>
      </c>
      <c r="V13" s="267" t="s">
        <v>7</v>
      </c>
      <c r="W13" s="267"/>
      <c r="X13" s="140">
        <f>'Quadro-Resumo'!D27*1.012</f>
        <v>8096</v>
      </c>
      <c r="Y13" s="186"/>
      <c r="Z13" s="128" t="s">
        <v>6</v>
      </c>
      <c r="AA13" s="267" t="s">
        <v>7</v>
      </c>
      <c r="AB13" s="267"/>
      <c r="AC13" s="140">
        <f>'Quadro-Resumo'!D27*1.012*1.0676</f>
        <v>8643.2896000000001</v>
      </c>
    </row>
    <row r="14" spans="1:29" x14ac:dyDescent="0.25">
      <c r="A14" s="2" t="s">
        <v>8</v>
      </c>
      <c r="B14" s="234" t="s">
        <v>9</v>
      </c>
      <c r="C14" s="234"/>
      <c r="D14" s="39">
        <v>0</v>
      </c>
      <c r="F14" s="2" t="s">
        <v>8</v>
      </c>
      <c r="G14" s="234" t="s">
        <v>9</v>
      </c>
      <c r="H14" s="234"/>
      <c r="I14" s="160">
        <v>0</v>
      </c>
      <c r="J14" s="174"/>
      <c r="K14" s="128" t="s">
        <v>8</v>
      </c>
      <c r="L14" s="267" t="s">
        <v>9</v>
      </c>
      <c r="M14" s="267"/>
      <c r="N14" s="184">
        <v>0</v>
      </c>
      <c r="O14" s="197"/>
      <c r="P14" s="172" t="s">
        <v>8</v>
      </c>
      <c r="Q14" s="267" t="s">
        <v>9</v>
      </c>
      <c r="R14" s="267"/>
      <c r="S14" s="140">
        <v>0</v>
      </c>
      <c r="T14" s="186"/>
      <c r="U14" s="128" t="s">
        <v>8</v>
      </c>
      <c r="V14" s="267" t="s">
        <v>9</v>
      </c>
      <c r="W14" s="267"/>
      <c r="X14" s="140">
        <v>0</v>
      </c>
      <c r="Y14" s="186"/>
      <c r="Z14" s="128" t="s">
        <v>8</v>
      </c>
      <c r="AA14" s="267" t="s">
        <v>9</v>
      </c>
      <c r="AB14" s="267"/>
      <c r="AC14" s="140">
        <v>0</v>
      </c>
    </row>
    <row r="15" spans="1:29" x14ac:dyDescent="0.25">
      <c r="A15" s="2" t="s">
        <v>10</v>
      </c>
      <c r="B15" s="234" t="s">
        <v>11</v>
      </c>
      <c r="C15" s="234"/>
      <c r="D15" s="39">
        <v>0</v>
      </c>
      <c r="F15" s="2" t="s">
        <v>10</v>
      </c>
      <c r="G15" s="234" t="s">
        <v>11</v>
      </c>
      <c r="H15" s="234"/>
      <c r="I15" s="160">
        <v>0</v>
      </c>
      <c r="J15" s="174"/>
      <c r="K15" s="128" t="s">
        <v>10</v>
      </c>
      <c r="L15" s="267" t="s">
        <v>11</v>
      </c>
      <c r="M15" s="267"/>
      <c r="N15" s="184">
        <v>0</v>
      </c>
      <c r="O15" s="197"/>
      <c r="P15" s="172" t="s">
        <v>10</v>
      </c>
      <c r="Q15" s="267" t="s">
        <v>11</v>
      </c>
      <c r="R15" s="267"/>
      <c r="S15" s="140">
        <v>0</v>
      </c>
      <c r="T15" s="186"/>
      <c r="U15" s="128" t="s">
        <v>10</v>
      </c>
      <c r="V15" s="267" t="s">
        <v>11</v>
      </c>
      <c r="W15" s="267"/>
      <c r="X15" s="140">
        <v>0</v>
      </c>
      <c r="Y15" s="186"/>
      <c r="Z15" s="128" t="s">
        <v>10</v>
      </c>
      <c r="AA15" s="267" t="s">
        <v>11</v>
      </c>
      <c r="AB15" s="267"/>
      <c r="AC15" s="140">
        <v>0</v>
      </c>
    </row>
    <row r="16" spans="1:29" x14ac:dyDescent="0.25">
      <c r="A16" s="2" t="s">
        <v>12</v>
      </c>
      <c r="B16" s="234" t="s">
        <v>13</v>
      </c>
      <c r="C16" s="234"/>
      <c r="D16" s="39">
        <v>0</v>
      </c>
      <c r="F16" s="2" t="s">
        <v>12</v>
      </c>
      <c r="G16" s="234" t="s">
        <v>13</v>
      </c>
      <c r="H16" s="234"/>
      <c r="I16" s="160">
        <v>0</v>
      </c>
      <c r="J16" s="174"/>
      <c r="K16" s="128" t="s">
        <v>12</v>
      </c>
      <c r="L16" s="267" t="s">
        <v>13</v>
      </c>
      <c r="M16" s="267"/>
      <c r="N16" s="184">
        <v>0</v>
      </c>
      <c r="O16" s="197"/>
      <c r="P16" s="172" t="s">
        <v>12</v>
      </c>
      <c r="Q16" s="267" t="s">
        <v>13</v>
      </c>
      <c r="R16" s="267"/>
      <c r="S16" s="140">
        <v>0</v>
      </c>
      <c r="T16" s="186"/>
      <c r="U16" s="128" t="s">
        <v>12</v>
      </c>
      <c r="V16" s="267" t="s">
        <v>13</v>
      </c>
      <c r="W16" s="267"/>
      <c r="X16" s="140">
        <v>0</v>
      </c>
      <c r="Y16" s="186"/>
      <c r="Z16" s="128" t="s">
        <v>12</v>
      </c>
      <c r="AA16" s="267" t="s">
        <v>13</v>
      </c>
      <c r="AB16" s="267"/>
      <c r="AC16" s="140">
        <v>0</v>
      </c>
    </row>
    <row r="17" spans="1:29" x14ac:dyDescent="0.25">
      <c r="A17" s="2" t="s">
        <v>14</v>
      </c>
      <c r="B17" s="234" t="s">
        <v>15</v>
      </c>
      <c r="C17" s="234"/>
      <c r="D17" s="39">
        <v>0</v>
      </c>
      <c r="F17" s="2" t="s">
        <v>14</v>
      </c>
      <c r="G17" s="234" t="s">
        <v>15</v>
      </c>
      <c r="H17" s="234"/>
      <c r="I17" s="160">
        <v>0</v>
      </c>
      <c r="J17" s="174"/>
      <c r="K17" s="128" t="s">
        <v>14</v>
      </c>
      <c r="L17" s="267" t="s">
        <v>15</v>
      </c>
      <c r="M17" s="267"/>
      <c r="N17" s="184">
        <v>0</v>
      </c>
      <c r="O17" s="197"/>
      <c r="P17" s="172" t="s">
        <v>14</v>
      </c>
      <c r="Q17" s="267" t="s">
        <v>15</v>
      </c>
      <c r="R17" s="267"/>
      <c r="S17" s="140">
        <v>0</v>
      </c>
      <c r="T17" s="186"/>
      <c r="U17" s="128" t="s">
        <v>14</v>
      </c>
      <c r="V17" s="267" t="s">
        <v>15</v>
      </c>
      <c r="W17" s="267"/>
      <c r="X17" s="140">
        <v>0</v>
      </c>
      <c r="Y17" s="186"/>
      <c r="Z17" s="128" t="s">
        <v>14</v>
      </c>
      <c r="AA17" s="267" t="s">
        <v>15</v>
      </c>
      <c r="AB17" s="267"/>
      <c r="AC17" s="140">
        <v>0</v>
      </c>
    </row>
    <row r="18" spans="1:29" x14ac:dyDescent="0.25">
      <c r="A18" s="2" t="s">
        <v>16</v>
      </c>
      <c r="B18" s="234" t="s">
        <v>17</v>
      </c>
      <c r="C18" s="234"/>
      <c r="D18" s="39">
        <v>0</v>
      </c>
      <c r="F18" s="2" t="s">
        <v>16</v>
      </c>
      <c r="G18" s="234" t="s">
        <v>17</v>
      </c>
      <c r="H18" s="234"/>
      <c r="I18" s="160">
        <v>0</v>
      </c>
      <c r="J18" s="174"/>
      <c r="K18" s="128" t="s">
        <v>16</v>
      </c>
      <c r="L18" s="267" t="s">
        <v>17</v>
      </c>
      <c r="M18" s="267"/>
      <c r="N18" s="184">
        <v>0</v>
      </c>
      <c r="O18" s="197"/>
      <c r="P18" s="172" t="s">
        <v>16</v>
      </c>
      <c r="Q18" s="267" t="s">
        <v>17</v>
      </c>
      <c r="R18" s="267"/>
      <c r="S18" s="140">
        <v>0</v>
      </c>
      <c r="T18" s="186"/>
      <c r="U18" s="128" t="s">
        <v>16</v>
      </c>
      <c r="V18" s="267" t="s">
        <v>17</v>
      </c>
      <c r="W18" s="267"/>
      <c r="X18" s="140">
        <v>0</v>
      </c>
      <c r="Y18" s="186"/>
      <c r="Z18" s="128" t="s">
        <v>16</v>
      </c>
      <c r="AA18" s="267" t="s">
        <v>17</v>
      </c>
      <c r="AB18" s="267"/>
      <c r="AC18" s="140">
        <v>0</v>
      </c>
    </row>
    <row r="19" spans="1:29" x14ac:dyDescent="0.25">
      <c r="A19" s="233" t="s">
        <v>18</v>
      </c>
      <c r="B19" s="233"/>
      <c r="C19" s="233"/>
      <c r="D19" s="39">
        <f>SUM(D13:D18)</f>
        <v>8000</v>
      </c>
      <c r="F19" s="233" t="s">
        <v>18</v>
      </c>
      <c r="G19" s="233"/>
      <c r="H19" s="233"/>
      <c r="I19" s="160">
        <f>SUM(I13:I18)</f>
        <v>8000</v>
      </c>
      <c r="J19" s="174"/>
      <c r="K19" s="264" t="s">
        <v>18</v>
      </c>
      <c r="L19" s="264"/>
      <c r="M19" s="264"/>
      <c r="N19" s="184">
        <f>SUM(N13:N18)</f>
        <v>8000</v>
      </c>
      <c r="O19" s="197"/>
      <c r="P19" s="263" t="s">
        <v>18</v>
      </c>
      <c r="Q19" s="264"/>
      <c r="R19" s="264"/>
      <c r="S19" s="140">
        <f>SUM(S13:S18)</f>
        <v>8096</v>
      </c>
      <c r="T19" s="186"/>
      <c r="U19" s="264" t="s">
        <v>18</v>
      </c>
      <c r="V19" s="264"/>
      <c r="W19" s="264"/>
      <c r="X19" s="140">
        <f>SUM(X13:X18)</f>
        <v>8096</v>
      </c>
      <c r="Y19" s="186"/>
      <c r="Z19" s="264" t="s">
        <v>18</v>
      </c>
      <c r="AA19" s="264"/>
      <c r="AB19" s="264"/>
      <c r="AC19" s="140">
        <f>SUM(AC13:AC18)</f>
        <v>8643.2896000000001</v>
      </c>
    </row>
    <row r="20" spans="1:29" x14ac:dyDescent="0.25">
      <c r="G20" s="1"/>
      <c r="H20" s="1"/>
      <c r="J20" s="174"/>
      <c r="K20" s="186"/>
      <c r="L20" s="288"/>
      <c r="M20" s="288"/>
      <c r="N20" s="186"/>
      <c r="O20" s="197"/>
      <c r="P20" s="186"/>
      <c r="Q20" s="288"/>
      <c r="R20" s="288"/>
      <c r="S20" s="186"/>
      <c r="T20" s="186"/>
      <c r="U20" s="186"/>
      <c r="V20" s="288"/>
      <c r="W20" s="288"/>
      <c r="X20" s="186"/>
      <c r="Y20" s="186"/>
      <c r="Z20" s="186"/>
      <c r="AA20" s="288"/>
      <c r="AB20" s="288"/>
      <c r="AC20" s="186"/>
    </row>
    <row r="21" spans="1:29" x14ac:dyDescent="0.25">
      <c r="A21" s="233" t="s">
        <v>19</v>
      </c>
      <c r="B21" s="233"/>
      <c r="C21" s="233"/>
      <c r="D21" s="233"/>
      <c r="F21" s="233" t="s">
        <v>19</v>
      </c>
      <c r="G21" s="233"/>
      <c r="H21" s="233"/>
      <c r="I21" s="237"/>
      <c r="J21" s="174"/>
      <c r="K21" s="264" t="s">
        <v>19</v>
      </c>
      <c r="L21" s="264"/>
      <c r="M21" s="264"/>
      <c r="N21" s="268"/>
      <c r="O21" s="197"/>
      <c r="P21" s="263" t="s">
        <v>19</v>
      </c>
      <c r="Q21" s="264"/>
      <c r="R21" s="264"/>
      <c r="S21" s="264"/>
      <c r="T21" s="186"/>
      <c r="U21" s="264" t="s">
        <v>19</v>
      </c>
      <c r="V21" s="264"/>
      <c r="W21" s="264"/>
      <c r="X21" s="264"/>
      <c r="Y21" s="186"/>
      <c r="Z21" s="264" t="s">
        <v>19</v>
      </c>
      <c r="AA21" s="264"/>
      <c r="AB21" s="264"/>
      <c r="AC21" s="264"/>
    </row>
    <row r="22" spans="1:29" x14ac:dyDescent="0.25">
      <c r="A22" s="233" t="s">
        <v>24</v>
      </c>
      <c r="B22" s="233"/>
      <c r="C22" s="233"/>
      <c r="D22" s="233"/>
      <c r="F22" s="233" t="s">
        <v>24</v>
      </c>
      <c r="G22" s="233"/>
      <c r="H22" s="233"/>
      <c r="I22" s="237"/>
      <c r="J22" s="174"/>
      <c r="K22" s="264" t="s">
        <v>24</v>
      </c>
      <c r="L22" s="264"/>
      <c r="M22" s="264"/>
      <c r="N22" s="268"/>
      <c r="O22" s="197"/>
      <c r="P22" s="263" t="s">
        <v>24</v>
      </c>
      <c r="Q22" s="264"/>
      <c r="R22" s="264"/>
      <c r="S22" s="264"/>
      <c r="T22" s="186"/>
      <c r="U22" s="264" t="s">
        <v>24</v>
      </c>
      <c r="V22" s="264"/>
      <c r="W22" s="264"/>
      <c r="X22" s="264"/>
      <c r="Y22" s="186"/>
      <c r="Z22" s="264" t="s">
        <v>24</v>
      </c>
      <c r="AA22" s="264"/>
      <c r="AB22" s="264"/>
      <c r="AC22" s="264"/>
    </row>
    <row r="23" spans="1:29" ht="35.25" customHeight="1" x14ac:dyDescent="0.25">
      <c r="A23" s="33" t="s">
        <v>20</v>
      </c>
      <c r="B23" s="33" t="s">
        <v>21</v>
      </c>
      <c r="C23" s="35" t="s">
        <v>28</v>
      </c>
      <c r="D23" s="33" t="s">
        <v>5</v>
      </c>
      <c r="F23" s="100" t="s">
        <v>20</v>
      </c>
      <c r="G23" s="100" t="s">
        <v>21</v>
      </c>
      <c r="H23" s="102" t="s">
        <v>28</v>
      </c>
      <c r="I23" s="155" t="s">
        <v>5</v>
      </c>
      <c r="J23" s="174"/>
      <c r="K23" s="315" t="s">
        <v>20</v>
      </c>
      <c r="L23" s="315" t="s">
        <v>21</v>
      </c>
      <c r="M23" s="314" t="s">
        <v>28</v>
      </c>
      <c r="N23" s="316" t="s">
        <v>5</v>
      </c>
      <c r="O23" s="197"/>
      <c r="P23" s="317" t="s">
        <v>20</v>
      </c>
      <c r="Q23" s="315" t="s">
        <v>21</v>
      </c>
      <c r="R23" s="314" t="s">
        <v>28</v>
      </c>
      <c r="S23" s="315" t="s">
        <v>5</v>
      </c>
      <c r="T23" s="186"/>
      <c r="U23" s="315" t="s">
        <v>20</v>
      </c>
      <c r="V23" s="315" t="s">
        <v>21</v>
      </c>
      <c r="W23" s="314" t="s">
        <v>28</v>
      </c>
      <c r="X23" s="315" t="s">
        <v>5</v>
      </c>
      <c r="Y23" s="186"/>
      <c r="Z23" s="315" t="s">
        <v>20</v>
      </c>
      <c r="AA23" s="315" t="s">
        <v>21</v>
      </c>
      <c r="AB23" s="314" t="s">
        <v>28</v>
      </c>
      <c r="AC23" s="315" t="s">
        <v>5</v>
      </c>
    </row>
    <row r="24" spans="1:29" x14ac:dyDescent="0.25">
      <c r="A24" s="2" t="s">
        <v>6</v>
      </c>
      <c r="B24" s="10" t="s">
        <v>22</v>
      </c>
      <c r="C24" s="21">
        <v>9.0899999999999995E-2</v>
      </c>
      <c r="D24" s="42">
        <f>C24*$D$19</f>
        <v>727.19999999999993</v>
      </c>
      <c r="F24" s="2" t="s">
        <v>6</v>
      </c>
      <c r="G24" s="10" t="s">
        <v>22</v>
      </c>
      <c r="H24" s="21">
        <v>9.0899999999999995E-2</v>
      </c>
      <c r="I24" s="161">
        <f>H24*$I$19</f>
        <v>727.19999999999993</v>
      </c>
      <c r="J24" s="174"/>
      <c r="K24" s="128" t="s">
        <v>6</v>
      </c>
      <c r="L24" s="132" t="s">
        <v>22</v>
      </c>
      <c r="M24" s="318">
        <v>9.0899999999999995E-2</v>
      </c>
      <c r="N24" s="169">
        <f>M24*$N$19</f>
        <v>727.19999999999993</v>
      </c>
      <c r="O24" s="197"/>
      <c r="P24" s="172" t="s">
        <v>6</v>
      </c>
      <c r="Q24" s="132" t="s">
        <v>22</v>
      </c>
      <c r="R24" s="318">
        <v>9.0899999999999995E-2</v>
      </c>
      <c r="S24" s="114">
        <f>R24*$S$19</f>
        <v>735.92639999999994</v>
      </c>
      <c r="T24" s="186"/>
      <c r="U24" s="128" t="s">
        <v>6</v>
      </c>
      <c r="V24" s="132" t="s">
        <v>22</v>
      </c>
      <c r="W24" s="318">
        <v>9.0899999999999995E-2</v>
      </c>
      <c r="X24" s="114">
        <f>W24*$X$19</f>
        <v>735.92639999999994</v>
      </c>
      <c r="Y24" s="186"/>
      <c r="Z24" s="128" t="s">
        <v>6</v>
      </c>
      <c r="AA24" s="132" t="s">
        <v>22</v>
      </c>
      <c r="AB24" s="318">
        <v>9.0899999999999995E-2</v>
      </c>
      <c r="AC24" s="114">
        <f>AB24*$AC$19</f>
        <v>785.67502463999995</v>
      </c>
    </row>
    <row r="25" spans="1:29" x14ac:dyDescent="0.25">
      <c r="A25" s="2" t="s">
        <v>8</v>
      </c>
      <c r="B25" s="10" t="s">
        <v>23</v>
      </c>
      <c r="C25" s="21">
        <v>0.1212</v>
      </c>
      <c r="D25" s="42">
        <f>C25*$D$19</f>
        <v>969.6</v>
      </c>
      <c r="F25" s="2" t="s">
        <v>8</v>
      </c>
      <c r="G25" s="10" t="s">
        <v>23</v>
      </c>
      <c r="H25" s="21">
        <v>0.1212</v>
      </c>
      <c r="I25" s="161">
        <f>H25*$I$19</f>
        <v>969.6</v>
      </c>
      <c r="J25" s="174"/>
      <c r="K25" s="128" t="s">
        <v>8</v>
      </c>
      <c r="L25" s="132" t="s">
        <v>23</v>
      </c>
      <c r="M25" s="318">
        <v>0.1212</v>
      </c>
      <c r="N25" s="169">
        <f>M25*$N$19</f>
        <v>969.6</v>
      </c>
      <c r="O25" s="197"/>
      <c r="P25" s="172" t="s">
        <v>8</v>
      </c>
      <c r="Q25" s="132" t="s">
        <v>23</v>
      </c>
      <c r="R25" s="318">
        <v>0.1212</v>
      </c>
      <c r="S25" s="114">
        <f>R25*$S$19</f>
        <v>981.23519999999996</v>
      </c>
      <c r="T25" s="186"/>
      <c r="U25" s="128" t="s">
        <v>8</v>
      </c>
      <c r="V25" s="132" t="s">
        <v>23</v>
      </c>
      <c r="W25" s="318">
        <v>0.1212</v>
      </c>
      <c r="X25" s="114">
        <f>W25*$X$19</f>
        <v>981.23519999999996</v>
      </c>
      <c r="Y25" s="186"/>
      <c r="Z25" s="128" t="s">
        <v>8</v>
      </c>
      <c r="AA25" s="132" t="s">
        <v>23</v>
      </c>
      <c r="AB25" s="318">
        <v>0.1212</v>
      </c>
      <c r="AC25" s="114">
        <f>AB25*$AC$19</f>
        <v>1047.5666995199999</v>
      </c>
    </row>
    <row r="26" spans="1:29" x14ac:dyDescent="0.25">
      <c r="A26" s="233" t="s">
        <v>18</v>
      </c>
      <c r="B26" s="233"/>
      <c r="C26" s="20">
        <f>SUM(C24:C25)</f>
        <v>0.21210000000000001</v>
      </c>
      <c r="D26" s="42">
        <f>SUM(D24:D25)</f>
        <v>1696.8</v>
      </c>
      <c r="F26" s="233" t="s">
        <v>18</v>
      </c>
      <c r="G26" s="233"/>
      <c r="H26" s="20">
        <f>SUM(H24:H25)</f>
        <v>0.21210000000000001</v>
      </c>
      <c r="I26" s="161">
        <f>SUM(I24:I25)</f>
        <v>1696.8</v>
      </c>
      <c r="J26" s="174"/>
      <c r="K26" s="264" t="s">
        <v>18</v>
      </c>
      <c r="L26" s="264"/>
      <c r="M26" s="151">
        <f>SUM(M24:M25)</f>
        <v>0.21210000000000001</v>
      </c>
      <c r="N26" s="169">
        <f>SUM(N24:N25)</f>
        <v>1696.8</v>
      </c>
      <c r="O26" s="197"/>
      <c r="P26" s="263" t="s">
        <v>18</v>
      </c>
      <c r="Q26" s="264"/>
      <c r="R26" s="151">
        <f>SUM(R24:R25)</f>
        <v>0.21210000000000001</v>
      </c>
      <c r="S26" s="114">
        <f>SUM(S24:S25)</f>
        <v>1717.1615999999999</v>
      </c>
      <c r="T26" s="186"/>
      <c r="U26" s="264" t="s">
        <v>18</v>
      </c>
      <c r="V26" s="264"/>
      <c r="W26" s="151">
        <f>SUM(W24:W25)</f>
        <v>0.21210000000000001</v>
      </c>
      <c r="X26" s="114">
        <f>SUM(X24:X25)</f>
        <v>1717.1615999999999</v>
      </c>
      <c r="Y26" s="186"/>
      <c r="Z26" s="264" t="s">
        <v>18</v>
      </c>
      <c r="AA26" s="264"/>
      <c r="AB26" s="151">
        <f>SUM(AB24:AB25)</f>
        <v>0.21210000000000001</v>
      </c>
      <c r="AC26" s="114">
        <f>SUM(AC24:AC25)</f>
        <v>1833.2417241599999</v>
      </c>
    </row>
    <row r="27" spans="1:29" x14ac:dyDescent="0.25">
      <c r="G27" s="1"/>
      <c r="H27" s="1"/>
      <c r="J27" s="174"/>
      <c r="K27" s="186"/>
      <c r="L27" s="288"/>
      <c r="M27" s="288"/>
      <c r="N27" s="186"/>
      <c r="O27" s="197"/>
      <c r="P27" s="186"/>
      <c r="Q27" s="288"/>
      <c r="R27" s="288"/>
      <c r="S27" s="186"/>
      <c r="T27" s="186"/>
      <c r="U27" s="186"/>
      <c r="V27" s="288"/>
      <c r="W27" s="288"/>
      <c r="X27" s="186"/>
      <c r="Y27" s="186"/>
      <c r="Z27" s="186"/>
      <c r="AA27" s="288"/>
      <c r="AB27" s="288"/>
      <c r="AC27" s="186"/>
    </row>
    <row r="28" spans="1:29" ht="33" customHeight="1" x14ac:dyDescent="0.25">
      <c r="A28" s="245" t="s">
        <v>25</v>
      </c>
      <c r="B28" s="245"/>
      <c r="C28" s="245"/>
      <c r="D28" s="245"/>
      <c r="F28" s="245" t="s">
        <v>25</v>
      </c>
      <c r="G28" s="245"/>
      <c r="H28" s="245"/>
      <c r="I28" s="246"/>
      <c r="J28" s="174"/>
      <c r="K28" s="319" t="s">
        <v>25</v>
      </c>
      <c r="L28" s="319"/>
      <c r="M28" s="319"/>
      <c r="N28" s="320"/>
      <c r="O28" s="197"/>
      <c r="P28" s="321" t="s">
        <v>25</v>
      </c>
      <c r="Q28" s="319"/>
      <c r="R28" s="319"/>
      <c r="S28" s="319"/>
      <c r="T28" s="186"/>
      <c r="U28" s="319" t="s">
        <v>25</v>
      </c>
      <c r="V28" s="319"/>
      <c r="W28" s="319"/>
      <c r="X28" s="319"/>
      <c r="Y28" s="186"/>
      <c r="Z28" s="319" t="s">
        <v>25</v>
      </c>
      <c r="AA28" s="319"/>
      <c r="AB28" s="319"/>
      <c r="AC28" s="319"/>
    </row>
    <row r="29" spans="1:29" x14ac:dyDescent="0.25">
      <c r="A29" s="34" t="s">
        <v>26</v>
      </c>
      <c r="B29" s="35" t="s">
        <v>27</v>
      </c>
      <c r="C29" s="35" t="s">
        <v>28</v>
      </c>
      <c r="D29" s="34" t="s">
        <v>5</v>
      </c>
      <c r="F29" s="101" t="s">
        <v>26</v>
      </c>
      <c r="G29" s="102" t="s">
        <v>27</v>
      </c>
      <c r="H29" s="102" t="s">
        <v>28</v>
      </c>
      <c r="I29" s="156" t="s">
        <v>5</v>
      </c>
      <c r="J29" s="174"/>
      <c r="K29" s="206" t="s">
        <v>26</v>
      </c>
      <c r="L29" s="314" t="s">
        <v>27</v>
      </c>
      <c r="M29" s="314" t="s">
        <v>28</v>
      </c>
      <c r="N29" s="207" t="s">
        <v>5</v>
      </c>
      <c r="O29" s="197"/>
      <c r="P29" s="208" t="s">
        <v>26</v>
      </c>
      <c r="Q29" s="314" t="s">
        <v>27</v>
      </c>
      <c r="R29" s="314" t="s">
        <v>28</v>
      </c>
      <c r="S29" s="206" t="s">
        <v>5</v>
      </c>
      <c r="T29" s="186"/>
      <c r="U29" s="206" t="s">
        <v>26</v>
      </c>
      <c r="V29" s="314" t="s">
        <v>27</v>
      </c>
      <c r="W29" s="314" t="s">
        <v>28</v>
      </c>
      <c r="X29" s="206" t="s">
        <v>5</v>
      </c>
      <c r="Y29" s="186"/>
      <c r="Z29" s="206" t="s">
        <v>26</v>
      </c>
      <c r="AA29" s="314" t="s">
        <v>27</v>
      </c>
      <c r="AB29" s="314" t="s">
        <v>28</v>
      </c>
      <c r="AC29" s="206" t="s">
        <v>5</v>
      </c>
    </row>
    <row r="30" spans="1:29" x14ac:dyDescent="0.25">
      <c r="A30" s="2" t="s">
        <v>6</v>
      </c>
      <c r="B30" s="10" t="s">
        <v>29</v>
      </c>
      <c r="C30" s="15">
        <v>0</v>
      </c>
      <c r="D30" s="51">
        <f t="shared" ref="D30:D37" si="0">C30*($D$19+$D$26)</f>
        <v>0</v>
      </c>
      <c r="F30" s="2" t="s">
        <v>6</v>
      </c>
      <c r="G30" s="10" t="s">
        <v>29</v>
      </c>
      <c r="H30" s="15">
        <v>0</v>
      </c>
      <c r="I30" s="162">
        <f t="shared" ref="I30:I37" si="1">H30*($I$19+$I$26)</f>
        <v>0</v>
      </c>
      <c r="J30" s="174"/>
      <c r="K30" s="128" t="s">
        <v>6</v>
      </c>
      <c r="L30" s="132" t="s">
        <v>29</v>
      </c>
      <c r="M30" s="115">
        <v>0</v>
      </c>
      <c r="N30" s="187">
        <f t="shared" ref="N30:N37" si="2">M30*($N$19+$N$26)</f>
        <v>0</v>
      </c>
      <c r="O30" s="197"/>
      <c r="P30" s="172" t="s">
        <v>6</v>
      </c>
      <c r="Q30" s="132" t="s">
        <v>29</v>
      </c>
      <c r="R30" s="115">
        <v>0</v>
      </c>
      <c r="S30" s="144">
        <f t="shared" ref="S30" si="3">R30*($I$19+$I$26)</f>
        <v>0</v>
      </c>
      <c r="T30" s="186"/>
      <c r="U30" s="128" t="s">
        <v>6</v>
      </c>
      <c r="V30" s="132" t="s">
        <v>29</v>
      </c>
      <c r="W30" s="115">
        <v>0</v>
      </c>
      <c r="X30" s="144">
        <f t="shared" ref="X30" si="4">W30*($I$19+$I$26)</f>
        <v>0</v>
      </c>
      <c r="Y30" s="186"/>
      <c r="Z30" s="128" t="s">
        <v>6</v>
      </c>
      <c r="AA30" s="132" t="s">
        <v>29</v>
      </c>
      <c r="AB30" s="115">
        <v>0</v>
      </c>
      <c r="AC30" s="144">
        <f t="shared" ref="AC30:AC37" si="5">AB30*($AC$19+$AC$26)</f>
        <v>0</v>
      </c>
    </row>
    <row r="31" spans="1:29" x14ac:dyDescent="0.25">
      <c r="A31" s="2" t="s">
        <v>8</v>
      </c>
      <c r="B31" s="10" t="s">
        <v>30</v>
      </c>
      <c r="C31" s="15">
        <v>2.5000000000000001E-2</v>
      </c>
      <c r="D31" s="51">
        <f t="shared" si="0"/>
        <v>242.42</v>
      </c>
      <c r="F31" s="2" t="s">
        <v>8</v>
      </c>
      <c r="G31" s="10" t="s">
        <v>30</v>
      </c>
      <c r="H31" s="15">
        <v>2.5000000000000001E-2</v>
      </c>
      <c r="I31" s="162">
        <f t="shared" si="1"/>
        <v>242.42</v>
      </c>
      <c r="J31" s="174"/>
      <c r="K31" s="128" t="s">
        <v>8</v>
      </c>
      <c r="L31" s="132" t="s">
        <v>30</v>
      </c>
      <c r="M31" s="115">
        <v>2.5000000000000001E-2</v>
      </c>
      <c r="N31" s="187">
        <f t="shared" si="2"/>
        <v>242.42</v>
      </c>
      <c r="O31" s="197"/>
      <c r="P31" s="172" t="s">
        <v>8</v>
      </c>
      <c r="Q31" s="132" t="s">
        <v>30</v>
      </c>
      <c r="R31" s="115">
        <v>2.5000000000000001E-2</v>
      </c>
      <c r="S31" s="144">
        <f t="shared" ref="S31:S37" si="6">R31*($S$19+$S$26)</f>
        <v>245.32903999999999</v>
      </c>
      <c r="T31" s="186"/>
      <c r="U31" s="128" t="s">
        <v>8</v>
      </c>
      <c r="V31" s="132" t="s">
        <v>30</v>
      </c>
      <c r="W31" s="115">
        <v>2.5000000000000001E-2</v>
      </c>
      <c r="X31" s="144">
        <f t="shared" ref="X31:X37" si="7">W31*($X$19+$X$26)</f>
        <v>245.32903999999999</v>
      </c>
      <c r="Y31" s="186"/>
      <c r="Z31" s="128" t="s">
        <v>8</v>
      </c>
      <c r="AA31" s="132" t="s">
        <v>30</v>
      </c>
      <c r="AB31" s="115">
        <v>2.5000000000000001E-2</v>
      </c>
      <c r="AC31" s="144">
        <f t="shared" si="5"/>
        <v>261.91328310400002</v>
      </c>
    </row>
    <row r="32" spans="1:29" x14ac:dyDescent="0.25">
      <c r="A32" s="2" t="s">
        <v>10</v>
      </c>
      <c r="B32" s="10" t="s">
        <v>126</v>
      </c>
      <c r="C32" s="15">
        <v>0.02</v>
      </c>
      <c r="D32" s="51">
        <f t="shared" si="0"/>
        <v>193.93599999999998</v>
      </c>
      <c r="F32" s="2" t="s">
        <v>10</v>
      </c>
      <c r="G32" s="10" t="s">
        <v>126</v>
      </c>
      <c r="H32" s="15">
        <v>0.02</v>
      </c>
      <c r="I32" s="162">
        <f t="shared" si="1"/>
        <v>193.93599999999998</v>
      </c>
      <c r="J32" s="174"/>
      <c r="K32" s="128" t="s">
        <v>10</v>
      </c>
      <c r="L32" s="132" t="s">
        <v>126</v>
      </c>
      <c r="M32" s="115">
        <f>2%*0.5</f>
        <v>0.01</v>
      </c>
      <c r="N32" s="187">
        <f t="shared" si="2"/>
        <v>96.967999999999989</v>
      </c>
      <c r="O32" s="197"/>
      <c r="P32" s="172" t="s">
        <v>10</v>
      </c>
      <c r="Q32" s="132" t="s">
        <v>126</v>
      </c>
      <c r="R32" s="115">
        <f>2%*0.5</f>
        <v>0.01</v>
      </c>
      <c r="S32" s="144">
        <f t="shared" si="6"/>
        <v>98.131615999999994</v>
      </c>
      <c r="T32" s="186"/>
      <c r="U32" s="128" t="s">
        <v>10</v>
      </c>
      <c r="V32" s="132" t="s">
        <v>126</v>
      </c>
      <c r="W32" s="115">
        <f>2%*0.5</f>
        <v>0.01</v>
      </c>
      <c r="X32" s="144">
        <f t="shared" si="7"/>
        <v>98.131615999999994</v>
      </c>
      <c r="Y32" s="186"/>
      <c r="Z32" s="128" t="s">
        <v>10</v>
      </c>
      <c r="AA32" s="132" t="s">
        <v>126</v>
      </c>
      <c r="AB32" s="115">
        <f>2%*0.5</f>
        <v>0.01</v>
      </c>
      <c r="AC32" s="144">
        <f t="shared" si="5"/>
        <v>104.7653132416</v>
      </c>
    </row>
    <row r="33" spans="1:29" x14ac:dyDescent="0.25">
      <c r="A33" s="2" t="s">
        <v>12</v>
      </c>
      <c r="B33" s="10" t="s">
        <v>31</v>
      </c>
      <c r="C33" s="15">
        <v>1.4999999999999999E-2</v>
      </c>
      <c r="D33" s="51">
        <f t="shared" si="0"/>
        <v>145.45199999999997</v>
      </c>
      <c r="F33" s="2" t="s">
        <v>12</v>
      </c>
      <c r="G33" s="10" t="s">
        <v>31</v>
      </c>
      <c r="H33" s="115">
        <v>1.4999999999999999E-2</v>
      </c>
      <c r="I33" s="162">
        <f t="shared" si="1"/>
        <v>145.45199999999997</v>
      </c>
      <c r="J33" s="174"/>
      <c r="K33" s="128" t="s">
        <v>12</v>
      </c>
      <c r="L33" s="132" t="s">
        <v>31</v>
      </c>
      <c r="M33" s="115">
        <v>1.4999999999999999E-2</v>
      </c>
      <c r="N33" s="187">
        <f t="shared" si="2"/>
        <v>145.45199999999997</v>
      </c>
      <c r="O33" s="197"/>
      <c r="P33" s="172" t="s">
        <v>12</v>
      </c>
      <c r="Q33" s="132" t="s">
        <v>31</v>
      </c>
      <c r="R33" s="115">
        <v>1.4999999999999999E-2</v>
      </c>
      <c r="S33" s="144">
        <f t="shared" si="6"/>
        <v>147.19742399999998</v>
      </c>
      <c r="T33" s="186"/>
      <c r="U33" s="128" t="s">
        <v>12</v>
      </c>
      <c r="V33" s="132" t="s">
        <v>31</v>
      </c>
      <c r="W33" s="115">
        <v>1.4999999999999999E-2</v>
      </c>
      <c r="X33" s="144">
        <f t="shared" si="7"/>
        <v>147.19742399999998</v>
      </c>
      <c r="Y33" s="186"/>
      <c r="Z33" s="128" t="s">
        <v>12</v>
      </c>
      <c r="AA33" s="132" t="s">
        <v>31</v>
      </c>
      <c r="AB33" s="115">
        <v>1.4999999999999999E-2</v>
      </c>
      <c r="AC33" s="144">
        <f t="shared" si="5"/>
        <v>157.1479698624</v>
      </c>
    </row>
    <row r="34" spans="1:29" x14ac:dyDescent="0.25">
      <c r="A34" s="2" t="s">
        <v>14</v>
      </c>
      <c r="B34" s="10" t="s">
        <v>32</v>
      </c>
      <c r="C34" s="15">
        <v>0.01</v>
      </c>
      <c r="D34" s="51">
        <f t="shared" si="0"/>
        <v>96.967999999999989</v>
      </c>
      <c r="F34" s="2" t="s">
        <v>14</v>
      </c>
      <c r="G34" s="10" t="s">
        <v>32</v>
      </c>
      <c r="H34" s="115">
        <v>0.01</v>
      </c>
      <c r="I34" s="162">
        <f t="shared" si="1"/>
        <v>96.967999999999989</v>
      </c>
      <c r="J34" s="174"/>
      <c r="K34" s="128" t="s">
        <v>14</v>
      </c>
      <c r="L34" s="132" t="s">
        <v>32</v>
      </c>
      <c r="M34" s="115">
        <v>0.01</v>
      </c>
      <c r="N34" s="187">
        <f t="shared" si="2"/>
        <v>96.967999999999989</v>
      </c>
      <c r="O34" s="197"/>
      <c r="P34" s="172" t="s">
        <v>14</v>
      </c>
      <c r="Q34" s="132" t="s">
        <v>32</v>
      </c>
      <c r="R34" s="115">
        <v>0.01</v>
      </c>
      <c r="S34" s="144">
        <f t="shared" si="6"/>
        <v>98.131615999999994</v>
      </c>
      <c r="T34" s="186"/>
      <c r="U34" s="128" t="s">
        <v>14</v>
      </c>
      <c r="V34" s="132" t="s">
        <v>32</v>
      </c>
      <c r="W34" s="115">
        <v>0.01</v>
      </c>
      <c r="X34" s="144">
        <f t="shared" si="7"/>
        <v>98.131615999999994</v>
      </c>
      <c r="Y34" s="186"/>
      <c r="Z34" s="128" t="s">
        <v>14</v>
      </c>
      <c r="AA34" s="132" t="s">
        <v>32</v>
      </c>
      <c r="AB34" s="115">
        <v>0.01</v>
      </c>
      <c r="AC34" s="144">
        <f t="shared" si="5"/>
        <v>104.7653132416</v>
      </c>
    </row>
    <row r="35" spans="1:29" x14ac:dyDescent="0.25">
      <c r="A35" s="2" t="s">
        <v>16</v>
      </c>
      <c r="B35" s="10" t="s">
        <v>33</v>
      </c>
      <c r="C35" s="15">
        <v>6.0000000000000001E-3</v>
      </c>
      <c r="D35" s="51">
        <f t="shared" si="0"/>
        <v>58.180799999999998</v>
      </c>
      <c r="F35" s="2" t="s">
        <v>16</v>
      </c>
      <c r="G35" s="10" t="s">
        <v>33</v>
      </c>
      <c r="H35" s="115">
        <v>6.0000000000000001E-3</v>
      </c>
      <c r="I35" s="162">
        <f t="shared" si="1"/>
        <v>58.180799999999998</v>
      </c>
      <c r="J35" s="174"/>
      <c r="K35" s="128" t="s">
        <v>16</v>
      </c>
      <c r="L35" s="132" t="s">
        <v>33</v>
      </c>
      <c r="M35" s="115">
        <v>6.0000000000000001E-3</v>
      </c>
      <c r="N35" s="187">
        <f t="shared" si="2"/>
        <v>58.180799999999998</v>
      </c>
      <c r="O35" s="197"/>
      <c r="P35" s="172" t="s">
        <v>16</v>
      </c>
      <c r="Q35" s="132" t="s">
        <v>33</v>
      </c>
      <c r="R35" s="115">
        <v>6.0000000000000001E-3</v>
      </c>
      <c r="S35" s="144">
        <f t="shared" si="6"/>
        <v>58.878969599999998</v>
      </c>
      <c r="T35" s="186"/>
      <c r="U35" s="128" t="s">
        <v>16</v>
      </c>
      <c r="V35" s="132" t="s">
        <v>33</v>
      </c>
      <c r="W35" s="115">
        <v>6.0000000000000001E-3</v>
      </c>
      <c r="X35" s="144">
        <f t="shared" si="7"/>
        <v>58.878969599999998</v>
      </c>
      <c r="Y35" s="186"/>
      <c r="Z35" s="128" t="s">
        <v>16</v>
      </c>
      <c r="AA35" s="132" t="s">
        <v>33</v>
      </c>
      <c r="AB35" s="115">
        <v>6.0000000000000001E-3</v>
      </c>
      <c r="AC35" s="144">
        <f t="shared" si="5"/>
        <v>62.859187944959999</v>
      </c>
    </row>
    <row r="36" spans="1:29" x14ac:dyDescent="0.25">
      <c r="A36" s="2" t="s">
        <v>34</v>
      </c>
      <c r="B36" s="10" t="s">
        <v>35</v>
      </c>
      <c r="C36" s="15">
        <v>2E-3</v>
      </c>
      <c r="D36" s="51">
        <f t="shared" si="0"/>
        <v>19.393599999999999</v>
      </c>
      <c r="F36" s="2" t="s">
        <v>34</v>
      </c>
      <c r="G36" s="10" t="s">
        <v>35</v>
      </c>
      <c r="H36" s="115">
        <v>2E-3</v>
      </c>
      <c r="I36" s="162">
        <f t="shared" si="1"/>
        <v>19.393599999999999</v>
      </c>
      <c r="J36" s="174"/>
      <c r="K36" s="128" t="s">
        <v>34</v>
      </c>
      <c r="L36" s="132" t="s">
        <v>35</v>
      </c>
      <c r="M36" s="115">
        <v>2E-3</v>
      </c>
      <c r="N36" s="187">
        <f t="shared" si="2"/>
        <v>19.393599999999999</v>
      </c>
      <c r="O36" s="197"/>
      <c r="P36" s="172" t="s">
        <v>34</v>
      </c>
      <c r="Q36" s="132" t="s">
        <v>35</v>
      </c>
      <c r="R36" s="115">
        <v>2E-3</v>
      </c>
      <c r="S36" s="144">
        <f t="shared" si="6"/>
        <v>19.626323199999998</v>
      </c>
      <c r="T36" s="186"/>
      <c r="U36" s="128" t="s">
        <v>34</v>
      </c>
      <c r="V36" s="132" t="s">
        <v>35</v>
      </c>
      <c r="W36" s="115">
        <v>2E-3</v>
      </c>
      <c r="X36" s="144">
        <f t="shared" si="7"/>
        <v>19.626323199999998</v>
      </c>
      <c r="Y36" s="186"/>
      <c r="Z36" s="128" t="s">
        <v>34</v>
      </c>
      <c r="AA36" s="132" t="s">
        <v>35</v>
      </c>
      <c r="AB36" s="115">
        <v>2E-3</v>
      </c>
      <c r="AC36" s="144">
        <f t="shared" si="5"/>
        <v>20.95306264832</v>
      </c>
    </row>
    <row r="37" spans="1:29" x14ac:dyDescent="0.25">
      <c r="A37" s="2" t="s">
        <v>36</v>
      </c>
      <c r="B37" s="10" t="s">
        <v>37</v>
      </c>
      <c r="C37" s="15">
        <v>0.08</v>
      </c>
      <c r="D37" s="51">
        <f t="shared" si="0"/>
        <v>775.74399999999991</v>
      </c>
      <c r="F37" s="2" t="s">
        <v>36</v>
      </c>
      <c r="G37" s="10" t="s">
        <v>37</v>
      </c>
      <c r="H37" s="115">
        <v>0.08</v>
      </c>
      <c r="I37" s="162">
        <f t="shared" si="1"/>
        <v>775.74399999999991</v>
      </c>
      <c r="J37" s="174"/>
      <c r="K37" s="128" t="s">
        <v>36</v>
      </c>
      <c r="L37" s="132" t="s">
        <v>37</v>
      </c>
      <c r="M37" s="115">
        <v>0.08</v>
      </c>
      <c r="N37" s="187">
        <f t="shared" si="2"/>
        <v>775.74399999999991</v>
      </c>
      <c r="O37" s="197"/>
      <c r="P37" s="172" t="s">
        <v>36</v>
      </c>
      <c r="Q37" s="132" t="s">
        <v>37</v>
      </c>
      <c r="R37" s="115">
        <v>0.08</v>
      </c>
      <c r="S37" s="144">
        <f t="shared" si="6"/>
        <v>785.05292799999995</v>
      </c>
      <c r="T37" s="186"/>
      <c r="U37" s="128" t="s">
        <v>36</v>
      </c>
      <c r="V37" s="132" t="s">
        <v>37</v>
      </c>
      <c r="W37" s="115">
        <v>0.08</v>
      </c>
      <c r="X37" s="144">
        <f t="shared" si="7"/>
        <v>785.05292799999995</v>
      </c>
      <c r="Y37" s="186"/>
      <c r="Z37" s="128" t="s">
        <v>36</v>
      </c>
      <c r="AA37" s="132" t="s">
        <v>37</v>
      </c>
      <c r="AB37" s="115">
        <v>0.08</v>
      </c>
      <c r="AC37" s="144">
        <f t="shared" si="5"/>
        <v>838.12250593279998</v>
      </c>
    </row>
    <row r="38" spans="1:29" x14ac:dyDescent="0.25">
      <c r="A38" s="237" t="s">
        <v>18</v>
      </c>
      <c r="B38" s="239"/>
      <c r="C38" s="16">
        <f>SUM(C30:C37)</f>
        <v>0.158</v>
      </c>
      <c r="D38" s="51">
        <f>SUM(D30:D37)</f>
        <v>1532.0944</v>
      </c>
      <c r="F38" s="237" t="s">
        <v>18</v>
      </c>
      <c r="G38" s="239"/>
      <c r="H38" s="116">
        <f>SUM(H30:H37)</f>
        <v>0.158</v>
      </c>
      <c r="I38" s="162">
        <f>SUM(I30:I37)</f>
        <v>1532.0944</v>
      </c>
      <c r="J38" s="174"/>
      <c r="K38" s="268" t="s">
        <v>18</v>
      </c>
      <c r="L38" s="263"/>
      <c r="M38" s="116">
        <f>SUM(M30:M37)</f>
        <v>0.14800000000000002</v>
      </c>
      <c r="N38" s="187">
        <f>SUM(N30:N37)</f>
        <v>1435.1263999999996</v>
      </c>
      <c r="O38" s="197"/>
      <c r="P38" s="322" t="s">
        <v>18</v>
      </c>
      <c r="Q38" s="263"/>
      <c r="R38" s="116">
        <f>SUM(R30:R37)</f>
        <v>0.14800000000000002</v>
      </c>
      <c r="S38" s="144">
        <f>SUM(S30:S37)</f>
        <v>1452.3479167999999</v>
      </c>
      <c r="T38" s="186"/>
      <c r="U38" s="268" t="s">
        <v>18</v>
      </c>
      <c r="V38" s="263"/>
      <c r="W38" s="116">
        <f>SUM(W30:W37)</f>
        <v>0.14800000000000002</v>
      </c>
      <c r="X38" s="144">
        <f>SUM(X30:X37)</f>
        <v>1452.3479167999999</v>
      </c>
      <c r="Y38" s="186"/>
      <c r="Z38" s="268" t="s">
        <v>18</v>
      </c>
      <c r="AA38" s="263"/>
      <c r="AB38" s="116">
        <f>SUM(AB30:AB37)</f>
        <v>0.14800000000000002</v>
      </c>
      <c r="AC38" s="144">
        <f>SUM(AC30:AC37)</f>
        <v>1550.5266359756802</v>
      </c>
    </row>
    <row r="39" spans="1:29" x14ac:dyDescent="0.25">
      <c r="G39" s="1"/>
      <c r="H39" s="1"/>
      <c r="J39" s="174"/>
      <c r="K39" s="186"/>
      <c r="L39" s="288"/>
      <c r="M39" s="288"/>
      <c r="N39" s="186"/>
      <c r="O39" s="197"/>
      <c r="P39" s="186"/>
      <c r="Q39" s="288"/>
      <c r="R39" s="288"/>
      <c r="S39" s="186"/>
      <c r="T39" s="186"/>
      <c r="U39" s="186"/>
      <c r="V39" s="288"/>
      <c r="W39" s="288"/>
      <c r="X39" s="186"/>
      <c r="Y39" s="186"/>
      <c r="Z39" s="186"/>
      <c r="AA39" s="288"/>
      <c r="AB39" s="288"/>
      <c r="AC39" s="186"/>
    </row>
    <row r="40" spans="1:29" ht="15" customHeight="1" x14ac:dyDescent="0.25">
      <c r="A40" s="245" t="s">
        <v>38</v>
      </c>
      <c r="B40" s="245"/>
      <c r="C40" s="245"/>
      <c r="D40" s="245"/>
      <c r="F40" s="245" t="s">
        <v>38</v>
      </c>
      <c r="G40" s="245"/>
      <c r="H40" s="245"/>
      <c r="I40" s="246"/>
      <c r="J40" s="174"/>
      <c r="K40" s="319" t="s">
        <v>38</v>
      </c>
      <c r="L40" s="319"/>
      <c r="M40" s="319"/>
      <c r="N40" s="320"/>
      <c r="O40" s="197"/>
      <c r="P40" s="321" t="s">
        <v>38</v>
      </c>
      <c r="Q40" s="319"/>
      <c r="R40" s="319"/>
      <c r="S40" s="319"/>
      <c r="T40" s="186"/>
      <c r="U40" s="319" t="s">
        <v>38</v>
      </c>
      <c r="V40" s="319"/>
      <c r="W40" s="319"/>
      <c r="X40" s="319"/>
      <c r="Y40" s="186"/>
      <c r="Z40" s="319" t="s">
        <v>38</v>
      </c>
      <c r="AA40" s="319"/>
      <c r="AB40" s="319"/>
      <c r="AC40" s="319"/>
    </row>
    <row r="41" spans="1:29" x14ac:dyDescent="0.25">
      <c r="A41" s="34" t="s">
        <v>39</v>
      </c>
      <c r="B41" s="35" t="s">
        <v>40</v>
      </c>
      <c r="C41" s="34" t="s">
        <v>90</v>
      </c>
      <c r="D41" s="35" t="s">
        <v>5</v>
      </c>
      <c r="F41" s="101" t="s">
        <v>39</v>
      </c>
      <c r="G41" s="102" t="s">
        <v>40</v>
      </c>
      <c r="H41" s="101" t="s">
        <v>90</v>
      </c>
      <c r="I41" s="159" t="s">
        <v>5</v>
      </c>
      <c r="J41" s="174"/>
      <c r="K41" s="206" t="s">
        <v>39</v>
      </c>
      <c r="L41" s="314" t="s">
        <v>40</v>
      </c>
      <c r="M41" s="206" t="s">
        <v>90</v>
      </c>
      <c r="N41" s="313" t="s">
        <v>5</v>
      </c>
      <c r="O41" s="197"/>
      <c r="P41" s="208" t="s">
        <v>39</v>
      </c>
      <c r="Q41" s="314" t="s">
        <v>40</v>
      </c>
      <c r="R41" s="206" t="s">
        <v>90</v>
      </c>
      <c r="S41" s="314" t="s">
        <v>5</v>
      </c>
      <c r="T41" s="186"/>
      <c r="U41" s="206" t="s">
        <v>39</v>
      </c>
      <c r="V41" s="314" t="s">
        <v>40</v>
      </c>
      <c r="W41" s="206" t="s">
        <v>90</v>
      </c>
      <c r="X41" s="314" t="s">
        <v>5</v>
      </c>
      <c r="Y41" s="186"/>
      <c r="Z41" s="206" t="s">
        <v>39</v>
      </c>
      <c r="AA41" s="314" t="s">
        <v>40</v>
      </c>
      <c r="AB41" s="206" t="s">
        <v>90</v>
      </c>
      <c r="AC41" s="314" t="s">
        <v>5</v>
      </c>
    </row>
    <row r="42" spans="1:29" x14ac:dyDescent="0.25">
      <c r="A42" s="2" t="s">
        <v>6</v>
      </c>
      <c r="B42" s="10" t="s">
        <v>41</v>
      </c>
      <c r="C42" s="30"/>
      <c r="D42" s="14">
        <f>IF((D13*6%)&gt;(C42*10),0,(C42*10)-(D13*6%))</f>
        <v>0</v>
      </c>
      <c r="F42" s="2" t="s">
        <v>6</v>
      </c>
      <c r="G42" s="10" t="s">
        <v>41</v>
      </c>
      <c r="H42" s="30"/>
      <c r="I42" s="163">
        <f>IF((I13*6%)&gt;(H42*10),0,(H42*10)-(I13*6%))</f>
        <v>0</v>
      </c>
      <c r="J42" s="174"/>
      <c r="K42" s="128" t="s">
        <v>6</v>
      </c>
      <c r="L42" s="132" t="s">
        <v>41</v>
      </c>
      <c r="M42" s="145"/>
      <c r="N42" s="323">
        <f>IF((N13*6%)&gt;(M42*10),0,(M42*10)-(N13*6%))</f>
        <v>0</v>
      </c>
      <c r="O42" s="197"/>
      <c r="P42" s="172" t="s">
        <v>6</v>
      </c>
      <c r="Q42" s="132" t="s">
        <v>41</v>
      </c>
      <c r="R42" s="145"/>
      <c r="S42" s="153">
        <f>IF((S13*6%)&gt;(R42*10),0,(R42*10)-(S13*6%))</f>
        <v>0</v>
      </c>
      <c r="T42" s="186"/>
      <c r="U42" s="128" t="s">
        <v>6</v>
      </c>
      <c r="V42" s="132" t="s">
        <v>41</v>
      </c>
      <c r="W42" s="145"/>
      <c r="X42" s="153">
        <f>IF((X13*6%)&gt;(W42*10),0,(W42*10)-(X13*6%))</f>
        <v>0</v>
      </c>
      <c r="Y42" s="186"/>
      <c r="Z42" s="128" t="s">
        <v>6</v>
      </c>
      <c r="AA42" s="132" t="s">
        <v>41</v>
      </c>
      <c r="AB42" s="145"/>
      <c r="AC42" s="153">
        <f>IF((AC13*6%)&gt;(AB42*10),0,(AB42*10)-(AC13*6%))</f>
        <v>0</v>
      </c>
    </row>
    <row r="43" spans="1:29" x14ac:dyDescent="0.25">
      <c r="A43" s="2" t="s">
        <v>8</v>
      </c>
      <c r="B43" s="10" t="s">
        <v>42</v>
      </c>
      <c r="C43" s="30">
        <v>22</v>
      </c>
      <c r="D43" s="42">
        <f>(C43*26.24)*0.8</f>
        <v>461.82400000000001</v>
      </c>
      <c r="F43" s="2" t="s">
        <v>8</v>
      </c>
      <c r="G43" s="10" t="s">
        <v>42</v>
      </c>
      <c r="H43" s="30">
        <v>22</v>
      </c>
      <c r="I43" s="161">
        <f>(H43*26.24)*0.8</f>
        <v>461.82400000000001</v>
      </c>
      <c r="J43" s="174"/>
      <c r="K43" s="128" t="s">
        <v>8</v>
      </c>
      <c r="L43" s="132" t="s">
        <v>42</v>
      </c>
      <c r="M43" s="145">
        <v>22</v>
      </c>
      <c r="N43" s="169">
        <f>(M43*26.24)*0.8</f>
        <v>461.82400000000001</v>
      </c>
      <c r="O43" s="197"/>
      <c r="P43" s="172" t="s">
        <v>8</v>
      </c>
      <c r="Q43" s="132" t="s">
        <v>42</v>
      </c>
      <c r="R43" s="145">
        <v>22</v>
      </c>
      <c r="S43" s="114">
        <f>(R43*26.87)*0.8</f>
        <v>472.91200000000003</v>
      </c>
      <c r="T43" s="186"/>
      <c r="U43" s="128" t="s">
        <v>8</v>
      </c>
      <c r="V43" s="132" t="s">
        <v>42</v>
      </c>
      <c r="W43" s="145">
        <v>22</v>
      </c>
      <c r="X43" s="114">
        <f>(W43*26.87)*0.8</f>
        <v>472.91200000000003</v>
      </c>
      <c r="Y43" s="186"/>
      <c r="Z43" s="128" t="s">
        <v>8</v>
      </c>
      <c r="AA43" s="132" t="s">
        <v>42</v>
      </c>
      <c r="AB43" s="145">
        <v>22</v>
      </c>
      <c r="AC43" s="114">
        <f>(AB43*28.69)*0.8</f>
        <v>504.94400000000007</v>
      </c>
    </row>
    <row r="44" spans="1:29" x14ac:dyDescent="0.25">
      <c r="A44" s="2" t="s">
        <v>10</v>
      </c>
      <c r="B44" s="10" t="s">
        <v>43</v>
      </c>
      <c r="C44" s="30"/>
      <c r="D44" s="42">
        <f>204.41*50%</f>
        <v>102.205</v>
      </c>
      <c r="F44" s="2" t="s">
        <v>10</v>
      </c>
      <c r="G44" s="10" t="s">
        <v>43</v>
      </c>
      <c r="H44" s="30"/>
      <c r="I44" s="161">
        <f>204.41*50%</f>
        <v>102.205</v>
      </c>
      <c r="J44" s="174"/>
      <c r="K44" s="128" t="s">
        <v>10</v>
      </c>
      <c r="L44" s="132" t="s">
        <v>43</v>
      </c>
      <c r="M44" s="145"/>
      <c r="N44" s="169">
        <f>204.41*50%</f>
        <v>102.205</v>
      </c>
      <c r="O44" s="197"/>
      <c r="P44" s="172" t="s">
        <v>10</v>
      </c>
      <c r="Q44" s="324" t="s">
        <v>43</v>
      </c>
      <c r="R44" s="145"/>
      <c r="S44" s="114">
        <f>204.41*50%</f>
        <v>102.205</v>
      </c>
      <c r="T44" s="186"/>
      <c r="U44" s="128" t="s">
        <v>10</v>
      </c>
      <c r="V44" s="324" t="s">
        <v>43</v>
      </c>
      <c r="W44" s="145"/>
      <c r="X44" s="114">
        <f>204.41*50%</f>
        <v>102.205</v>
      </c>
      <c r="Y44" s="186"/>
      <c r="Z44" s="128" t="s">
        <v>10</v>
      </c>
      <c r="AA44" s="324" t="s">
        <v>43</v>
      </c>
      <c r="AB44" s="145"/>
      <c r="AC44" s="114">
        <f>236.09*50%</f>
        <v>118.045</v>
      </c>
    </row>
    <row r="45" spans="1:29" x14ac:dyDescent="0.25">
      <c r="A45" s="2" t="s">
        <v>12</v>
      </c>
      <c r="B45" s="10" t="s">
        <v>91</v>
      </c>
      <c r="C45" s="30"/>
      <c r="D45" s="42">
        <v>0</v>
      </c>
      <c r="F45" s="2" t="s">
        <v>12</v>
      </c>
      <c r="G45" s="10" t="s">
        <v>91</v>
      </c>
      <c r="H45" s="30"/>
      <c r="I45" s="161">
        <v>0</v>
      </c>
      <c r="J45" s="174"/>
      <c r="K45" s="128" t="s">
        <v>12</v>
      </c>
      <c r="L45" s="132" t="s">
        <v>91</v>
      </c>
      <c r="M45" s="145"/>
      <c r="N45" s="169">
        <v>0</v>
      </c>
      <c r="O45" s="197"/>
      <c r="P45" s="172" t="s">
        <v>12</v>
      </c>
      <c r="Q45" s="132" t="s">
        <v>91</v>
      </c>
      <c r="R45" s="145"/>
      <c r="S45" s="114">
        <v>0</v>
      </c>
      <c r="T45" s="186"/>
      <c r="U45" s="128" t="s">
        <v>12</v>
      </c>
      <c r="V45" s="132" t="s">
        <v>91</v>
      </c>
      <c r="W45" s="145"/>
      <c r="X45" s="114">
        <v>0</v>
      </c>
      <c r="Y45" s="186"/>
      <c r="Z45" s="128" t="s">
        <v>12</v>
      </c>
      <c r="AA45" s="132" t="s">
        <v>91</v>
      </c>
      <c r="AB45" s="145"/>
      <c r="AC45" s="114">
        <v>0</v>
      </c>
    </row>
    <row r="46" spans="1:29" x14ac:dyDescent="0.25">
      <c r="A46" s="233" t="s">
        <v>18</v>
      </c>
      <c r="B46" s="233"/>
      <c r="C46" s="233"/>
      <c r="D46" s="42">
        <f>SUM(D42:D45)</f>
        <v>564.029</v>
      </c>
      <c r="F46" s="233" t="s">
        <v>18</v>
      </c>
      <c r="G46" s="233"/>
      <c r="H46" s="233"/>
      <c r="I46" s="161">
        <f>SUM(I42:I45)</f>
        <v>564.029</v>
      </c>
      <c r="J46" s="174"/>
      <c r="K46" s="264" t="s">
        <v>18</v>
      </c>
      <c r="L46" s="264"/>
      <c r="M46" s="264"/>
      <c r="N46" s="169">
        <f>SUM(N42:N45)</f>
        <v>564.029</v>
      </c>
      <c r="O46" s="197"/>
      <c r="P46" s="263" t="s">
        <v>18</v>
      </c>
      <c r="Q46" s="264"/>
      <c r="R46" s="264"/>
      <c r="S46" s="114">
        <f>SUM(S42:S45)</f>
        <v>575.11700000000008</v>
      </c>
      <c r="T46" s="186"/>
      <c r="U46" s="264" t="s">
        <v>18</v>
      </c>
      <c r="V46" s="264"/>
      <c r="W46" s="264"/>
      <c r="X46" s="114">
        <f>SUM(X42:X45)</f>
        <v>575.11700000000008</v>
      </c>
      <c r="Y46" s="186"/>
      <c r="Z46" s="264" t="s">
        <v>18</v>
      </c>
      <c r="AA46" s="264"/>
      <c r="AB46" s="264"/>
      <c r="AC46" s="114">
        <f>SUM(AC42:AC45)</f>
        <v>622.98900000000003</v>
      </c>
    </row>
    <row r="47" spans="1:29" x14ac:dyDescent="0.25">
      <c r="G47" s="1"/>
      <c r="H47" s="1"/>
      <c r="J47" s="174"/>
      <c r="K47" s="186"/>
      <c r="L47" s="288"/>
      <c r="M47" s="288"/>
      <c r="N47" s="186"/>
      <c r="O47" s="197"/>
      <c r="P47" s="186"/>
      <c r="Q47" s="288"/>
      <c r="R47" s="288"/>
      <c r="S47" s="186"/>
      <c r="T47" s="186"/>
      <c r="U47" s="186"/>
      <c r="V47" s="288"/>
      <c r="W47" s="288"/>
      <c r="X47" s="186"/>
      <c r="Y47" s="186"/>
      <c r="Z47" s="186"/>
      <c r="AA47" s="288"/>
      <c r="AB47" s="288"/>
      <c r="AC47" s="186"/>
    </row>
    <row r="48" spans="1:29" ht="15" customHeight="1" x14ac:dyDescent="0.25">
      <c r="A48" s="245" t="s">
        <v>44</v>
      </c>
      <c r="B48" s="245"/>
      <c r="C48" s="245"/>
      <c r="D48" s="245"/>
      <c r="F48" s="245" t="s">
        <v>44</v>
      </c>
      <c r="G48" s="245"/>
      <c r="H48" s="245"/>
      <c r="I48" s="246"/>
      <c r="J48" s="174"/>
      <c r="K48" s="319" t="s">
        <v>44</v>
      </c>
      <c r="L48" s="319"/>
      <c r="M48" s="319"/>
      <c r="N48" s="320"/>
      <c r="O48" s="197"/>
      <c r="P48" s="321" t="s">
        <v>44</v>
      </c>
      <c r="Q48" s="319"/>
      <c r="R48" s="319"/>
      <c r="S48" s="319"/>
      <c r="T48" s="186"/>
      <c r="U48" s="319" t="s">
        <v>44</v>
      </c>
      <c r="V48" s="319"/>
      <c r="W48" s="319"/>
      <c r="X48" s="319"/>
      <c r="Y48" s="186"/>
      <c r="Z48" s="319" t="s">
        <v>44</v>
      </c>
      <c r="AA48" s="319"/>
      <c r="AB48" s="319"/>
      <c r="AC48" s="319"/>
    </row>
    <row r="49" spans="1:29" x14ac:dyDescent="0.25">
      <c r="A49" s="35">
        <v>2</v>
      </c>
      <c r="B49" s="244" t="s">
        <v>45</v>
      </c>
      <c r="C49" s="244"/>
      <c r="D49" s="35" t="s">
        <v>5</v>
      </c>
      <c r="F49" s="102">
        <v>2</v>
      </c>
      <c r="G49" s="244" t="s">
        <v>45</v>
      </c>
      <c r="H49" s="244"/>
      <c r="I49" s="159" t="s">
        <v>5</v>
      </c>
      <c r="J49" s="174"/>
      <c r="K49" s="314">
        <v>2</v>
      </c>
      <c r="L49" s="312" t="s">
        <v>45</v>
      </c>
      <c r="M49" s="312"/>
      <c r="N49" s="313" t="s">
        <v>5</v>
      </c>
      <c r="O49" s="197"/>
      <c r="P49" s="325">
        <v>2</v>
      </c>
      <c r="Q49" s="312" t="s">
        <v>45</v>
      </c>
      <c r="R49" s="312"/>
      <c r="S49" s="314" t="s">
        <v>5</v>
      </c>
      <c r="T49" s="186"/>
      <c r="U49" s="314">
        <v>2</v>
      </c>
      <c r="V49" s="312" t="s">
        <v>45</v>
      </c>
      <c r="W49" s="312"/>
      <c r="X49" s="314" t="s">
        <v>5</v>
      </c>
      <c r="Y49" s="186"/>
      <c r="Z49" s="314">
        <v>2</v>
      </c>
      <c r="AA49" s="312" t="s">
        <v>45</v>
      </c>
      <c r="AB49" s="312"/>
      <c r="AC49" s="314" t="s">
        <v>5</v>
      </c>
    </row>
    <row r="50" spans="1:29" ht="30" customHeight="1" x14ac:dyDescent="0.25">
      <c r="A50" s="9" t="s">
        <v>20</v>
      </c>
      <c r="B50" s="232" t="s">
        <v>21</v>
      </c>
      <c r="C50" s="232"/>
      <c r="D50" s="42">
        <f>D26</f>
        <v>1696.8</v>
      </c>
      <c r="F50" s="9" t="s">
        <v>20</v>
      </c>
      <c r="G50" s="232" t="s">
        <v>21</v>
      </c>
      <c r="H50" s="232"/>
      <c r="I50" s="161">
        <f>I26</f>
        <v>1696.8</v>
      </c>
      <c r="J50" s="174"/>
      <c r="K50" s="129" t="s">
        <v>20</v>
      </c>
      <c r="L50" s="269" t="s">
        <v>21</v>
      </c>
      <c r="M50" s="269"/>
      <c r="N50" s="169">
        <f>N26</f>
        <v>1696.8</v>
      </c>
      <c r="O50" s="197"/>
      <c r="P50" s="173" t="s">
        <v>20</v>
      </c>
      <c r="Q50" s="269" t="s">
        <v>21</v>
      </c>
      <c r="R50" s="269"/>
      <c r="S50" s="114">
        <f>S26</f>
        <v>1717.1615999999999</v>
      </c>
      <c r="T50" s="186"/>
      <c r="U50" s="129" t="s">
        <v>20</v>
      </c>
      <c r="V50" s="269" t="s">
        <v>21</v>
      </c>
      <c r="W50" s="269"/>
      <c r="X50" s="114">
        <f>X26</f>
        <v>1717.1615999999999</v>
      </c>
      <c r="Y50" s="186"/>
      <c r="Z50" s="129" t="s">
        <v>20</v>
      </c>
      <c r="AA50" s="269" t="s">
        <v>21</v>
      </c>
      <c r="AB50" s="269"/>
      <c r="AC50" s="114">
        <f>AC26</f>
        <v>1833.2417241599999</v>
      </c>
    </row>
    <row r="51" spans="1:29" x14ac:dyDescent="0.25">
      <c r="A51" s="9" t="s">
        <v>26</v>
      </c>
      <c r="B51" s="234" t="s">
        <v>27</v>
      </c>
      <c r="C51" s="234"/>
      <c r="D51" s="42">
        <f>D38</f>
        <v>1532.0944</v>
      </c>
      <c r="F51" s="9" t="s">
        <v>26</v>
      </c>
      <c r="G51" s="234" t="s">
        <v>27</v>
      </c>
      <c r="H51" s="234"/>
      <c r="I51" s="161">
        <f>I38</f>
        <v>1532.0944</v>
      </c>
      <c r="J51" s="174"/>
      <c r="K51" s="129" t="s">
        <v>26</v>
      </c>
      <c r="L51" s="267" t="s">
        <v>27</v>
      </c>
      <c r="M51" s="267"/>
      <c r="N51" s="169">
        <f>N38</f>
        <v>1435.1263999999996</v>
      </c>
      <c r="O51" s="197"/>
      <c r="P51" s="173" t="s">
        <v>26</v>
      </c>
      <c r="Q51" s="267" t="s">
        <v>27</v>
      </c>
      <c r="R51" s="267"/>
      <c r="S51" s="114">
        <f>S38</f>
        <v>1452.3479167999999</v>
      </c>
      <c r="T51" s="186"/>
      <c r="U51" s="129" t="s">
        <v>26</v>
      </c>
      <c r="V51" s="267" t="s">
        <v>27</v>
      </c>
      <c r="W51" s="267"/>
      <c r="X51" s="114">
        <f>X38</f>
        <v>1452.3479167999999</v>
      </c>
      <c r="Y51" s="186"/>
      <c r="Z51" s="129" t="s">
        <v>26</v>
      </c>
      <c r="AA51" s="267" t="s">
        <v>27</v>
      </c>
      <c r="AB51" s="267"/>
      <c r="AC51" s="114">
        <f>AC38</f>
        <v>1550.5266359756802</v>
      </c>
    </row>
    <row r="52" spans="1:29" x14ac:dyDescent="0.25">
      <c r="A52" s="9" t="s">
        <v>39</v>
      </c>
      <c r="B52" s="234" t="s">
        <v>40</v>
      </c>
      <c r="C52" s="234"/>
      <c r="D52" s="42">
        <f>D46</f>
        <v>564.029</v>
      </c>
      <c r="F52" s="9" t="s">
        <v>39</v>
      </c>
      <c r="G52" s="234" t="s">
        <v>40</v>
      </c>
      <c r="H52" s="234"/>
      <c r="I52" s="161">
        <f>I46</f>
        <v>564.029</v>
      </c>
      <c r="J52" s="174"/>
      <c r="K52" s="129" t="s">
        <v>39</v>
      </c>
      <c r="L52" s="267" t="s">
        <v>40</v>
      </c>
      <c r="M52" s="267"/>
      <c r="N52" s="169">
        <f>N46</f>
        <v>564.029</v>
      </c>
      <c r="O52" s="197"/>
      <c r="P52" s="173" t="s">
        <v>39</v>
      </c>
      <c r="Q52" s="267" t="s">
        <v>40</v>
      </c>
      <c r="R52" s="267"/>
      <c r="S52" s="114">
        <f>S46</f>
        <v>575.11700000000008</v>
      </c>
      <c r="T52" s="186"/>
      <c r="U52" s="129" t="s">
        <v>39</v>
      </c>
      <c r="V52" s="267" t="s">
        <v>40</v>
      </c>
      <c r="W52" s="267"/>
      <c r="X52" s="114">
        <f>X46</f>
        <v>575.11700000000008</v>
      </c>
      <c r="Y52" s="186"/>
      <c r="Z52" s="129" t="s">
        <v>39</v>
      </c>
      <c r="AA52" s="267" t="s">
        <v>40</v>
      </c>
      <c r="AB52" s="267"/>
      <c r="AC52" s="114">
        <f>AC46</f>
        <v>622.98900000000003</v>
      </c>
    </row>
    <row r="53" spans="1:29" x14ac:dyDescent="0.25">
      <c r="A53" s="237" t="s">
        <v>18</v>
      </c>
      <c r="B53" s="238"/>
      <c r="C53" s="239"/>
      <c r="D53" s="42">
        <f>SUM(D50:D52)</f>
        <v>3792.9234000000001</v>
      </c>
      <c r="F53" s="237" t="s">
        <v>18</v>
      </c>
      <c r="G53" s="238"/>
      <c r="H53" s="239"/>
      <c r="I53" s="161">
        <f>SUM(I50:I52)</f>
        <v>3792.9234000000001</v>
      </c>
      <c r="J53" s="174"/>
      <c r="K53" s="268" t="s">
        <v>18</v>
      </c>
      <c r="L53" s="322"/>
      <c r="M53" s="263"/>
      <c r="N53" s="169">
        <f>SUM(N50:N52)</f>
        <v>3695.9553999999994</v>
      </c>
      <c r="O53" s="197"/>
      <c r="P53" s="322" t="s">
        <v>18</v>
      </c>
      <c r="Q53" s="322"/>
      <c r="R53" s="263"/>
      <c r="S53" s="114">
        <f>SUM(S50:S52)</f>
        <v>3744.6265168</v>
      </c>
      <c r="T53" s="186"/>
      <c r="U53" s="268" t="s">
        <v>18</v>
      </c>
      <c r="V53" s="322"/>
      <c r="W53" s="263"/>
      <c r="X53" s="114">
        <f>SUM(X50:X52)</f>
        <v>3744.6265168</v>
      </c>
      <c r="Y53" s="186"/>
      <c r="Z53" s="268" t="s">
        <v>18</v>
      </c>
      <c r="AA53" s="322"/>
      <c r="AB53" s="263"/>
      <c r="AC53" s="114">
        <f>SUM(AC50:AC52)</f>
        <v>4006.7573601356803</v>
      </c>
    </row>
    <row r="54" spans="1:29" x14ac:dyDescent="0.25">
      <c r="G54" s="1"/>
      <c r="H54" s="1"/>
      <c r="J54" s="174"/>
      <c r="K54" s="186"/>
      <c r="L54" s="288"/>
      <c r="M54" s="288"/>
      <c r="N54" s="186"/>
      <c r="O54" s="197"/>
      <c r="P54" s="186"/>
      <c r="Q54" s="288"/>
      <c r="R54" s="288"/>
      <c r="S54" s="186"/>
      <c r="T54" s="186"/>
      <c r="U54" s="186"/>
      <c r="V54" s="288"/>
      <c r="W54" s="288"/>
      <c r="X54" s="186"/>
      <c r="Y54" s="186"/>
      <c r="Z54" s="186"/>
      <c r="AA54" s="288"/>
      <c r="AB54" s="288"/>
      <c r="AC54" s="186"/>
    </row>
    <row r="55" spans="1:29" ht="15" customHeight="1" x14ac:dyDescent="0.25">
      <c r="A55" s="245" t="s">
        <v>78</v>
      </c>
      <c r="B55" s="245"/>
      <c r="C55" s="245"/>
      <c r="D55" s="245"/>
      <c r="F55" s="245" t="s">
        <v>78</v>
      </c>
      <c r="G55" s="245"/>
      <c r="H55" s="245"/>
      <c r="I55" s="246"/>
      <c r="J55" s="174"/>
      <c r="K55" s="319" t="s">
        <v>78</v>
      </c>
      <c r="L55" s="319"/>
      <c r="M55" s="319"/>
      <c r="N55" s="320"/>
      <c r="O55" s="197"/>
      <c r="P55" s="321" t="s">
        <v>78</v>
      </c>
      <c r="Q55" s="319"/>
      <c r="R55" s="319"/>
      <c r="S55" s="319"/>
      <c r="T55" s="186"/>
      <c r="U55" s="319" t="s">
        <v>78</v>
      </c>
      <c r="V55" s="319"/>
      <c r="W55" s="319"/>
      <c r="X55" s="319"/>
      <c r="Y55" s="186"/>
      <c r="Z55" s="319" t="s">
        <v>78</v>
      </c>
      <c r="AA55" s="319"/>
      <c r="AB55" s="319"/>
      <c r="AC55" s="319"/>
    </row>
    <row r="56" spans="1:29" x14ac:dyDescent="0.25">
      <c r="A56" s="35">
        <v>3</v>
      </c>
      <c r="B56" s="35" t="s">
        <v>46</v>
      </c>
      <c r="C56" s="35" t="s">
        <v>28</v>
      </c>
      <c r="D56" s="35" t="s">
        <v>5</v>
      </c>
      <c r="F56" s="102">
        <v>3</v>
      </c>
      <c r="G56" s="102" t="s">
        <v>46</v>
      </c>
      <c r="H56" s="102" t="s">
        <v>28</v>
      </c>
      <c r="I56" s="159" t="s">
        <v>5</v>
      </c>
      <c r="J56" s="174"/>
      <c r="K56" s="314">
        <v>3</v>
      </c>
      <c r="L56" s="314" t="s">
        <v>46</v>
      </c>
      <c r="M56" s="314" t="s">
        <v>28</v>
      </c>
      <c r="N56" s="313" t="s">
        <v>5</v>
      </c>
      <c r="O56" s="197"/>
      <c r="P56" s="325">
        <v>3</v>
      </c>
      <c r="Q56" s="314" t="s">
        <v>46</v>
      </c>
      <c r="R56" s="314" t="s">
        <v>28</v>
      </c>
      <c r="S56" s="314" t="s">
        <v>5</v>
      </c>
      <c r="T56" s="186"/>
      <c r="U56" s="314">
        <v>3</v>
      </c>
      <c r="V56" s="314" t="s">
        <v>46</v>
      </c>
      <c r="W56" s="314" t="s">
        <v>28</v>
      </c>
      <c r="X56" s="314" t="s">
        <v>5</v>
      </c>
      <c r="Y56" s="186"/>
      <c r="Z56" s="314">
        <v>3</v>
      </c>
      <c r="AA56" s="314" t="s">
        <v>46</v>
      </c>
      <c r="AB56" s="314" t="s">
        <v>28</v>
      </c>
      <c r="AC56" s="314" t="s">
        <v>5</v>
      </c>
    </row>
    <row r="57" spans="1:29" ht="25.5" customHeight="1" x14ac:dyDescent="0.25">
      <c r="A57" s="9" t="s">
        <v>6</v>
      </c>
      <c r="B57" s="6" t="s">
        <v>47</v>
      </c>
      <c r="C57" s="15">
        <v>4.1999999999999997E-3</v>
      </c>
      <c r="D57" s="12">
        <f t="shared" ref="D57:D62" si="8">C57*($D$19+$D$26)</f>
        <v>40.726559999999992</v>
      </c>
      <c r="F57" s="9" t="s">
        <v>6</v>
      </c>
      <c r="G57" s="6" t="s">
        <v>47</v>
      </c>
      <c r="H57" s="15">
        <v>4.1999999999999997E-3</v>
      </c>
      <c r="I57" s="178">
        <f t="shared" ref="I57:I62" si="9">H57*($I$19+$I$26)</f>
        <v>40.726559999999992</v>
      </c>
      <c r="J57" s="174"/>
      <c r="K57" s="129" t="s">
        <v>6</v>
      </c>
      <c r="L57" s="143" t="s">
        <v>47</v>
      </c>
      <c r="M57" s="115">
        <v>4.1999999999999997E-3</v>
      </c>
      <c r="N57" s="191">
        <f t="shared" ref="N57:N62" si="10">M57*($N$19+$N$26)</f>
        <v>40.726559999999992</v>
      </c>
      <c r="O57" s="197"/>
      <c r="P57" s="173" t="s">
        <v>6</v>
      </c>
      <c r="Q57" s="143" t="s">
        <v>47</v>
      </c>
      <c r="R57" s="115">
        <v>4.1999999999999997E-3</v>
      </c>
      <c r="S57" s="152">
        <f t="shared" ref="S57:S62" si="11">R57*($S$19+$S$26)</f>
        <v>41.215278719999993</v>
      </c>
      <c r="T57" s="186"/>
      <c r="U57" s="129" t="s">
        <v>6</v>
      </c>
      <c r="V57" s="143" t="s">
        <v>47</v>
      </c>
      <c r="W57" s="115">
        <v>4.1999999999999997E-3</v>
      </c>
      <c r="X57" s="152">
        <f t="shared" ref="X57:X62" si="12">W57*($X$19+$X$26)</f>
        <v>41.215278719999993</v>
      </c>
      <c r="Y57" s="186"/>
      <c r="Z57" s="129" t="s">
        <v>6</v>
      </c>
      <c r="AA57" s="143" t="s">
        <v>47</v>
      </c>
      <c r="AB57" s="115">
        <v>4.1999999999999997E-3</v>
      </c>
      <c r="AC57" s="152">
        <f t="shared" ref="AC57:AC62" si="13">AB57*($AC$19+$AC$26)</f>
        <v>44.001431561471996</v>
      </c>
    </row>
    <row r="58" spans="1:29" ht="30.75" customHeight="1" x14ac:dyDescent="0.25">
      <c r="A58" s="9" t="s">
        <v>8</v>
      </c>
      <c r="B58" s="6" t="s">
        <v>48</v>
      </c>
      <c r="C58" s="15">
        <v>2.9999999999999997E-4</v>
      </c>
      <c r="D58" s="12">
        <f t="shared" si="8"/>
        <v>2.9090399999999996</v>
      </c>
      <c r="F58" s="9" t="s">
        <v>8</v>
      </c>
      <c r="G58" s="6" t="s">
        <v>48</v>
      </c>
      <c r="H58" s="15">
        <v>2.9999999999999997E-4</v>
      </c>
      <c r="I58" s="178">
        <f t="shared" si="9"/>
        <v>2.9090399999999996</v>
      </c>
      <c r="J58" s="174"/>
      <c r="K58" s="129" t="s">
        <v>8</v>
      </c>
      <c r="L58" s="143" t="s">
        <v>48</v>
      </c>
      <c r="M58" s="115">
        <v>2.9999999999999997E-4</v>
      </c>
      <c r="N58" s="191">
        <f t="shared" si="10"/>
        <v>2.9090399999999996</v>
      </c>
      <c r="O58" s="197"/>
      <c r="P58" s="173" t="s">
        <v>8</v>
      </c>
      <c r="Q58" s="143" t="s">
        <v>48</v>
      </c>
      <c r="R58" s="115">
        <v>2.9999999999999997E-4</v>
      </c>
      <c r="S58" s="152">
        <f t="shared" si="11"/>
        <v>2.9439484799999995</v>
      </c>
      <c r="T58" s="186"/>
      <c r="U58" s="129" t="s">
        <v>8</v>
      </c>
      <c r="V58" s="143" t="s">
        <v>48</v>
      </c>
      <c r="W58" s="115">
        <v>2.9999999999999997E-4</v>
      </c>
      <c r="X58" s="152">
        <f t="shared" si="12"/>
        <v>2.9439484799999995</v>
      </c>
      <c r="Y58" s="186"/>
      <c r="Z58" s="129" t="s">
        <v>8</v>
      </c>
      <c r="AA58" s="143" t="s">
        <v>48</v>
      </c>
      <c r="AB58" s="115">
        <v>2.9999999999999997E-4</v>
      </c>
      <c r="AC58" s="152">
        <f t="shared" si="13"/>
        <v>3.1429593972479997</v>
      </c>
    </row>
    <row r="59" spans="1:29" ht="36.75" customHeight="1" x14ac:dyDescent="0.25">
      <c r="A59" s="9" t="s">
        <v>10</v>
      </c>
      <c r="B59" s="6" t="s">
        <v>49</v>
      </c>
      <c r="C59" s="15">
        <v>2.1499999999999998E-2</v>
      </c>
      <c r="D59" s="12">
        <f t="shared" si="8"/>
        <v>208.48119999999997</v>
      </c>
      <c r="F59" s="9" t="s">
        <v>10</v>
      </c>
      <c r="G59" s="6" t="s">
        <v>49</v>
      </c>
      <c r="H59" s="120">
        <v>2.0000000000000001E-4</v>
      </c>
      <c r="I59" s="178">
        <f t="shared" si="9"/>
        <v>1.93936</v>
      </c>
      <c r="J59" s="174"/>
      <c r="K59" s="129" t="s">
        <v>10</v>
      </c>
      <c r="L59" s="143" t="s">
        <v>49</v>
      </c>
      <c r="M59" s="115">
        <v>2.0000000000000001E-4</v>
      </c>
      <c r="N59" s="191">
        <f t="shared" si="10"/>
        <v>1.93936</v>
      </c>
      <c r="O59" s="197"/>
      <c r="P59" s="173" t="s">
        <v>10</v>
      </c>
      <c r="Q59" s="143" t="s">
        <v>49</v>
      </c>
      <c r="R59" s="115">
        <v>2.0000000000000001E-4</v>
      </c>
      <c r="S59" s="152">
        <f t="shared" si="11"/>
        <v>1.96263232</v>
      </c>
      <c r="T59" s="186"/>
      <c r="U59" s="129" t="s">
        <v>10</v>
      </c>
      <c r="V59" s="143" t="s">
        <v>49</v>
      </c>
      <c r="W59" s="115">
        <v>2.0000000000000001E-4</v>
      </c>
      <c r="X59" s="152">
        <f t="shared" si="12"/>
        <v>1.96263232</v>
      </c>
      <c r="Y59" s="186"/>
      <c r="Z59" s="129" t="s">
        <v>10</v>
      </c>
      <c r="AA59" s="143" t="s">
        <v>49</v>
      </c>
      <c r="AB59" s="115">
        <v>2.0000000000000001E-4</v>
      </c>
      <c r="AC59" s="152">
        <f t="shared" si="13"/>
        <v>2.0953062648320002</v>
      </c>
    </row>
    <row r="60" spans="1:29" ht="21" customHeight="1" x14ac:dyDescent="0.25">
      <c r="A60" s="9" t="s">
        <v>12</v>
      </c>
      <c r="B60" s="6" t="s">
        <v>50</v>
      </c>
      <c r="C60" s="15">
        <v>1.9400000000000001E-2</v>
      </c>
      <c r="D60" s="12">
        <f t="shared" si="8"/>
        <v>188.11792</v>
      </c>
      <c r="F60" s="9" t="s">
        <v>12</v>
      </c>
      <c r="G60" s="6" t="s">
        <v>50</v>
      </c>
      <c r="H60" s="15">
        <v>1.9400000000000001E-2</v>
      </c>
      <c r="I60" s="178">
        <f t="shared" si="9"/>
        <v>188.11792</v>
      </c>
      <c r="J60" s="174"/>
      <c r="K60" s="129" t="s">
        <v>12</v>
      </c>
      <c r="L60" s="143" t="s">
        <v>50</v>
      </c>
      <c r="M60" s="115">
        <v>1.9400000000000001E-2</v>
      </c>
      <c r="N60" s="191">
        <f t="shared" si="10"/>
        <v>188.11792</v>
      </c>
      <c r="O60" s="197"/>
      <c r="P60" s="173" t="s">
        <v>12</v>
      </c>
      <c r="Q60" s="143" t="s">
        <v>50</v>
      </c>
      <c r="R60" s="115">
        <v>1.9400000000000001E-2</v>
      </c>
      <c r="S60" s="152">
        <f t="shared" si="11"/>
        <v>190.37533503999998</v>
      </c>
      <c r="T60" s="186"/>
      <c r="U60" s="129" t="s">
        <v>12</v>
      </c>
      <c r="V60" s="143" t="s">
        <v>50</v>
      </c>
      <c r="W60" s="286">
        <v>1.9400000000000001E-3</v>
      </c>
      <c r="X60" s="152">
        <f t="shared" si="12"/>
        <v>19.037533503999999</v>
      </c>
      <c r="Y60" s="186"/>
      <c r="Z60" s="129" t="s">
        <v>12</v>
      </c>
      <c r="AA60" s="143" t="s">
        <v>50</v>
      </c>
      <c r="AB60" s="286">
        <v>1.9400000000000001E-3</v>
      </c>
      <c r="AC60" s="152">
        <f t="shared" si="13"/>
        <v>20.324470768870402</v>
      </c>
    </row>
    <row r="61" spans="1:29" ht="33.75" customHeight="1" x14ac:dyDescent="0.25">
      <c r="A61" s="9" t="s">
        <v>14</v>
      </c>
      <c r="B61" s="6" t="s">
        <v>51</v>
      </c>
      <c r="C61" s="15">
        <v>7.1000000000000004E-3</v>
      </c>
      <c r="D61" s="12">
        <f t="shared" si="8"/>
        <v>68.847279999999998</v>
      </c>
      <c r="F61" s="9" t="s">
        <v>14</v>
      </c>
      <c r="G61" s="6" t="s">
        <v>51</v>
      </c>
      <c r="H61" s="120">
        <v>3.0999999999999999E-3</v>
      </c>
      <c r="I61" s="178">
        <f t="shared" si="9"/>
        <v>30.060079999999996</v>
      </c>
      <c r="J61" s="174"/>
      <c r="K61" s="129" t="s">
        <v>14</v>
      </c>
      <c r="L61" s="143" t="s">
        <v>51</v>
      </c>
      <c r="M61" s="115">
        <v>3.0999999999999999E-3</v>
      </c>
      <c r="N61" s="191">
        <f t="shared" si="10"/>
        <v>30.060079999999996</v>
      </c>
      <c r="O61" s="197"/>
      <c r="P61" s="173" t="s">
        <v>14</v>
      </c>
      <c r="Q61" s="143" t="s">
        <v>51</v>
      </c>
      <c r="R61" s="115">
        <v>3.0999999999999999E-3</v>
      </c>
      <c r="S61" s="152">
        <f t="shared" si="11"/>
        <v>30.420800959999998</v>
      </c>
      <c r="T61" s="186"/>
      <c r="U61" s="129" t="s">
        <v>14</v>
      </c>
      <c r="V61" s="143" t="s">
        <v>51</v>
      </c>
      <c r="W61" s="115">
        <v>3.0999999999999999E-3</v>
      </c>
      <c r="X61" s="152">
        <f t="shared" si="12"/>
        <v>30.420800959999998</v>
      </c>
      <c r="Y61" s="186"/>
      <c r="Z61" s="129" t="s">
        <v>14</v>
      </c>
      <c r="AA61" s="143" t="s">
        <v>51</v>
      </c>
      <c r="AB61" s="115">
        <v>3.0999999999999999E-3</v>
      </c>
      <c r="AC61" s="152">
        <f t="shared" si="13"/>
        <v>32.477247104896001</v>
      </c>
    </row>
    <row r="62" spans="1:29" ht="23.25" customHeight="1" x14ac:dyDescent="0.25">
      <c r="A62" s="9" t="s">
        <v>16</v>
      </c>
      <c r="B62" s="6" t="s">
        <v>52</v>
      </c>
      <c r="C62" s="15">
        <v>2.1499999999999998E-2</v>
      </c>
      <c r="D62" s="12">
        <f t="shared" si="8"/>
        <v>208.48119999999997</v>
      </c>
      <c r="F62" s="128" t="s">
        <v>16</v>
      </c>
      <c r="G62" s="127" t="s">
        <v>200</v>
      </c>
      <c r="H62" s="122">
        <v>3.49E-2</v>
      </c>
      <c r="I62" s="177">
        <f t="shared" si="9"/>
        <v>338.41831999999999</v>
      </c>
      <c r="J62" s="174"/>
      <c r="K62" s="128" t="s">
        <v>16</v>
      </c>
      <c r="L62" s="127" t="s">
        <v>200</v>
      </c>
      <c r="M62" s="141">
        <v>3.49E-2</v>
      </c>
      <c r="N62" s="189">
        <f t="shared" si="10"/>
        <v>338.41831999999999</v>
      </c>
      <c r="O62" s="197"/>
      <c r="P62" s="172" t="s">
        <v>16</v>
      </c>
      <c r="Q62" s="127" t="s">
        <v>200</v>
      </c>
      <c r="R62" s="141">
        <v>3.49E-2</v>
      </c>
      <c r="S62" s="149">
        <f t="shared" si="11"/>
        <v>342.47933983999997</v>
      </c>
      <c r="T62" s="186"/>
      <c r="U62" s="128" t="s">
        <v>16</v>
      </c>
      <c r="V62" s="127" t="s">
        <v>200</v>
      </c>
      <c r="W62" s="141">
        <v>3.49E-2</v>
      </c>
      <c r="X62" s="149">
        <f t="shared" si="12"/>
        <v>342.47933983999997</v>
      </c>
      <c r="Y62" s="186"/>
      <c r="Z62" s="128" t="s">
        <v>16</v>
      </c>
      <c r="AA62" s="127" t="s">
        <v>200</v>
      </c>
      <c r="AB62" s="141">
        <v>3.49E-2</v>
      </c>
      <c r="AC62" s="149">
        <f t="shared" si="13"/>
        <v>365.63094321318397</v>
      </c>
    </row>
    <row r="63" spans="1:29" x14ac:dyDescent="0.25">
      <c r="A63" s="237" t="s">
        <v>18</v>
      </c>
      <c r="B63" s="239"/>
      <c r="C63" s="20">
        <f>SUM(C57:C62)</f>
        <v>7.3999999999999996E-2</v>
      </c>
      <c r="D63" s="14">
        <f>SUM(D57:D62)</f>
        <v>717.56319999999994</v>
      </c>
      <c r="F63" s="237" t="s">
        <v>18</v>
      </c>
      <c r="G63" s="239"/>
      <c r="H63" s="20">
        <f>SUM(H57:H62)</f>
        <v>6.2100000000000002E-2</v>
      </c>
      <c r="I63" s="163">
        <f>SUM(I57:I62)</f>
        <v>602.17128000000002</v>
      </c>
      <c r="J63" s="174"/>
      <c r="K63" s="268" t="s">
        <v>18</v>
      </c>
      <c r="L63" s="263"/>
      <c r="M63" s="151">
        <f>SUM(M57:M62)</f>
        <v>6.2100000000000002E-2</v>
      </c>
      <c r="N63" s="323">
        <f>SUM(N57:N62)</f>
        <v>602.17128000000002</v>
      </c>
      <c r="O63" s="197"/>
      <c r="P63" s="322" t="s">
        <v>18</v>
      </c>
      <c r="Q63" s="263"/>
      <c r="R63" s="151">
        <f>SUM(R57:R62)</f>
        <v>6.2100000000000002E-2</v>
      </c>
      <c r="S63" s="153">
        <f>SUM(S57:S62)</f>
        <v>609.39733535999994</v>
      </c>
      <c r="T63" s="186"/>
      <c r="U63" s="268" t="s">
        <v>18</v>
      </c>
      <c r="V63" s="263"/>
      <c r="W63" s="151">
        <f>SUM(W57:W62)</f>
        <v>4.4639999999999999E-2</v>
      </c>
      <c r="X63" s="153">
        <f>SUM(X57:X62)</f>
        <v>438.05953382399991</v>
      </c>
      <c r="Y63" s="186"/>
      <c r="Z63" s="268" t="s">
        <v>18</v>
      </c>
      <c r="AA63" s="263"/>
      <c r="AB63" s="151">
        <f>SUM(AB57:AB62)</f>
        <v>4.4639999999999999E-2</v>
      </c>
      <c r="AC63" s="153">
        <f>SUM(AC57:AC62)</f>
        <v>467.67235831050237</v>
      </c>
    </row>
    <row r="64" spans="1:29" x14ac:dyDescent="0.25">
      <c r="J64" s="174"/>
      <c r="K64" s="186"/>
      <c r="L64" s="186"/>
      <c r="M64" s="186"/>
      <c r="N64" s="186"/>
      <c r="O64" s="197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</row>
    <row r="65" spans="1:29" ht="15" customHeight="1" x14ac:dyDescent="0.25">
      <c r="A65" s="245" t="s">
        <v>53</v>
      </c>
      <c r="B65" s="245"/>
      <c r="C65" s="245"/>
      <c r="D65" s="245"/>
      <c r="F65" s="245" t="s">
        <v>53</v>
      </c>
      <c r="G65" s="245"/>
      <c r="H65" s="245"/>
      <c r="I65" s="246"/>
      <c r="J65" s="174"/>
      <c r="K65" s="319" t="s">
        <v>53</v>
      </c>
      <c r="L65" s="319"/>
      <c r="M65" s="319"/>
      <c r="N65" s="320"/>
      <c r="O65" s="197"/>
      <c r="P65" s="321" t="s">
        <v>53</v>
      </c>
      <c r="Q65" s="319"/>
      <c r="R65" s="319"/>
      <c r="S65" s="319"/>
      <c r="T65" s="186"/>
      <c r="U65" s="319" t="s">
        <v>53</v>
      </c>
      <c r="V65" s="319"/>
      <c r="W65" s="319"/>
      <c r="X65" s="319"/>
      <c r="Y65" s="186"/>
      <c r="Z65" s="319" t="s">
        <v>53</v>
      </c>
      <c r="AA65" s="319"/>
      <c r="AB65" s="319"/>
      <c r="AC65" s="319"/>
    </row>
    <row r="66" spans="1:29" ht="39.75" customHeight="1" x14ac:dyDescent="0.25">
      <c r="A66" s="247" t="s">
        <v>96</v>
      </c>
      <c r="B66" s="247"/>
      <c r="C66" s="247"/>
      <c r="D66" s="247"/>
      <c r="F66" s="247" t="s">
        <v>96</v>
      </c>
      <c r="G66" s="247"/>
      <c r="H66" s="247"/>
      <c r="I66" s="248"/>
      <c r="J66" s="174"/>
      <c r="K66" s="326" t="s">
        <v>96</v>
      </c>
      <c r="L66" s="326"/>
      <c r="M66" s="326"/>
      <c r="N66" s="327"/>
      <c r="O66" s="197"/>
      <c r="P66" s="328" t="s">
        <v>96</v>
      </c>
      <c r="Q66" s="326"/>
      <c r="R66" s="326"/>
      <c r="S66" s="326"/>
      <c r="T66" s="186"/>
      <c r="U66" s="326" t="s">
        <v>96</v>
      </c>
      <c r="V66" s="326"/>
      <c r="W66" s="326"/>
      <c r="X66" s="326"/>
      <c r="Y66" s="186"/>
      <c r="Z66" s="326" t="s">
        <v>96</v>
      </c>
      <c r="AA66" s="326"/>
      <c r="AB66" s="326"/>
      <c r="AC66" s="326"/>
    </row>
    <row r="67" spans="1:29" x14ac:dyDescent="0.25">
      <c r="F67" s="133"/>
      <c r="G67" s="133"/>
      <c r="H67" s="133"/>
      <c r="I67" s="133"/>
      <c r="J67" s="174"/>
      <c r="K67" s="329"/>
      <c r="L67" s="329"/>
      <c r="M67" s="329"/>
      <c r="N67" s="329"/>
      <c r="O67" s="197"/>
      <c r="P67" s="329"/>
      <c r="Q67" s="329"/>
      <c r="R67" s="329"/>
      <c r="S67" s="329"/>
      <c r="T67" s="186"/>
      <c r="U67" s="329"/>
      <c r="V67" s="329"/>
      <c r="W67" s="329"/>
      <c r="X67" s="329"/>
      <c r="Y67" s="186"/>
      <c r="Z67" s="329"/>
      <c r="AA67" s="329"/>
      <c r="AB67" s="329"/>
      <c r="AC67" s="329"/>
    </row>
    <row r="68" spans="1:29" ht="16.5" customHeight="1" x14ac:dyDescent="0.25">
      <c r="A68" s="245" t="s">
        <v>97</v>
      </c>
      <c r="B68" s="245"/>
      <c r="C68" s="245"/>
      <c r="D68" s="245"/>
      <c r="F68" s="245" t="s">
        <v>97</v>
      </c>
      <c r="G68" s="245"/>
      <c r="H68" s="245"/>
      <c r="I68" s="246"/>
      <c r="J68" s="174"/>
      <c r="K68" s="319" t="s">
        <v>97</v>
      </c>
      <c r="L68" s="319"/>
      <c r="M68" s="319"/>
      <c r="N68" s="320"/>
      <c r="O68" s="197"/>
      <c r="P68" s="321" t="s">
        <v>97</v>
      </c>
      <c r="Q68" s="319"/>
      <c r="R68" s="319"/>
      <c r="S68" s="319"/>
      <c r="T68" s="186"/>
      <c r="U68" s="319" t="s">
        <v>97</v>
      </c>
      <c r="V68" s="319"/>
      <c r="W68" s="319"/>
      <c r="X68" s="319"/>
      <c r="Y68" s="186"/>
      <c r="Z68" s="319" t="s">
        <v>97</v>
      </c>
      <c r="AA68" s="319"/>
      <c r="AB68" s="319"/>
      <c r="AC68" s="319"/>
    </row>
    <row r="69" spans="1:29" x14ac:dyDescent="0.25">
      <c r="A69" s="44" t="s">
        <v>54</v>
      </c>
      <c r="B69" s="45" t="s">
        <v>55</v>
      </c>
      <c r="C69" s="45" t="s">
        <v>28</v>
      </c>
      <c r="D69" s="45" t="s">
        <v>5</v>
      </c>
      <c r="F69" s="101" t="s">
        <v>54</v>
      </c>
      <c r="G69" s="102" t="s">
        <v>55</v>
      </c>
      <c r="H69" s="102" t="s">
        <v>28</v>
      </c>
      <c r="I69" s="159" t="s">
        <v>5</v>
      </c>
      <c r="J69" s="174"/>
      <c r="K69" s="206" t="s">
        <v>54</v>
      </c>
      <c r="L69" s="314" t="s">
        <v>55</v>
      </c>
      <c r="M69" s="314" t="s">
        <v>28</v>
      </c>
      <c r="N69" s="313" t="s">
        <v>5</v>
      </c>
      <c r="O69" s="197"/>
      <c r="P69" s="208" t="s">
        <v>54</v>
      </c>
      <c r="Q69" s="314" t="s">
        <v>55</v>
      </c>
      <c r="R69" s="314" t="s">
        <v>28</v>
      </c>
      <c r="S69" s="314" t="s">
        <v>5</v>
      </c>
      <c r="T69" s="186"/>
      <c r="U69" s="206" t="s">
        <v>54</v>
      </c>
      <c r="V69" s="314" t="s">
        <v>55</v>
      </c>
      <c r="W69" s="314" t="s">
        <v>28</v>
      </c>
      <c r="X69" s="314" t="s">
        <v>5</v>
      </c>
      <c r="Y69" s="186"/>
      <c r="Z69" s="206" t="s">
        <v>54</v>
      </c>
      <c r="AA69" s="314" t="s">
        <v>55</v>
      </c>
      <c r="AB69" s="314" t="s">
        <v>28</v>
      </c>
      <c r="AC69" s="314" t="s">
        <v>5</v>
      </c>
    </row>
    <row r="70" spans="1:29" ht="24.75" customHeight="1" x14ac:dyDescent="0.25">
      <c r="A70" s="9" t="s">
        <v>6</v>
      </c>
      <c r="B70" s="6" t="s">
        <v>56</v>
      </c>
      <c r="C70" s="15">
        <v>6.8999999999999999E-3</v>
      </c>
      <c r="D70" s="12">
        <f t="shared" ref="D70:D75" si="14">C70*($D$19+$D$26)</f>
        <v>66.90791999999999</v>
      </c>
      <c r="F70" s="9" t="s">
        <v>6</v>
      </c>
      <c r="G70" s="6" t="s">
        <v>56</v>
      </c>
      <c r="H70" s="15">
        <v>6.8999999999999999E-3</v>
      </c>
      <c r="I70" s="178">
        <f>H70*($I$19+$I$26)</f>
        <v>66.90791999999999</v>
      </c>
      <c r="J70" s="174"/>
      <c r="K70" s="129" t="s">
        <v>6</v>
      </c>
      <c r="L70" s="143" t="s">
        <v>56</v>
      </c>
      <c r="M70" s="115">
        <v>6.8999999999999999E-3</v>
      </c>
      <c r="N70" s="191">
        <f>M70*($N$19+$N$26)</f>
        <v>66.90791999999999</v>
      </c>
      <c r="O70" s="197"/>
      <c r="P70" s="173" t="s">
        <v>6</v>
      </c>
      <c r="Q70" s="143" t="s">
        <v>56</v>
      </c>
      <c r="R70" s="115">
        <v>6.8999999999999999E-3</v>
      </c>
      <c r="S70" s="152">
        <f t="shared" ref="S70:S75" si="15">R70*($S$19+$S$26)</f>
        <v>67.71081504</v>
      </c>
      <c r="T70" s="186"/>
      <c r="U70" s="129" t="s">
        <v>6</v>
      </c>
      <c r="V70" s="143" t="s">
        <v>56</v>
      </c>
      <c r="W70" s="115">
        <v>6.8999999999999999E-3</v>
      </c>
      <c r="X70" s="152">
        <f t="shared" ref="X70:X75" si="16">W70*($X$19+$X$26)</f>
        <v>67.71081504</v>
      </c>
      <c r="Y70" s="186"/>
      <c r="Z70" s="129" t="s">
        <v>6</v>
      </c>
      <c r="AA70" s="143" t="s">
        <v>56</v>
      </c>
      <c r="AB70" s="115">
        <v>6.8999999999999999E-3</v>
      </c>
      <c r="AC70" s="152">
        <f t="shared" ref="AC70:AC75" si="17">AB70*($AC$19+$AC$26)</f>
        <v>72.288066136704003</v>
      </c>
    </row>
    <row r="71" spans="1:29" ht="28.5" customHeight="1" x14ac:dyDescent="0.25">
      <c r="A71" s="9" t="s">
        <v>8</v>
      </c>
      <c r="B71" s="6" t="s">
        <v>57</v>
      </c>
      <c r="C71" s="15">
        <v>2.8E-3</v>
      </c>
      <c r="D71" s="12">
        <f t="shared" si="14"/>
        <v>27.151039999999998</v>
      </c>
      <c r="F71" s="9" t="s">
        <v>8</v>
      </c>
      <c r="G71" s="6" t="s">
        <v>57</v>
      </c>
      <c r="H71" s="15">
        <v>2.8E-3</v>
      </c>
      <c r="I71" s="178">
        <f>H71*($I$19+$I$26)</f>
        <v>27.151039999999998</v>
      </c>
      <c r="J71" s="174"/>
      <c r="K71" s="129" t="s">
        <v>8</v>
      </c>
      <c r="L71" s="143" t="s">
        <v>57</v>
      </c>
      <c r="M71" s="115">
        <v>2.8E-3</v>
      </c>
      <c r="N71" s="191">
        <f>M71*($N$19+$N$26)</f>
        <v>27.151039999999998</v>
      </c>
      <c r="O71" s="197"/>
      <c r="P71" s="173" t="s">
        <v>8</v>
      </c>
      <c r="Q71" s="143" t="s">
        <v>57</v>
      </c>
      <c r="R71" s="115">
        <v>2.8E-3</v>
      </c>
      <c r="S71" s="152">
        <f t="shared" si="15"/>
        <v>27.476852479999998</v>
      </c>
      <c r="T71" s="186"/>
      <c r="U71" s="129" t="s">
        <v>8</v>
      </c>
      <c r="V71" s="143" t="s">
        <v>57</v>
      </c>
      <c r="W71" s="115">
        <v>2.8E-3</v>
      </c>
      <c r="X71" s="152">
        <f t="shared" si="16"/>
        <v>27.476852479999998</v>
      </c>
      <c r="Y71" s="186"/>
      <c r="Z71" s="129" t="s">
        <v>8</v>
      </c>
      <c r="AA71" s="143" t="s">
        <v>57</v>
      </c>
      <c r="AB71" s="115">
        <v>2.8E-3</v>
      </c>
      <c r="AC71" s="152">
        <f t="shared" si="17"/>
        <v>29.334287707647999</v>
      </c>
    </row>
    <row r="72" spans="1:29" ht="24.75" customHeight="1" x14ac:dyDescent="0.25">
      <c r="A72" s="9" t="s">
        <v>10</v>
      </c>
      <c r="B72" s="6" t="s">
        <v>58</v>
      </c>
      <c r="C72" s="15">
        <v>2.0000000000000001E-4</v>
      </c>
      <c r="D72" s="12">
        <f t="shared" si="14"/>
        <v>1.93936</v>
      </c>
      <c r="F72" s="9" t="s">
        <v>10</v>
      </c>
      <c r="G72" s="6" t="s">
        <v>58</v>
      </c>
      <c r="H72" s="15">
        <v>2.0000000000000001E-4</v>
      </c>
      <c r="I72" s="178">
        <f>H72*($I$19+$I$26)</f>
        <v>1.93936</v>
      </c>
      <c r="J72" s="174"/>
      <c r="K72" s="129" t="s">
        <v>10</v>
      </c>
      <c r="L72" s="143" t="s">
        <v>58</v>
      </c>
      <c r="M72" s="115">
        <v>2.0000000000000001E-4</v>
      </c>
      <c r="N72" s="191">
        <f>M72*($N$19+$N$26)</f>
        <v>1.93936</v>
      </c>
      <c r="O72" s="197"/>
      <c r="P72" s="173" t="s">
        <v>10</v>
      </c>
      <c r="Q72" s="143" t="s">
        <v>58</v>
      </c>
      <c r="R72" s="115">
        <v>2.0000000000000001E-4</v>
      </c>
      <c r="S72" s="152">
        <f t="shared" si="15"/>
        <v>1.96263232</v>
      </c>
      <c r="T72" s="186"/>
      <c r="U72" s="129" t="s">
        <v>10</v>
      </c>
      <c r="V72" s="143" t="s">
        <v>58</v>
      </c>
      <c r="W72" s="115">
        <v>2.0000000000000001E-4</v>
      </c>
      <c r="X72" s="152">
        <f t="shared" si="16"/>
        <v>1.96263232</v>
      </c>
      <c r="Y72" s="186"/>
      <c r="Z72" s="129" t="s">
        <v>10</v>
      </c>
      <c r="AA72" s="143" t="s">
        <v>58</v>
      </c>
      <c r="AB72" s="115">
        <v>2.0000000000000001E-4</v>
      </c>
      <c r="AC72" s="152">
        <f t="shared" si="17"/>
        <v>2.0953062648320002</v>
      </c>
    </row>
    <row r="73" spans="1:29" ht="29.25" customHeight="1" x14ac:dyDescent="0.25">
      <c r="A73" s="9" t="s">
        <v>12</v>
      </c>
      <c r="B73" s="6" t="s">
        <v>59</v>
      </c>
      <c r="C73" s="15">
        <v>2.7000000000000001E-3</v>
      </c>
      <c r="D73" s="12">
        <f t="shared" si="14"/>
        <v>26.181359999999998</v>
      </c>
      <c r="F73" s="9" t="s">
        <v>12</v>
      </c>
      <c r="G73" s="6" t="s">
        <v>59</v>
      </c>
      <c r="H73" s="15">
        <v>2.7000000000000001E-3</v>
      </c>
      <c r="I73" s="178">
        <f>H73*($I$19+$I$26)</f>
        <v>26.181359999999998</v>
      </c>
      <c r="J73" s="174"/>
      <c r="K73" s="129" t="s">
        <v>12</v>
      </c>
      <c r="L73" s="143" t="s">
        <v>59</v>
      </c>
      <c r="M73" s="115">
        <v>2.7000000000000001E-3</v>
      </c>
      <c r="N73" s="191">
        <f>M73*($N$19+$N$26)</f>
        <v>26.181359999999998</v>
      </c>
      <c r="O73" s="197"/>
      <c r="P73" s="173" t="s">
        <v>12</v>
      </c>
      <c r="Q73" s="143" t="s">
        <v>59</v>
      </c>
      <c r="R73" s="115">
        <v>2.7000000000000001E-3</v>
      </c>
      <c r="S73" s="152">
        <f t="shared" si="15"/>
        <v>26.495536319999999</v>
      </c>
      <c r="T73" s="186"/>
      <c r="U73" s="129" t="s">
        <v>12</v>
      </c>
      <c r="V73" s="143" t="s">
        <v>59</v>
      </c>
      <c r="W73" s="115">
        <v>2.7000000000000001E-3</v>
      </c>
      <c r="X73" s="152">
        <f t="shared" si="16"/>
        <v>26.495536319999999</v>
      </c>
      <c r="Y73" s="186"/>
      <c r="Z73" s="129" t="s">
        <v>12</v>
      </c>
      <c r="AA73" s="143" t="s">
        <v>59</v>
      </c>
      <c r="AB73" s="115">
        <v>2.7000000000000001E-3</v>
      </c>
      <c r="AC73" s="152">
        <f t="shared" si="17"/>
        <v>28.286634575232</v>
      </c>
    </row>
    <row r="74" spans="1:29" ht="39.75" customHeight="1" x14ac:dyDescent="0.25">
      <c r="A74" s="9" t="s">
        <v>14</v>
      </c>
      <c r="B74" s="6" t="s">
        <v>60</v>
      </c>
      <c r="C74" s="15">
        <v>2.9999999999999997E-4</v>
      </c>
      <c r="D74" s="12">
        <f t="shared" si="14"/>
        <v>2.9090399999999996</v>
      </c>
      <c r="F74" s="9" t="s">
        <v>14</v>
      </c>
      <c r="G74" s="6" t="s">
        <v>60</v>
      </c>
      <c r="H74" s="15">
        <v>2.9999999999999997E-4</v>
      </c>
      <c r="I74" s="178">
        <f>H74*($I$19+$I$26)</f>
        <v>2.9090399999999996</v>
      </c>
      <c r="J74" s="174"/>
      <c r="K74" s="129" t="s">
        <v>14</v>
      </c>
      <c r="L74" s="143" t="s">
        <v>60</v>
      </c>
      <c r="M74" s="115">
        <v>2.9999999999999997E-4</v>
      </c>
      <c r="N74" s="191">
        <f>M74*($N$19+$N$26)</f>
        <v>2.9090399999999996</v>
      </c>
      <c r="O74" s="197"/>
      <c r="P74" s="173" t="s">
        <v>14</v>
      </c>
      <c r="Q74" s="143" t="s">
        <v>60</v>
      </c>
      <c r="R74" s="115">
        <v>2.9999999999999997E-4</v>
      </c>
      <c r="S74" s="152">
        <f t="shared" si="15"/>
        <v>2.9439484799999995</v>
      </c>
      <c r="T74" s="186"/>
      <c r="U74" s="129" t="s">
        <v>14</v>
      </c>
      <c r="V74" s="143" t="s">
        <v>60</v>
      </c>
      <c r="W74" s="115">
        <v>2.9999999999999997E-4</v>
      </c>
      <c r="X74" s="152">
        <f t="shared" si="16"/>
        <v>2.9439484799999995</v>
      </c>
      <c r="Y74" s="186"/>
      <c r="Z74" s="129" t="s">
        <v>14</v>
      </c>
      <c r="AA74" s="143" t="s">
        <v>60</v>
      </c>
      <c r="AB74" s="115">
        <v>2.9999999999999997E-4</v>
      </c>
      <c r="AC74" s="152">
        <f t="shared" si="17"/>
        <v>3.1429593972479997</v>
      </c>
    </row>
    <row r="75" spans="1:29" ht="35.25" customHeight="1" x14ac:dyDescent="0.25">
      <c r="A75" s="9" t="s">
        <v>16</v>
      </c>
      <c r="B75" s="6" t="s">
        <v>61</v>
      </c>
      <c r="C75" s="15">
        <v>0</v>
      </c>
      <c r="D75" s="12">
        <f t="shared" si="14"/>
        <v>0</v>
      </c>
      <c r="F75" s="9" t="s">
        <v>16</v>
      </c>
      <c r="G75" s="6" t="s">
        <v>61</v>
      </c>
      <c r="H75" s="15">
        <v>0</v>
      </c>
      <c r="I75" s="178">
        <f t="shared" ref="I75" si="18">H75*($D$19+$D$26)</f>
        <v>0</v>
      </c>
      <c r="J75" s="174"/>
      <c r="K75" s="129" t="s">
        <v>16</v>
      </c>
      <c r="L75" s="143" t="s">
        <v>61</v>
      </c>
      <c r="M75" s="115">
        <v>0</v>
      </c>
      <c r="N75" s="191">
        <f t="shared" ref="N75" si="19">M75*($D$19+$D$26)</f>
        <v>0</v>
      </c>
      <c r="O75" s="197"/>
      <c r="P75" s="173" t="s">
        <v>16</v>
      </c>
      <c r="Q75" s="143" t="s">
        <v>61</v>
      </c>
      <c r="R75" s="115">
        <v>0</v>
      </c>
      <c r="S75" s="152">
        <f t="shared" si="15"/>
        <v>0</v>
      </c>
      <c r="T75" s="186"/>
      <c r="U75" s="129" t="s">
        <v>16</v>
      </c>
      <c r="V75" s="143" t="s">
        <v>61</v>
      </c>
      <c r="W75" s="115">
        <v>0</v>
      </c>
      <c r="X75" s="152">
        <f t="shared" si="16"/>
        <v>0</v>
      </c>
      <c r="Y75" s="186"/>
      <c r="Z75" s="129" t="s">
        <v>16</v>
      </c>
      <c r="AA75" s="143" t="s">
        <v>61</v>
      </c>
      <c r="AB75" s="115">
        <v>0</v>
      </c>
      <c r="AC75" s="152">
        <f t="shared" si="17"/>
        <v>0</v>
      </c>
    </row>
    <row r="76" spans="1:29" x14ac:dyDescent="0.25">
      <c r="A76" s="237" t="s">
        <v>18</v>
      </c>
      <c r="B76" s="239"/>
      <c r="C76" s="20">
        <f>SUM(C70:C75)</f>
        <v>1.29E-2</v>
      </c>
      <c r="D76" s="14">
        <f>SUM(D70:D75)</f>
        <v>125.08871999999998</v>
      </c>
      <c r="F76" s="237" t="s">
        <v>18</v>
      </c>
      <c r="G76" s="239"/>
      <c r="H76" s="20">
        <f>SUM(H70:H75)</f>
        <v>1.29E-2</v>
      </c>
      <c r="I76" s="163">
        <f>SUM(I70:I75)</f>
        <v>125.08871999999998</v>
      </c>
      <c r="J76" s="174"/>
      <c r="K76" s="268" t="s">
        <v>18</v>
      </c>
      <c r="L76" s="263"/>
      <c r="M76" s="151">
        <f>SUM(M70:M75)</f>
        <v>1.29E-2</v>
      </c>
      <c r="N76" s="323">
        <f>SUM(N70:N75)</f>
        <v>125.08871999999998</v>
      </c>
      <c r="O76" s="197"/>
      <c r="P76" s="322" t="s">
        <v>18</v>
      </c>
      <c r="Q76" s="263"/>
      <c r="R76" s="151">
        <f>SUM(R70:R75)</f>
        <v>1.29E-2</v>
      </c>
      <c r="S76" s="153">
        <f>SUM(S70:S75)</f>
        <v>126.58978463999999</v>
      </c>
      <c r="T76" s="186"/>
      <c r="U76" s="268" t="s">
        <v>18</v>
      </c>
      <c r="V76" s="263"/>
      <c r="W76" s="151">
        <f>SUM(W70:W75)</f>
        <v>1.29E-2</v>
      </c>
      <c r="X76" s="153">
        <f>SUM(X70:X75)</f>
        <v>126.58978463999999</v>
      </c>
      <c r="Y76" s="186"/>
      <c r="Z76" s="268" t="s">
        <v>18</v>
      </c>
      <c r="AA76" s="263"/>
      <c r="AB76" s="151">
        <f>SUM(AB70:AB75)</f>
        <v>1.29E-2</v>
      </c>
      <c r="AC76" s="153">
        <f>SUM(AC70:AC75)</f>
        <v>135.14725408166402</v>
      </c>
    </row>
    <row r="77" spans="1:29" x14ac:dyDescent="0.25">
      <c r="G77" s="1"/>
      <c r="H77" s="1"/>
      <c r="J77" s="174"/>
      <c r="K77" s="186"/>
      <c r="L77" s="288"/>
      <c r="M77" s="288"/>
      <c r="N77" s="186"/>
      <c r="O77" s="197"/>
      <c r="P77" s="186"/>
      <c r="Q77" s="288"/>
      <c r="R77" s="288"/>
      <c r="S77" s="186"/>
      <c r="T77" s="186"/>
      <c r="U77" s="186"/>
      <c r="V77" s="288"/>
      <c r="W77" s="288"/>
      <c r="X77" s="186"/>
      <c r="Y77" s="186"/>
      <c r="Z77" s="186"/>
      <c r="AA77" s="288"/>
      <c r="AB77" s="288"/>
      <c r="AC77" s="186"/>
    </row>
    <row r="78" spans="1:29" ht="15" hidden="1" customHeight="1" x14ac:dyDescent="0.25">
      <c r="A78" s="233" t="s">
        <v>98</v>
      </c>
      <c r="B78" s="233"/>
      <c r="C78" s="233"/>
      <c r="D78" s="233"/>
      <c r="F78" s="233" t="s">
        <v>98</v>
      </c>
      <c r="G78" s="233"/>
      <c r="H78" s="233"/>
      <c r="I78" s="237"/>
      <c r="J78" s="174"/>
      <c r="K78" s="264" t="s">
        <v>98</v>
      </c>
      <c r="L78" s="264"/>
      <c r="M78" s="264"/>
      <c r="N78" s="268"/>
      <c r="O78" s="197"/>
      <c r="P78" s="263" t="s">
        <v>98</v>
      </c>
      <c r="Q78" s="264"/>
      <c r="R78" s="264"/>
      <c r="S78" s="264"/>
      <c r="T78" s="186"/>
      <c r="U78" s="264" t="s">
        <v>98</v>
      </c>
      <c r="V78" s="264"/>
      <c r="W78" s="264"/>
      <c r="X78" s="264"/>
      <c r="Y78" s="186"/>
      <c r="Z78" s="264" t="s">
        <v>98</v>
      </c>
      <c r="AA78" s="264"/>
      <c r="AB78" s="264"/>
      <c r="AC78" s="264"/>
    </row>
    <row r="79" spans="1:29" ht="15" hidden="1" customHeight="1" x14ac:dyDescent="0.25">
      <c r="A79" s="34" t="s">
        <v>62</v>
      </c>
      <c r="B79" s="35" t="s">
        <v>63</v>
      </c>
      <c r="C79" s="35" t="s">
        <v>5</v>
      </c>
      <c r="D79" s="34"/>
      <c r="F79" s="101" t="s">
        <v>62</v>
      </c>
      <c r="G79" s="102" t="s">
        <v>63</v>
      </c>
      <c r="H79" s="102" t="s">
        <v>5</v>
      </c>
      <c r="I79" s="156"/>
      <c r="J79" s="174"/>
      <c r="K79" s="206" t="s">
        <v>62</v>
      </c>
      <c r="L79" s="314" t="s">
        <v>63</v>
      </c>
      <c r="M79" s="314" t="s">
        <v>5</v>
      </c>
      <c r="N79" s="207"/>
      <c r="O79" s="197"/>
      <c r="P79" s="208" t="s">
        <v>62</v>
      </c>
      <c r="Q79" s="314" t="s">
        <v>63</v>
      </c>
      <c r="R79" s="314" t="s">
        <v>5</v>
      </c>
      <c r="S79" s="206"/>
      <c r="T79" s="186"/>
      <c r="U79" s="206" t="s">
        <v>62</v>
      </c>
      <c r="V79" s="314" t="s">
        <v>63</v>
      </c>
      <c r="W79" s="314" t="s">
        <v>5</v>
      </c>
      <c r="X79" s="206"/>
      <c r="Y79" s="186"/>
      <c r="Z79" s="206" t="s">
        <v>62</v>
      </c>
      <c r="AA79" s="314" t="s">
        <v>63</v>
      </c>
      <c r="AB79" s="314" t="s">
        <v>5</v>
      </c>
      <c r="AC79" s="206"/>
    </row>
    <row r="80" spans="1:29" ht="150" hidden="1" customHeight="1" x14ac:dyDescent="0.25">
      <c r="A80" s="9" t="s">
        <v>6</v>
      </c>
      <c r="B80" s="6" t="s">
        <v>64</v>
      </c>
      <c r="C80" s="13"/>
      <c r="D80" s="4"/>
      <c r="F80" s="9" t="s">
        <v>6</v>
      </c>
      <c r="G80" s="6" t="s">
        <v>64</v>
      </c>
      <c r="H80" s="13"/>
      <c r="I80" s="165"/>
      <c r="J80" s="174"/>
      <c r="K80" s="129" t="s">
        <v>6</v>
      </c>
      <c r="L80" s="143" t="s">
        <v>64</v>
      </c>
      <c r="M80" s="330"/>
      <c r="N80" s="331"/>
      <c r="O80" s="197"/>
      <c r="P80" s="173" t="s">
        <v>6</v>
      </c>
      <c r="Q80" s="143" t="s">
        <v>64</v>
      </c>
      <c r="R80" s="330"/>
      <c r="S80" s="332"/>
      <c r="T80" s="186"/>
      <c r="U80" s="129" t="s">
        <v>6</v>
      </c>
      <c r="V80" s="143" t="s">
        <v>64</v>
      </c>
      <c r="W80" s="330"/>
      <c r="X80" s="332"/>
      <c r="Y80" s="186"/>
      <c r="Z80" s="129" t="s">
        <v>6</v>
      </c>
      <c r="AA80" s="143" t="s">
        <v>64</v>
      </c>
      <c r="AB80" s="330"/>
      <c r="AC80" s="332"/>
    </row>
    <row r="81" spans="1:29" ht="15" hidden="1" customHeight="1" x14ac:dyDescent="0.25">
      <c r="A81" s="237" t="s">
        <v>18</v>
      </c>
      <c r="B81" s="239"/>
      <c r="C81" s="14">
        <f>SUM(C80)</f>
        <v>0</v>
      </c>
      <c r="D81" s="4"/>
      <c r="F81" s="237" t="s">
        <v>18</v>
      </c>
      <c r="G81" s="239"/>
      <c r="H81" s="14">
        <f>SUM(H80)</f>
        <v>0</v>
      </c>
      <c r="I81" s="165"/>
      <c r="J81" s="174"/>
      <c r="K81" s="268" t="s">
        <v>18</v>
      </c>
      <c r="L81" s="263"/>
      <c r="M81" s="153">
        <f>SUM(M80)</f>
        <v>0</v>
      </c>
      <c r="N81" s="331"/>
      <c r="O81" s="197"/>
      <c r="P81" s="322" t="s">
        <v>18</v>
      </c>
      <c r="Q81" s="263"/>
      <c r="R81" s="153">
        <f>SUM(R80)</f>
        <v>0</v>
      </c>
      <c r="S81" s="332"/>
      <c r="T81" s="186"/>
      <c r="U81" s="268" t="s">
        <v>18</v>
      </c>
      <c r="V81" s="263"/>
      <c r="W81" s="153">
        <f>SUM(W80)</f>
        <v>0</v>
      </c>
      <c r="X81" s="332"/>
      <c r="Y81" s="186"/>
      <c r="Z81" s="268" t="s">
        <v>18</v>
      </c>
      <c r="AA81" s="263"/>
      <c r="AB81" s="153">
        <f>SUM(AB80)</f>
        <v>0</v>
      </c>
      <c r="AC81" s="332"/>
    </row>
    <row r="82" spans="1:29" ht="15" hidden="1" customHeight="1" x14ac:dyDescent="0.25">
      <c r="G82" s="1"/>
      <c r="H82" s="1"/>
      <c r="J82" s="174"/>
      <c r="K82" s="186"/>
      <c r="L82" s="288"/>
      <c r="M82" s="288"/>
      <c r="N82" s="186"/>
      <c r="O82" s="197"/>
      <c r="P82" s="186"/>
      <c r="Q82" s="288"/>
      <c r="R82" s="288"/>
      <c r="S82" s="186"/>
      <c r="T82" s="186"/>
      <c r="U82" s="186"/>
      <c r="V82" s="288"/>
      <c r="W82" s="288"/>
      <c r="X82" s="186"/>
      <c r="Y82" s="186"/>
      <c r="Z82" s="186"/>
      <c r="AA82" s="288"/>
      <c r="AB82" s="288"/>
      <c r="AC82" s="186"/>
    </row>
    <row r="83" spans="1:29" ht="29.25" customHeight="1" x14ac:dyDescent="0.25">
      <c r="A83" s="211" t="s">
        <v>99</v>
      </c>
      <c r="B83" s="211"/>
      <c r="C83" s="211"/>
      <c r="D83" s="211"/>
      <c r="F83" s="211" t="s">
        <v>99</v>
      </c>
      <c r="G83" s="211"/>
      <c r="H83" s="211"/>
      <c r="I83" s="218"/>
      <c r="J83" s="174"/>
      <c r="K83" s="309" t="s">
        <v>99</v>
      </c>
      <c r="L83" s="309"/>
      <c r="M83" s="309"/>
      <c r="N83" s="310"/>
      <c r="O83" s="197"/>
      <c r="P83" s="311" t="s">
        <v>99</v>
      </c>
      <c r="Q83" s="309"/>
      <c r="R83" s="309"/>
      <c r="S83" s="309"/>
      <c r="T83" s="186"/>
      <c r="U83" s="309" t="s">
        <v>99</v>
      </c>
      <c r="V83" s="309"/>
      <c r="W83" s="309"/>
      <c r="X83" s="309"/>
      <c r="Y83" s="186"/>
      <c r="Z83" s="309" t="s">
        <v>99</v>
      </c>
      <c r="AA83" s="309"/>
      <c r="AB83" s="309"/>
      <c r="AC83" s="309"/>
    </row>
    <row r="84" spans="1:29" x14ac:dyDescent="0.25">
      <c r="A84" s="34">
        <v>4</v>
      </c>
      <c r="B84" s="244" t="s">
        <v>65</v>
      </c>
      <c r="C84" s="244"/>
      <c r="D84" s="35" t="s">
        <v>5</v>
      </c>
      <c r="F84" s="101">
        <v>4</v>
      </c>
      <c r="G84" s="244" t="s">
        <v>65</v>
      </c>
      <c r="H84" s="244"/>
      <c r="I84" s="159" t="s">
        <v>5</v>
      </c>
      <c r="J84" s="174"/>
      <c r="K84" s="206">
        <v>4</v>
      </c>
      <c r="L84" s="312" t="s">
        <v>65</v>
      </c>
      <c r="M84" s="312"/>
      <c r="N84" s="313" t="s">
        <v>5</v>
      </c>
      <c r="O84" s="197"/>
      <c r="P84" s="208">
        <v>4</v>
      </c>
      <c r="Q84" s="312" t="s">
        <v>65</v>
      </c>
      <c r="R84" s="312"/>
      <c r="S84" s="314" t="s">
        <v>5</v>
      </c>
      <c r="T84" s="186"/>
      <c r="U84" s="206">
        <v>4</v>
      </c>
      <c r="V84" s="312" t="s">
        <v>65</v>
      </c>
      <c r="W84" s="312"/>
      <c r="X84" s="314" t="s">
        <v>5</v>
      </c>
      <c r="Y84" s="186"/>
      <c r="Z84" s="206">
        <v>4</v>
      </c>
      <c r="AA84" s="312" t="s">
        <v>65</v>
      </c>
      <c r="AB84" s="312"/>
      <c r="AC84" s="314" t="s">
        <v>5</v>
      </c>
    </row>
    <row r="85" spans="1:29" x14ac:dyDescent="0.25">
      <c r="A85" s="2" t="s">
        <v>54</v>
      </c>
      <c r="B85" s="234" t="s">
        <v>55</v>
      </c>
      <c r="C85" s="234"/>
      <c r="D85" s="14">
        <f>D76</f>
        <v>125.08871999999998</v>
      </c>
      <c r="F85" s="2" t="s">
        <v>54</v>
      </c>
      <c r="G85" s="234" t="s">
        <v>55</v>
      </c>
      <c r="H85" s="234"/>
      <c r="I85" s="163">
        <f>I76</f>
        <v>125.08871999999998</v>
      </c>
      <c r="J85" s="174"/>
      <c r="K85" s="128" t="s">
        <v>54</v>
      </c>
      <c r="L85" s="267" t="s">
        <v>55</v>
      </c>
      <c r="M85" s="267"/>
      <c r="N85" s="323">
        <f>N76</f>
        <v>125.08871999999998</v>
      </c>
      <c r="O85" s="197"/>
      <c r="P85" s="172" t="s">
        <v>54</v>
      </c>
      <c r="Q85" s="267" t="s">
        <v>55</v>
      </c>
      <c r="R85" s="267"/>
      <c r="S85" s="153">
        <f>S76</f>
        <v>126.58978463999999</v>
      </c>
      <c r="T85" s="186"/>
      <c r="U85" s="128" t="s">
        <v>54</v>
      </c>
      <c r="V85" s="267" t="s">
        <v>55</v>
      </c>
      <c r="W85" s="267"/>
      <c r="X85" s="153">
        <f>X76</f>
        <v>126.58978463999999</v>
      </c>
      <c r="Y85" s="186"/>
      <c r="Z85" s="128" t="s">
        <v>54</v>
      </c>
      <c r="AA85" s="267" t="s">
        <v>55</v>
      </c>
      <c r="AB85" s="267"/>
      <c r="AC85" s="153">
        <f>AC76</f>
        <v>135.14725408166402</v>
      </c>
    </row>
    <row r="86" spans="1:29" ht="15" hidden="1" customHeight="1" x14ac:dyDescent="0.25">
      <c r="A86" s="2" t="s">
        <v>62</v>
      </c>
      <c r="B86" s="10" t="s">
        <v>66</v>
      </c>
      <c r="C86" s="10"/>
      <c r="D86" s="13">
        <f>C81</f>
        <v>0</v>
      </c>
      <c r="F86" s="2" t="s">
        <v>62</v>
      </c>
      <c r="G86" s="10" t="s">
        <v>66</v>
      </c>
      <c r="H86" s="10"/>
      <c r="I86" s="179">
        <f>H81</f>
        <v>0</v>
      </c>
      <c r="J86" s="174"/>
      <c r="K86" s="128" t="s">
        <v>62</v>
      </c>
      <c r="L86" s="132" t="s">
        <v>66</v>
      </c>
      <c r="M86" s="132"/>
      <c r="N86" s="353">
        <f>M81</f>
        <v>0</v>
      </c>
      <c r="O86" s="197"/>
      <c r="P86" s="172" t="s">
        <v>62</v>
      </c>
      <c r="Q86" s="132" t="s">
        <v>66</v>
      </c>
      <c r="R86" s="132"/>
      <c r="S86" s="330">
        <f>R81</f>
        <v>0</v>
      </c>
      <c r="T86" s="186"/>
      <c r="U86" s="128" t="s">
        <v>62</v>
      </c>
      <c r="V86" s="132" t="s">
        <v>66</v>
      </c>
      <c r="W86" s="132"/>
      <c r="X86" s="330">
        <f>W81</f>
        <v>0</v>
      </c>
      <c r="Y86" s="186"/>
      <c r="Z86" s="128" t="s">
        <v>62</v>
      </c>
      <c r="AA86" s="132" t="s">
        <v>66</v>
      </c>
      <c r="AB86" s="132"/>
      <c r="AC86" s="330">
        <f>AB81</f>
        <v>0</v>
      </c>
    </row>
    <row r="87" spans="1:29" x14ac:dyDescent="0.25">
      <c r="A87" s="233" t="s">
        <v>18</v>
      </c>
      <c r="B87" s="233"/>
      <c r="C87" s="233"/>
      <c r="D87" s="14">
        <f>SUM(D85:D86)</f>
        <v>125.08871999999998</v>
      </c>
      <c r="F87" s="233" t="s">
        <v>18</v>
      </c>
      <c r="G87" s="233"/>
      <c r="H87" s="233"/>
      <c r="I87" s="163">
        <f>SUM(I85:I86)</f>
        <v>125.08871999999998</v>
      </c>
      <c r="J87" s="174"/>
      <c r="K87" s="264" t="s">
        <v>18</v>
      </c>
      <c r="L87" s="264"/>
      <c r="M87" s="264"/>
      <c r="N87" s="323">
        <f>SUM(N85:N86)</f>
        <v>125.08871999999998</v>
      </c>
      <c r="O87" s="197"/>
      <c r="P87" s="263" t="s">
        <v>18</v>
      </c>
      <c r="Q87" s="264"/>
      <c r="R87" s="264"/>
      <c r="S87" s="153">
        <f>SUM(S85:S86)</f>
        <v>126.58978463999999</v>
      </c>
      <c r="T87" s="186"/>
      <c r="U87" s="264" t="s">
        <v>18</v>
      </c>
      <c r="V87" s="264"/>
      <c r="W87" s="264"/>
      <c r="X87" s="153">
        <f>SUM(X85:X86)</f>
        <v>126.58978463999999</v>
      </c>
      <c r="Y87" s="186"/>
      <c r="Z87" s="264" t="s">
        <v>18</v>
      </c>
      <c r="AA87" s="264"/>
      <c r="AB87" s="264"/>
      <c r="AC87" s="153">
        <f>SUM(AC85:AC86)</f>
        <v>135.14725408166402</v>
      </c>
    </row>
    <row r="88" spans="1:29" x14ac:dyDescent="0.25">
      <c r="G88" s="1"/>
      <c r="H88" s="1"/>
      <c r="J88" s="174"/>
      <c r="K88" s="186"/>
      <c r="L88" s="288"/>
      <c r="M88" s="288"/>
      <c r="N88" s="186"/>
      <c r="O88" s="197"/>
      <c r="P88" s="186"/>
      <c r="Q88" s="288"/>
      <c r="R88" s="288"/>
      <c r="S88" s="186"/>
      <c r="T88" s="186"/>
      <c r="U88" s="186"/>
      <c r="V88" s="288"/>
      <c r="W88" s="288"/>
      <c r="X88" s="186"/>
      <c r="Y88" s="186"/>
      <c r="Z88" s="186"/>
      <c r="AA88" s="288"/>
      <c r="AB88" s="288"/>
      <c r="AC88" s="186"/>
    </row>
    <row r="89" spans="1:29" ht="15" customHeight="1" x14ac:dyDescent="0.25">
      <c r="A89" s="235" t="s">
        <v>67</v>
      </c>
      <c r="B89" s="235"/>
      <c r="C89" s="235"/>
      <c r="D89" s="235"/>
      <c r="F89" s="235" t="s">
        <v>67</v>
      </c>
      <c r="G89" s="235"/>
      <c r="H89" s="235"/>
      <c r="I89" s="236"/>
      <c r="J89" s="174"/>
      <c r="K89" s="335" t="s">
        <v>67</v>
      </c>
      <c r="L89" s="335"/>
      <c r="M89" s="335"/>
      <c r="N89" s="336"/>
      <c r="O89" s="197"/>
      <c r="P89" s="337" t="s">
        <v>67</v>
      </c>
      <c r="Q89" s="335"/>
      <c r="R89" s="335"/>
      <c r="S89" s="335"/>
      <c r="T89" s="186"/>
      <c r="U89" s="335" t="s">
        <v>67</v>
      </c>
      <c r="V89" s="335"/>
      <c r="W89" s="335"/>
      <c r="X89" s="335"/>
      <c r="Y89" s="186"/>
      <c r="Z89" s="335" t="s">
        <v>67</v>
      </c>
      <c r="AA89" s="335"/>
      <c r="AB89" s="335"/>
      <c r="AC89" s="335"/>
    </row>
    <row r="90" spans="1:29" x14ac:dyDescent="0.25">
      <c r="A90" s="34">
        <v>5</v>
      </c>
      <c r="B90" s="244" t="s">
        <v>68</v>
      </c>
      <c r="C90" s="244"/>
      <c r="D90" s="35" t="s">
        <v>5</v>
      </c>
      <c r="F90" s="101">
        <v>5</v>
      </c>
      <c r="G90" s="244" t="s">
        <v>68</v>
      </c>
      <c r="H90" s="244"/>
      <c r="I90" s="159" t="s">
        <v>5</v>
      </c>
      <c r="J90" s="174"/>
      <c r="K90" s="206">
        <v>5</v>
      </c>
      <c r="L90" s="312" t="s">
        <v>68</v>
      </c>
      <c r="M90" s="312"/>
      <c r="N90" s="313" t="s">
        <v>5</v>
      </c>
      <c r="O90" s="197"/>
      <c r="P90" s="208">
        <v>5</v>
      </c>
      <c r="Q90" s="312" t="s">
        <v>68</v>
      </c>
      <c r="R90" s="312"/>
      <c r="S90" s="314" t="s">
        <v>5</v>
      </c>
      <c r="T90" s="186"/>
      <c r="U90" s="206">
        <v>5</v>
      </c>
      <c r="V90" s="312" t="s">
        <v>68</v>
      </c>
      <c r="W90" s="312"/>
      <c r="X90" s="314" t="s">
        <v>5</v>
      </c>
      <c r="Y90" s="186"/>
      <c r="Z90" s="206">
        <v>5</v>
      </c>
      <c r="AA90" s="312" t="s">
        <v>68</v>
      </c>
      <c r="AB90" s="312"/>
      <c r="AC90" s="314" t="s">
        <v>5</v>
      </c>
    </row>
    <row r="91" spans="1:29" x14ac:dyDescent="0.25">
      <c r="A91" s="2" t="s">
        <v>6</v>
      </c>
      <c r="B91" s="234" t="s">
        <v>69</v>
      </c>
      <c r="C91" s="234"/>
      <c r="D91" s="14">
        <v>0</v>
      </c>
      <c r="F91" s="2" t="s">
        <v>6</v>
      </c>
      <c r="G91" s="234" t="s">
        <v>69</v>
      </c>
      <c r="H91" s="234"/>
      <c r="I91" s="163">
        <v>0</v>
      </c>
      <c r="J91" s="174"/>
      <c r="K91" s="128" t="s">
        <v>6</v>
      </c>
      <c r="L91" s="267" t="s">
        <v>69</v>
      </c>
      <c r="M91" s="267"/>
      <c r="N91" s="323">
        <v>0</v>
      </c>
      <c r="O91" s="197"/>
      <c r="P91" s="172" t="s">
        <v>6</v>
      </c>
      <c r="Q91" s="267" t="s">
        <v>69</v>
      </c>
      <c r="R91" s="267"/>
      <c r="S91" s="153">
        <v>0</v>
      </c>
      <c r="T91" s="186"/>
      <c r="U91" s="128" t="s">
        <v>6</v>
      </c>
      <c r="V91" s="267" t="s">
        <v>69</v>
      </c>
      <c r="W91" s="267"/>
      <c r="X91" s="153">
        <v>0</v>
      </c>
      <c r="Y91" s="186"/>
      <c r="Z91" s="128" t="s">
        <v>6</v>
      </c>
      <c r="AA91" s="267" t="s">
        <v>69</v>
      </c>
      <c r="AB91" s="267"/>
      <c r="AC91" s="153">
        <v>0</v>
      </c>
    </row>
    <row r="92" spans="1:29" x14ac:dyDescent="0.25">
      <c r="A92" s="2" t="s">
        <v>8</v>
      </c>
      <c r="B92" s="234" t="s">
        <v>70</v>
      </c>
      <c r="C92" s="234"/>
      <c r="D92" s="14">
        <v>0</v>
      </c>
      <c r="F92" s="2" t="s">
        <v>8</v>
      </c>
      <c r="G92" s="234" t="s">
        <v>70</v>
      </c>
      <c r="H92" s="234"/>
      <c r="I92" s="163">
        <v>0</v>
      </c>
      <c r="J92" s="174"/>
      <c r="K92" s="128" t="s">
        <v>8</v>
      </c>
      <c r="L92" s="267" t="s">
        <v>70</v>
      </c>
      <c r="M92" s="267"/>
      <c r="N92" s="323">
        <v>0</v>
      </c>
      <c r="O92" s="197"/>
      <c r="P92" s="172" t="s">
        <v>8</v>
      </c>
      <c r="Q92" s="267" t="s">
        <v>70</v>
      </c>
      <c r="R92" s="267"/>
      <c r="S92" s="153">
        <v>0</v>
      </c>
      <c r="T92" s="186"/>
      <c r="U92" s="128" t="s">
        <v>8</v>
      </c>
      <c r="V92" s="267" t="s">
        <v>70</v>
      </c>
      <c r="W92" s="267"/>
      <c r="X92" s="153">
        <v>0</v>
      </c>
      <c r="Y92" s="186"/>
      <c r="Z92" s="128" t="s">
        <v>8</v>
      </c>
      <c r="AA92" s="267" t="s">
        <v>70</v>
      </c>
      <c r="AB92" s="267"/>
      <c r="AC92" s="153">
        <v>0</v>
      </c>
    </row>
    <row r="93" spans="1:29" x14ac:dyDescent="0.25">
      <c r="A93" s="2" t="s">
        <v>10</v>
      </c>
      <c r="B93" s="234" t="s">
        <v>71</v>
      </c>
      <c r="C93" s="234"/>
      <c r="D93" s="14">
        <v>0</v>
      </c>
      <c r="F93" s="2" t="s">
        <v>10</v>
      </c>
      <c r="G93" s="234" t="s">
        <v>71</v>
      </c>
      <c r="H93" s="234"/>
      <c r="I93" s="163">
        <v>0</v>
      </c>
      <c r="J93" s="174"/>
      <c r="K93" s="128" t="s">
        <v>10</v>
      </c>
      <c r="L93" s="267" t="s">
        <v>71</v>
      </c>
      <c r="M93" s="267"/>
      <c r="N93" s="323">
        <v>0</v>
      </c>
      <c r="O93" s="197"/>
      <c r="P93" s="172" t="s">
        <v>10</v>
      </c>
      <c r="Q93" s="267" t="s">
        <v>71</v>
      </c>
      <c r="R93" s="267"/>
      <c r="S93" s="153">
        <v>0</v>
      </c>
      <c r="T93" s="186"/>
      <c r="U93" s="128" t="s">
        <v>10</v>
      </c>
      <c r="V93" s="267" t="s">
        <v>71</v>
      </c>
      <c r="W93" s="267"/>
      <c r="X93" s="153">
        <v>0</v>
      </c>
      <c r="Y93" s="186"/>
      <c r="Z93" s="128" t="s">
        <v>10</v>
      </c>
      <c r="AA93" s="267" t="s">
        <v>71</v>
      </c>
      <c r="AB93" s="267"/>
      <c r="AC93" s="153">
        <v>0</v>
      </c>
    </row>
    <row r="94" spans="1:29" x14ac:dyDescent="0.25">
      <c r="A94" s="2" t="s">
        <v>12</v>
      </c>
      <c r="B94" s="234" t="s">
        <v>17</v>
      </c>
      <c r="C94" s="234"/>
      <c r="D94" s="14">
        <v>0</v>
      </c>
      <c r="F94" s="2" t="s">
        <v>12</v>
      </c>
      <c r="G94" s="234" t="s">
        <v>17</v>
      </c>
      <c r="H94" s="234"/>
      <c r="I94" s="163">
        <v>0</v>
      </c>
      <c r="J94" s="174"/>
      <c r="K94" s="128" t="s">
        <v>12</v>
      </c>
      <c r="L94" s="267" t="s">
        <v>17</v>
      </c>
      <c r="M94" s="267"/>
      <c r="N94" s="323">
        <v>0</v>
      </c>
      <c r="O94" s="197"/>
      <c r="P94" s="172" t="s">
        <v>12</v>
      </c>
      <c r="Q94" s="267" t="s">
        <v>17</v>
      </c>
      <c r="R94" s="267"/>
      <c r="S94" s="153">
        <v>0</v>
      </c>
      <c r="T94" s="186"/>
      <c r="U94" s="128" t="s">
        <v>12</v>
      </c>
      <c r="V94" s="267" t="s">
        <v>17</v>
      </c>
      <c r="W94" s="267"/>
      <c r="X94" s="153">
        <v>0</v>
      </c>
      <c r="Y94" s="186"/>
      <c r="Z94" s="128" t="s">
        <v>12</v>
      </c>
      <c r="AA94" s="267" t="s">
        <v>17</v>
      </c>
      <c r="AB94" s="267"/>
      <c r="AC94" s="153">
        <v>0</v>
      </c>
    </row>
    <row r="95" spans="1:29" x14ac:dyDescent="0.25">
      <c r="A95" s="233" t="s">
        <v>18</v>
      </c>
      <c r="B95" s="233"/>
      <c r="C95" s="233"/>
      <c r="D95" s="14">
        <f>SUM(D91:D94)</f>
        <v>0</v>
      </c>
      <c r="F95" s="233" t="s">
        <v>18</v>
      </c>
      <c r="G95" s="233"/>
      <c r="H95" s="233"/>
      <c r="I95" s="163">
        <f>SUM(I91:I94)</f>
        <v>0</v>
      </c>
      <c r="J95" s="174"/>
      <c r="K95" s="264" t="s">
        <v>18</v>
      </c>
      <c r="L95" s="264"/>
      <c r="M95" s="264"/>
      <c r="N95" s="323">
        <f>SUM(N91:N94)</f>
        <v>0</v>
      </c>
      <c r="O95" s="197"/>
      <c r="P95" s="263" t="s">
        <v>18</v>
      </c>
      <c r="Q95" s="264"/>
      <c r="R95" s="264"/>
      <c r="S95" s="153">
        <f>SUM(S91:S94)</f>
        <v>0</v>
      </c>
      <c r="T95" s="186"/>
      <c r="U95" s="264" t="s">
        <v>18</v>
      </c>
      <c r="V95" s="264"/>
      <c r="W95" s="264"/>
      <c r="X95" s="153">
        <f>SUM(X91:X94)</f>
        <v>0</v>
      </c>
      <c r="Y95" s="186"/>
      <c r="Z95" s="264" t="s">
        <v>18</v>
      </c>
      <c r="AA95" s="264"/>
      <c r="AB95" s="264"/>
      <c r="AC95" s="153">
        <f>SUM(AC91:AC94)</f>
        <v>0</v>
      </c>
    </row>
    <row r="96" spans="1:29" x14ac:dyDescent="0.25">
      <c r="G96" s="1"/>
      <c r="H96" s="1"/>
      <c r="J96" s="174"/>
      <c r="K96" s="186"/>
      <c r="L96" s="288"/>
      <c r="M96" s="288"/>
      <c r="N96" s="186"/>
      <c r="O96" s="197"/>
      <c r="P96" s="186"/>
      <c r="Q96" s="288"/>
      <c r="R96" s="288"/>
      <c r="S96" s="186"/>
      <c r="T96" s="186"/>
      <c r="U96" s="186"/>
      <c r="V96" s="288"/>
      <c r="W96" s="288"/>
      <c r="X96" s="186"/>
      <c r="Y96" s="186"/>
      <c r="Z96" s="186"/>
      <c r="AA96" s="288"/>
      <c r="AB96" s="288"/>
      <c r="AC96" s="186"/>
    </row>
    <row r="97" spans="1:29" ht="15" customHeight="1" x14ac:dyDescent="0.25">
      <c r="A97" s="235" t="s">
        <v>72</v>
      </c>
      <c r="B97" s="235"/>
      <c r="C97" s="235"/>
      <c r="D97" s="235"/>
      <c r="F97" s="235" t="s">
        <v>72</v>
      </c>
      <c r="G97" s="235"/>
      <c r="H97" s="235"/>
      <c r="I97" s="236"/>
      <c r="J97" s="174"/>
      <c r="K97" s="335" t="s">
        <v>72</v>
      </c>
      <c r="L97" s="335"/>
      <c r="M97" s="335"/>
      <c r="N97" s="336"/>
      <c r="O97" s="197"/>
      <c r="P97" s="337" t="s">
        <v>72</v>
      </c>
      <c r="Q97" s="335"/>
      <c r="R97" s="335"/>
      <c r="S97" s="335"/>
      <c r="T97" s="186"/>
      <c r="U97" s="335" t="s">
        <v>72</v>
      </c>
      <c r="V97" s="335"/>
      <c r="W97" s="335"/>
      <c r="X97" s="335"/>
      <c r="Y97" s="186"/>
      <c r="Z97" s="335" t="s">
        <v>72</v>
      </c>
      <c r="AA97" s="335"/>
      <c r="AB97" s="335"/>
      <c r="AC97" s="335"/>
    </row>
    <row r="98" spans="1:29" ht="15" customHeight="1" x14ac:dyDescent="0.25">
      <c r="A98" s="240" t="s">
        <v>101</v>
      </c>
      <c r="B98" s="240"/>
      <c r="C98" s="241" t="s">
        <v>175</v>
      </c>
      <c r="D98" s="241"/>
      <c r="F98" s="240" t="s">
        <v>101</v>
      </c>
      <c r="G98" s="240"/>
      <c r="H98" s="241" t="s">
        <v>175</v>
      </c>
      <c r="I98" s="242"/>
      <c r="J98" s="174"/>
      <c r="K98" s="338" t="s">
        <v>101</v>
      </c>
      <c r="L98" s="338"/>
      <c r="M98" s="339" t="s">
        <v>175</v>
      </c>
      <c r="N98" s="340"/>
      <c r="O98" s="197"/>
      <c r="P98" s="341" t="s">
        <v>101</v>
      </c>
      <c r="Q98" s="338"/>
      <c r="R98" s="339" t="s">
        <v>175</v>
      </c>
      <c r="S98" s="339"/>
      <c r="T98" s="186"/>
      <c r="U98" s="338" t="s">
        <v>101</v>
      </c>
      <c r="V98" s="338"/>
      <c r="W98" s="339" t="s">
        <v>175</v>
      </c>
      <c r="X98" s="339"/>
      <c r="Y98" s="186"/>
      <c r="Z98" s="338" t="s">
        <v>101</v>
      </c>
      <c r="AA98" s="338"/>
      <c r="AB98" s="339" t="s">
        <v>175</v>
      </c>
      <c r="AC98" s="339"/>
    </row>
    <row r="99" spans="1:29" x14ac:dyDescent="0.25">
      <c r="A99" s="40">
        <v>6</v>
      </c>
      <c r="B99" s="41" t="s">
        <v>73</v>
      </c>
      <c r="C99" s="41" t="s">
        <v>28</v>
      </c>
      <c r="D99" s="40" t="s">
        <v>5</v>
      </c>
      <c r="F99" s="101">
        <v>6</v>
      </c>
      <c r="G99" s="102" t="s">
        <v>73</v>
      </c>
      <c r="H99" s="102" t="s">
        <v>28</v>
      </c>
      <c r="I99" s="156" t="s">
        <v>5</v>
      </c>
      <c r="J99" s="174"/>
      <c r="K99" s="206">
        <v>6</v>
      </c>
      <c r="L99" s="314" t="s">
        <v>73</v>
      </c>
      <c r="M99" s="314" t="s">
        <v>28</v>
      </c>
      <c r="N99" s="207" t="s">
        <v>5</v>
      </c>
      <c r="O99" s="197"/>
      <c r="P99" s="208">
        <v>6</v>
      </c>
      <c r="Q99" s="314" t="s">
        <v>73</v>
      </c>
      <c r="R99" s="314" t="s">
        <v>28</v>
      </c>
      <c r="S99" s="206" t="s">
        <v>5</v>
      </c>
      <c r="T99" s="186"/>
      <c r="U99" s="206">
        <v>6</v>
      </c>
      <c r="V99" s="314" t="s">
        <v>73</v>
      </c>
      <c r="W99" s="314" t="s">
        <v>28</v>
      </c>
      <c r="X99" s="206" t="s">
        <v>5</v>
      </c>
      <c r="Y99" s="186"/>
      <c r="Z99" s="206">
        <v>6</v>
      </c>
      <c r="AA99" s="314" t="s">
        <v>73</v>
      </c>
      <c r="AB99" s="314" t="s">
        <v>28</v>
      </c>
      <c r="AC99" s="206" t="s">
        <v>5</v>
      </c>
    </row>
    <row r="100" spans="1:29" x14ac:dyDescent="0.25">
      <c r="A100" s="2" t="s">
        <v>6</v>
      </c>
      <c r="B100" s="10" t="s">
        <v>74</v>
      </c>
      <c r="C100" s="15">
        <f>'Quadro-Resumo'!I8</f>
        <v>0.05</v>
      </c>
      <c r="D100" s="12">
        <f>C100*D116</f>
        <v>631.77876600000002</v>
      </c>
      <c r="F100" s="2" t="s">
        <v>6</v>
      </c>
      <c r="G100" s="10" t="s">
        <v>74</v>
      </c>
      <c r="H100" s="15">
        <f>'Quadro-Resumo'!I8</f>
        <v>0.05</v>
      </c>
      <c r="I100" s="178">
        <f>H100*I116</f>
        <v>626.00917000000004</v>
      </c>
      <c r="J100" s="174"/>
      <c r="K100" s="128" t="s">
        <v>6</v>
      </c>
      <c r="L100" s="132" t="s">
        <v>74</v>
      </c>
      <c r="M100" s="115">
        <f>'Quadro-Resumo'!I8</f>
        <v>0.05</v>
      </c>
      <c r="N100" s="191">
        <f>M100*N116</f>
        <v>621.16076999999996</v>
      </c>
      <c r="O100" s="197"/>
      <c r="P100" s="172" t="s">
        <v>6</v>
      </c>
      <c r="Q100" s="132" t="s">
        <v>74</v>
      </c>
      <c r="R100" s="115">
        <f>'Quadro-Resumo'!I8</f>
        <v>0.05</v>
      </c>
      <c r="S100" s="152">
        <f>R100*S116</f>
        <v>628.83068184000001</v>
      </c>
      <c r="T100" s="186"/>
      <c r="U100" s="128" t="s">
        <v>6</v>
      </c>
      <c r="V100" s="132" t="s">
        <v>74</v>
      </c>
      <c r="W100" s="115">
        <f>'Quadro-Resumo'!I8</f>
        <v>0.05</v>
      </c>
      <c r="X100" s="152">
        <f>W100*X116</f>
        <v>620.26379176320006</v>
      </c>
      <c r="Y100" s="186"/>
      <c r="Z100" s="128" t="s">
        <v>6</v>
      </c>
      <c r="AA100" s="132" t="s">
        <v>74</v>
      </c>
      <c r="AB100" s="115">
        <f>'Quadro-Resumo'!I8</f>
        <v>0.05</v>
      </c>
      <c r="AC100" s="152">
        <f>AB100*AC116</f>
        <v>662.64332862639242</v>
      </c>
    </row>
    <row r="101" spans="1:29" x14ac:dyDescent="0.25">
      <c r="A101" s="2" t="s">
        <v>8</v>
      </c>
      <c r="B101" s="10" t="s">
        <v>75</v>
      </c>
      <c r="C101" s="15">
        <f>'Quadro-Resumo'!$H$8</f>
        <v>0.10946134991766895</v>
      </c>
      <c r="D101" s="12">
        <f>C101*D116</f>
        <v>1383.1071315135819</v>
      </c>
      <c r="F101" s="2" t="s">
        <v>8</v>
      </c>
      <c r="G101" s="10" t="s">
        <v>75</v>
      </c>
      <c r="H101" s="15">
        <f>'Quadro-Resumo'!$H$8</f>
        <v>0.10946134991766895</v>
      </c>
      <c r="I101" s="178">
        <f>H101*I116</f>
        <v>1370.4761761807902</v>
      </c>
      <c r="J101" s="174"/>
      <c r="K101" s="128" t="s">
        <v>8</v>
      </c>
      <c r="L101" s="132" t="s">
        <v>75</v>
      </c>
      <c r="M101" s="115">
        <f>'Quadro-Resumo'!$H$8</f>
        <v>0.10946134991766895</v>
      </c>
      <c r="N101" s="191">
        <f>M101*N116</f>
        <v>1359.8619280019736</v>
      </c>
      <c r="O101" s="197"/>
      <c r="P101" s="172" t="s">
        <v>8</v>
      </c>
      <c r="Q101" s="132" t="s">
        <v>75</v>
      </c>
      <c r="R101" s="115">
        <f>'Quadro-Resumo'!$H$8</f>
        <v>0.10946134991766895</v>
      </c>
      <c r="S101" s="152">
        <f>R101*S116</f>
        <v>1376.6531060770917</v>
      </c>
      <c r="T101" s="186"/>
      <c r="U101" s="128" t="s">
        <v>8</v>
      </c>
      <c r="V101" s="132" t="s">
        <v>75</v>
      </c>
      <c r="W101" s="115">
        <f>'Quadro-Resumo'!$H$8</f>
        <v>0.10946134991766895</v>
      </c>
      <c r="X101" s="152">
        <f>W101*X116</f>
        <v>1357.8982390290357</v>
      </c>
      <c r="Y101" s="186"/>
      <c r="Z101" s="128" t="s">
        <v>8</v>
      </c>
      <c r="AA101" s="132" t="s">
        <v>75</v>
      </c>
      <c r="AB101" s="115">
        <f>'Quadro-Resumo'!$H$8</f>
        <v>0.10946134991766895</v>
      </c>
      <c r="AC101" s="152">
        <f>AB101*AC116</f>
        <v>1450.6766653076488</v>
      </c>
    </row>
    <row r="102" spans="1:29" x14ac:dyDescent="0.25">
      <c r="A102" s="2" t="s">
        <v>10</v>
      </c>
      <c r="B102" s="10" t="s">
        <v>108</v>
      </c>
      <c r="C102" s="16">
        <f>SUM(C103:C105)</f>
        <v>8.6499999999999994E-2</v>
      </c>
      <c r="D102" s="42">
        <f>C102*(($D$100+$D$101+$D$116)/(1-$C$102))</f>
        <v>1387.2631585275585</v>
      </c>
      <c r="F102" s="2" t="s">
        <v>10</v>
      </c>
      <c r="G102" s="10" t="s">
        <v>108</v>
      </c>
      <c r="H102" s="16">
        <f>SUM(H103:H105)</f>
        <v>5.6499999999999995E-2</v>
      </c>
      <c r="I102" s="161">
        <f>H102*(($I$100+$I$101+$I$116)/(1-$H$102))</f>
        <v>869.30766736535725</v>
      </c>
      <c r="J102" s="174"/>
      <c r="K102" s="128" t="s">
        <v>10</v>
      </c>
      <c r="L102" s="132" t="s">
        <v>108</v>
      </c>
      <c r="M102" s="116">
        <f>SUM(M103:M105)</f>
        <v>5.6499999999999995E-2</v>
      </c>
      <c r="N102" s="169">
        <f>M102*(($N$100+$N$101+$N$116)/(1-$H$102))</f>
        <v>862.57493644632893</v>
      </c>
      <c r="O102" s="197"/>
      <c r="P102" s="172" t="s">
        <v>10</v>
      </c>
      <c r="Q102" s="132" t="s">
        <v>108</v>
      </c>
      <c r="R102" s="116">
        <f>SUM(R103:R105)</f>
        <v>5.6499999999999995E-2</v>
      </c>
      <c r="S102" s="114">
        <f>R102*(($S$100+$S$101+$S$116)/(1-$R$102))</f>
        <v>873.2257599327138</v>
      </c>
      <c r="T102" s="186"/>
      <c r="U102" s="128" t="s">
        <v>10</v>
      </c>
      <c r="V102" s="132" t="s">
        <v>108</v>
      </c>
      <c r="W102" s="116">
        <f>SUM(W103:W105)</f>
        <v>5.6499999999999995E-2</v>
      </c>
      <c r="X102" s="114">
        <f>W102*(($X$100+$X$101+$X$116)/(1-$W$102))</f>
        <v>861.32934756987527</v>
      </c>
      <c r="Y102" s="186"/>
      <c r="Z102" s="128" t="s">
        <v>10</v>
      </c>
      <c r="AA102" s="132" t="s">
        <v>108</v>
      </c>
      <c r="AB102" s="116">
        <f>SUM(AB103:AB105)</f>
        <v>5.6499999999999995E-2</v>
      </c>
      <c r="AC102" s="114">
        <f>AB102*(($AC$100+$AC$101+$AC$116)/(1-$AB$102))</f>
        <v>920.17969369909554</v>
      </c>
    </row>
    <row r="103" spans="1:29" x14ac:dyDescent="0.25">
      <c r="A103" s="2" t="s">
        <v>103</v>
      </c>
      <c r="B103" s="10" t="s">
        <v>102</v>
      </c>
      <c r="C103" s="16">
        <v>6.4999999999999997E-3</v>
      </c>
      <c r="D103" s="42">
        <f>C103*(($D$100+$D$101+$D$116)/(1-$C$102))</f>
        <v>104.2452084442674</v>
      </c>
      <c r="F103" s="2" t="s">
        <v>103</v>
      </c>
      <c r="G103" s="10" t="s">
        <v>102</v>
      </c>
      <c r="H103" s="16">
        <v>6.4999999999999997E-3</v>
      </c>
      <c r="I103" s="161">
        <f>H103*(($I$100+$I$101+$I$116)/(1-$H$102))</f>
        <v>100.00884668804996</v>
      </c>
      <c r="J103" s="174"/>
      <c r="K103" s="128" t="s">
        <v>103</v>
      </c>
      <c r="L103" s="132" t="s">
        <v>102</v>
      </c>
      <c r="M103" s="116">
        <v>6.4999999999999997E-3</v>
      </c>
      <c r="N103" s="169">
        <f>M103*(($N$100+$N$101+$N$116)/(1-$H$102))</f>
        <v>99.234284723913959</v>
      </c>
      <c r="O103" s="197"/>
      <c r="P103" s="172" t="s">
        <v>103</v>
      </c>
      <c r="Q103" s="132" t="s">
        <v>102</v>
      </c>
      <c r="R103" s="116">
        <v>6.4999999999999997E-3</v>
      </c>
      <c r="S103" s="114">
        <f>R103*(($S$100+$S$101+$S$116)/(1-$R$102))</f>
        <v>100.45960070022372</v>
      </c>
      <c r="T103" s="186"/>
      <c r="U103" s="128" t="s">
        <v>103</v>
      </c>
      <c r="V103" s="132" t="s">
        <v>102</v>
      </c>
      <c r="W103" s="116">
        <v>6.4999999999999997E-3</v>
      </c>
      <c r="X103" s="114">
        <f>W103*(($X$100+$X$101+$X$116)/(1-$W$102))</f>
        <v>99.090986888569716</v>
      </c>
      <c r="Y103" s="186"/>
      <c r="Z103" s="128" t="s">
        <v>103</v>
      </c>
      <c r="AA103" s="132" t="s">
        <v>102</v>
      </c>
      <c r="AB103" s="116">
        <v>6.4999999999999997E-3</v>
      </c>
      <c r="AC103" s="114">
        <f>AB103*(($AC$100+$AC$101+$AC$116)/(1-$AB$102))</f>
        <v>105.86138069104639</v>
      </c>
    </row>
    <row r="104" spans="1:29" x14ac:dyDescent="0.25">
      <c r="A104" s="2" t="s">
        <v>105</v>
      </c>
      <c r="B104" s="10" t="s">
        <v>104</v>
      </c>
      <c r="C104" s="16">
        <v>0.03</v>
      </c>
      <c r="D104" s="42">
        <f>C104*(($D$100+$D$101+$D$116)/(1-$C$102))</f>
        <v>481.13173128123418</v>
      </c>
      <c r="F104" s="2" t="s">
        <v>105</v>
      </c>
      <c r="G104" s="10" t="s">
        <v>104</v>
      </c>
      <c r="H104" s="16">
        <v>0.03</v>
      </c>
      <c r="I104" s="161">
        <f>H104*(($I$100+$I$101+$I$116)/(1-$H$102))</f>
        <v>461.57929240638441</v>
      </c>
      <c r="J104" s="174"/>
      <c r="K104" s="128" t="s">
        <v>105</v>
      </c>
      <c r="L104" s="132" t="s">
        <v>104</v>
      </c>
      <c r="M104" s="116">
        <v>0.03</v>
      </c>
      <c r="N104" s="169">
        <f>M104*(($N$100+$N$101+$N$116)/(1-$H$102))</f>
        <v>458.00439103344905</v>
      </c>
      <c r="O104" s="197"/>
      <c r="P104" s="172" t="s">
        <v>105</v>
      </c>
      <c r="Q104" s="132" t="s">
        <v>104</v>
      </c>
      <c r="R104" s="116">
        <v>0.03</v>
      </c>
      <c r="S104" s="114">
        <f>R104*(($S$100+$S$101+$S$116)/(1-$R$102))</f>
        <v>463.65969553949412</v>
      </c>
      <c r="T104" s="186"/>
      <c r="U104" s="128" t="s">
        <v>105</v>
      </c>
      <c r="V104" s="132" t="s">
        <v>104</v>
      </c>
      <c r="W104" s="116">
        <v>0.03</v>
      </c>
      <c r="X104" s="114">
        <f>W104*(($X$100+$X$101+$X$116)/(1-$W$102))</f>
        <v>457.34301640878334</v>
      </c>
      <c r="Y104" s="186"/>
      <c r="Z104" s="128" t="s">
        <v>105</v>
      </c>
      <c r="AA104" s="132" t="s">
        <v>104</v>
      </c>
      <c r="AB104" s="116">
        <v>0.03</v>
      </c>
      <c r="AC104" s="114">
        <f>AB104*(($AC$100+$AC$101+$AC$116)/(1-$AB$102))</f>
        <v>488.59098780482952</v>
      </c>
    </row>
    <row r="105" spans="1:29" x14ac:dyDescent="0.25">
      <c r="A105" s="2" t="s">
        <v>107</v>
      </c>
      <c r="B105" s="10" t="s">
        <v>106</v>
      </c>
      <c r="C105" s="16">
        <v>0.05</v>
      </c>
      <c r="D105" s="42">
        <f>C105*(($D$100+$D$101+$D$116)/(1-$C$102))</f>
        <v>801.8862188020571</v>
      </c>
      <c r="F105" s="112" t="s">
        <v>107</v>
      </c>
      <c r="G105" s="113" t="s">
        <v>106</v>
      </c>
      <c r="H105" s="103">
        <v>0.02</v>
      </c>
      <c r="I105" s="167">
        <f>H105*(($I$100+$I$101+$I$116)/(1-$H$102))</f>
        <v>307.71952827092298</v>
      </c>
      <c r="J105" s="174"/>
      <c r="K105" s="128" t="s">
        <v>107</v>
      </c>
      <c r="L105" s="132" t="s">
        <v>106</v>
      </c>
      <c r="M105" s="116">
        <v>0.02</v>
      </c>
      <c r="N105" s="169">
        <f>M105*(($N$100+$N$101+$N$116)/(1-$H$102))</f>
        <v>305.33626068896604</v>
      </c>
      <c r="O105" s="197"/>
      <c r="P105" s="172" t="s">
        <v>107</v>
      </c>
      <c r="Q105" s="132" t="s">
        <v>106</v>
      </c>
      <c r="R105" s="116">
        <v>0.02</v>
      </c>
      <c r="S105" s="114">
        <f>R105*(($S$100+$S$101+$S$116)/(1-$R$102))</f>
        <v>309.1064636929961</v>
      </c>
      <c r="T105" s="186"/>
      <c r="U105" s="128" t="s">
        <v>107</v>
      </c>
      <c r="V105" s="132" t="s">
        <v>106</v>
      </c>
      <c r="W105" s="116">
        <v>0.02</v>
      </c>
      <c r="X105" s="114">
        <f>W105*(($X$100+$X$101+$X$116)/(1-$W$102))</f>
        <v>304.89534427252227</v>
      </c>
      <c r="Y105" s="186"/>
      <c r="Z105" s="128" t="s">
        <v>107</v>
      </c>
      <c r="AA105" s="132" t="s">
        <v>106</v>
      </c>
      <c r="AB105" s="116">
        <v>0.02</v>
      </c>
      <c r="AC105" s="114">
        <f>AB105*(($AC$100+$AC$101+$AC$116)/(1-$AB$102))</f>
        <v>325.72732520321972</v>
      </c>
    </row>
    <row r="106" spans="1:29" ht="40.5" customHeight="1" x14ac:dyDescent="0.25">
      <c r="A106" s="9" t="s">
        <v>12</v>
      </c>
      <c r="B106" s="6" t="s">
        <v>110</v>
      </c>
      <c r="C106" s="31">
        <v>4.4999999999999998E-2</v>
      </c>
      <c r="D106" s="43">
        <f>C106*(($D$100+$D$101+$D$116)/(1-$C$102))</f>
        <v>721.6975969218513</v>
      </c>
      <c r="F106" s="9" t="s">
        <v>12</v>
      </c>
      <c r="G106" s="6" t="s">
        <v>110</v>
      </c>
      <c r="H106" s="31">
        <v>4.4999999999999998E-2</v>
      </c>
      <c r="I106" s="166">
        <f>H106*(($I$100+$I$101+$I$116)/(1-$H$102))</f>
        <v>692.36893860957662</v>
      </c>
      <c r="J106" s="174"/>
      <c r="K106" s="129" t="s">
        <v>12</v>
      </c>
      <c r="L106" s="143" t="s">
        <v>110</v>
      </c>
      <c r="M106" s="139">
        <v>4.4999999999999998E-2</v>
      </c>
      <c r="N106" s="333">
        <f>M106*(($N$100+$N$101+$N$116)/(1-$H$102))</f>
        <v>687.00658655017355</v>
      </c>
      <c r="O106" s="197"/>
      <c r="P106" s="173" t="s">
        <v>12</v>
      </c>
      <c r="Q106" s="143" t="s">
        <v>110</v>
      </c>
      <c r="R106" s="139">
        <v>4.4999999999999998E-2</v>
      </c>
      <c r="S106" s="334">
        <f>R106*(($S$100+$S$101+$S$116)/(1-$R$102))</f>
        <v>695.48954330924118</v>
      </c>
      <c r="T106" s="186"/>
      <c r="U106" s="129" t="s">
        <v>12</v>
      </c>
      <c r="V106" s="143" t="s">
        <v>110</v>
      </c>
      <c r="W106" s="139">
        <v>4.4999999999999998E-2</v>
      </c>
      <c r="X106" s="334">
        <f>W106*(($X$100+$X$101+$X$116)/(1-$W$102))</f>
        <v>686.01452461317501</v>
      </c>
      <c r="Y106" s="186"/>
      <c r="Z106" s="129" t="s">
        <v>12</v>
      </c>
      <c r="AA106" s="143" t="s">
        <v>110</v>
      </c>
      <c r="AB106" s="139">
        <v>4.4999999999999998E-2</v>
      </c>
      <c r="AC106" s="334">
        <f>AB106*(($AC$100+$AC$101+$AC$116)/(1-$AB$102))</f>
        <v>732.88648170724434</v>
      </c>
    </row>
    <row r="107" spans="1:29" x14ac:dyDescent="0.25">
      <c r="A107" s="233" t="s">
        <v>18</v>
      </c>
      <c r="B107" s="233"/>
      <c r="C107" s="16">
        <f>SUM(C100:C102)</f>
        <v>0.24596134991766896</v>
      </c>
      <c r="D107" s="12">
        <f>D100+D101+D102+D106</f>
        <v>4123.8466529629914</v>
      </c>
      <c r="F107" s="233" t="s">
        <v>18</v>
      </c>
      <c r="G107" s="233"/>
      <c r="H107" s="16">
        <f>SUM(H100:H102)</f>
        <v>0.21596134991766897</v>
      </c>
      <c r="I107" s="178">
        <f>I100+I101+I102+I106</f>
        <v>3558.1619521557241</v>
      </c>
      <c r="J107" s="174"/>
      <c r="K107" s="264" t="s">
        <v>18</v>
      </c>
      <c r="L107" s="264"/>
      <c r="M107" s="116">
        <f>SUM(M100:M102)</f>
        <v>0.21596134991766897</v>
      </c>
      <c r="N107" s="191">
        <f>N100+N101+N102+N106</f>
        <v>3530.6042209984762</v>
      </c>
      <c r="O107" s="197"/>
      <c r="P107" s="263" t="s">
        <v>18</v>
      </c>
      <c r="Q107" s="264"/>
      <c r="R107" s="116">
        <f>SUM(R100:R102)</f>
        <v>0.21596134991766897</v>
      </c>
      <c r="S107" s="152">
        <f>S100+S101+S102+S106</f>
        <v>3574.1990911590469</v>
      </c>
      <c r="T107" s="186"/>
      <c r="U107" s="264" t="s">
        <v>18</v>
      </c>
      <c r="V107" s="264"/>
      <c r="W107" s="116">
        <f>SUM(W100:W102)</f>
        <v>0.21596134991766897</v>
      </c>
      <c r="X107" s="152">
        <f>X100+X101+X102+X106</f>
        <v>3525.5059029752861</v>
      </c>
      <c r="Y107" s="186"/>
      <c r="Z107" s="264" t="s">
        <v>18</v>
      </c>
      <c r="AA107" s="264"/>
      <c r="AB107" s="116">
        <f>SUM(AB100:AB102)</f>
        <v>0.21596134991766897</v>
      </c>
      <c r="AC107" s="152">
        <f>AC100+AC101+AC102+AC106</f>
        <v>3766.386169340381</v>
      </c>
    </row>
    <row r="108" spans="1:29" x14ac:dyDescent="0.25">
      <c r="G108" s="1"/>
      <c r="H108" s="1"/>
      <c r="J108" s="174"/>
      <c r="K108" s="186"/>
      <c r="L108" s="288"/>
      <c r="M108" s="288"/>
      <c r="N108" s="186"/>
      <c r="O108" s="197"/>
      <c r="P108" s="186"/>
      <c r="Q108" s="288"/>
      <c r="R108" s="288"/>
      <c r="S108" s="186"/>
      <c r="T108" s="186"/>
      <c r="U108" s="186"/>
      <c r="V108" s="288"/>
      <c r="W108" s="288"/>
      <c r="X108" s="186"/>
      <c r="Y108" s="186"/>
      <c r="Z108" s="186"/>
      <c r="AA108" s="288"/>
      <c r="AB108" s="288"/>
      <c r="AC108" s="186"/>
    </row>
    <row r="109" spans="1:29" ht="15" customHeight="1" x14ac:dyDescent="0.25">
      <c r="A109" s="235" t="s">
        <v>100</v>
      </c>
      <c r="B109" s="235"/>
      <c r="C109" s="235"/>
      <c r="D109" s="235"/>
      <c r="F109" s="235" t="s">
        <v>100</v>
      </c>
      <c r="G109" s="235"/>
      <c r="H109" s="235"/>
      <c r="I109" s="236"/>
      <c r="J109" s="174"/>
      <c r="K109" s="335" t="s">
        <v>100</v>
      </c>
      <c r="L109" s="335"/>
      <c r="M109" s="335"/>
      <c r="N109" s="336"/>
      <c r="O109" s="197"/>
      <c r="P109" s="337" t="s">
        <v>100</v>
      </c>
      <c r="Q109" s="335"/>
      <c r="R109" s="335"/>
      <c r="S109" s="335"/>
      <c r="T109" s="186"/>
      <c r="U109" s="335" t="s">
        <v>100</v>
      </c>
      <c r="V109" s="335"/>
      <c r="W109" s="335"/>
      <c r="X109" s="335"/>
      <c r="Y109" s="186"/>
      <c r="Z109" s="335" t="s">
        <v>100</v>
      </c>
      <c r="AA109" s="335"/>
      <c r="AB109" s="335"/>
      <c r="AC109" s="335"/>
    </row>
    <row r="110" spans="1:29" x14ac:dyDescent="0.25">
      <c r="A110" s="237" t="s">
        <v>82</v>
      </c>
      <c r="B110" s="238"/>
      <c r="C110" s="239"/>
      <c r="D110" s="35" t="s">
        <v>76</v>
      </c>
      <c r="F110" s="237" t="s">
        <v>82</v>
      </c>
      <c r="G110" s="238"/>
      <c r="H110" s="239"/>
      <c r="I110" s="159" t="s">
        <v>76</v>
      </c>
      <c r="J110" s="174"/>
      <c r="K110" s="268" t="s">
        <v>82</v>
      </c>
      <c r="L110" s="322"/>
      <c r="M110" s="263"/>
      <c r="N110" s="313" t="s">
        <v>76</v>
      </c>
      <c r="O110" s="197"/>
      <c r="P110" s="322" t="s">
        <v>82</v>
      </c>
      <c r="Q110" s="322"/>
      <c r="R110" s="263"/>
      <c r="S110" s="314" t="s">
        <v>76</v>
      </c>
      <c r="T110" s="186"/>
      <c r="U110" s="268" t="s">
        <v>82</v>
      </c>
      <c r="V110" s="322"/>
      <c r="W110" s="263"/>
      <c r="X110" s="314" t="s">
        <v>76</v>
      </c>
      <c r="Y110" s="186"/>
      <c r="Z110" s="268" t="s">
        <v>82</v>
      </c>
      <c r="AA110" s="322"/>
      <c r="AB110" s="263"/>
      <c r="AC110" s="314" t="s">
        <v>76</v>
      </c>
    </row>
    <row r="111" spans="1:29" ht="15" customHeight="1" x14ac:dyDescent="0.25">
      <c r="A111" s="9" t="s">
        <v>6</v>
      </c>
      <c r="B111" s="232" t="s">
        <v>77</v>
      </c>
      <c r="C111" s="232"/>
      <c r="D111" s="14">
        <f>D19</f>
        <v>8000</v>
      </c>
      <c r="F111" s="9" t="s">
        <v>6</v>
      </c>
      <c r="G111" s="232" t="s">
        <v>77</v>
      </c>
      <c r="H111" s="232"/>
      <c r="I111" s="163">
        <f>I19</f>
        <v>8000</v>
      </c>
      <c r="J111" s="174"/>
      <c r="K111" s="129" t="s">
        <v>6</v>
      </c>
      <c r="L111" s="269" t="s">
        <v>77</v>
      </c>
      <c r="M111" s="269"/>
      <c r="N111" s="323">
        <f>N19</f>
        <v>8000</v>
      </c>
      <c r="O111" s="197"/>
      <c r="P111" s="173" t="s">
        <v>6</v>
      </c>
      <c r="Q111" s="269" t="s">
        <v>77</v>
      </c>
      <c r="R111" s="269"/>
      <c r="S111" s="153">
        <f>S19</f>
        <v>8096</v>
      </c>
      <c r="T111" s="186"/>
      <c r="U111" s="129" t="s">
        <v>6</v>
      </c>
      <c r="V111" s="269" t="s">
        <v>77</v>
      </c>
      <c r="W111" s="269"/>
      <c r="X111" s="153">
        <f>X19</f>
        <v>8096</v>
      </c>
      <c r="Y111" s="186"/>
      <c r="Z111" s="129" t="s">
        <v>6</v>
      </c>
      <c r="AA111" s="269" t="s">
        <v>77</v>
      </c>
      <c r="AB111" s="269"/>
      <c r="AC111" s="153">
        <f>AC19</f>
        <v>8643.2896000000001</v>
      </c>
    </row>
    <row r="112" spans="1:29" ht="30" customHeight="1" x14ac:dyDescent="0.25">
      <c r="A112" s="9" t="s">
        <v>8</v>
      </c>
      <c r="B112" s="232" t="s">
        <v>19</v>
      </c>
      <c r="C112" s="232"/>
      <c r="D112" s="14">
        <f>D53</f>
        <v>3792.9234000000001</v>
      </c>
      <c r="F112" s="9" t="s">
        <v>8</v>
      </c>
      <c r="G112" s="232" t="s">
        <v>19</v>
      </c>
      <c r="H112" s="232"/>
      <c r="I112" s="163">
        <f>I53</f>
        <v>3792.9234000000001</v>
      </c>
      <c r="J112" s="174"/>
      <c r="K112" s="129" t="s">
        <v>8</v>
      </c>
      <c r="L112" s="269" t="s">
        <v>19</v>
      </c>
      <c r="M112" s="269"/>
      <c r="N112" s="323">
        <f>N53</f>
        <v>3695.9553999999994</v>
      </c>
      <c r="O112" s="197"/>
      <c r="P112" s="173" t="s">
        <v>8</v>
      </c>
      <c r="Q112" s="269" t="s">
        <v>19</v>
      </c>
      <c r="R112" s="269"/>
      <c r="S112" s="153">
        <f>S53</f>
        <v>3744.6265168</v>
      </c>
      <c r="T112" s="186"/>
      <c r="U112" s="129" t="s">
        <v>8</v>
      </c>
      <c r="V112" s="269" t="s">
        <v>19</v>
      </c>
      <c r="W112" s="269"/>
      <c r="X112" s="153">
        <f>X53</f>
        <v>3744.6265168</v>
      </c>
      <c r="Y112" s="186"/>
      <c r="Z112" s="129" t="s">
        <v>8</v>
      </c>
      <c r="AA112" s="269" t="s">
        <v>19</v>
      </c>
      <c r="AB112" s="269"/>
      <c r="AC112" s="153">
        <f>AC53</f>
        <v>4006.7573601356803</v>
      </c>
    </row>
    <row r="113" spans="1:29" ht="15" customHeight="1" x14ac:dyDescent="0.25">
      <c r="A113" s="9" t="s">
        <v>10</v>
      </c>
      <c r="B113" s="232" t="s">
        <v>78</v>
      </c>
      <c r="C113" s="232"/>
      <c r="D113" s="14">
        <f>D63</f>
        <v>717.56319999999994</v>
      </c>
      <c r="F113" s="9" t="s">
        <v>10</v>
      </c>
      <c r="G113" s="232" t="s">
        <v>78</v>
      </c>
      <c r="H113" s="232"/>
      <c r="I113" s="163">
        <f>I63</f>
        <v>602.17128000000002</v>
      </c>
      <c r="J113" s="174"/>
      <c r="K113" s="129" t="s">
        <v>10</v>
      </c>
      <c r="L113" s="269" t="s">
        <v>78</v>
      </c>
      <c r="M113" s="269"/>
      <c r="N113" s="323">
        <f>N63</f>
        <v>602.17128000000002</v>
      </c>
      <c r="O113" s="197"/>
      <c r="P113" s="173" t="s">
        <v>10</v>
      </c>
      <c r="Q113" s="269" t="s">
        <v>78</v>
      </c>
      <c r="R113" s="269"/>
      <c r="S113" s="153">
        <f>S63</f>
        <v>609.39733535999994</v>
      </c>
      <c r="T113" s="186"/>
      <c r="U113" s="129" t="s">
        <v>10</v>
      </c>
      <c r="V113" s="269" t="s">
        <v>78</v>
      </c>
      <c r="W113" s="269"/>
      <c r="X113" s="153">
        <f>X63</f>
        <v>438.05953382399991</v>
      </c>
      <c r="Y113" s="186"/>
      <c r="Z113" s="129" t="s">
        <v>10</v>
      </c>
      <c r="AA113" s="269" t="s">
        <v>78</v>
      </c>
      <c r="AB113" s="269"/>
      <c r="AC113" s="153">
        <f>AC63</f>
        <v>467.67235831050237</v>
      </c>
    </row>
    <row r="114" spans="1:29" ht="30" customHeight="1" x14ac:dyDescent="0.25">
      <c r="A114" s="9" t="s">
        <v>12</v>
      </c>
      <c r="B114" s="232" t="s">
        <v>53</v>
      </c>
      <c r="C114" s="232"/>
      <c r="D114" s="14">
        <f>D87</f>
        <v>125.08871999999998</v>
      </c>
      <c r="F114" s="9" t="s">
        <v>12</v>
      </c>
      <c r="G114" s="232" t="s">
        <v>53</v>
      </c>
      <c r="H114" s="232"/>
      <c r="I114" s="163">
        <f>I87</f>
        <v>125.08871999999998</v>
      </c>
      <c r="J114" s="174"/>
      <c r="K114" s="129" t="s">
        <v>12</v>
      </c>
      <c r="L114" s="269" t="s">
        <v>53</v>
      </c>
      <c r="M114" s="269"/>
      <c r="N114" s="323">
        <f>N87</f>
        <v>125.08871999999998</v>
      </c>
      <c r="O114" s="197"/>
      <c r="P114" s="173" t="s">
        <v>12</v>
      </c>
      <c r="Q114" s="269" t="s">
        <v>53</v>
      </c>
      <c r="R114" s="269"/>
      <c r="S114" s="153">
        <f>S87</f>
        <v>126.58978463999999</v>
      </c>
      <c r="T114" s="186"/>
      <c r="U114" s="129" t="s">
        <v>12</v>
      </c>
      <c r="V114" s="269" t="s">
        <v>53</v>
      </c>
      <c r="W114" s="269"/>
      <c r="X114" s="153">
        <f>X87</f>
        <v>126.58978463999999</v>
      </c>
      <c r="Y114" s="186"/>
      <c r="Z114" s="129" t="s">
        <v>12</v>
      </c>
      <c r="AA114" s="269" t="s">
        <v>53</v>
      </c>
      <c r="AB114" s="269"/>
      <c r="AC114" s="153">
        <f>AC87</f>
        <v>135.14725408166402</v>
      </c>
    </row>
    <row r="115" spans="1:29" ht="15" customHeight="1" x14ac:dyDescent="0.25">
      <c r="A115" s="9" t="s">
        <v>14</v>
      </c>
      <c r="B115" s="232" t="s">
        <v>67</v>
      </c>
      <c r="C115" s="232"/>
      <c r="D115" s="14">
        <f>D95</f>
        <v>0</v>
      </c>
      <c r="F115" s="9" t="s">
        <v>14</v>
      </c>
      <c r="G115" s="232" t="s">
        <v>67</v>
      </c>
      <c r="H115" s="232"/>
      <c r="I115" s="163">
        <f>I95</f>
        <v>0</v>
      </c>
      <c r="J115" s="174"/>
      <c r="K115" s="129" t="s">
        <v>14</v>
      </c>
      <c r="L115" s="269" t="s">
        <v>67</v>
      </c>
      <c r="M115" s="269"/>
      <c r="N115" s="323">
        <f>N95</f>
        <v>0</v>
      </c>
      <c r="O115" s="197"/>
      <c r="P115" s="173" t="s">
        <v>14</v>
      </c>
      <c r="Q115" s="269" t="s">
        <v>67</v>
      </c>
      <c r="R115" s="269"/>
      <c r="S115" s="153">
        <f>S95</f>
        <v>0</v>
      </c>
      <c r="T115" s="186"/>
      <c r="U115" s="129" t="s">
        <v>14</v>
      </c>
      <c r="V115" s="269" t="s">
        <v>67</v>
      </c>
      <c r="W115" s="269"/>
      <c r="X115" s="153">
        <f>X95</f>
        <v>0</v>
      </c>
      <c r="Y115" s="186"/>
      <c r="Z115" s="129" t="s">
        <v>14</v>
      </c>
      <c r="AA115" s="269" t="s">
        <v>67</v>
      </c>
      <c r="AB115" s="269"/>
      <c r="AC115" s="153">
        <f>AC95</f>
        <v>0</v>
      </c>
    </row>
    <row r="116" spans="1:29" x14ac:dyDescent="0.25">
      <c r="A116" s="233" t="s">
        <v>79</v>
      </c>
      <c r="B116" s="233"/>
      <c r="C116" s="233"/>
      <c r="D116" s="14">
        <f>SUM(D111:D115)</f>
        <v>12635.57532</v>
      </c>
      <c r="F116" s="233" t="s">
        <v>79</v>
      </c>
      <c r="G116" s="233"/>
      <c r="H116" s="233"/>
      <c r="I116" s="163">
        <f>SUM(I111:I115)</f>
        <v>12520.1834</v>
      </c>
      <c r="J116" s="174"/>
      <c r="K116" s="264" t="s">
        <v>79</v>
      </c>
      <c r="L116" s="264"/>
      <c r="M116" s="264"/>
      <c r="N116" s="323">
        <f>SUM(N111:N115)</f>
        <v>12423.215399999999</v>
      </c>
      <c r="O116" s="197"/>
      <c r="P116" s="263" t="s">
        <v>79</v>
      </c>
      <c r="Q116" s="264"/>
      <c r="R116" s="264"/>
      <c r="S116" s="153">
        <f>SUM(S111:S115)</f>
        <v>12576.613636799999</v>
      </c>
      <c r="T116" s="186"/>
      <c r="U116" s="264" t="s">
        <v>79</v>
      </c>
      <c r="V116" s="264"/>
      <c r="W116" s="264"/>
      <c r="X116" s="153">
        <f>SUM(X111:X115)</f>
        <v>12405.275835263999</v>
      </c>
      <c r="Y116" s="186"/>
      <c r="Z116" s="264" t="s">
        <v>79</v>
      </c>
      <c r="AA116" s="264"/>
      <c r="AB116" s="264"/>
      <c r="AC116" s="153">
        <f>SUM(AC111:AC115)</f>
        <v>13252.866572527848</v>
      </c>
    </row>
    <row r="117" spans="1:29" x14ac:dyDescent="0.25">
      <c r="A117" s="2" t="s">
        <v>16</v>
      </c>
      <c r="B117" s="234" t="s">
        <v>72</v>
      </c>
      <c r="C117" s="234"/>
      <c r="D117" s="14">
        <f>D107</f>
        <v>4123.8466529629914</v>
      </c>
      <c r="F117" s="2" t="s">
        <v>16</v>
      </c>
      <c r="G117" s="234" t="s">
        <v>72</v>
      </c>
      <c r="H117" s="234"/>
      <c r="I117" s="163">
        <f>I107</f>
        <v>3558.1619521557241</v>
      </c>
      <c r="J117" s="174"/>
      <c r="K117" s="128" t="s">
        <v>16</v>
      </c>
      <c r="L117" s="267" t="s">
        <v>72</v>
      </c>
      <c r="M117" s="267"/>
      <c r="N117" s="323">
        <f>N107</f>
        <v>3530.6042209984762</v>
      </c>
      <c r="O117" s="197"/>
      <c r="P117" s="172" t="s">
        <v>16</v>
      </c>
      <c r="Q117" s="267" t="s">
        <v>72</v>
      </c>
      <c r="R117" s="267"/>
      <c r="S117" s="153">
        <f>S107</f>
        <v>3574.1990911590469</v>
      </c>
      <c r="T117" s="186"/>
      <c r="U117" s="128" t="s">
        <v>16</v>
      </c>
      <c r="V117" s="267" t="s">
        <v>72</v>
      </c>
      <c r="W117" s="267"/>
      <c r="X117" s="153">
        <f>X107</f>
        <v>3525.5059029752861</v>
      </c>
      <c r="Y117" s="186"/>
      <c r="Z117" s="128" t="s">
        <v>16</v>
      </c>
      <c r="AA117" s="267" t="s">
        <v>72</v>
      </c>
      <c r="AB117" s="267"/>
      <c r="AC117" s="153">
        <f>AC107</f>
        <v>3766.386169340381</v>
      </c>
    </row>
    <row r="118" spans="1:29" x14ac:dyDescent="0.25">
      <c r="A118" s="233" t="s">
        <v>80</v>
      </c>
      <c r="B118" s="233"/>
      <c r="C118" s="233"/>
      <c r="D118" s="14">
        <f>SUM(D116:D117)</f>
        <v>16759.421972962991</v>
      </c>
      <c r="F118" s="233" t="s">
        <v>80</v>
      </c>
      <c r="G118" s="233"/>
      <c r="H118" s="233"/>
      <c r="I118" s="180">
        <f>SUM(I116:I117)</f>
        <v>16078.345352155724</v>
      </c>
      <c r="J118" s="174"/>
      <c r="K118" s="264" t="s">
        <v>80</v>
      </c>
      <c r="L118" s="264"/>
      <c r="M118" s="264"/>
      <c r="N118" s="323">
        <f>SUM(N116:N117)</f>
        <v>15953.819620998474</v>
      </c>
      <c r="O118" s="197"/>
      <c r="P118" s="263" t="s">
        <v>80</v>
      </c>
      <c r="Q118" s="264"/>
      <c r="R118" s="264"/>
      <c r="S118" s="153">
        <f>SUM(S116:S117)</f>
        <v>16150.812727959046</v>
      </c>
      <c r="T118" s="186"/>
      <c r="U118" s="264" t="s">
        <v>80</v>
      </c>
      <c r="V118" s="264"/>
      <c r="W118" s="264"/>
      <c r="X118" s="153">
        <f>SUM(X116:X117)</f>
        <v>15930.781738239286</v>
      </c>
      <c r="Y118" s="186"/>
      <c r="Z118" s="264" t="s">
        <v>80</v>
      </c>
      <c r="AA118" s="264"/>
      <c r="AB118" s="264"/>
      <c r="AC118" s="153">
        <f>SUM(AC116:AC117)</f>
        <v>17019.252741868229</v>
      </c>
    </row>
  </sheetData>
  <mergeCells count="383">
    <mergeCell ref="L114:M114"/>
    <mergeCell ref="L115:M115"/>
    <mergeCell ref="K116:M116"/>
    <mergeCell ref="L117:M117"/>
    <mergeCell ref="K118:M118"/>
    <mergeCell ref="K97:N97"/>
    <mergeCell ref="K98:L98"/>
    <mergeCell ref="M98:N98"/>
    <mergeCell ref="K107:L107"/>
    <mergeCell ref="K109:N109"/>
    <mergeCell ref="K110:M110"/>
    <mergeCell ref="L111:M111"/>
    <mergeCell ref="L112:M112"/>
    <mergeCell ref="L113:M113"/>
    <mergeCell ref="L85:M85"/>
    <mergeCell ref="K87:M87"/>
    <mergeCell ref="K89:N89"/>
    <mergeCell ref="L90:M90"/>
    <mergeCell ref="L91:M91"/>
    <mergeCell ref="L92:M92"/>
    <mergeCell ref="L93:M93"/>
    <mergeCell ref="L94:M94"/>
    <mergeCell ref="K95:M95"/>
    <mergeCell ref="K63:L63"/>
    <mergeCell ref="K65:N65"/>
    <mergeCell ref="K66:N66"/>
    <mergeCell ref="K68:N68"/>
    <mergeCell ref="K76:L76"/>
    <mergeCell ref="K78:N78"/>
    <mergeCell ref="K81:L81"/>
    <mergeCell ref="K83:N83"/>
    <mergeCell ref="L84:M84"/>
    <mergeCell ref="K40:N40"/>
    <mergeCell ref="K46:M46"/>
    <mergeCell ref="K48:N48"/>
    <mergeCell ref="L49:M49"/>
    <mergeCell ref="L50:M50"/>
    <mergeCell ref="L51:M51"/>
    <mergeCell ref="L52:M52"/>
    <mergeCell ref="K53:M53"/>
    <mergeCell ref="K55:N55"/>
    <mergeCell ref="K1:N1"/>
    <mergeCell ref="K2:N2"/>
    <mergeCell ref="K3:N3"/>
    <mergeCell ref="M4:N4"/>
    <mergeCell ref="M5:N5"/>
    <mergeCell ref="M6:N6"/>
    <mergeCell ref="M7:N7"/>
    <mergeCell ref="M8:N8"/>
    <mergeCell ref="M9:N9"/>
    <mergeCell ref="K11:N11"/>
    <mergeCell ref="L12:M12"/>
    <mergeCell ref="L13:M13"/>
    <mergeCell ref="L14:M14"/>
    <mergeCell ref="L15:M15"/>
    <mergeCell ref="L16:M16"/>
    <mergeCell ref="L17:M17"/>
    <mergeCell ref="L18:M18"/>
    <mergeCell ref="K19:M19"/>
    <mergeCell ref="K21:N21"/>
    <mergeCell ref="K22:N22"/>
    <mergeCell ref="K26:L26"/>
    <mergeCell ref="K28:N28"/>
    <mergeCell ref="K38:L38"/>
    <mergeCell ref="Z110:AB110"/>
    <mergeCell ref="AA111:AB111"/>
    <mergeCell ref="AA112:AB112"/>
    <mergeCell ref="AA113:AB113"/>
    <mergeCell ref="Z78:AC78"/>
    <mergeCell ref="Z81:AA81"/>
    <mergeCell ref="Z83:AC83"/>
    <mergeCell ref="AA84:AB84"/>
    <mergeCell ref="AA85:AB85"/>
    <mergeCell ref="Z87:AB87"/>
    <mergeCell ref="Z89:AC89"/>
    <mergeCell ref="AA90:AB90"/>
    <mergeCell ref="AA91:AB91"/>
    <mergeCell ref="AA51:AB51"/>
    <mergeCell ref="AA52:AB52"/>
    <mergeCell ref="Z53:AB53"/>
    <mergeCell ref="Z55:AC55"/>
    <mergeCell ref="Z63:AA63"/>
    <mergeCell ref="Z65:AC65"/>
    <mergeCell ref="AA114:AB114"/>
    <mergeCell ref="AA115:AB115"/>
    <mergeCell ref="Z116:AB116"/>
    <mergeCell ref="AA117:AB117"/>
    <mergeCell ref="Z118:AB118"/>
    <mergeCell ref="AA92:AB92"/>
    <mergeCell ref="AA93:AB93"/>
    <mergeCell ref="AA94:AB94"/>
    <mergeCell ref="Z95:AB95"/>
    <mergeCell ref="Z97:AC97"/>
    <mergeCell ref="Z98:AA98"/>
    <mergeCell ref="AB98:AC98"/>
    <mergeCell ref="Z107:AA107"/>
    <mergeCell ref="Z109:AC109"/>
    <mergeCell ref="Z66:AC66"/>
    <mergeCell ref="Z68:AC68"/>
    <mergeCell ref="Z76:AA76"/>
    <mergeCell ref="Z22:AC22"/>
    <mergeCell ref="Z26:AA26"/>
    <mergeCell ref="Z28:AC28"/>
    <mergeCell ref="Z38:AA38"/>
    <mergeCell ref="Z40:AC40"/>
    <mergeCell ref="Z46:AB46"/>
    <mergeCell ref="Z48:AC48"/>
    <mergeCell ref="AA49:AB49"/>
    <mergeCell ref="AA50:AB50"/>
    <mergeCell ref="V114:W114"/>
    <mergeCell ref="V115:W115"/>
    <mergeCell ref="U116:W116"/>
    <mergeCell ref="V117:W117"/>
    <mergeCell ref="U118:W118"/>
    <mergeCell ref="Z1:AC1"/>
    <mergeCell ref="Z2:AC2"/>
    <mergeCell ref="Z3:AC3"/>
    <mergeCell ref="AB4:AC4"/>
    <mergeCell ref="AB5:AC5"/>
    <mergeCell ref="AB6:AC6"/>
    <mergeCell ref="AB7:AC7"/>
    <mergeCell ref="AB8:AC8"/>
    <mergeCell ref="AB9:AC9"/>
    <mergeCell ref="Z11:AC11"/>
    <mergeCell ref="AA12:AB12"/>
    <mergeCell ref="AA13:AB13"/>
    <mergeCell ref="AA14:AB14"/>
    <mergeCell ref="AA15:AB15"/>
    <mergeCell ref="AA16:AB16"/>
    <mergeCell ref="AA17:AB17"/>
    <mergeCell ref="AA18:AB18"/>
    <mergeCell ref="Z19:AB19"/>
    <mergeCell ref="Z21:AC21"/>
    <mergeCell ref="U97:X97"/>
    <mergeCell ref="U98:V98"/>
    <mergeCell ref="W98:X98"/>
    <mergeCell ref="U107:V107"/>
    <mergeCell ref="U109:X109"/>
    <mergeCell ref="U110:W110"/>
    <mergeCell ref="V111:W111"/>
    <mergeCell ref="V112:W112"/>
    <mergeCell ref="V113:W113"/>
    <mergeCell ref="V85:W85"/>
    <mergeCell ref="U87:W87"/>
    <mergeCell ref="U89:X89"/>
    <mergeCell ref="V90:W90"/>
    <mergeCell ref="V91:W91"/>
    <mergeCell ref="V92:W92"/>
    <mergeCell ref="V93:W93"/>
    <mergeCell ref="V94:W94"/>
    <mergeCell ref="U95:W95"/>
    <mergeCell ref="U63:V63"/>
    <mergeCell ref="U65:X65"/>
    <mergeCell ref="U66:X66"/>
    <mergeCell ref="U68:X68"/>
    <mergeCell ref="U76:V76"/>
    <mergeCell ref="U78:X78"/>
    <mergeCell ref="U81:V81"/>
    <mergeCell ref="U83:X83"/>
    <mergeCell ref="V84:W84"/>
    <mergeCell ref="U40:X40"/>
    <mergeCell ref="U46:W46"/>
    <mergeCell ref="U48:X48"/>
    <mergeCell ref="V49:W49"/>
    <mergeCell ref="V50:W50"/>
    <mergeCell ref="V51:W51"/>
    <mergeCell ref="V52:W52"/>
    <mergeCell ref="U53:W53"/>
    <mergeCell ref="U55:X55"/>
    <mergeCell ref="P118:R118"/>
    <mergeCell ref="U1:X1"/>
    <mergeCell ref="U2:X2"/>
    <mergeCell ref="U3:X3"/>
    <mergeCell ref="W4:X4"/>
    <mergeCell ref="W5:X5"/>
    <mergeCell ref="W6:X6"/>
    <mergeCell ref="W7:X7"/>
    <mergeCell ref="W8:X8"/>
    <mergeCell ref="W9:X9"/>
    <mergeCell ref="U11:X11"/>
    <mergeCell ref="V12:W12"/>
    <mergeCell ref="V13:W13"/>
    <mergeCell ref="V14:W14"/>
    <mergeCell ref="V15:W15"/>
    <mergeCell ref="V16:W16"/>
    <mergeCell ref="V17:W17"/>
    <mergeCell ref="V18:W18"/>
    <mergeCell ref="U19:W19"/>
    <mergeCell ref="U21:X21"/>
    <mergeCell ref="U22:X22"/>
    <mergeCell ref="U26:V26"/>
    <mergeCell ref="U28:X28"/>
    <mergeCell ref="U38:V38"/>
    <mergeCell ref="P109:S109"/>
    <mergeCell ref="P110:R110"/>
    <mergeCell ref="Q111:R111"/>
    <mergeCell ref="Q112:R112"/>
    <mergeCell ref="Q113:R113"/>
    <mergeCell ref="Q114:R114"/>
    <mergeCell ref="Q115:R115"/>
    <mergeCell ref="P116:R116"/>
    <mergeCell ref="Q117:R117"/>
    <mergeCell ref="Q91:R91"/>
    <mergeCell ref="Q92:R92"/>
    <mergeCell ref="Q93:R93"/>
    <mergeCell ref="Q94:R94"/>
    <mergeCell ref="P95:R95"/>
    <mergeCell ref="P97:S97"/>
    <mergeCell ref="P98:Q98"/>
    <mergeCell ref="R98:S98"/>
    <mergeCell ref="P107:Q107"/>
    <mergeCell ref="P76:Q76"/>
    <mergeCell ref="P78:S78"/>
    <mergeCell ref="P81:Q81"/>
    <mergeCell ref="P83:S83"/>
    <mergeCell ref="Q84:R84"/>
    <mergeCell ref="Q85:R85"/>
    <mergeCell ref="P87:R87"/>
    <mergeCell ref="P89:S89"/>
    <mergeCell ref="Q90:R90"/>
    <mergeCell ref="Q50:R50"/>
    <mergeCell ref="Q51:R51"/>
    <mergeCell ref="Q52:R52"/>
    <mergeCell ref="P53:R53"/>
    <mergeCell ref="P55:S55"/>
    <mergeCell ref="P63:Q63"/>
    <mergeCell ref="P65:S65"/>
    <mergeCell ref="P66:S66"/>
    <mergeCell ref="P68:S68"/>
    <mergeCell ref="P21:S21"/>
    <mergeCell ref="P22:S22"/>
    <mergeCell ref="P26:Q26"/>
    <mergeCell ref="P28:S28"/>
    <mergeCell ref="P38:Q38"/>
    <mergeCell ref="P40:S40"/>
    <mergeCell ref="P46:R46"/>
    <mergeCell ref="P48:S48"/>
    <mergeCell ref="Q49:R49"/>
    <mergeCell ref="P11:S11"/>
    <mergeCell ref="Q12:R12"/>
    <mergeCell ref="Q13:R13"/>
    <mergeCell ref="Q14:R14"/>
    <mergeCell ref="Q15:R15"/>
    <mergeCell ref="Q16:R16"/>
    <mergeCell ref="Q17:R17"/>
    <mergeCell ref="Q18:R18"/>
    <mergeCell ref="P19:R19"/>
    <mergeCell ref="P1:S1"/>
    <mergeCell ref="P2:S2"/>
    <mergeCell ref="P3:S3"/>
    <mergeCell ref="R4:S4"/>
    <mergeCell ref="R5:S5"/>
    <mergeCell ref="R6:S6"/>
    <mergeCell ref="R7:S7"/>
    <mergeCell ref="R8:S8"/>
    <mergeCell ref="R9:S9"/>
    <mergeCell ref="F116:H116"/>
    <mergeCell ref="G117:H117"/>
    <mergeCell ref="F118:H118"/>
    <mergeCell ref="G111:H111"/>
    <mergeCell ref="G112:H112"/>
    <mergeCell ref="G113:H113"/>
    <mergeCell ref="G114:H114"/>
    <mergeCell ref="G115:H115"/>
    <mergeCell ref="F98:G98"/>
    <mergeCell ref="H98:I98"/>
    <mergeCell ref="F107:G107"/>
    <mergeCell ref="F109:I109"/>
    <mergeCell ref="F110:H110"/>
    <mergeCell ref="G92:H92"/>
    <mergeCell ref="G93:H93"/>
    <mergeCell ref="G94:H94"/>
    <mergeCell ref="F95:H95"/>
    <mergeCell ref="F97:I97"/>
    <mergeCell ref="G85:H85"/>
    <mergeCell ref="F87:H87"/>
    <mergeCell ref="F89:I89"/>
    <mergeCell ref="G90:H90"/>
    <mergeCell ref="G91:H91"/>
    <mergeCell ref="F76:G76"/>
    <mergeCell ref="F78:I78"/>
    <mergeCell ref="F81:G81"/>
    <mergeCell ref="F83:I83"/>
    <mergeCell ref="G84:H84"/>
    <mergeCell ref="F55:I55"/>
    <mergeCell ref="F63:G63"/>
    <mergeCell ref="F65:I65"/>
    <mergeCell ref="F68:I68"/>
    <mergeCell ref="F66:I66"/>
    <mergeCell ref="G49:H49"/>
    <mergeCell ref="G50:H50"/>
    <mergeCell ref="G51:H51"/>
    <mergeCell ref="G52:H52"/>
    <mergeCell ref="F53:H53"/>
    <mergeCell ref="F28:I28"/>
    <mergeCell ref="F38:G38"/>
    <mergeCell ref="F40:I40"/>
    <mergeCell ref="F46:H46"/>
    <mergeCell ref="F48:I48"/>
    <mergeCell ref="G18:H18"/>
    <mergeCell ref="F19:H19"/>
    <mergeCell ref="F21:I21"/>
    <mergeCell ref="F22:I22"/>
    <mergeCell ref="F26:G26"/>
    <mergeCell ref="G13:H13"/>
    <mergeCell ref="G14:H14"/>
    <mergeCell ref="G15:H15"/>
    <mergeCell ref="G16:H16"/>
    <mergeCell ref="G17:H17"/>
    <mergeCell ref="H7:I7"/>
    <mergeCell ref="H8:I8"/>
    <mergeCell ref="H9:I9"/>
    <mergeCell ref="F11:I11"/>
    <mergeCell ref="G12:H12"/>
    <mergeCell ref="F1:I1"/>
    <mergeCell ref="F3:I3"/>
    <mergeCell ref="H4:I4"/>
    <mergeCell ref="H5:I5"/>
    <mergeCell ref="H6:I6"/>
    <mergeCell ref="F2:I2"/>
    <mergeCell ref="B14:C14"/>
    <mergeCell ref="A1:D1"/>
    <mergeCell ref="A3:D3"/>
    <mergeCell ref="C4:D4"/>
    <mergeCell ref="C5:D5"/>
    <mergeCell ref="C6:D6"/>
    <mergeCell ref="C7:D7"/>
    <mergeCell ref="C8:D8"/>
    <mergeCell ref="C9:D9"/>
    <mergeCell ref="A11:D11"/>
    <mergeCell ref="B12:C12"/>
    <mergeCell ref="B13:C13"/>
    <mergeCell ref="B15:C15"/>
    <mergeCell ref="B16:C16"/>
    <mergeCell ref="B17:C17"/>
    <mergeCell ref="B18:C18"/>
    <mergeCell ref="A19:C19"/>
    <mergeCell ref="A21:D21"/>
    <mergeCell ref="A22:D22"/>
    <mergeCell ref="A26:B26"/>
    <mergeCell ref="A48:D48"/>
    <mergeCell ref="A28:D28"/>
    <mergeCell ref="A38:B38"/>
    <mergeCell ref="A40:D40"/>
    <mergeCell ref="A46:C46"/>
    <mergeCell ref="A68:D68"/>
    <mergeCell ref="B49:C49"/>
    <mergeCell ref="B50:C50"/>
    <mergeCell ref="B51:C51"/>
    <mergeCell ref="B52:C52"/>
    <mergeCell ref="A53:C53"/>
    <mergeCell ref="A55:D55"/>
    <mergeCell ref="A63:B63"/>
    <mergeCell ref="A65:D65"/>
    <mergeCell ref="A66:D66"/>
    <mergeCell ref="B92:C92"/>
    <mergeCell ref="A76:B76"/>
    <mergeCell ref="A78:D78"/>
    <mergeCell ref="A81:B81"/>
    <mergeCell ref="A83:D83"/>
    <mergeCell ref="B84:C84"/>
    <mergeCell ref="B85:C85"/>
    <mergeCell ref="A87:C87"/>
    <mergeCell ref="A89:D89"/>
    <mergeCell ref="B90:C90"/>
    <mergeCell ref="B91:C91"/>
    <mergeCell ref="A118:C118"/>
    <mergeCell ref="B112:C112"/>
    <mergeCell ref="B113:C113"/>
    <mergeCell ref="B114:C114"/>
    <mergeCell ref="B115:C115"/>
    <mergeCell ref="A116:C116"/>
    <mergeCell ref="B117:C117"/>
    <mergeCell ref="B111:C111"/>
    <mergeCell ref="B93:C93"/>
    <mergeCell ref="B94:C94"/>
    <mergeCell ref="A95:C95"/>
    <mergeCell ref="A97:D97"/>
    <mergeCell ref="A98:B98"/>
    <mergeCell ref="C98:D98"/>
    <mergeCell ref="A107:B107"/>
    <mergeCell ref="A109:D109"/>
    <mergeCell ref="A110:C1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118"/>
  <sheetViews>
    <sheetView topLeftCell="M1" workbookViewId="0">
      <selection activeCell="Q25" sqref="Q25"/>
    </sheetView>
  </sheetViews>
  <sheetFormatPr defaultRowHeight="15" x14ac:dyDescent="0.25"/>
  <cols>
    <col min="1" max="1" width="4.7109375" hidden="1" customWidth="1"/>
    <col min="2" max="2" width="46" style="1" hidden="1" customWidth="1"/>
    <col min="3" max="3" width="17.7109375" style="1" hidden="1" customWidth="1"/>
    <col min="4" max="4" width="11.7109375" hidden="1" customWidth="1"/>
    <col min="5" max="5" width="0" hidden="1" customWidth="1"/>
    <col min="6" max="6" width="4.7109375" hidden="1" customWidth="1"/>
    <col min="7" max="7" width="40.85546875" hidden="1" customWidth="1"/>
    <col min="8" max="8" width="14.140625" hidden="1" customWidth="1"/>
    <col min="9" max="9" width="10.5703125" hidden="1" customWidth="1"/>
    <col min="10" max="10" width="10.5703125" customWidth="1"/>
    <col min="11" max="11" width="7.42578125" customWidth="1"/>
    <col min="12" max="12" width="43.140625" customWidth="1"/>
    <col min="13" max="13" width="10.5703125" customWidth="1"/>
    <col min="14" max="14" width="16.42578125" customWidth="1"/>
    <col min="17" max="17" width="44.42578125" customWidth="1"/>
    <col min="18" max="18" width="17.7109375" customWidth="1"/>
    <col min="19" max="19" width="14.42578125" customWidth="1"/>
    <col min="22" max="22" width="41.42578125" customWidth="1"/>
    <col min="23" max="23" width="20.7109375" customWidth="1"/>
    <col min="24" max="24" width="13.42578125" customWidth="1"/>
    <col min="26" max="26" width="7.42578125" customWidth="1"/>
    <col min="27" max="27" width="41.7109375" customWidth="1"/>
    <col min="28" max="28" width="19.85546875" customWidth="1"/>
    <col min="29" max="29" width="13.7109375" customWidth="1"/>
  </cols>
  <sheetData>
    <row r="1" spans="1:29" s="200" customFormat="1" ht="15.75" thickBot="1" x14ac:dyDescent="0.3">
      <c r="A1" s="252" t="s">
        <v>92</v>
      </c>
      <c r="B1" s="252"/>
      <c r="C1" s="252"/>
      <c r="D1" s="252"/>
      <c r="F1" s="252" t="s">
        <v>92</v>
      </c>
      <c r="G1" s="252"/>
      <c r="H1" s="252"/>
      <c r="I1" s="252"/>
      <c r="J1" s="201"/>
      <c r="K1" s="346" t="s">
        <v>92</v>
      </c>
      <c r="L1" s="346"/>
      <c r="M1" s="346"/>
      <c r="N1" s="346"/>
      <c r="O1" s="345"/>
      <c r="P1" s="346" t="s">
        <v>92</v>
      </c>
      <c r="Q1" s="346"/>
      <c r="R1" s="346"/>
      <c r="S1" s="346"/>
      <c r="T1" s="307"/>
      <c r="U1" s="346" t="s">
        <v>92</v>
      </c>
      <c r="V1" s="346"/>
      <c r="W1" s="346"/>
      <c r="X1" s="346"/>
      <c r="Y1" s="307"/>
      <c r="Z1" s="346" t="s">
        <v>92</v>
      </c>
      <c r="AA1" s="346"/>
      <c r="AB1" s="346"/>
      <c r="AC1" s="346"/>
    </row>
    <row r="2" spans="1:29" s="1" customFormat="1" ht="30.75" customHeight="1" thickBot="1" x14ac:dyDescent="0.3">
      <c r="F2" s="259" t="s">
        <v>201</v>
      </c>
      <c r="G2" s="260"/>
      <c r="H2" s="260"/>
      <c r="I2" s="260"/>
      <c r="J2" s="194"/>
      <c r="K2" s="259" t="s">
        <v>212</v>
      </c>
      <c r="L2" s="260"/>
      <c r="M2" s="260"/>
      <c r="N2" s="270"/>
      <c r="O2" s="347"/>
      <c r="P2" s="260" t="s">
        <v>202</v>
      </c>
      <c r="Q2" s="260"/>
      <c r="R2" s="260"/>
      <c r="S2" s="270"/>
      <c r="T2" s="288"/>
      <c r="U2" s="259" t="s">
        <v>204</v>
      </c>
      <c r="V2" s="260"/>
      <c r="W2" s="260"/>
      <c r="X2" s="270"/>
      <c r="Y2" s="288"/>
      <c r="Z2" s="259" t="s">
        <v>215</v>
      </c>
      <c r="AA2" s="260"/>
      <c r="AB2" s="260"/>
      <c r="AC2" s="270"/>
    </row>
    <row r="3" spans="1:29" x14ac:dyDescent="0.25">
      <c r="A3" s="233" t="s">
        <v>0</v>
      </c>
      <c r="B3" s="233"/>
      <c r="C3" s="233"/>
      <c r="D3" s="233"/>
      <c r="F3" s="253" t="s">
        <v>0</v>
      </c>
      <c r="G3" s="253"/>
      <c r="H3" s="253"/>
      <c r="I3" s="254"/>
      <c r="J3" s="174"/>
      <c r="K3" s="289" t="s">
        <v>0</v>
      </c>
      <c r="L3" s="289"/>
      <c r="M3" s="289"/>
      <c r="N3" s="290"/>
      <c r="O3" s="197"/>
      <c r="P3" s="348" t="s">
        <v>0</v>
      </c>
      <c r="Q3" s="289"/>
      <c r="R3" s="289"/>
      <c r="S3" s="289"/>
      <c r="T3" s="186"/>
      <c r="U3" s="289" t="s">
        <v>0</v>
      </c>
      <c r="V3" s="289"/>
      <c r="W3" s="289"/>
      <c r="X3" s="289"/>
      <c r="Y3" s="186"/>
      <c r="Z3" s="289" t="s">
        <v>0</v>
      </c>
      <c r="AA3" s="289"/>
      <c r="AB3" s="289"/>
      <c r="AC3" s="289"/>
    </row>
    <row r="4" spans="1:29" ht="61.5" customHeight="1" x14ac:dyDescent="0.25">
      <c r="A4" s="9">
        <v>1</v>
      </c>
      <c r="B4" s="22" t="s">
        <v>1</v>
      </c>
      <c r="C4" s="255" t="s">
        <v>183</v>
      </c>
      <c r="D4" s="255"/>
      <c r="F4" s="9">
        <v>1</v>
      </c>
      <c r="G4" s="22" t="s">
        <v>1</v>
      </c>
      <c r="H4" s="255" t="s">
        <v>183</v>
      </c>
      <c r="I4" s="256"/>
      <c r="J4" s="174"/>
      <c r="K4" s="129">
        <v>1</v>
      </c>
      <c r="L4" s="294" t="s">
        <v>1</v>
      </c>
      <c r="M4" s="295" t="s">
        <v>183</v>
      </c>
      <c r="N4" s="296"/>
      <c r="O4" s="197"/>
      <c r="P4" s="173">
        <v>1</v>
      </c>
      <c r="Q4" s="294" t="s">
        <v>1</v>
      </c>
      <c r="R4" s="295" t="s">
        <v>183</v>
      </c>
      <c r="S4" s="295"/>
      <c r="T4" s="186"/>
      <c r="U4" s="129">
        <v>1</v>
      </c>
      <c r="V4" s="294" t="s">
        <v>1</v>
      </c>
      <c r="W4" s="295" t="s">
        <v>183</v>
      </c>
      <c r="X4" s="295"/>
      <c r="Y4" s="186"/>
      <c r="Z4" s="129">
        <v>1</v>
      </c>
      <c r="AA4" s="294" t="s">
        <v>1</v>
      </c>
      <c r="AB4" s="295" t="s">
        <v>183</v>
      </c>
      <c r="AC4" s="295"/>
    </row>
    <row r="5" spans="1:29" ht="25.5" customHeight="1" x14ac:dyDescent="0.25">
      <c r="A5" s="25">
        <v>2</v>
      </c>
      <c r="B5" s="6" t="s">
        <v>2</v>
      </c>
      <c r="C5" s="234" t="str">
        <f>'Quadro-Resumo'!C12</f>
        <v>2123-15</v>
      </c>
      <c r="D5" s="234"/>
      <c r="F5" s="25">
        <v>2</v>
      </c>
      <c r="G5" s="6" t="s">
        <v>2</v>
      </c>
      <c r="H5" s="234" t="str">
        <f>'Quadro-Resumo'!C28</f>
        <v>2123-15</v>
      </c>
      <c r="I5" s="251"/>
      <c r="J5" s="174"/>
      <c r="K5" s="298">
        <v>2</v>
      </c>
      <c r="L5" s="143" t="s">
        <v>2</v>
      </c>
      <c r="M5" s="267" t="str">
        <f>'Quadro-Resumo'!C28</f>
        <v>2123-15</v>
      </c>
      <c r="N5" s="299"/>
      <c r="O5" s="197"/>
      <c r="P5" s="300">
        <v>2</v>
      </c>
      <c r="Q5" s="143" t="s">
        <v>2</v>
      </c>
      <c r="R5" s="267" t="str">
        <f>'Quadro-Resumo'!C28</f>
        <v>2123-15</v>
      </c>
      <c r="S5" s="267"/>
      <c r="T5" s="186"/>
      <c r="U5" s="298">
        <v>2</v>
      </c>
      <c r="V5" s="143" t="s">
        <v>2</v>
      </c>
      <c r="W5" s="267" t="str">
        <f>'Quadro-Resumo'!C28</f>
        <v>2123-15</v>
      </c>
      <c r="X5" s="267"/>
      <c r="Y5" s="186"/>
      <c r="Z5" s="298">
        <v>2</v>
      </c>
      <c r="AA5" s="143" t="s">
        <v>2</v>
      </c>
      <c r="AB5" s="267" t="str">
        <f>'Quadro-Resumo'!C28</f>
        <v>2123-15</v>
      </c>
      <c r="AC5" s="267"/>
    </row>
    <row r="6" spans="1:29" s="200" customFormat="1" ht="21.75" customHeight="1" x14ac:dyDescent="0.25">
      <c r="A6" s="198">
        <v>3</v>
      </c>
      <c r="B6" s="199" t="s">
        <v>93</v>
      </c>
      <c r="C6" s="257">
        <v>1220.99</v>
      </c>
      <c r="D6" s="257"/>
      <c r="F6" s="198">
        <v>3</v>
      </c>
      <c r="G6" s="199" t="s">
        <v>93</v>
      </c>
      <c r="H6" s="257">
        <v>1220.99</v>
      </c>
      <c r="I6" s="258"/>
      <c r="J6" s="201"/>
      <c r="K6" s="302">
        <v>3</v>
      </c>
      <c r="L6" s="303" t="s">
        <v>93</v>
      </c>
      <c r="M6" s="265">
        <v>1220.99</v>
      </c>
      <c r="N6" s="304"/>
      <c r="O6" s="345"/>
      <c r="P6" s="306">
        <v>3</v>
      </c>
      <c r="Q6" s="303" t="s">
        <v>93</v>
      </c>
      <c r="R6" s="265">
        <v>1235.6400000000001</v>
      </c>
      <c r="S6" s="265"/>
      <c r="T6" s="307"/>
      <c r="U6" s="302">
        <v>3</v>
      </c>
      <c r="V6" s="303" t="s">
        <v>93</v>
      </c>
      <c r="W6" s="265">
        <v>1235.6400000000001</v>
      </c>
      <c r="X6" s="265"/>
      <c r="Y6" s="307"/>
      <c r="Z6" s="302">
        <v>3</v>
      </c>
      <c r="AA6" s="303" t="s">
        <v>93</v>
      </c>
      <c r="AB6" s="265">
        <v>1319.17</v>
      </c>
      <c r="AC6" s="265"/>
    </row>
    <row r="7" spans="1:29" ht="39.75" customHeight="1" x14ac:dyDescent="0.25">
      <c r="A7" s="25">
        <v>4</v>
      </c>
      <c r="B7" s="6" t="s">
        <v>94</v>
      </c>
      <c r="C7" s="232" t="s">
        <v>112</v>
      </c>
      <c r="D7" s="232"/>
      <c r="F7" s="25">
        <v>4</v>
      </c>
      <c r="G7" s="6" t="s">
        <v>94</v>
      </c>
      <c r="H7" s="232" t="s">
        <v>112</v>
      </c>
      <c r="I7" s="249"/>
      <c r="J7" s="174"/>
      <c r="K7" s="298">
        <v>4</v>
      </c>
      <c r="L7" s="143" t="s">
        <v>94</v>
      </c>
      <c r="M7" s="269" t="s">
        <v>112</v>
      </c>
      <c r="N7" s="308"/>
      <c r="O7" s="197"/>
      <c r="P7" s="300">
        <v>4</v>
      </c>
      <c r="Q7" s="143" t="s">
        <v>94</v>
      </c>
      <c r="R7" s="269" t="s">
        <v>112</v>
      </c>
      <c r="S7" s="269"/>
      <c r="T7" s="186"/>
      <c r="U7" s="298">
        <v>4</v>
      </c>
      <c r="V7" s="143" t="s">
        <v>94</v>
      </c>
      <c r="W7" s="269" t="s">
        <v>112</v>
      </c>
      <c r="X7" s="269"/>
      <c r="Y7" s="186"/>
      <c r="Z7" s="298">
        <v>4</v>
      </c>
      <c r="AA7" s="143" t="s">
        <v>94</v>
      </c>
      <c r="AB7" s="269" t="s">
        <v>112</v>
      </c>
      <c r="AC7" s="269"/>
    </row>
    <row r="8" spans="1:29" ht="26.25" customHeight="1" x14ac:dyDescent="0.25">
      <c r="A8" s="25">
        <v>5</v>
      </c>
      <c r="B8" s="6" t="s">
        <v>3</v>
      </c>
      <c r="C8" s="250">
        <v>43586</v>
      </c>
      <c r="D8" s="234"/>
      <c r="F8" s="25">
        <v>5</v>
      </c>
      <c r="G8" s="6" t="s">
        <v>3</v>
      </c>
      <c r="H8" s="250">
        <v>43586</v>
      </c>
      <c r="I8" s="251"/>
      <c r="J8" s="174"/>
      <c r="K8" s="298">
        <v>5</v>
      </c>
      <c r="L8" s="143" t="s">
        <v>3</v>
      </c>
      <c r="M8" s="266">
        <v>43586</v>
      </c>
      <c r="N8" s="299"/>
      <c r="O8" s="197"/>
      <c r="P8" s="300">
        <v>5</v>
      </c>
      <c r="Q8" s="143" t="s">
        <v>3</v>
      </c>
      <c r="R8" s="266">
        <v>43952</v>
      </c>
      <c r="S8" s="267"/>
      <c r="T8" s="186"/>
      <c r="U8" s="298">
        <v>5</v>
      </c>
      <c r="V8" s="143" t="s">
        <v>3</v>
      </c>
      <c r="W8" s="266">
        <v>43952</v>
      </c>
      <c r="X8" s="267"/>
      <c r="Y8" s="186"/>
      <c r="Z8" s="298">
        <v>5</v>
      </c>
      <c r="AA8" s="143" t="s">
        <v>3</v>
      </c>
      <c r="AB8" s="266">
        <v>44317</v>
      </c>
      <c r="AC8" s="267"/>
    </row>
    <row r="9" spans="1:29" ht="21.75" customHeight="1" x14ac:dyDescent="0.25">
      <c r="A9" s="25">
        <v>6</v>
      </c>
      <c r="B9" s="6" t="s">
        <v>95</v>
      </c>
      <c r="C9" s="250" t="s">
        <v>113</v>
      </c>
      <c r="D9" s="234"/>
      <c r="F9" s="25">
        <v>6</v>
      </c>
      <c r="G9" s="6" t="s">
        <v>95</v>
      </c>
      <c r="H9" s="250" t="s">
        <v>113</v>
      </c>
      <c r="I9" s="251"/>
      <c r="J9" s="174"/>
      <c r="K9" s="298">
        <v>6</v>
      </c>
      <c r="L9" s="143" t="s">
        <v>95</v>
      </c>
      <c r="M9" s="266" t="s">
        <v>113</v>
      </c>
      <c r="N9" s="299"/>
      <c r="O9" s="197"/>
      <c r="P9" s="300">
        <v>6</v>
      </c>
      <c r="Q9" s="143" t="s">
        <v>95</v>
      </c>
      <c r="R9" s="266" t="s">
        <v>203</v>
      </c>
      <c r="S9" s="267"/>
      <c r="T9" s="186"/>
      <c r="U9" s="298">
        <v>6</v>
      </c>
      <c r="V9" s="143" t="s">
        <v>95</v>
      </c>
      <c r="W9" s="266" t="s">
        <v>203</v>
      </c>
      <c r="X9" s="267"/>
      <c r="Y9" s="186"/>
      <c r="Z9" s="298">
        <v>6</v>
      </c>
      <c r="AA9" s="143" t="s">
        <v>95</v>
      </c>
      <c r="AB9" s="266" t="s">
        <v>205</v>
      </c>
      <c r="AC9" s="267"/>
    </row>
    <row r="10" spans="1:29" x14ac:dyDescent="0.25">
      <c r="G10" s="1"/>
      <c r="H10" s="1"/>
      <c r="J10" s="174"/>
      <c r="K10" s="186"/>
      <c r="L10" s="288"/>
      <c r="M10" s="288"/>
      <c r="N10" s="186"/>
      <c r="O10" s="197"/>
      <c r="P10" s="186"/>
      <c r="Q10" s="288"/>
      <c r="R10" s="288"/>
      <c r="S10" s="186"/>
      <c r="T10" s="186"/>
      <c r="U10" s="186"/>
      <c r="V10" s="288"/>
      <c r="W10" s="288"/>
      <c r="X10" s="186"/>
      <c r="Y10" s="186"/>
      <c r="Z10" s="186"/>
      <c r="AA10" s="288"/>
      <c r="AB10" s="288"/>
      <c r="AC10" s="186"/>
    </row>
    <row r="11" spans="1:29" ht="27.75" customHeight="1" x14ac:dyDescent="0.25">
      <c r="A11" s="211" t="s">
        <v>77</v>
      </c>
      <c r="B11" s="211"/>
      <c r="C11" s="211"/>
      <c r="D11" s="211"/>
      <c r="F11" s="211" t="s">
        <v>77</v>
      </c>
      <c r="G11" s="211"/>
      <c r="H11" s="211"/>
      <c r="I11" s="218"/>
      <c r="J11" s="174"/>
      <c r="K11" s="309" t="s">
        <v>77</v>
      </c>
      <c r="L11" s="309"/>
      <c r="M11" s="309"/>
      <c r="N11" s="310"/>
      <c r="O11" s="197"/>
      <c r="P11" s="311" t="s">
        <v>77</v>
      </c>
      <c r="Q11" s="309"/>
      <c r="R11" s="309"/>
      <c r="S11" s="309"/>
      <c r="T11" s="186"/>
      <c r="U11" s="309" t="s">
        <v>77</v>
      </c>
      <c r="V11" s="309"/>
      <c r="W11" s="309"/>
      <c r="X11" s="309"/>
      <c r="Y11" s="186"/>
      <c r="Z11" s="309" t="s">
        <v>77</v>
      </c>
      <c r="AA11" s="309"/>
      <c r="AB11" s="309"/>
      <c r="AC11" s="309"/>
    </row>
    <row r="12" spans="1:29" x14ac:dyDescent="0.25">
      <c r="A12" s="34">
        <v>1</v>
      </c>
      <c r="B12" s="244" t="s">
        <v>4</v>
      </c>
      <c r="C12" s="244"/>
      <c r="D12" s="35" t="s">
        <v>5</v>
      </c>
      <c r="F12" s="101">
        <v>1</v>
      </c>
      <c r="G12" s="244" t="s">
        <v>4</v>
      </c>
      <c r="H12" s="244"/>
      <c r="I12" s="159" t="s">
        <v>5</v>
      </c>
      <c r="J12" s="174"/>
      <c r="K12" s="206">
        <v>1</v>
      </c>
      <c r="L12" s="312" t="s">
        <v>4</v>
      </c>
      <c r="M12" s="312"/>
      <c r="N12" s="313" t="s">
        <v>5</v>
      </c>
      <c r="O12" s="197"/>
      <c r="P12" s="208">
        <v>1</v>
      </c>
      <c r="Q12" s="312" t="s">
        <v>4</v>
      </c>
      <c r="R12" s="312"/>
      <c r="S12" s="314" t="s">
        <v>5</v>
      </c>
      <c r="T12" s="186"/>
      <c r="U12" s="206">
        <v>1</v>
      </c>
      <c r="V12" s="312" t="s">
        <v>4</v>
      </c>
      <c r="W12" s="312"/>
      <c r="X12" s="314" t="s">
        <v>5</v>
      </c>
      <c r="Y12" s="186"/>
      <c r="Z12" s="206">
        <v>1</v>
      </c>
      <c r="AA12" s="312" t="s">
        <v>4</v>
      </c>
      <c r="AB12" s="312"/>
      <c r="AC12" s="314" t="s">
        <v>5</v>
      </c>
    </row>
    <row r="13" spans="1:29" x14ac:dyDescent="0.25">
      <c r="A13" s="2" t="s">
        <v>6</v>
      </c>
      <c r="B13" s="234" t="s">
        <v>7</v>
      </c>
      <c r="C13" s="234"/>
      <c r="D13" s="28">
        <f>'Quadro-Resumo'!D12</f>
        <v>8000</v>
      </c>
      <c r="F13" s="2" t="s">
        <v>6</v>
      </c>
      <c r="G13" s="234" t="s">
        <v>7</v>
      </c>
      <c r="H13" s="234"/>
      <c r="I13" s="181">
        <f>'Quadro-Resumo'!D28</f>
        <v>8000</v>
      </c>
      <c r="J13" s="174"/>
      <c r="K13" s="128" t="s">
        <v>6</v>
      </c>
      <c r="L13" s="267" t="s">
        <v>7</v>
      </c>
      <c r="M13" s="267"/>
      <c r="N13" s="354">
        <f>'Quadro-Resumo'!D28</f>
        <v>8000</v>
      </c>
      <c r="O13" s="197"/>
      <c r="P13" s="172" t="s">
        <v>6</v>
      </c>
      <c r="Q13" s="267" t="s">
        <v>7</v>
      </c>
      <c r="R13" s="267"/>
      <c r="S13" s="154">
        <f>'Quadro-Resumo'!D28*1.012</f>
        <v>8096</v>
      </c>
      <c r="T13" s="186"/>
      <c r="U13" s="128" t="s">
        <v>6</v>
      </c>
      <c r="V13" s="267" t="s">
        <v>7</v>
      </c>
      <c r="W13" s="267"/>
      <c r="X13" s="140">
        <f>'Quadro-Resumo'!D28*1.012</f>
        <v>8096</v>
      </c>
      <c r="Y13" s="186"/>
      <c r="Z13" s="128" t="s">
        <v>6</v>
      </c>
      <c r="AA13" s="267" t="s">
        <v>7</v>
      </c>
      <c r="AB13" s="267"/>
      <c r="AC13" s="140">
        <f>'Quadro-Resumo'!D28*1.012*1.0676</f>
        <v>8643.2896000000001</v>
      </c>
    </row>
    <row r="14" spans="1:29" x14ac:dyDescent="0.25">
      <c r="A14" s="2" t="s">
        <v>8</v>
      </c>
      <c r="B14" s="234" t="s">
        <v>9</v>
      </c>
      <c r="C14" s="234"/>
      <c r="D14" s="29">
        <v>0</v>
      </c>
      <c r="F14" s="2" t="s">
        <v>8</v>
      </c>
      <c r="G14" s="234" t="s">
        <v>9</v>
      </c>
      <c r="H14" s="234"/>
      <c r="I14" s="182">
        <v>0</v>
      </c>
      <c r="J14" s="174"/>
      <c r="K14" s="128" t="s">
        <v>8</v>
      </c>
      <c r="L14" s="267" t="s">
        <v>9</v>
      </c>
      <c r="M14" s="267"/>
      <c r="N14" s="355">
        <v>0</v>
      </c>
      <c r="O14" s="197"/>
      <c r="P14" s="172" t="s">
        <v>8</v>
      </c>
      <c r="Q14" s="267" t="s">
        <v>9</v>
      </c>
      <c r="R14" s="267"/>
      <c r="S14" s="157">
        <v>0</v>
      </c>
      <c r="T14" s="186"/>
      <c r="U14" s="128" t="s">
        <v>8</v>
      </c>
      <c r="V14" s="267" t="s">
        <v>9</v>
      </c>
      <c r="W14" s="267"/>
      <c r="X14" s="157">
        <v>0</v>
      </c>
      <c r="Y14" s="186"/>
      <c r="Z14" s="128" t="s">
        <v>8</v>
      </c>
      <c r="AA14" s="267" t="s">
        <v>9</v>
      </c>
      <c r="AB14" s="267"/>
      <c r="AC14" s="157">
        <v>0</v>
      </c>
    </row>
    <row r="15" spans="1:29" x14ac:dyDescent="0.25">
      <c r="A15" s="2" t="s">
        <v>10</v>
      </c>
      <c r="B15" s="234" t="s">
        <v>11</v>
      </c>
      <c r="C15" s="234"/>
      <c r="D15" s="29">
        <v>0</v>
      </c>
      <c r="F15" s="2" t="s">
        <v>10</v>
      </c>
      <c r="G15" s="234" t="s">
        <v>11</v>
      </c>
      <c r="H15" s="234"/>
      <c r="I15" s="182">
        <v>0</v>
      </c>
      <c r="J15" s="174"/>
      <c r="K15" s="128" t="s">
        <v>10</v>
      </c>
      <c r="L15" s="267" t="s">
        <v>11</v>
      </c>
      <c r="M15" s="267"/>
      <c r="N15" s="355">
        <v>0</v>
      </c>
      <c r="O15" s="197"/>
      <c r="P15" s="172" t="s">
        <v>10</v>
      </c>
      <c r="Q15" s="267" t="s">
        <v>11</v>
      </c>
      <c r="R15" s="267"/>
      <c r="S15" s="157">
        <v>0</v>
      </c>
      <c r="T15" s="186"/>
      <c r="U15" s="128" t="s">
        <v>10</v>
      </c>
      <c r="V15" s="267" t="s">
        <v>11</v>
      </c>
      <c r="W15" s="267"/>
      <c r="X15" s="157">
        <v>0</v>
      </c>
      <c r="Y15" s="186"/>
      <c r="Z15" s="128" t="s">
        <v>10</v>
      </c>
      <c r="AA15" s="267" t="s">
        <v>11</v>
      </c>
      <c r="AB15" s="267"/>
      <c r="AC15" s="157">
        <v>0</v>
      </c>
    </row>
    <row r="16" spans="1:29" x14ac:dyDescent="0.25">
      <c r="A16" s="2" t="s">
        <v>12</v>
      </c>
      <c r="B16" s="234" t="s">
        <v>13</v>
      </c>
      <c r="C16" s="234"/>
      <c r="D16" s="29">
        <v>0</v>
      </c>
      <c r="F16" s="2" t="s">
        <v>12</v>
      </c>
      <c r="G16" s="234" t="s">
        <v>13</v>
      </c>
      <c r="H16" s="234"/>
      <c r="I16" s="182">
        <v>0</v>
      </c>
      <c r="J16" s="174"/>
      <c r="K16" s="128" t="s">
        <v>12</v>
      </c>
      <c r="L16" s="267" t="s">
        <v>13</v>
      </c>
      <c r="M16" s="267"/>
      <c r="N16" s="355">
        <v>0</v>
      </c>
      <c r="O16" s="197"/>
      <c r="P16" s="172" t="s">
        <v>12</v>
      </c>
      <c r="Q16" s="267" t="s">
        <v>13</v>
      </c>
      <c r="R16" s="267"/>
      <c r="S16" s="157">
        <v>0</v>
      </c>
      <c r="T16" s="186"/>
      <c r="U16" s="128" t="s">
        <v>12</v>
      </c>
      <c r="V16" s="267" t="s">
        <v>13</v>
      </c>
      <c r="W16" s="267"/>
      <c r="X16" s="157">
        <v>0</v>
      </c>
      <c r="Y16" s="186"/>
      <c r="Z16" s="128" t="s">
        <v>12</v>
      </c>
      <c r="AA16" s="267" t="s">
        <v>13</v>
      </c>
      <c r="AB16" s="267"/>
      <c r="AC16" s="157">
        <v>0</v>
      </c>
    </row>
    <row r="17" spans="1:29" x14ac:dyDescent="0.25">
      <c r="A17" s="2" t="s">
        <v>14</v>
      </c>
      <c r="B17" s="234" t="s">
        <v>15</v>
      </c>
      <c r="C17" s="234"/>
      <c r="D17" s="29">
        <v>0</v>
      </c>
      <c r="F17" s="2" t="s">
        <v>14</v>
      </c>
      <c r="G17" s="234" t="s">
        <v>15</v>
      </c>
      <c r="H17" s="234"/>
      <c r="I17" s="182">
        <v>0</v>
      </c>
      <c r="J17" s="174"/>
      <c r="K17" s="128" t="s">
        <v>14</v>
      </c>
      <c r="L17" s="267" t="s">
        <v>15</v>
      </c>
      <c r="M17" s="267"/>
      <c r="N17" s="355">
        <v>0</v>
      </c>
      <c r="O17" s="197"/>
      <c r="P17" s="172" t="s">
        <v>14</v>
      </c>
      <c r="Q17" s="267" t="s">
        <v>15</v>
      </c>
      <c r="R17" s="267"/>
      <c r="S17" s="157">
        <v>0</v>
      </c>
      <c r="T17" s="186"/>
      <c r="U17" s="128" t="s">
        <v>14</v>
      </c>
      <c r="V17" s="267" t="s">
        <v>15</v>
      </c>
      <c r="W17" s="267"/>
      <c r="X17" s="157">
        <v>0</v>
      </c>
      <c r="Y17" s="186"/>
      <c r="Z17" s="128" t="s">
        <v>14</v>
      </c>
      <c r="AA17" s="267" t="s">
        <v>15</v>
      </c>
      <c r="AB17" s="267"/>
      <c r="AC17" s="157">
        <v>0</v>
      </c>
    </row>
    <row r="18" spans="1:29" x14ac:dyDescent="0.25">
      <c r="A18" s="2" t="s">
        <v>16</v>
      </c>
      <c r="B18" s="234" t="s">
        <v>17</v>
      </c>
      <c r="C18" s="234"/>
      <c r="D18" s="29">
        <v>0</v>
      </c>
      <c r="F18" s="2" t="s">
        <v>16</v>
      </c>
      <c r="G18" s="234" t="s">
        <v>17</v>
      </c>
      <c r="H18" s="234"/>
      <c r="I18" s="182">
        <v>0</v>
      </c>
      <c r="J18" s="174"/>
      <c r="K18" s="128" t="s">
        <v>16</v>
      </c>
      <c r="L18" s="267" t="s">
        <v>17</v>
      </c>
      <c r="M18" s="267"/>
      <c r="N18" s="355">
        <v>0</v>
      </c>
      <c r="O18" s="197"/>
      <c r="P18" s="172" t="s">
        <v>16</v>
      </c>
      <c r="Q18" s="267" t="s">
        <v>17</v>
      </c>
      <c r="R18" s="267"/>
      <c r="S18" s="157">
        <v>0</v>
      </c>
      <c r="T18" s="186"/>
      <c r="U18" s="128" t="s">
        <v>16</v>
      </c>
      <c r="V18" s="267" t="s">
        <v>17</v>
      </c>
      <c r="W18" s="267"/>
      <c r="X18" s="157">
        <v>0</v>
      </c>
      <c r="Y18" s="186"/>
      <c r="Z18" s="128" t="s">
        <v>16</v>
      </c>
      <c r="AA18" s="267" t="s">
        <v>17</v>
      </c>
      <c r="AB18" s="267"/>
      <c r="AC18" s="157">
        <v>0</v>
      </c>
    </row>
    <row r="19" spans="1:29" x14ac:dyDescent="0.25">
      <c r="A19" s="233" t="s">
        <v>18</v>
      </c>
      <c r="B19" s="233"/>
      <c r="C19" s="233"/>
      <c r="D19" s="28">
        <f>SUM(D13:D18)</f>
        <v>8000</v>
      </c>
      <c r="F19" s="233" t="s">
        <v>18</v>
      </c>
      <c r="G19" s="233"/>
      <c r="H19" s="233"/>
      <c r="I19" s="181">
        <f>SUM(I13:I18)</f>
        <v>8000</v>
      </c>
      <c r="J19" s="174"/>
      <c r="K19" s="264" t="s">
        <v>18</v>
      </c>
      <c r="L19" s="264"/>
      <c r="M19" s="264"/>
      <c r="N19" s="354">
        <f>SUM(N13:N18)</f>
        <v>8000</v>
      </c>
      <c r="O19" s="197"/>
      <c r="P19" s="263" t="s">
        <v>18</v>
      </c>
      <c r="Q19" s="264"/>
      <c r="R19" s="264"/>
      <c r="S19" s="154">
        <f>SUM(S13:S18)</f>
        <v>8096</v>
      </c>
      <c r="T19" s="186"/>
      <c r="U19" s="264" t="s">
        <v>18</v>
      </c>
      <c r="V19" s="264"/>
      <c r="W19" s="264"/>
      <c r="X19" s="154">
        <f>SUM(X13:X18)</f>
        <v>8096</v>
      </c>
      <c r="Y19" s="186"/>
      <c r="Z19" s="264" t="s">
        <v>18</v>
      </c>
      <c r="AA19" s="264"/>
      <c r="AB19" s="264"/>
      <c r="AC19" s="154">
        <f>SUM(AC13:AC18)</f>
        <v>8643.2896000000001</v>
      </c>
    </row>
    <row r="20" spans="1:29" x14ac:dyDescent="0.25">
      <c r="G20" s="1"/>
      <c r="H20" s="1"/>
      <c r="J20" s="174"/>
      <c r="K20" s="186"/>
      <c r="L20" s="288"/>
      <c r="M20" s="288"/>
      <c r="N20" s="186"/>
      <c r="O20" s="197"/>
      <c r="P20" s="186"/>
      <c r="Q20" s="288"/>
      <c r="R20" s="288"/>
      <c r="S20" s="186"/>
      <c r="T20" s="186"/>
      <c r="U20" s="186"/>
      <c r="V20" s="288"/>
      <c r="W20" s="288"/>
      <c r="X20" s="186"/>
      <c r="Y20" s="186"/>
      <c r="Z20" s="186"/>
      <c r="AA20" s="288"/>
      <c r="AB20" s="288"/>
      <c r="AC20" s="186"/>
    </row>
    <row r="21" spans="1:29" x14ac:dyDescent="0.25">
      <c r="A21" s="233" t="s">
        <v>19</v>
      </c>
      <c r="B21" s="233"/>
      <c r="C21" s="233"/>
      <c r="D21" s="233"/>
      <c r="F21" s="233" t="s">
        <v>19</v>
      </c>
      <c r="G21" s="233"/>
      <c r="H21" s="233"/>
      <c r="I21" s="237"/>
      <c r="J21" s="174"/>
      <c r="K21" s="264" t="s">
        <v>19</v>
      </c>
      <c r="L21" s="264"/>
      <c r="M21" s="264"/>
      <c r="N21" s="268"/>
      <c r="O21" s="197"/>
      <c r="P21" s="263" t="s">
        <v>19</v>
      </c>
      <c r="Q21" s="264"/>
      <c r="R21" s="264"/>
      <c r="S21" s="264"/>
      <c r="T21" s="186"/>
      <c r="U21" s="264" t="s">
        <v>19</v>
      </c>
      <c r="V21" s="264"/>
      <c r="W21" s="264"/>
      <c r="X21" s="264"/>
      <c r="Y21" s="186"/>
      <c r="Z21" s="264" t="s">
        <v>19</v>
      </c>
      <c r="AA21" s="264"/>
      <c r="AB21" s="264"/>
      <c r="AC21" s="264"/>
    </row>
    <row r="22" spans="1:29" x14ac:dyDescent="0.25">
      <c r="A22" s="233" t="s">
        <v>24</v>
      </c>
      <c r="B22" s="233"/>
      <c r="C22" s="233"/>
      <c r="D22" s="233"/>
      <c r="F22" s="233" t="s">
        <v>24</v>
      </c>
      <c r="G22" s="233"/>
      <c r="H22" s="233"/>
      <c r="I22" s="237"/>
      <c r="J22" s="174"/>
      <c r="K22" s="264" t="s">
        <v>24</v>
      </c>
      <c r="L22" s="264"/>
      <c r="M22" s="264"/>
      <c r="N22" s="268"/>
      <c r="O22" s="197"/>
      <c r="P22" s="263" t="s">
        <v>24</v>
      </c>
      <c r="Q22" s="264"/>
      <c r="R22" s="264"/>
      <c r="S22" s="264"/>
      <c r="T22" s="186"/>
      <c r="U22" s="264" t="s">
        <v>24</v>
      </c>
      <c r="V22" s="264"/>
      <c r="W22" s="264"/>
      <c r="X22" s="264"/>
      <c r="Y22" s="186"/>
      <c r="Z22" s="264" t="s">
        <v>24</v>
      </c>
      <c r="AA22" s="264"/>
      <c r="AB22" s="264"/>
      <c r="AC22" s="264"/>
    </row>
    <row r="23" spans="1:29" ht="51" customHeight="1" x14ac:dyDescent="0.25">
      <c r="A23" s="33" t="s">
        <v>20</v>
      </c>
      <c r="B23" s="33" t="s">
        <v>21</v>
      </c>
      <c r="C23" s="35" t="s">
        <v>28</v>
      </c>
      <c r="D23" s="33" t="s">
        <v>5</v>
      </c>
      <c r="F23" s="100" t="s">
        <v>20</v>
      </c>
      <c r="G23" s="100" t="s">
        <v>21</v>
      </c>
      <c r="H23" s="102" t="s">
        <v>28</v>
      </c>
      <c r="I23" s="155" t="s">
        <v>5</v>
      </c>
      <c r="J23" s="174"/>
      <c r="K23" s="315" t="s">
        <v>20</v>
      </c>
      <c r="L23" s="315" t="s">
        <v>21</v>
      </c>
      <c r="M23" s="314" t="s">
        <v>28</v>
      </c>
      <c r="N23" s="316" t="s">
        <v>5</v>
      </c>
      <c r="O23" s="197"/>
      <c r="P23" s="317" t="s">
        <v>20</v>
      </c>
      <c r="Q23" s="315" t="s">
        <v>21</v>
      </c>
      <c r="R23" s="314" t="s">
        <v>28</v>
      </c>
      <c r="S23" s="315" t="s">
        <v>5</v>
      </c>
      <c r="T23" s="186"/>
      <c r="U23" s="315" t="s">
        <v>20</v>
      </c>
      <c r="V23" s="315" t="s">
        <v>21</v>
      </c>
      <c r="W23" s="314" t="s">
        <v>28</v>
      </c>
      <c r="X23" s="315" t="s">
        <v>5</v>
      </c>
      <c r="Y23" s="186"/>
      <c r="Z23" s="315" t="s">
        <v>20</v>
      </c>
      <c r="AA23" s="315" t="s">
        <v>21</v>
      </c>
      <c r="AB23" s="314" t="s">
        <v>28</v>
      </c>
      <c r="AC23" s="315" t="s">
        <v>5</v>
      </c>
    </row>
    <row r="24" spans="1:29" x14ac:dyDescent="0.25">
      <c r="A24" s="2" t="s">
        <v>6</v>
      </c>
      <c r="B24" s="10" t="s">
        <v>22</v>
      </c>
      <c r="C24" s="21">
        <v>9.0899999999999995E-2</v>
      </c>
      <c r="D24" s="14">
        <f>C24*$D$19</f>
        <v>727.19999999999993</v>
      </c>
      <c r="F24" s="2" t="s">
        <v>6</v>
      </c>
      <c r="G24" s="10" t="s">
        <v>22</v>
      </c>
      <c r="H24" s="21">
        <v>9.0899999999999995E-2</v>
      </c>
      <c r="I24" s="163">
        <f>H24*$I$19</f>
        <v>727.19999999999993</v>
      </c>
      <c r="J24" s="174"/>
      <c r="K24" s="128" t="s">
        <v>6</v>
      </c>
      <c r="L24" s="132" t="s">
        <v>22</v>
      </c>
      <c r="M24" s="318">
        <v>9.0899999999999995E-2</v>
      </c>
      <c r="N24" s="323">
        <f>M24*$N$19</f>
        <v>727.19999999999993</v>
      </c>
      <c r="O24" s="197"/>
      <c r="P24" s="172" t="s">
        <v>6</v>
      </c>
      <c r="Q24" s="132" t="s">
        <v>22</v>
      </c>
      <c r="R24" s="318">
        <v>9.0899999999999995E-2</v>
      </c>
      <c r="S24" s="114">
        <f>R24*$S$19</f>
        <v>735.92639999999994</v>
      </c>
      <c r="T24" s="186"/>
      <c r="U24" s="128" t="s">
        <v>6</v>
      </c>
      <c r="V24" s="132" t="s">
        <v>22</v>
      </c>
      <c r="W24" s="318">
        <v>9.0899999999999995E-2</v>
      </c>
      <c r="X24" s="114">
        <f>W24*$X$19</f>
        <v>735.92639999999994</v>
      </c>
      <c r="Y24" s="186"/>
      <c r="Z24" s="128" t="s">
        <v>6</v>
      </c>
      <c r="AA24" s="132" t="s">
        <v>22</v>
      </c>
      <c r="AB24" s="318">
        <v>9.0899999999999995E-2</v>
      </c>
      <c r="AC24" s="153">
        <f>AB24*$AC$19</f>
        <v>785.67502463999995</v>
      </c>
    </row>
    <row r="25" spans="1:29" x14ac:dyDescent="0.25">
      <c r="A25" s="2" t="s">
        <v>8</v>
      </c>
      <c r="B25" s="10" t="s">
        <v>23</v>
      </c>
      <c r="C25" s="21">
        <v>0.1212</v>
      </c>
      <c r="D25" s="14">
        <f>C25*$D$19</f>
        <v>969.6</v>
      </c>
      <c r="F25" s="2" t="s">
        <v>8</v>
      </c>
      <c r="G25" s="10" t="s">
        <v>23</v>
      </c>
      <c r="H25" s="21">
        <v>0.1212</v>
      </c>
      <c r="I25" s="163">
        <f>H25*$I$19</f>
        <v>969.6</v>
      </c>
      <c r="J25" s="174"/>
      <c r="K25" s="128" t="s">
        <v>8</v>
      </c>
      <c r="L25" s="132" t="s">
        <v>23</v>
      </c>
      <c r="M25" s="318">
        <v>0.1212</v>
      </c>
      <c r="N25" s="323">
        <f>M25*$N$19</f>
        <v>969.6</v>
      </c>
      <c r="O25" s="197"/>
      <c r="P25" s="172" t="s">
        <v>8</v>
      </c>
      <c r="Q25" s="132" t="s">
        <v>23</v>
      </c>
      <c r="R25" s="318">
        <v>0.1212</v>
      </c>
      <c r="S25" s="114">
        <f>R25*$S$19</f>
        <v>981.23519999999996</v>
      </c>
      <c r="T25" s="186"/>
      <c r="U25" s="128" t="s">
        <v>8</v>
      </c>
      <c r="V25" s="132" t="s">
        <v>23</v>
      </c>
      <c r="W25" s="318">
        <v>0.1212</v>
      </c>
      <c r="X25" s="114">
        <f>W25*$X$19</f>
        <v>981.23519999999996</v>
      </c>
      <c r="Y25" s="186"/>
      <c r="Z25" s="128" t="s">
        <v>8</v>
      </c>
      <c r="AA25" s="132" t="s">
        <v>23</v>
      </c>
      <c r="AB25" s="318">
        <v>0.1212</v>
      </c>
      <c r="AC25" s="153">
        <f>AB25*$AC$19</f>
        <v>1047.5666995199999</v>
      </c>
    </row>
    <row r="26" spans="1:29" x14ac:dyDescent="0.25">
      <c r="A26" s="233" t="s">
        <v>18</v>
      </c>
      <c r="B26" s="233"/>
      <c r="C26" s="20">
        <f>SUM(C24:C25)</f>
        <v>0.21210000000000001</v>
      </c>
      <c r="D26" s="14">
        <f>SUM(D24:D25)</f>
        <v>1696.8</v>
      </c>
      <c r="F26" s="233" t="s">
        <v>18</v>
      </c>
      <c r="G26" s="233"/>
      <c r="H26" s="20">
        <f>SUM(H24:H25)</f>
        <v>0.21210000000000001</v>
      </c>
      <c r="I26" s="163">
        <f>SUM(I24:I25)</f>
        <v>1696.8</v>
      </c>
      <c r="J26" s="174"/>
      <c r="K26" s="264" t="s">
        <v>18</v>
      </c>
      <c r="L26" s="264"/>
      <c r="M26" s="151">
        <f>SUM(M24:M25)</f>
        <v>0.21210000000000001</v>
      </c>
      <c r="N26" s="323">
        <f>SUM(N24:N25)</f>
        <v>1696.8</v>
      </c>
      <c r="O26" s="197"/>
      <c r="P26" s="263" t="s">
        <v>18</v>
      </c>
      <c r="Q26" s="264"/>
      <c r="R26" s="151">
        <f>SUM(R24:R25)</f>
        <v>0.21210000000000001</v>
      </c>
      <c r="S26" s="114">
        <f>SUM(S24:S25)</f>
        <v>1717.1615999999999</v>
      </c>
      <c r="T26" s="186"/>
      <c r="U26" s="264" t="s">
        <v>18</v>
      </c>
      <c r="V26" s="264"/>
      <c r="W26" s="151">
        <f>SUM(W24:W25)</f>
        <v>0.21210000000000001</v>
      </c>
      <c r="X26" s="114">
        <f>SUM(X24:X25)</f>
        <v>1717.1615999999999</v>
      </c>
      <c r="Y26" s="186"/>
      <c r="Z26" s="264" t="s">
        <v>18</v>
      </c>
      <c r="AA26" s="264"/>
      <c r="AB26" s="151">
        <f>SUM(AB24:AB25)</f>
        <v>0.21210000000000001</v>
      </c>
      <c r="AC26" s="153">
        <f>SUM(AC24:AC25)</f>
        <v>1833.2417241599999</v>
      </c>
    </row>
    <row r="27" spans="1:29" x14ac:dyDescent="0.25">
      <c r="G27" s="1"/>
      <c r="H27" s="1"/>
      <c r="J27" s="174"/>
      <c r="K27" s="186"/>
      <c r="L27" s="288"/>
      <c r="M27" s="288"/>
      <c r="N27" s="186"/>
      <c r="O27" s="197"/>
      <c r="P27" s="186"/>
      <c r="Q27" s="288"/>
      <c r="R27" s="288"/>
      <c r="S27" s="186"/>
      <c r="T27" s="186"/>
      <c r="U27" s="186"/>
      <c r="V27" s="288"/>
      <c r="W27" s="288"/>
      <c r="X27" s="186"/>
      <c r="Y27" s="186"/>
      <c r="Z27" s="186"/>
      <c r="AA27" s="288"/>
      <c r="AB27" s="288"/>
      <c r="AC27" s="186"/>
    </row>
    <row r="28" spans="1:29" ht="33" customHeight="1" x14ac:dyDescent="0.25">
      <c r="A28" s="245" t="s">
        <v>25</v>
      </c>
      <c r="B28" s="245"/>
      <c r="C28" s="245"/>
      <c r="D28" s="245"/>
      <c r="F28" s="245" t="s">
        <v>25</v>
      </c>
      <c r="G28" s="245"/>
      <c r="H28" s="245"/>
      <c r="I28" s="246"/>
      <c r="J28" s="174"/>
      <c r="K28" s="319" t="s">
        <v>25</v>
      </c>
      <c r="L28" s="319"/>
      <c r="M28" s="319"/>
      <c r="N28" s="320"/>
      <c r="O28" s="197"/>
      <c r="P28" s="321" t="s">
        <v>25</v>
      </c>
      <c r="Q28" s="319"/>
      <c r="R28" s="319"/>
      <c r="S28" s="319"/>
      <c r="T28" s="186"/>
      <c r="U28" s="319" t="s">
        <v>25</v>
      </c>
      <c r="V28" s="319"/>
      <c r="W28" s="319"/>
      <c r="X28" s="319"/>
      <c r="Y28" s="186"/>
      <c r="Z28" s="319" t="s">
        <v>25</v>
      </c>
      <c r="AA28" s="319"/>
      <c r="AB28" s="319"/>
      <c r="AC28" s="319"/>
    </row>
    <row r="29" spans="1:29" x14ac:dyDescent="0.25">
      <c r="A29" s="34" t="s">
        <v>26</v>
      </c>
      <c r="B29" s="35" t="s">
        <v>27</v>
      </c>
      <c r="C29" s="35" t="s">
        <v>28</v>
      </c>
      <c r="D29" s="34" t="s">
        <v>5</v>
      </c>
      <c r="F29" s="101" t="s">
        <v>26</v>
      </c>
      <c r="G29" s="102" t="s">
        <v>27</v>
      </c>
      <c r="H29" s="102" t="s">
        <v>28</v>
      </c>
      <c r="I29" s="156" t="s">
        <v>5</v>
      </c>
      <c r="J29" s="174"/>
      <c r="K29" s="206" t="s">
        <v>26</v>
      </c>
      <c r="L29" s="314" t="s">
        <v>27</v>
      </c>
      <c r="M29" s="314" t="s">
        <v>28</v>
      </c>
      <c r="N29" s="207" t="s">
        <v>5</v>
      </c>
      <c r="O29" s="197"/>
      <c r="P29" s="208" t="s">
        <v>26</v>
      </c>
      <c r="Q29" s="314" t="s">
        <v>27</v>
      </c>
      <c r="R29" s="314" t="s">
        <v>28</v>
      </c>
      <c r="S29" s="206" t="s">
        <v>5</v>
      </c>
      <c r="T29" s="186"/>
      <c r="U29" s="206" t="s">
        <v>26</v>
      </c>
      <c r="V29" s="314" t="s">
        <v>27</v>
      </c>
      <c r="W29" s="314" t="s">
        <v>28</v>
      </c>
      <c r="X29" s="206" t="s">
        <v>5</v>
      </c>
      <c r="Y29" s="186"/>
      <c r="Z29" s="206" t="s">
        <v>26</v>
      </c>
      <c r="AA29" s="314" t="s">
        <v>27</v>
      </c>
      <c r="AB29" s="314" t="s">
        <v>28</v>
      </c>
      <c r="AC29" s="206" t="s">
        <v>5</v>
      </c>
    </row>
    <row r="30" spans="1:29" x14ac:dyDescent="0.25">
      <c r="A30" s="2" t="s">
        <v>6</v>
      </c>
      <c r="B30" s="10" t="s">
        <v>29</v>
      </c>
      <c r="C30" s="15">
        <v>0</v>
      </c>
      <c r="D30" s="12">
        <f t="shared" ref="D30:D37" si="0">C30*($D$19+$D$26)</f>
        <v>0</v>
      </c>
      <c r="F30" s="2" t="s">
        <v>6</v>
      </c>
      <c r="G30" s="10" t="s">
        <v>29</v>
      </c>
      <c r="H30" s="15">
        <v>0</v>
      </c>
      <c r="I30" s="178">
        <f t="shared" ref="I30:I37" si="1">H30*($I$19+$I$26)</f>
        <v>0</v>
      </c>
      <c r="J30" s="174"/>
      <c r="K30" s="128" t="s">
        <v>6</v>
      </c>
      <c r="L30" s="132" t="s">
        <v>29</v>
      </c>
      <c r="M30" s="115">
        <v>0</v>
      </c>
      <c r="N30" s="191">
        <f t="shared" ref="N30" si="2">M30*($I$19+$I$26)</f>
        <v>0</v>
      </c>
      <c r="O30" s="197"/>
      <c r="P30" s="172" t="s">
        <v>6</v>
      </c>
      <c r="Q30" s="132" t="s">
        <v>29</v>
      </c>
      <c r="R30" s="115">
        <v>0</v>
      </c>
      <c r="S30" s="144">
        <f t="shared" ref="S30" si="3">R30*($I$19+$I$26)</f>
        <v>0</v>
      </c>
      <c r="T30" s="186"/>
      <c r="U30" s="128" t="s">
        <v>6</v>
      </c>
      <c r="V30" s="132" t="s">
        <v>29</v>
      </c>
      <c r="W30" s="115">
        <v>0</v>
      </c>
      <c r="X30" s="144">
        <f t="shared" ref="X30" si="4">W30*($I$19+$I$26)</f>
        <v>0</v>
      </c>
      <c r="Y30" s="186"/>
      <c r="Z30" s="128" t="s">
        <v>6</v>
      </c>
      <c r="AA30" s="132" t="s">
        <v>29</v>
      </c>
      <c r="AB30" s="115">
        <v>0</v>
      </c>
      <c r="AC30" s="152">
        <f t="shared" ref="AC30:AC37" si="5">AB30*($AC$19+$AC$26)</f>
        <v>0</v>
      </c>
    </row>
    <row r="31" spans="1:29" x14ac:dyDescent="0.25">
      <c r="A31" s="2" t="s">
        <v>8</v>
      </c>
      <c r="B31" s="10" t="s">
        <v>30</v>
      </c>
      <c r="C31" s="15">
        <v>2.5000000000000001E-2</v>
      </c>
      <c r="D31" s="12">
        <f t="shared" si="0"/>
        <v>242.42</v>
      </c>
      <c r="F31" s="2" t="s">
        <v>8</v>
      </c>
      <c r="G31" s="10" t="s">
        <v>30</v>
      </c>
      <c r="H31" s="15">
        <v>2.5000000000000001E-2</v>
      </c>
      <c r="I31" s="178">
        <f t="shared" si="1"/>
        <v>242.42</v>
      </c>
      <c r="J31" s="174"/>
      <c r="K31" s="128" t="s">
        <v>8</v>
      </c>
      <c r="L31" s="132" t="s">
        <v>30</v>
      </c>
      <c r="M31" s="115">
        <v>2.5000000000000001E-2</v>
      </c>
      <c r="N31" s="191">
        <f t="shared" ref="N31:N37" si="6">M31*($N$19+$N$26)</f>
        <v>242.42</v>
      </c>
      <c r="O31" s="197"/>
      <c r="P31" s="172" t="s">
        <v>8</v>
      </c>
      <c r="Q31" s="132" t="s">
        <v>30</v>
      </c>
      <c r="R31" s="115">
        <v>2.5000000000000001E-2</v>
      </c>
      <c r="S31" s="144">
        <f t="shared" ref="S31:S37" si="7">R31*($S$19+$S$26)</f>
        <v>245.32903999999999</v>
      </c>
      <c r="T31" s="186"/>
      <c r="U31" s="128" t="s">
        <v>8</v>
      </c>
      <c r="V31" s="132" t="s">
        <v>30</v>
      </c>
      <c r="W31" s="115">
        <v>2.5000000000000001E-2</v>
      </c>
      <c r="X31" s="144">
        <f t="shared" ref="X31:X37" si="8">W31*($X$19+$X$26)</f>
        <v>245.32903999999999</v>
      </c>
      <c r="Y31" s="186"/>
      <c r="Z31" s="128" t="s">
        <v>8</v>
      </c>
      <c r="AA31" s="132" t="s">
        <v>30</v>
      </c>
      <c r="AB31" s="115">
        <v>2.5000000000000001E-2</v>
      </c>
      <c r="AC31" s="152">
        <f t="shared" si="5"/>
        <v>261.91328310400002</v>
      </c>
    </row>
    <row r="32" spans="1:29" x14ac:dyDescent="0.25">
      <c r="A32" s="2" t="s">
        <v>10</v>
      </c>
      <c r="B32" s="10" t="s">
        <v>126</v>
      </c>
      <c r="C32" s="15">
        <v>0.02</v>
      </c>
      <c r="D32" s="12">
        <f t="shared" si="0"/>
        <v>193.93599999999998</v>
      </c>
      <c r="F32" s="2" t="s">
        <v>10</v>
      </c>
      <c r="G32" s="10" t="s">
        <v>126</v>
      </c>
      <c r="H32" s="15">
        <v>0.02</v>
      </c>
      <c r="I32" s="178">
        <f t="shared" si="1"/>
        <v>193.93599999999998</v>
      </c>
      <c r="J32" s="174"/>
      <c r="K32" s="128" t="s">
        <v>10</v>
      </c>
      <c r="L32" s="132" t="s">
        <v>126</v>
      </c>
      <c r="M32" s="115">
        <f>2%*0.5</f>
        <v>0.01</v>
      </c>
      <c r="N32" s="191">
        <f t="shared" si="6"/>
        <v>96.967999999999989</v>
      </c>
      <c r="O32" s="197"/>
      <c r="P32" s="172" t="s">
        <v>10</v>
      </c>
      <c r="Q32" s="132" t="s">
        <v>126</v>
      </c>
      <c r="R32" s="115">
        <f>2%*0.5</f>
        <v>0.01</v>
      </c>
      <c r="S32" s="144">
        <f t="shared" si="7"/>
        <v>98.131615999999994</v>
      </c>
      <c r="T32" s="186"/>
      <c r="U32" s="128" t="s">
        <v>10</v>
      </c>
      <c r="V32" s="132" t="s">
        <v>126</v>
      </c>
      <c r="W32" s="115">
        <f>2%*0.5</f>
        <v>0.01</v>
      </c>
      <c r="X32" s="144">
        <f t="shared" si="8"/>
        <v>98.131615999999994</v>
      </c>
      <c r="Y32" s="186"/>
      <c r="Z32" s="128" t="s">
        <v>10</v>
      </c>
      <c r="AA32" s="132" t="s">
        <v>126</v>
      </c>
      <c r="AB32" s="115">
        <f>2%*0.5</f>
        <v>0.01</v>
      </c>
      <c r="AC32" s="152">
        <f t="shared" si="5"/>
        <v>104.7653132416</v>
      </c>
    </row>
    <row r="33" spans="1:29" x14ac:dyDescent="0.25">
      <c r="A33" s="2" t="s">
        <v>12</v>
      </c>
      <c r="B33" s="10" t="s">
        <v>31</v>
      </c>
      <c r="C33" s="15">
        <v>1.4999999999999999E-2</v>
      </c>
      <c r="D33" s="12">
        <f t="shared" si="0"/>
        <v>145.45199999999997</v>
      </c>
      <c r="F33" s="2" t="s">
        <v>12</v>
      </c>
      <c r="G33" s="10" t="s">
        <v>31</v>
      </c>
      <c r="H33" s="115">
        <v>1.4999999999999999E-2</v>
      </c>
      <c r="I33" s="178">
        <f t="shared" si="1"/>
        <v>145.45199999999997</v>
      </c>
      <c r="J33" s="174"/>
      <c r="K33" s="128" t="s">
        <v>12</v>
      </c>
      <c r="L33" s="132" t="s">
        <v>31</v>
      </c>
      <c r="M33" s="115">
        <v>1.4999999999999999E-2</v>
      </c>
      <c r="N33" s="191">
        <f t="shared" si="6"/>
        <v>145.45199999999997</v>
      </c>
      <c r="O33" s="197"/>
      <c r="P33" s="172" t="s">
        <v>12</v>
      </c>
      <c r="Q33" s="132" t="s">
        <v>31</v>
      </c>
      <c r="R33" s="115">
        <v>1.4999999999999999E-2</v>
      </c>
      <c r="S33" s="144">
        <f t="shared" si="7"/>
        <v>147.19742399999998</v>
      </c>
      <c r="T33" s="186"/>
      <c r="U33" s="128" t="s">
        <v>12</v>
      </c>
      <c r="V33" s="132" t="s">
        <v>31</v>
      </c>
      <c r="W33" s="115">
        <v>1.4999999999999999E-2</v>
      </c>
      <c r="X33" s="144">
        <f t="shared" si="8"/>
        <v>147.19742399999998</v>
      </c>
      <c r="Y33" s="186"/>
      <c r="Z33" s="128" t="s">
        <v>12</v>
      </c>
      <c r="AA33" s="132" t="s">
        <v>31</v>
      </c>
      <c r="AB33" s="115">
        <v>1.4999999999999999E-2</v>
      </c>
      <c r="AC33" s="152">
        <f t="shared" si="5"/>
        <v>157.1479698624</v>
      </c>
    </row>
    <row r="34" spans="1:29" x14ac:dyDescent="0.25">
      <c r="A34" s="2" t="s">
        <v>14</v>
      </c>
      <c r="B34" s="10" t="s">
        <v>32</v>
      </c>
      <c r="C34" s="15">
        <v>0.01</v>
      </c>
      <c r="D34" s="12">
        <f t="shared" si="0"/>
        <v>96.967999999999989</v>
      </c>
      <c r="F34" s="2" t="s">
        <v>14</v>
      </c>
      <c r="G34" s="10" t="s">
        <v>32</v>
      </c>
      <c r="H34" s="115">
        <v>0.01</v>
      </c>
      <c r="I34" s="178">
        <f t="shared" si="1"/>
        <v>96.967999999999989</v>
      </c>
      <c r="J34" s="174"/>
      <c r="K34" s="128" t="s">
        <v>14</v>
      </c>
      <c r="L34" s="132" t="s">
        <v>32</v>
      </c>
      <c r="M34" s="115">
        <v>0.01</v>
      </c>
      <c r="N34" s="191">
        <f t="shared" si="6"/>
        <v>96.967999999999989</v>
      </c>
      <c r="O34" s="197"/>
      <c r="P34" s="172" t="s">
        <v>14</v>
      </c>
      <c r="Q34" s="132" t="s">
        <v>32</v>
      </c>
      <c r="R34" s="115">
        <v>0.01</v>
      </c>
      <c r="S34" s="144">
        <f t="shared" si="7"/>
        <v>98.131615999999994</v>
      </c>
      <c r="T34" s="186"/>
      <c r="U34" s="128" t="s">
        <v>14</v>
      </c>
      <c r="V34" s="132" t="s">
        <v>32</v>
      </c>
      <c r="W34" s="115">
        <v>0.01</v>
      </c>
      <c r="X34" s="144">
        <f t="shared" si="8"/>
        <v>98.131615999999994</v>
      </c>
      <c r="Y34" s="186"/>
      <c r="Z34" s="128" t="s">
        <v>14</v>
      </c>
      <c r="AA34" s="132" t="s">
        <v>32</v>
      </c>
      <c r="AB34" s="115">
        <v>0.01</v>
      </c>
      <c r="AC34" s="152">
        <f t="shared" si="5"/>
        <v>104.7653132416</v>
      </c>
    </row>
    <row r="35" spans="1:29" x14ac:dyDescent="0.25">
      <c r="A35" s="2" t="s">
        <v>16</v>
      </c>
      <c r="B35" s="10" t="s">
        <v>33</v>
      </c>
      <c r="C35" s="15">
        <v>6.0000000000000001E-3</v>
      </c>
      <c r="D35" s="12">
        <f t="shared" si="0"/>
        <v>58.180799999999998</v>
      </c>
      <c r="F35" s="2" t="s">
        <v>16</v>
      </c>
      <c r="G35" s="10" t="s">
        <v>33</v>
      </c>
      <c r="H35" s="115">
        <v>6.0000000000000001E-3</v>
      </c>
      <c r="I35" s="178">
        <f t="shared" si="1"/>
        <v>58.180799999999998</v>
      </c>
      <c r="J35" s="174"/>
      <c r="K35" s="128" t="s">
        <v>16</v>
      </c>
      <c r="L35" s="132" t="s">
        <v>33</v>
      </c>
      <c r="M35" s="115">
        <v>6.0000000000000001E-3</v>
      </c>
      <c r="N35" s="191">
        <f t="shared" si="6"/>
        <v>58.180799999999998</v>
      </c>
      <c r="O35" s="197"/>
      <c r="P35" s="172" t="s">
        <v>16</v>
      </c>
      <c r="Q35" s="132" t="s">
        <v>33</v>
      </c>
      <c r="R35" s="115">
        <v>6.0000000000000001E-3</v>
      </c>
      <c r="S35" s="144">
        <f t="shared" si="7"/>
        <v>58.878969599999998</v>
      </c>
      <c r="T35" s="186"/>
      <c r="U35" s="128" t="s">
        <v>16</v>
      </c>
      <c r="V35" s="132" t="s">
        <v>33</v>
      </c>
      <c r="W35" s="115">
        <v>6.0000000000000001E-3</v>
      </c>
      <c r="X35" s="144">
        <f t="shared" si="8"/>
        <v>58.878969599999998</v>
      </c>
      <c r="Y35" s="186"/>
      <c r="Z35" s="128" t="s">
        <v>16</v>
      </c>
      <c r="AA35" s="132" t="s">
        <v>33</v>
      </c>
      <c r="AB35" s="115">
        <v>6.0000000000000001E-3</v>
      </c>
      <c r="AC35" s="152">
        <f t="shared" si="5"/>
        <v>62.859187944959999</v>
      </c>
    </row>
    <row r="36" spans="1:29" x14ac:dyDescent="0.25">
      <c r="A36" s="2" t="s">
        <v>34</v>
      </c>
      <c r="B36" s="10" t="s">
        <v>35</v>
      </c>
      <c r="C36" s="15">
        <v>2E-3</v>
      </c>
      <c r="D36" s="12">
        <f t="shared" si="0"/>
        <v>19.393599999999999</v>
      </c>
      <c r="F36" s="2" t="s">
        <v>34</v>
      </c>
      <c r="G36" s="10" t="s">
        <v>35</v>
      </c>
      <c r="H36" s="115">
        <v>2E-3</v>
      </c>
      <c r="I36" s="178">
        <f t="shared" si="1"/>
        <v>19.393599999999999</v>
      </c>
      <c r="J36" s="174"/>
      <c r="K36" s="128" t="s">
        <v>34</v>
      </c>
      <c r="L36" s="132" t="s">
        <v>35</v>
      </c>
      <c r="M36" s="115">
        <v>2E-3</v>
      </c>
      <c r="N36" s="191">
        <f t="shared" si="6"/>
        <v>19.393599999999999</v>
      </c>
      <c r="O36" s="197"/>
      <c r="P36" s="172" t="s">
        <v>34</v>
      </c>
      <c r="Q36" s="132" t="s">
        <v>35</v>
      </c>
      <c r="R36" s="115">
        <v>2E-3</v>
      </c>
      <c r="S36" s="144">
        <f t="shared" si="7"/>
        <v>19.626323199999998</v>
      </c>
      <c r="T36" s="186"/>
      <c r="U36" s="128" t="s">
        <v>34</v>
      </c>
      <c r="V36" s="132" t="s">
        <v>35</v>
      </c>
      <c r="W36" s="115">
        <v>2E-3</v>
      </c>
      <c r="X36" s="144">
        <f t="shared" si="8"/>
        <v>19.626323199999998</v>
      </c>
      <c r="Y36" s="186"/>
      <c r="Z36" s="128" t="s">
        <v>34</v>
      </c>
      <c r="AA36" s="132" t="s">
        <v>35</v>
      </c>
      <c r="AB36" s="115">
        <v>2E-3</v>
      </c>
      <c r="AC36" s="152">
        <f t="shared" si="5"/>
        <v>20.95306264832</v>
      </c>
    </row>
    <row r="37" spans="1:29" x14ac:dyDescent="0.25">
      <c r="A37" s="2" t="s">
        <v>36</v>
      </c>
      <c r="B37" s="10" t="s">
        <v>37</v>
      </c>
      <c r="C37" s="15">
        <v>0.08</v>
      </c>
      <c r="D37" s="12">
        <f t="shared" si="0"/>
        <v>775.74399999999991</v>
      </c>
      <c r="F37" s="2" t="s">
        <v>36</v>
      </c>
      <c r="G37" s="10" t="s">
        <v>37</v>
      </c>
      <c r="H37" s="115">
        <v>0.08</v>
      </c>
      <c r="I37" s="178">
        <f t="shared" si="1"/>
        <v>775.74399999999991</v>
      </c>
      <c r="J37" s="174"/>
      <c r="K37" s="128" t="s">
        <v>36</v>
      </c>
      <c r="L37" s="132" t="s">
        <v>37</v>
      </c>
      <c r="M37" s="115">
        <v>0.08</v>
      </c>
      <c r="N37" s="191">
        <f t="shared" si="6"/>
        <v>775.74399999999991</v>
      </c>
      <c r="O37" s="197"/>
      <c r="P37" s="172" t="s">
        <v>36</v>
      </c>
      <c r="Q37" s="132" t="s">
        <v>37</v>
      </c>
      <c r="R37" s="115">
        <v>0.08</v>
      </c>
      <c r="S37" s="144">
        <f t="shared" si="7"/>
        <v>785.05292799999995</v>
      </c>
      <c r="T37" s="186"/>
      <c r="U37" s="128" t="s">
        <v>36</v>
      </c>
      <c r="V37" s="132" t="s">
        <v>37</v>
      </c>
      <c r="W37" s="115">
        <v>0.08</v>
      </c>
      <c r="X37" s="144">
        <f t="shared" si="8"/>
        <v>785.05292799999995</v>
      </c>
      <c r="Y37" s="186"/>
      <c r="Z37" s="128" t="s">
        <v>36</v>
      </c>
      <c r="AA37" s="132" t="s">
        <v>37</v>
      </c>
      <c r="AB37" s="115">
        <v>0.08</v>
      </c>
      <c r="AC37" s="152">
        <f t="shared" si="5"/>
        <v>838.12250593279998</v>
      </c>
    </row>
    <row r="38" spans="1:29" x14ac:dyDescent="0.25">
      <c r="A38" s="237" t="s">
        <v>18</v>
      </c>
      <c r="B38" s="239"/>
      <c r="C38" s="16">
        <f>SUM(C30:C37)</f>
        <v>0.158</v>
      </c>
      <c r="D38" s="12">
        <f>SUM(D30:D37)</f>
        <v>1532.0944</v>
      </c>
      <c r="F38" s="237" t="s">
        <v>18</v>
      </c>
      <c r="G38" s="239"/>
      <c r="H38" s="116">
        <f>SUM(H30:H37)</f>
        <v>0.158</v>
      </c>
      <c r="I38" s="178">
        <f>SUM(I30:I37)</f>
        <v>1532.0944</v>
      </c>
      <c r="J38" s="174"/>
      <c r="K38" s="268" t="s">
        <v>18</v>
      </c>
      <c r="L38" s="263"/>
      <c r="M38" s="116">
        <f>SUM(M30:M37)</f>
        <v>0.14800000000000002</v>
      </c>
      <c r="N38" s="191">
        <f>SUM(N30:N37)</f>
        <v>1435.1263999999996</v>
      </c>
      <c r="O38" s="197"/>
      <c r="P38" s="322" t="s">
        <v>18</v>
      </c>
      <c r="Q38" s="263"/>
      <c r="R38" s="116">
        <f>SUM(R30:R37)</f>
        <v>0.14800000000000002</v>
      </c>
      <c r="S38" s="144">
        <f>SUM(S30:S37)</f>
        <v>1452.3479167999999</v>
      </c>
      <c r="T38" s="186"/>
      <c r="U38" s="268" t="s">
        <v>18</v>
      </c>
      <c r="V38" s="263"/>
      <c r="W38" s="116">
        <f>SUM(W30:W37)</f>
        <v>0.14800000000000002</v>
      </c>
      <c r="X38" s="152">
        <f>SUM(X30:X37)</f>
        <v>1452.3479167999999</v>
      </c>
      <c r="Y38" s="186"/>
      <c r="Z38" s="268" t="s">
        <v>18</v>
      </c>
      <c r="AA38" s="263"/>
      <c r="AB38" s="116">
        <f>SUM(AB30:AB37)</f>
        <v>0.14800000000000002</v>
      </c>
      <c r="AC38" s="152">
        <f>SUM(AC30:AC37)</f>
        <v>1550.5266359756802</v>
      </c>
    </row>
    <row r="39" spans="1:29" x14ac:dyDescent="0.25">
      <c r="G39" s="1"/>
      <c r="H39" s="1"/>
      <c r="J39" s="174"/>
      <c r="K39" s="186"/>
      <c r="L39" s="288"/>
      <c r="M39" s="288"/>
      <c r="N39" s="186"/>
      <c r="O39" s="197"/>
      <c r="P39" s="186"/>
      <c r="Q39" s="288"/>
      <c r="R39" s="288"/>
      <c r="S39" s="186"/>
      <c r="T39" s="186"/>
      <c r="U39" s="186"/>
      <c r="V39" s="288"/>
      <c r="W39" s="288"/>
      <c r="X39" s="186"/>
      <c r="Y39" s="186"/>
      <c r="Z39" s="186"/>
      <c r="AA39" s="288"/>
      <c r="AB39" s="288"/>
      <c r="AC39" s="186"/>
    </row>
    <row r="40" spans="1:29" ht="15" customHeight="1" x14ac:dyDescent="0.25">
      <c r="A40" s="245" t="s">
        <v>38</v>
      </c>
      <c r="B40" s="245"/>
      <c r="C40" s="245"/>
      <c r="D40" s="245"/>
      <c r="F40" s="245" t="s">
        <v>38</v>
      </c>
      <c r="G40" s="245"/>
      <c r="H40" s="245"/>
      <c r="I40" s="246"/>
      <c r="J40" s="174"/>
      <c r="K40" s="319" t="s">
        <v>38</v>
      </c>
      <c r="L40" s="319"/>
      <c r="M40" s="319"/>
      <c r="N40" s="320"/>
      <c r="O40" s="197"/>
      <c r="P40" s="321" t="s">
        <v>38</v>
      </c>
      <c r="Q40" s="319"/>
      <c r="R40" s="319"/>
      <c r="S40" s="319"/>
      <c r="T40" s="186"/>
      <c r="U40" s="319" t="s">
        <v>38</v>
      </c>
      <c r="V40" s="319"/>
      <c r="W40" s="319"/>
      <c r="X40" s="319"/>
      <c r="Y40" s="186"/>
      <c r="Z40" s="319" t="s">
        <v>38</v>
      </c>
      <c r="AA40" s="319"/>
      <c r="AB40" s="319"/>
      <c r="AC40" s="319"/>
    </row>
    <row r="41" spans="1:29" x14ac:dyDescent="0.25">
      <c r="A41" s="34" t="s">
        <v>39</v>
      </c>
      <c r="B41" s="35" t="s">
        <v>40</v>
      </c>
      <c r="C41" s="34" t="s">
        <v>90</v>
      </c>
      <c r="D41" s="35" t="s">
        <v>5</v>
      </c>
      <c r="F41" s="101" t="s">
        <v>39</v>
      </c>
      <c r="G41" s="102" t="s">
        <v>40</v>
      </c>
      <c r="H41" s="101" t="s">
        <v>90</v>
      </c>
      <c r="I41" s="159" t="s">
        <v>5</v>
      </c>
      <c r="J41" s="174"/>
      <c r="K41" s="206" t="s">
        <v>39</v>
      </c>
      <c r="L41" s="314" t="s">
        <v>40</v>
      </c>
      <c r="M41" s="206" t="s">
        <v>90</v>
      </c>
      <c r="N41" s="313" t="s">
        <v>5</v>
      </c>
      <c r="O41" s="197"/>
      <c r="P41" s="208" t="s">
        <v>39</v>
      </c>
      <c r="Q41" s="314" t="s">
        <v>40</v>
      </c>
      <c r="R41" s="206" t="s">
        <v>90</v>
      </c>
      <c r="S41" s="314" t="s">
        <v>5</v>
      </c>
      <c r="T41" s="186"/>
      <c r="U41" s="206" t="s">
        <v>39</v>
      </c>
      <c r="V41" s="314" t="s">
        <v>40</v>
      </c>
      <c r="W41" s="206" t="s">
        <v>90</v>
      </c>
      <c r="X41" s="314" t="s">
        <v>5</v>
      </c>
      <c r="Y41" s="186"/>
      <c r="Z41" s="206" t="s">
        <v>39</v>
      </c>
      <c r="AA41" s="314" t="s">
        <v>40</v>
      </c>
      <c r="AB41" s="206" t="s">
        <v>90</v>
      </c>
      <c r="AC41" s="314" t="s">
        <v>5</v>
      </c>
    </row>
    <row r="42" spans="1:29" x14ac:dyDescent="0.25">
      <c r="A42" s="2" t="s">
        <v>6</v>
      </c>
      <c r="B42" s="10" t="s">
        <v>41</v>
      </c>
      <c r="C42" s="30"/>
      <c r="D42" s="14">
        <f>IF((D13*6%)&gt;(C42*10),0,(C42*10)-(D13*6%))</f>
        <v>0</v>
      </c>
      <c r="F42" s="2" t="s">
        <v>6</v>
      </c>
      <c r="G42" s="10" t="s">
        <v>41</v>
      </c>
      <c r="H42" s="30"/>
      <c r="I42" s="163">
        <f>IF((I13*6%)&gt;(H42*10),0,(H42*10)-(I13*6%))</f>
        <v>0</v>
      </c>
      <c r="J42" s="174"/>
      <c r="K42" s="128" t="s">
        <v>6</v>
      </c>
      <c r="L42" s="132" t="s">
        <v>41</v>
      </c>
      <c r="M42" s="145"/>
      <c r="N42" s="323">
        <f>IF((N13*6%)&gt;(M42*10),0,(M42*10)-(N13*6%))</f>
        <v>0</v>
      </c>
      <c r="O42" s="197"/>
      <c r="P42" s="172" t="s">
        <v>6</v>
      </c>
      <c r="Q42" s="132" t="s">
        <v>41</v>
      </c>
      <c r="R42" s="145"/>
      <c r="S42" s="153">
        <f>IF((S13*6%)&gt;(R42*10),0,(R42*10)-(S13*6%))</f>
        <v>0</v>
      </c>
      <c r="T42" s="186"/>
      <c r="U42" s="128" t="s">
        <v>6</v>
      </c>
      <c r="V42" s="132" t="s">
        <v>41</v>
      </c>
      <c r="W42" s="145"/>
      <c r="X42" s="153">
        <f>IF((X13*6%)&gt;(W42*10),0,(W42*10)-(X13*6%))</f>
        <v>0</v>
      </c>
      <c r="Y42" s="186"/>
      <c r="Z42" s="128" t="s">
        <v>6</v>
      </c>
      <c r="AA42" s="132" t="s">
        <v>41</v>
      </c>
      <c r="AB42" s="145"/>
      <c r="AC42" s="153">
        <f>IF((AC13*6%)&gt;(AB42*10),0,(AB42*10)-(AC13*6%))</f>
        <v>0</v>
      </c>
    </row>
    <row r="43" spans="1:29" x14ac:dyDescent="0.25">
      <c r="A43" s="2" t="s">
        <v>8</v>
      </c>
      <c r="B43" s="10" t="s">
        <v>42</v>
      </c>
      <c r="C43" s="30">
        <v>22</v>
      </c>
      <c r="D43" s="14">
        <f>(C43*26.24)*0.8</f>
        <v>461.82400000000001</v>
      </c>
      <c r="F43" s="2" t="s">
        <v>8</v>
      </c>
      <c r="G43" s="10" t="s">
        <v>42</v>
      </c>
      <c r="H43" s="30">
        <v>22</v>
      </c>
      <c r="I43" s="163">
        <f>(H43*26.24)*0.8</f>
        <v>461.82400000000001</v>
      </c>
      <c r="J43" s="174"/>
      <c r="K43" s="128" t="s">
        <v>8</v>
      </c>
      <c r="L43" s="132" t="s">
        <v>42</v>
      </c>
      <c r="M43" s="145">
        <v>22</v>
      </c>
      <c r="N43" s="323">
        <f>(M43*26.24)*0.8</f>
        <v>461.82400000000001</v>
      </c>
      <c r="O43" s="197"/>
      <c r="P43" s="172" t="s">
        <v>8</v>
      </c>
      <c r="Q43" s="132" t="s">
        <v>42</v>
      </c>
      <c r="R43" s="145">
        <v>22</v>
      </c>
      <c r="S43" s="114">
        <f>(R43*26.87)*0.8</f>
        <v>472.91200000000003</v>
      </c>
      <c r="T43" s="186"/>
      <c r="U43" s="128" t="s">
        <v>8</v>
      </c>
      <c r="V43" s="132" t="s">
        <v>42</v>
      </c>
      <c r="W43" s="145">
        <v>22</v>
      </c>
      <c r="X43" s="114">
        <f>(W43*26.87)*0.8</f>
        <v>472.91200000000003</v>
      </c>
      <c r="Y43" s="186"/>
      <c r="Z43" s="128" t="s">
        <v>8</v>
      </c>
      <c r="AA43" s="132" t="s">
        <v>42</v>
      </c>
      <c r="AB43" s="145">
        <v>22</v>
      </c>
      <c r="AC43" s="153">
        <f>(AB43*28.69)*0.8</f>
        <v>504.94400000000007</v>
      </c>
    </row>
    <row r="44" spans="1:29" x14ac:dyDescent="0.25">
      <c r="A44" s="2" t="s">
        <v>10</v>
      </c>
      <c r="B44" s="10" t="s">
        <v>43</v>
      </c>
      <c r="C44" s="30"/>
      <c r="D44" s="42">
        <f>204.41*50%</f>
        <v>102.205</v>
      </c>
      <c r="F44" s="2" t="s">
        <v>10</v>
      </c>
      <c r="G44" s="10" t="s">
        <v>43</v>
      </c>
      <c r="H44" s="30"/>
      <c r="I44" s="161">
        <f>204.41*50%</f>
        <v>102.205</v>
      </c>
      <c r="J44" s="174"/>
      <c r="K44" s="128" t="s">
        <v>10</v>
      </c>
      <c r="L44" s="132" t="s">
        <v>43</v>
      </c>
      <c r="M44" s="145"/>
      <c r="N44" s="169">
        <f>204.41*50%</f>
        <v>102.205</v>
      </c>
      <c r="O44" s="197"/>
      <c r="P44" s="172" t="s">
        <v>10</v>
      </c>
      <c r="Q44" s="324" t="s">
        <v>43</v>
      </c>
      <c r="R44" s="145"/>
      <c r="S44" s="114">
        <f>204.41*50%</f>
        <v>102.205</v>
      </c>
      <c r="T44" s="186"/>
      <c r="U44" s="128" t="s">
        <v>10</v>
      </c>
      <c r="V44" s="132" t="s">
        <v>43</v>
      </c>
      <c r="W44" s="145"/>
      <c r="X44" s="114">
        <f>204.41*50%</f>
        <v>102.205</v>
      </c>
      <c r="Y44" s="186"/>
      <c r="Z44" s="128" t="s">
        <v>10</v>
      </c>
      <c r="AA44" s="324" t="s">
        <v>43</v>
      </c>
      <c r="AB44" s="145"/>
      <c r="AC44" s="114">
        <f>236.09*50%</f>
        <v>118.045</v>
      </c>
    </row>
    <row r="45" spans="1:29" x14ac:dyDescent="0.25">
      <c r="A45" s="2" t="s">
        <v>12</v>
      </c>
      <c r="B45" s="10" t="s">
        <v>91</v>
      </c>
      <c r="C45" s="30"/>
      <c r="D45" s="14">
        <v>0</v>
      </c>
      <c r="F45" s="2" t="s">
        <v>12</v>
      </c>
      <c r="G45" s="10" t="s">
        <v>91</v>
      </c>
      <c r="H45" s="30"/>
      <c r="I45" s="163">
        <v>0</v>
      </c>
      <c r="J45" s="174"/>
      <c r="K45" s="128" t="s">
        <v>12</v>
      </c>
      <c r="L45" s="132" t="s">
        <v>91</v>
      </c>
      <c r="M45" s="145"/>
      <c r="N45" s="323">
        <v>0</v>
      </c>
      <c r="O45" s="197"/>
      <c r="P45" s="172" t="s">
        <v>12</v>
      </c>
      <c r="Q45" s="132" t="s">
        <v>91</v>
      </c>
      <c r="R45" s="145"/>
      <c r="S45" s="153">
        <v>0</v>
      </c>
      <c r="T45" s="186"/>
      <c r="U45" s="128" t="s">
        <v>12</v>
      </c>
      <c r="V45" s="132" t="s">
        <v>91</v>
      </c>
      <c r="W45" s="145"/>
      <c r="X45" s="153">
        <v>0</v>
      </c>
      <c r="Y45" s="186"/>
      <c r="Z45" s="128" t="s">
        <v>12</v>
      </c>
      <c r="AA45" s="132" t="s">
        <v>91</v>
      </c>
      <c r="AB45" s="145"/>
      <c r="AC45" s="153">
        <v>0</v>
      </c>
    </row>
    <row r="46" spans="1:29" x14ac:dyDescent="0.25">
      <c r="A46" s="233" t="s">
        <v>18</v>
      </c>
      <c r="B46" s="233"/>
      <c r="C46" s="233"/>
      <c r="D46" s="14">
        <f>SUM(D42:D45)</f>
        <v>564.029</v>
      </c>
      <c r="F46" s="233" t="s">
        <v>18</v>
      </c>
      <c r="G46" s="233"/>
      <c r="H46" s="233"/>
      <c r="I46" s="163">
        <f>SUM(I42:I45)</f>
        <v>564.029</v>
      </c>
      <c r="J46" s="174"/>
      <c r="K46" s="264" t="s">
        <v>18</v>
      </c>
      <c r="L46" s="264"/>
      <c r="M46" s="264"/>
      <c r="N46" s="323">
        <f>SUM(N42:N45)</f>
        <v>564.029</v>
      </c>
      <c r="O46" s="197"/>
      <c r="P46" s="263" t="s">
        <v>18</v>
      </c>
      <c r="Q46" s="264"/>
      <c r="R46" s="264"/>
      <c r="S46" s="153">
        <f>SUM(S42:S45)</f>
        <v>575.11700000000008</v>
      </c>
      <c r="T46" s="186"/>
      <c r="U46" s="264" t="s">
        <v>18</v>
      </c>
      <c r="V46" s="264"/>
      <c r="W46" s="264"/>
      <c r="X46" s="153">
        <f>SUM(X42:X45)</f>
        <v>575.11700000000008</v>
      </c>
      <c r="Y46" s="186"/>
      <c r="Z46" s="264" t="s">
        <v>18</v>
      </c>
      <c r="AA46" s="264"/>
      <c r="AB46" s="264"/>
      <c r="AC46" s="153">
        <f>SUM(AC42:AC45)</f>
        <v>622.98900000000003</v>
      </c>
    </row>
    <row r="47" spans="1:29" x14ac:dyDescent="0.25">
      <c r="G47" s="1"/>
      <c r="H47" s="1"/>
      <c r="J47" s="174"/>
      <c r="K47" s="186"/>
      <c r="L47" s="288"/>
      <c r="M47" s="288"/>
      <c r="N47" s="186"/>
      <c r="O47" s="197"/>
      <c r="P47" s="186"/>
      <c r="Q47" s="288"/>
      <c r="R47" s="288"/>
      <c r="S47" s="186"/>
      <c r="T47" s="186"/>
      <c r="U47" s="186"/>
      <c r="V47" s="288"/>
      <c r="W47" s="288"/>
      <c r="X47" s="186"/>
      <c r="Y47" s="186"/>
      <c r="Z47" s="186"/>
      <c r="AA47" s="288"/>
      <c r="AB47" s="288"/>
      <c r="AC47" s="186"/>
    </row>
    <row r="48" spans="1:29" ht="15" customHeight="1" x14ac:dyDescent="0.25">
      <c r="A48" s="245" t="s">
        <v>44</v>
      </c>
      <c r="B48" s="245"/>
      <c r="C48" s="245"/>
      <c r="D48" s="245"/>
      <c r="F48" s="245" t="s">
        <v>44</v>
      </c>
      <c r="G48" s="245"/>
      <c r="H48" s="245"/>
      <c r="I48" s="246"/>
      <c r="J48" s="174"/>
      <c r="K48" s="319" t="s">
        <v>44</v>
      </c>
      <c r="L48" s="319"/>
      <c r="M48" s="319"/>
      <c r="N48" s="320"/>
      <c r="O48" s="197"/>
      <c r="P48" s="321" t="s">
        <v>44</v>
      </c>
      <c r="Q48" s="319"/>
      <c r="R48" s="319"/>
      <c r="S48" s="319"/>
      <c r="T48" s="186"/>
      <c r="U48" s="319" t="s">
        <v>44</v>
      </c>
      <c r="V48" s="319"/>
      <c r="W48" s="319"/>
      <c r="X48" s="319"/>
      <c r="Y48" s="186"/>
      <c r="Z48" s="319" t="s">
        <v>44</v>
      </c>
      <c r="AA48" s="319"/>
      <c r="AB48" s="319"/>
      <c r="AC48" s="319"/>
    </row>
    <row r="49" spans="1:29" x14ac:dyDescent="0.25">
      <c r="A49" s="35">
        <v>2</v>
      </c>
      <c r="B49" s="244" t="s">
        <v>45</v>
      </c>
      <c r="C49" s="244"/>
      <c r="D49" s="35" t="s">
        <v>5</v>
      </c>
      <c r="F49" s="102">
        <v>2</v>
      </c>
      <c r="G49" s="244" t="s">
        <v>45</v>
      </c>
      <c r="H49" s="244"/>
      <c r="I49" s="159" t="s">
        <v>5</v>
      </c>
      <c r="J49" s="174"/>
      <c r="K49" s="314">
        <v>2</v>
      </c>
      <c r="L49" s="312" t="s">
        <v>45</v>
      </c>
      <c r="M49" s="312"/>
      <c r="N49" s="313" t="s">
        <v>5</v>
      </c>
      <c r="O49" s="197"/>
      <c r="P49" s="325">
        <v>2</v>
      </c>
      <c r="Q49" s="312" t="s">
        <v>45</v>
      </c>
      <c r="R49" s="312"/>
      <c r="S49" s="314" t="s">
        <v>5</v>
      </c>
      <c r="T49" s="186"/>
      <c r="U49" s="314">
        <v>2</v>
      </c>
      <c r="V49" s="312" t="s">
        <v>45</v>
      </c>
      <c r="W49" s="312"/>
      <c r="X49" s="314" t="s">
        <v>5</v>
      </c>
      <c r="Y49" s="186"/>
      <c r="Z49" s="314">
        <v>2</v>
      </c>
      <c r="AA49" s="312" t="s">
        <v>45</v>
      </c>
      <c r="AB49" s="312"/>
      <c r="AC49" s="314" t="s">
        <v>5</v>
      </c>
    </row>
    <row r="50" spans="1:29" ht="30" customHeight="1" x14ac:dyDescent="0.25">
      <c r="A50" s="9" t="s">
        <v>20</v>
      </c>
      <c r="B50" s="232" t="s">
        <v>21</v>
      </c>
      <c r="C50" s="232"/>
      <c r="D50" s="14">
        <f>D26</f>
        <v>1696.8</v>
      </c>
      <c r="F50" s="9" t="s">
        <v>20</v>
      </c>
      <c r="G50" s="232" t="s">
        <v>21</v>
      </c>
      <c r="H50" s="232"/>
      <c r="I50" s="163">
        <f>I26</f>
        <v>1696.8</v>
      </c>
      <c r="J50" s="174"/>
      <c r="K50" s="129" t="s">
        <v>20</v>
      </c>
      <c r="L50" s="269" t="s">
        <v>21</v>
      </c>
      <c r="M50" s="269"/>
      <c r="N50" s="323">
        <f>N26</f>
        <v>1696.8</v>
      </c>
      <c r="O50" s="197"/>
      <c r="P50" s="173" t="s">
        <v>20</v>
      </c>
      <c r="Q50" s="269" t="s">
        <v>21</v>
      </c>
      <c r="R50" s="269"/>
      <c r="S50" s="153">
        <f>S26</f>
        <v>1717.1615999999999</v>
      </c>
      <c r="T50" s="186"/>
      <c r="U50" s="129" t="s">
        <v>20</v>
      </c>
      <c r="V50" s="269" t="s">
        <v>21</v>
      </c>
      <c r="W50" s="269"/>
      <c r="X50" s="153">
        <f>X26</f>
        <v>1717.1615999999999</v>
      </c>
      <c r="Y50" s="186"/>
      <c r="Z50" s="129" t="s">
        <v>20</v>
      </c>
      <c r="AA50" s="269" t="s">
        <v>21</v>
      </c>
      <c r="AB50" s="269"/>
      <c r="AC50" s="153">
        <f>AC26</f>
        <v>1833.2417241599999</v>
      </c>
    </row>
    <row r="51" spans="1:29" x14ac:dyDescent="0.25">
      <c r="A51" s="9" t="s">
        <v>26</v>
      </c>
      <c r="B51" s="234" t="s">
        <v>27</v>
      </c>
      <c r="C51" s="234"/>
      <c r="D51" s="14">
        <f>D38</f>
        <v>1532.0944</v>
      </c>
      <c r="F51" s="9" t="s">
        <v>26</v>
      </c>
      <c r="G51" s="234" t="s">
        <v>27</v>
      </c>
      <c r="H51" s="234"/>
      <c r="I51" s="163">
        <f>I38</f>
        <v>1532.0944</v>
      </c>
      <c r="J51" s="174"/>
      <c r="K51" s="129" t="s">
        <v>26</v>
      </c>
      <c r="L51" s="267" t="s">
        <v>27</v>
      </c>
      <c r="M51" s="267"/>
      <c r="N51" s="323">
        <f>N38</f>
        <v>1435.1263999999996</v>
      </c>
      <c r="O51" s="197"/>
      <c r="P51" s="173" t="s">
        <v>26</v>
      </c>
      <c r="Q51" s="267" t="s">
        <v>27</v>
      </c>
      <c r="R51" s="267"/>
      <c r="S51" s="153">
        <f>S38</f>
        <v>1452.3479167999999</v>
      </c>
      <c r="T51" s="186"/>
      <c r="U51" s="129" t="s">
        <v>26</v>
      </c>
      <c r="V51" s="267" t="s">
        <v>27</v>
      </c>
      <c r="W51" s="267"/>
      <c r="X51" s="153">
        <f>X38</f>
        <v>1452.3479167999999</v>
      </c>
      <c r="Y51" s="186"/>
      <c r="Z51" s="129" t="s">
        <v>26</v>
      </c>
      <c r="AA51" s="267" t="s">
        <v>27</v>
      </c>
      <c r="AB51" s="267"/>
      <c r="AC51" s="153">
        <f>AC38</f>
        <v>1550.5266359756802</v>
      </c>
    </row>
    <row r="52" spans="1:29" x14ac:dyDescent="0.25">
      <c r="A52" s="9" t="s">
        <v>39</v>
      </c>
      <c r="B52" s="234" t="s">
        <v>40</v>
      </c>
      <c r="C52" s="234"/>
      <c r="D52" s="14">
        <f>D46</f>
        <v>564.029</v>
      </c>
      <c r="F52" s="9" t="s">
        <v>39</v>
      </c>
      <c r="G52" s="234" t="s">
        <v>40</v>
      </c>
      <c r="H52" s="234"/>
      <c r="I52" s="163">
        <f>I46</f>
        <v>564.029</v>
      </c>
      <c r="J52" s="174"/>
      <c r="K52" s="129" t="s">
        <v>39</v>
      </c>
      <c r="L52" s="267" t="s">
        <v>40</v>
      </c>
      <c r="M52" s="267"/>
      <c r="N52" s="323">
        <f>N46</f>
        <v>564.029</v>
      </c>
      <c r="O52" s="197"/>
      <c r="P52" s="173" t="s">
        <v>39</v>
      </c>
      <c r="Q52" s="267" t="s">
        <v>40</v>
      </c>
      <c r="R52" s="267"/>
      <c r="S52" s="153">
        <f>S46</f>
        <v>575.11700000000008</v>
      </c>
      <c r="T52" s="186"/>
      <c r="U52" s="129" t="s">
        <v>39</v>
      </c>
      <c r="V52" s="267" t="s">
        <v>40</v>
      </c>
      <c r="W52" s="267"/>
      <c r="X52" s="153">
        <f>X46</f>
        <v>575.11700000000008</v>
      </c>
      <c r="Y52" s="186"/>
      <c r="Z52" s="129" t="s">
        <v>39</v>
      </c>
      <c r="AA52" s="267" t="s">
        <v>40</v>
      </c>
      <c r="AB52" s="267"/>
      <c r="AC52" s="153">
        <f>AC46</f>
        <v>622.98900000000003</v>
      </c>
    </row>
    <row r="53" spans="1:29" x14ac:dyDescent="0.25">
      <c r="A53" s="237" t="s">
        <v>18</v>
      </c>
      <c r="B53" s="238"/>
      <c r="C53" s="239"/>
      <c r="D53" s="14">
        <f>SUM(D50:D52)</f>
        <v>3792.9234000000001</v>
      </c>
      <c r="F53" s="237" t="s">
        <v>18</v>
      </c>
      <c r="G53" s="238"/>
      <c r="H53" s="239"/>
      <c r="I53" s="163">
        <f>SUM(I50:I52)</f>
        <v>3792.9234000000001</v>
      </c>
      <c r="J53" s="174"/>
      <c r="K53" s="268" t="s">
        <v>18</v>
      </c>
      <c r="L53" s="322"/>
      <c r="M53" s="263"/>
      <c r="N53" s="323">
        <f>SUM(N50:N52)</f>
        <v>3695.9553999999994</v>
      </c>
      <c r="O53" s="197"/>
      <c r="P53" s="322" t="s">
        <v>18</v>
      </c>
      <c r="Q53" s="322"/>
      <c r="R53" s="263"/>
      <c r="S53" s="153">
        <f>SUM(S50:S52)</f>
        <v>3744.6265168</v>
      </c>
      <c r="T53" s="186"/>
      <c r="U53" s="268" t="s">
        <v>18</v>
      </c>
      <c r="V53" s="322"/>
      <c r="W53" s="263"/>
      <c r="X53" s="153">
        <f>SUM(X50:X52)</f>
        <v>3744.6265168</v>
      </c>
      <c r="Y53" s="186"/>
      <c r="Z53" s="268" t="s">
        <v>18</v>
      </c>
      <c r="AA53" s="322"/>
      <c r="AB53" s="263"/>
      <c r="AC53" s="153">
        <f>SUM(AC50:AC52)</f>
        <v>4006.7573601356803</v>
      </c>
    </row>
    <row r="54" spans="1:29" x14ac:dyDescent="0.25">
      <c r="G54" s="1"/>
      <c r="H54" s="1"/>
      <c r="J54" s="174"/>
      <c r="K54" s="186"/>
      <c r="L54" s="288"/>
      <c r="M54" s="288"/>
      <c r="N54" s="186"/>
      <c r="O54" s="197"/>
      <c r="P54" s="186"/>
      <c r="Q54" s="288"/>
      <c r="R54" s="288"/>
      <c r="S54" s="186"/>
      <c r="T54" s="186"/>
      <c r="U54" s="186"/>
      <c r="V54" s="288"/>
      <c r="W54" s="288"/>
      <c r="X54" s="186"/>
      <c r="Y54" s="186"/>
      <c r="Z54" s="186"/>
      <c r="AA54" s="288"/>
      <c r="AB54" s="288"/>
      <c r="AC54" s="186"/>
    </row>
    <row r="55" spans="1:29" ht="15" customHeight="1" x14ac:dyDescent="0.25">
      <c r="A55" s="245" t="s">
        <v>78</v>
      </c>
      <c r="B55" s="245"/>
      <c r="C55" s="245"/>
      <c r="D55" s="245"/>
      <c r="F55" s="245" t="s">
        <v>78</v>
      </c>
      <c r="G55" s="245"/>
      <c r="H55" s="245"/>
      <c r="I55" s="246"/>
      <c r="J55" s="174"/>
      <c r="K55" s="319" t="s">
        <v>78</v>
      </c>
      <c r="L55" s="319"/>
      <c r="M55" s="319"/>
      <c r="N55" s="320"/>
      <c r="O55" s="197"/>
      <c r="P55" s="321" t="s">
        <v>78</v>
      </c>
      <c r="Q55" s="319"/>
      <c r="R55" s="319"/>
      <c r="S55" s="319"/>
      <c r="T55" s="186"/>
      <c r="U55" s="319" t="s">
        <v>78</v>
      </c>
      <c r="V55" s="319"/>
      <c r="W55" s="319"/>
      <c r="X55" s="319"/>
      <c r="Y55" s="186"/>
      <c r="Z55" s="319" t="s">
        <v>78</v>
      </c>
      <c r="AA55" s="319"/>
      <c r="AB55" s="319"/>
      <c r="AC55" s="319"/>
    </row>
    <row r="56" spans="1:29" x14ac:dyDescent="0.25">
      <c r="A56" s="35">
        <v>3</v>
      </c>
      <c r="B56" s="35" t="s">
        <v>46</v>
      </c>
      <c r="C56" s="35" t="s">
        <v>28</v>
      </c>
      <c r="D56" s="35" t="s">
        <v>5</v>
      </c>
      <c r="F56" s="102">
        <v>3</v>
      </c>
      <c r="G56" s="102" t="s">
        <v>46</v>
      </c>
      <c r="H56" s="102" t="s">
        <v>28</v>
      </c>
      <c r="I56" s="159" t="s">
        <v>5</v>
      </c>
      <c r="J56" s="174"/>
      <c r="K56" s="314">
        <v>3</v>
      </c>
      <c r="L56" s="314" t="s">
        <v>46</v>
      </c>
      <c r="M56" s="314" t="s">
        <v>28</v>
      </c>
      <c r="N56" s="313" t="s">
        <v>5</v>
      </c>
      <c r="O56" s="197"/>
      <c r="P56" s="325">
        <v>3</v>
      </c>
      <c r="Q56" s="314" t="s">
        <v>46</v>
      </c>
      <c r="R56" s="314" t="s">
        <v>28</v>
      </c>
      <c r="S56" s="314" t="s">
        <v>5</v>
      </c>
      <c r="T56" s="186"/>
      <c r="U56" s="314">
        <v>3</v>
      </c>
      <c r="V56" s="314" t="s">
        <v>46</v>
      </c>
      <c r="W56" s="314" t="s">
        <v>28</v>
      </c>
      <c r="X56" s="314" t="s">
        <v>5</v>
      </c>
      <c r="Y56" s="186"/>
      <c r="Z56" s="314">
        <v>3</v>
      </c>
      <c r="AA56" s="314" t="s">
        <v>46</v>
      </c>
      <c r="AB56" s="314" t="s">
        <v>28</v>
      </c>
      <c r="AC56" s="314" t="s">
        <v>5</v>
      </c>
    </row>
    <row r="57" spans="1:29" ht="24.75" customHeight="1" x14ac:dyDescent="0.25">
      <c r="A57" s="9" t="s">
        <v>6</v>
      </c>
      <c r="B57" s="6" t="s">
        <v>47</v>
      </c>
      <c r="C57" s="15">
        <v>4.1999999999999997E-3</v>
      </c>
      <c r="D57" s="12">
        <f t="shared" ref="D57:D62" si="9">C57*($D$19+$D$26)</f>
        <v>40.726559999999992</v>
      </c>
      <c r="F57" s="9" t="s">
        <v>6</v>
      </c>
      <c r="G57" s="6" t="s">
        <v>47</v>
      </c>
      <c r="H57" s="15">
        <v>4.1999999999999997E-3</v>
      </c>
      <c r="I57" s="178">
        <f t="shared" ref="I57:I62" si="10">H57*($I$19+$I$26)</f>
        <v>40.726559999999992</v>
      </c>
      <c r="J57" s="174"/>
      <c r="K57" s="129" t="s">
        <v>6</v>
      </c>
      <c r="L57" s="143" t="s">
        <v>47</v>
      </c>
      <c r="M57" s="115">
        <v>4.1999999999999997E-3</v>
      </c>
      <c r="N57" s="191">
        <f t="shared" ref="N57:N62" si="11">M57*($N$19+$N$26)</f>
        <v>40.726559999999992</v>
      </c>
      <c r="O57" s="197"/>
      <c r="P57" s="173" t="s">
        <v>6</v>
      </c>
      <c r="Q57" s="143" t="s">
        <v>47</v>
      </c>
      <c r="R57" s="115">
        <v>4.1999999999999997E-3</v>
      </c>
      <c r="S57" s="152">
        <f t="shared" ref="S57:S62" si="12">R57*($S$19+$S$26)</f>
        <v>41.215278719999993</v>
      </c>
      <c r="T57" s="186"/>
      <c r="U57" s="129" t="s">
        <v>6</v>
      </c>
      <c r="V57" s="143" t="s">
        <v>47</v>
      </c>
      <c r="W57" s="115">
        <v>4.1999999999999997E-3</v>
      </c>
      <c r="X57" s="152">
        <f t="shared" ref="X57:X59" si="13">W57*($X$19+$X$26)</f>
        <v>41.215278719999993</v>
      </c>
      <c r="Y57" s="186"/>
      <c r="Z57" s="129" t="s">
        <v>6</v>
      </c>
      <c r="AA57" s="143" t="s">
        <v>47</v>
      </c>
      <c r="AB57" s="115">
        <v>4.1999999999999997E-3</v>
      </c>
      <c r="AC57" s="152">
        <f t="shared" ref="AC57:AC62" si="14">AB57*($AC$19+$AC$26)</f>
        <v>44.001431561471996</v>
      </c>
    </row>
    <row r="58" spans="1:29" ht="39.75" customHeight="1" x14ac:dyDescent="0.25">
      <c r="A58" s="9" t="s">
        <v>8</v>
      </c>
      <c r="B58" s="6" t="s">
        <v>48</v>
      </c>
      <c r="C58" s="15">
        <v>2.9999999999999997E-4</v>
      </c>
      <c r="D58" s="12">
        <f t="shared" si="9"/>
        <v>2.9090399999999996</v>
      </c>
      <c r="F58" s="9" t="s">
        <v>8</v>
      </c>
      <c r="G58" s="6" t="s">
        <v>48</v>
      </c>
      <c r="H58" s="115">
        <v>2.9999999999999997E-4</v>
      </c>
      <c r="I58" s="178">
        <f t="shared" si="10"/>
        <v>2.9090399999999996</v>
      </c>
      <c r="J58" s="174"/>
      <c r="K58" s="129" t="s">
        <v>8</v>
      </c>
      <c r="L58" s="143" t="s">
        <v>48</v>
      </c>
      <c r="M58" s="115">
        <v>2.9999999999999997E-4</v>
      </c>
      <c r="N58" s="191">
        <f t="shared" si="11"/>
        <v>2.9090399999999996</v>
      </c>
      <c r="O58" s="197"/>
      <c r="P58" s="173" t="s">
        <v>8</v>
      </c>
      <c r="Q58" s="143" t="s">
        <v>48</v>
      </c>
      <c r="R58" s="115">
        <v>2.9999999999999997E-4</v>
      </c>
      <c r="S58" s="152">
        <f t="shared" si="12"/>
        <v>2.9439484799999995</v>
      </c>
      <c r="T58" s="186"/>
      <c r="U58" s="129" t="s">
        <v>8</v>
      </c>
      <c r="V58" s="143" t="s">
        <v>48</v>
      </c>
      <c r="W58" s="115">
        <v>2.9999999999999997E-4</v>
      </c>
      <c r="X58" s="152">
        <f t="shared" si="13"/>
        <v>2.9439484799999995</v>
      </c>
      <c r="Y58" s="186"/>
      <c r="Z58" s="129" t="s">
        <v>8</v>
      </c>
      <c r="AA58" s="143" t="s">
        <v>48</v>
      </c>
      <c r="AB58" s="115">
        <v>2.9999999999999997E-4</v>
      </c>
      <c r="AC58" s="152">
        <f t="shared" si="14"/>
        <v>3.1429593972479997</v>
      </c>
    </row>
    <row r="59" spans="1:29" ht="43.5" customHeight="1" x14ac:dyDescent="0.25">
      <c r="A59" s="9" t="s">
        <v>10</v>
      </c>
      <c r="B59" s="6" t="s">
        <v>49</v>
      </c>
      <c r="C59" s="15">
        <v>2.1499999999999998E-2</v>
      </c>
      <c r="D59" s="12">
        <f t="shared" si="9"/>
        <v>208.48119999999997</v>
      </c>
      <c r="F59" s="9" t="s">
        <v>10</v>
      </c>
      <c r="G59" s="6" t="s">
        <v>49</v>
      </c>
      <c r="H59" s="120">
        <v>2.0000000000000001E-4</v>
      </c>
      <c r="I59" s="178">
        <f t="shared" si="10"/>
        <v>1.93936</v>
      </c>
      <c r="J59" s="174"/>
      <c r="K59" s="129" t="s">
        <v>10</v>
      </c>
      <c r="L59" s="143" t="s">
        <v>49</v>
      </c>
      <c r="M59" s="115">
        <v>2.0000000000000001E-4</v>
      </c>
      <c r="N59" s="191">
        <f t="shared" si="11"/>
        <v>1.93936</v>
      </c>
      <c r="O59" s="197"/>
      <c r="P59" s="173" t="s">
        <v>10</v>
      </c>
      <c r="Q59" s="143" t="s">
        <v>49</v>
      </c>
      <c r="R59" s="115">
        <v>2.0000000000000001E-4</v>
      </c>
      <c r="S59" s="152">
        <f t="shared" si="12"/>
        <v>1.96263232</v>
      </c>
      <c r="T59" s="186"/>
      <c r="U59" s="129" t="s">
        <v>10</v>
      </c>
      <c r="V59" s="143" t="s">
        <v>49</v>
      </c>
      <c r="W59" s="115">
        <v>2.0000000000000001E-4</v>
      </c>
      <c r="X59" s="152">
        <f t="shared" si="13"/>
        <v>1.96263232</v>
      </c>
      <c r="Y59" s="186"/>
      <c r="Z59" s="129" t="s">
        <v>10</v>
      </c>
      <c r="AA59" s="143" t="s">
        <v>49</v>
      </c>
      <c r="AB59" s="115">
        <v>2.0000000000000001E-4</v>
      </c>
      <c r="AC59" s="152">
        <f t="shared" si="14"/>
        <v>2.0953062648320002</v>
      </c>
    </row>
    <row r="60" spans="1:29" ht="22.5" customHeight="1" x14ac:dyDescent="0.25">
      <c r="A60" s="9" t="s">
        <v>12</v>
      </c>
      <c r="B60" s="6" t="s">
        <v>50</v>
      </c>
      <c r="C60" s="15">
        <v>1.9400000000000001E-2</v>
      </c>
      <c r="D60" s="12">
        <f t="shared" si="9"/>
        <v>188.11792</v>
      </c>
      <c r="F60" s="9" t="s">
        <v>12</v>
      </c>
      <c r="G60" s="6" t="s">
        <v>50</v>
      </c>
      <c r="H60" s="15">
        <v>1.9400000000000001E-2</v>
      </c>
      <c r="I60" s="178">
        <f t="shared" si="10"/>
        <v>188.11792</v>
      </c>
      <c r="J60" s="174"/>
      <c r="K60" s="129" t="s">
        <v>12</v>
      </c>
      <c r="L60" s="143" t="s">
        <v>50</v>
      </c>
      <c r="M60" s="115">
        <v>1.9400000000000001E-2</v>
      </c>
      <c r="N60" s="191">
        <f t="shared" si="11"/>
        <v>188.11792</v>
      </c>
      <c r="O60" s="197"/>
      <c r="P60" s="173" t="s">
        <v>12</v>
      </c>
      <c r="Q60" s="143" t="s">
        <v>50</v>
      </c>
      <c r="R60" s="115">
        <v>1.9400000000000001E-2</v>
      </c>
      <c r="S60" s="152">
        <f t="shared" si="12"/>
        <v>190.37533503999998</v>
      </c>
      <c r="T60" s="186"/>
      <c r="U60" s="129" t="s">
        <v>12</v>
      </c>
      <c r="V60" s="143" t="s">
        <v>50</v>
      </c>
      <c r="W60" s="286">
        <v>1.9400000000000001E-3</v>
      </c>
      <c r="X60" s="152">
        <f>W60*($X$19+$X$26)</f>
        <v>19.037533503999999</v>
      </c>
      <c r="Y60" s="186"/>
      <c r="Z60" s="129" t="s">
        <v>12</v>
      </c>
      <c r="AA60" s="143" t="s">
        <v>50</v>
      </c>
      <c r="AB60" s="286">
        <v>1.9400000000000001E-3</v>
      </c>
      <c r="AC60" s="152">
        <f t="shared" si="14"/>
        <v>20.324470768870402</v>
      </c>
    </row>
    <row r="61" spans="1:29" ht="36.75" customHeight="1" x14ac:dyDescent="0.25">
      <c r="A61" s="9" t="s">
        <v>14</v>
      </c>
      <c r="B61" s="6" t="s">
        <v>51</v>
      </c>
      <c r="C61" s="15">
        <v>7.1000000000000004E-3</v>
      </c>
      <c r="D61" s="12">
        <f t="shared" si="9"/>
        <v>68.847279999999998</v>
      </c>
      <c r="F61" s="9" t="s">
        <v>14</v>
      </c>
      <c r="G61" s="6" t="s">
        <v>51</v>
      </c>
      <c r="H61" s="120">
        <v>3.0999999999999999E-3</v>
      </c>
      <c r="I61" s="178">
        <f t="shared" si="10"/>
        <v>30.060079999999996</v>
      </c>
      <c r="J61" s="174"/>
      <c r="K61" s="129" t="s">
        <v>14</v>
      </c>
      <c r="L61" s="143" t="s">
        <v>51</v>
      </c>
      <c r="M61" s="115">
        <v>3.0999999999999999E-3</v>
      </c>
      <c r="N61" s="191">
        <f t="shared" si="11"/>
        <v>30.060079999999996</v>
      </c>
      <c r="O61" s="197"/>
      <c r="P61" s="173" t="s">
        <v>14</v>
      </c>
      <c r="Q61" s="143" t="s">
        <v>51</v>
      </c>
      <c r="R61" s="115">
        <v>3.0999999999999999E-3</v>
      </c>
      <c r="S61" s="152">
        <f t="shared" si="12"/>
        <v>30.420800959999998</v>
      </c>
      <c r="T61" s="186"/>
      <c r="U61" s="129" t="s">
        <v>14</v>
      </c>
      <c r="V61" s="143" t="s">
        <v>51</v>
      </c>
      <c r="W61" s="115">
        <v>3.0999999999999999E-3</v>
      </c>
      <c r="X61" s="152">
        <f t="shared" ref="X61:X62" si="15">W61*($X$19+$X$26)</f>
        <v>30.420800959999998</v>
      </c>
      <c r="Y61" s="186"/>
      <c r="Z61" s="129" t="s">
        <v>14</v>
      </c>
      <c r="AA61" s="143" t="s">
        <v>51</v>
      </c>
      <c r="AB61" s="115">
        <v>3.0999999999999999E-3</v>
      </c>
      <c r="AC61" s="152">
        <f t="shared" si="14"/>
        <v>32.477247104896001</v>
      </c>
    </row>
    <row r="62" spans="1:29" ht="22.5" customHeight="1" x14ac:dyDescent="0.25">
      <c r="A62" s="9" t="s">
        <v>16</v>
      </c>
      <c r="B62" s="6" t="s">
        <v>52</v>
      </c>
      <c r="C62" s="15">
        <v>2.1499999999999998E-2</v>
      </c>
      <c r="D62" s="12">
        <f t="shared" si="9"/>
        <v>208.48119999999997</v>
      </c>
      <c r="F62" s="128" t="s">
        <v>16</v>
      </c>
      <c r="G62" s="127" t="s">
        <v>199</v>
      </c>
      <c r="H62" s="122">
        <v>3.49E-2</v>
      </c>
      <c r="I62" s="177">
        <f t="shared" si="10"/>
        <v>338.41831999999999</v>
      </c>
      <c r="J62" s="174"/>
      <c r="K62" s="128" t="s">
        <v>16</v>
      </c>
      <c r="L62" s="127" t="s">
        <v>199</v>
      </c>
      <c r="M62" s="141">
        <v>3.49E-2</v>
      </c>
      <c r="N62" s="189">
        <f t="shared" si="11"/>
        <v>338.41831999999999</v>
      </c>
      <c r="O62" s="197"/>
      <c r="P62" s="172" t="s">
        <v>16</v>
      </c>
      <c r="Q62" s="127" t="s">
        <v>199</v>
      </c>
      <c r="R62" s="141">
        <v>3.49E-2</v>
      </c>
      <c r="S62" s="149">
        <f t="shared" si="12"/>
        <v>342.47933983999997</v>
      </c>
      <c r="T62" s="186"/>
      <c r="U62" s="128" t="s">
        <v>16</v>
      </c>
      <c r="V62" s="127" t="s">
        <v>199</v>
      </c>
      <c r="W62" s="141">
        <v>3.49E-2</v>
      </c>
      <c r="X62" s="149">
        <f t="shared" si="15"/>
        <v>342.47933983999997</v>
      </c>
      <c r="Y62" s="186"/>
      <c r="Z62" s="128" t="s">
        <v>16</v>
      </c>
      <c r="AA62" s="127" t="s">
        <v>199</v>
      </c>
      <c r="AB62" s="141">
        <v>3.49E-2</v>
      </c>
      <c r="AC62" s="149">
        <f t="shared" si="14"/>
        <v>365.63094321318397</v>
      </c>
    </row>
    <row r="63" spans="1:29" x14ac:dyDescent="0.25">
      <c r="A63" s="237" t="s">
        <v>18</v>
      </c>
      <c r="B63" s="239"/>
      <c r="C63" s="20">
        <f>SUM(C57:C62)</f>
        <v>7.3999999999999996E-2</v>
      </c>
      <c r="D63" s="14">
        <f>SUM(D57:D62)</f>
        <v>717.56319999999994</v>
      </c>
      <c r="F63" s="237" t="s">
        <v>18</v>
      </c>
      <c r="G63" s="239"/>
      <c r="H63" s="20">
        <f>SUM(H57:H62)</f>
        <v>6.2100000000000002E-2</v>
      </c>
      <c r="I63" s="163">
        <f>SUM(I57:I62)</f>
        <v>602.17128000000002</v>
      </c>
      <c r="J63" s="174"/>
      <c r="K63" s="268" t="s">
        <v>18</v>
      </c>
      <c r="L63" s="263"/>
      <c r="M63" s="151">
        <f>SUM(M57:M62)</f>
        <v>6.2100000000000002E-2</v>
      </c>
      <c r="N63" s="323">
        <f>SUM(N57:N62)</f>
        <v>602.17128000000002</v>
      </c>
      <c r="O63" s="197"/>
      <c r="P63" s="322" t="s">
        <v>18</v>
      </c>
      <c r="Q63" s="263"/>
      <c r="R63" s="151">
        <f>SUM(R57:R62)</f>
        <v>6.2100000000000002E-2</v>
      </c>
      <c r="S63" s="153">
        <f>SUM(S57:S62)</f>
        <v>609.39733535999994</v>
      </c>
      <c r="T63" s="186"/>
      <c r="U63" s="268" t="s">
        <v>18</v>
      </c>
      <c r="V63" s="263"/>
      <c r="W63" s="151">
        <f>SUM(W57:W62)</f>
        <v>4.4639999999999999E-2</v>
      </c>
      <c r="X63" s="153">
        <f>SUM(X57:X62)</f>
        <v>438.05953382399991</v>
      </c>
      <c r="Y63" s="186"/>
      <c r="Z63" s="268" t="s">
        <v>18</v>
      </c>
      <c r="AA63" s="263"/>
      <c r="AB63" s="151">
        <f>SUM(AB57:AB62)</f>
        <v>4.4639999999999999E-2</v>
      </c>
      <c r="AC63" s="153">
        <f>SUM(AC57:AC62)</f>
        <v>467.67235831050237</v>
      </c>
    </row>
    <row r="64" spans="1:29" x14ac:dyDescent="0.25">
      <c r="F64" s="135"/>
      <c r="G64" s="135"/>
      <c r="H64" s="136"/>
      <c r="I64" s="138"/>
      <c r="J64" s="174"/>
      <c r="K64" s="349"/>
      <c r="L64" s="349"/>
      <c r="M64" s="350"/>
      <c r="N64" s="356"/>
      <c r="O64" s="197"/>
      <c r="P64" s="349"/>
      <c r="Q64" s="349"/>
      <c r="R64" s="350"/>
      <c r="S64" s="356"/>
      <c r="T64" s="186"/>
      <c r="U64" s="349"/>
      <c r="V64" s="349"/>
      <c r="W64" s="350"/>
      <c r="X64" s="356"/>
      <c r="Y64" s="186"/>
      <c r="Z64" s="349"/>
      <c r="AA64" s="349"/>
      <c r="AB64" s="350"/>
      <c r="AC64" s="356"/>
    </row>
    <row r="65" spans="1:29" ht="15" customHeight="1" x14ac:dyDescent="0.25">
      <c r="A65" s="245" t="s">
        <v>53</v>
      </c>
      <c r="B65" s="245"/>
      <c r="C65" s="245"/>
      <c r="D65" s="245"/>
      <c r="F65" s="245" t="s">
        <v>53</v>
      </c>
      <c r="G65" s="245"/>
      <c r="H65" s="245"/>
      <c r="I65" s="246"/>
      <c r="J65" s="174"/>
      <c r="K65" s="319" t="s">
        <v>53</v>
      </c>
      <c r="L65" s="319"/>
      <c r="M65" s="319"/>
      <c r="N65" s="320"/>
      <c r="O65" s="197"/>
      <c r="P65" s="321" t="s">
        <v>53</v>
      </c>
      <c r="Q65" s="319"/>
      <c r="R65" s="319"/>
      <c r="S65" s="319"/>
      <c r="T65" s="186"/>
      <c r="U65" s="319" t="s">
        <v>53</v>
      </c>
      <c r="V65" s="319"/>
      <c r="W65" s="319"/>
      <c r="X65" s="319"/>
      <c r="Y65" s="186"/>
      <c r="Z65" s="319" t="s">
        <v>53</v>
      </c>
      <c r="AA65" s="319"/>
      <c r="AB65" s="319"/>
      <c r="AC65" s="319"/>
    </row>
    <row r="66" spans="1:29" ht="39.75" customHeight="1" x14ac:dyDescent="0.25">
      <c r="A66" s="247" t="s">
        <v>96</v>
      </c>
      <c r="B66" s="247"/>
      <c r="C66" s="247"/>
      <c r="D66" s="247"/>
      <c r="F66" s="247" t="s">
        <v>96</v>
      </c>
      <c r="G66" s="247"/>
      <c r="H66" s="247"/>
      <c r="I66" s="248"/>
      <c r="J66" s="174"/>
      <c r="K66" s="326" t="s">
        <v>96</v>
      </c>
      <c r="L66" s="326"/>
      <c r="M66" s="326"/>
      <c r="N66" s="327"/>
      <c r="O66" s="197"/>
      <c r="P66" s="328" t="s">
        <v>96</v>
      </c>
      <c r="Q66" s="326"/>
      <c r="R66" s="326"/>
      <c r="S66" s="326"/>
      <c r="T66" s="186"/>
      <c r="U66" s="326" t="s">
        <v>96</v>
      </c>
      <c r="V66" s="326"/>
      <c r="W66" s="326"/>
      <c r="X66" s="326"/>
      <c r="Y66" s="186"/>
      <c r="Z66" s="326" t="s">
        <v>96</v>
      </c>
      <c r="AA66" s="326"/>
      <c r="AB66" s="326"/>
      <c r="AC66" s="326"/>
    </row>
    <row r="67" spans="1:29" x14ac:dyDescent="0.25">
      <c r="G67" s="1"/>
      <c r="H67" s="1"/>
      <c r="J67" s="174"/>
      <c r="K67" s="186"/>
      <c r="L67" s="288"/>
      <c r="M67" s="288"/>
      <c r="N67" s="186"/>
      <c r="O67" s="197"/>
      <c r="P67" s="186"/>
      <c r="Q67" s="288"/>
      <c r="R67" s="288"/>
      <c r="S67" s="186"/>
      <c r="T67" s="186"/>
      <c r="U67" s="186"/>
      <c r="V67" s="288"/>
      <c r="W67" s="288"/>
      <c r="X67" s="186"/>
      <c r="Y67" s="186"/>
      <c r="Z67" s="186"/>
      <c r="AA67" s="288"/>
      <c r="AB67" s="288"/>
      <c r="AC67" s="186"/>
    </row>
    <row r="68" spans="1:29" ht="32.25" customHeight="1" x14ac:dyDescent="0.25">
      <c r="A68" s="245" t="s">
        <v>97</v>
      </c>
      <c r="B68" s="245"/>
      <c r="C68" s="245"/>
      <c r="D68" s="245"/>
      <c r="F68" s="245" t="s">
        <v>97</v>
      </c>
      <c r="G68" s="245"/>
      <c r="H68" s="245"/>
      <c r="I68" s="246"/>
      <c r="J68" s="174"/>
      <c r="K68" s="319" t="s">
        <v>97</v>
      </c>
      <c r="L68" s="319"/>
      <c r="M68" s="319"/>
      <c r="N68" s="320"/>
      <c r="O68" s="197"/>
      <c r="P68" s="321" t="s">
        <v>97</v>
      </c>
      <c r="Q68" s="319"/>
      <c r="R68" s="319"/>
      <c r="S68" s="319"/>
      <c r="T68" s="186"/>
      <c r="U68" s="319" t="s">
        <v>97</v>
      </c>
      <c r="V68" s="319"/>
      <c r="W68" s="319"/>
      <c r="X68" s="319"/>
      <c r="Y68" s="186"/>
      <c r="Z68" s="319" t="s">
        <v>97</v>
      </c>
      <c r="AA68" s="319"/>
      <c r="AB68" s="319"/>
      <c r="AC68" s="319"/>
    </row>
    <row r="69" spans="1:29" x14ac:dyDescent="0.25">
      <c r="A69" s="44" t="s">
        <v>54</v>
      </c>
      <c r="B69" s="45" t="s">
        <v>55</v>
      </c>
      <c r="C69" s="45" t="s">
        <v>28</v>
      </c>
      <c r="D69" s="45" t="s">
        <v>5</v>
      </c>
      <c r="F69" s="101" t="s">
        <v>54</v>
      </c>
      <c r="G69" s="102" t="s">
        <v>55</v>
      </c>
      <c r="H69" s="102" t="s">
        <v>28</v>
      </c>
      <c r="I69" s="159" t="s">
        <v>5</v>
      </c>
      <c r="J69" s="174"/>
      <c r="K69" s="206" t="s">
        <v>54</v>
      </c>
      <c r="L69" s="314" t="s">
        <v>55</v>
      </c>
      <c r="M69" s="314" t="s">
        <v>28</v>
      </c>
      <c r="N69" s="313" t="s">
        <v>5</v>
      </c>
      <c r="O69" s="197"/>
      <c r="P69" s="208" t="s">
        <v>54</v>
      </c>
      <c r="Q69" s="314" t="s">
        <v>55</v>
      </c>
      <c r="R69" s="314" t="s">
        <v>28</v>
      </c>
      <c r="S69" s="314" t="s">
        <v>5</v>
      </c>
      <c r="T69" s="186"/>
      <c r="U69" s="206" t="s">
        <v>54</v>
      </c>
      <c r="V69" s="314" t="s">
        <v>55</v>
      </c>
      <c r="W69" s="314" t="s">
        <v>28</v>
      </c>
      <c r="X69" s="314" t="s">
        <v>5</v>
      </c>
      <c r="Y69" s="186"/>
      <c r="Z69" s="206" t="s">
        <v>54</v>
      </c>
      <c r="AA69" s="314" t="s">
        <v>55</v>
      </c>
      <c r="AB69" s="314" t="s">
        <v>28</v>
      </c>
      <c r="AC69" s="314" t="s">
        <v>5</v>
      </c>
    </row>
    <row r="70" spans="1:29" ht="27.75" customHeight="1" x14ac:dyDescent="0.25">
      <c r="A70" s="9" t="s">
        <v>6</v>
      </c>
      <c r="B70" s="6" t="s">
        <v>56</v>
      </c>
      <c r="C70" s="15">
        <v>6.8999999999999999E-3</v>
      </c>
      <c r="D70" s="12">
        <f t="shared" ref="D70:D75" si="16">C70*($D$19+$D$26)</f>
        <v>66.90791999999999</v>
      </c>
      <c r="F70" s="9" t="s">
        <v>6</v>
      </c>
      <c r="G70" s="6" t="s">
        <v>56</v>
      </c>
      <c r="H70" s="15">
        <v>6.8999999999999999E-3</v>
      </c>
      <c r="I70" s="178">
        <f t="shared" ref="I70:I75" si="17">H70*($I$19+$I$26)</f>
        <v>66.90791999999999</v>
      </c>
      <c r="J70" s="174"/>
      <c r="K70" s="129" t="s">
        <v>6</v>
      </c>
      <c r="L70" s="143" t="s">
        <v>56</v>
      </c>
      <c r="M70" s="115">
        <v>6.8999999999999999E-3</v>
      </c>
      <c r="N70" s="191">
        <f t="shared" ref="N70:N75" si="18">M70*($N$19+$N$26)</f>
        <v>66.90791999999999</v>
      </c>
      <c r="O70" s="197"/>
      <c r="P70" s="173" t="s">
        <v>6</v>
      </c>
      <c r="Q70" s="143" t="s">
        <v>56</v>
      </c>
      <c r="R70" s="115">
        <v>6.8999999999999999E-3</v>
      </c>
      <c r="S70" s="152">
        <f t="shared" ref="S70:S75" si="19">R70*($S$19+$S$26)</f>
        <v>67.71081504</v>
      </c>
      <c r="T70" s="186"/>
      <c r="U70" s="129" t="s">
        <v>6</v>
      </c>
      <c r="V70" s="143" t="s">
        <v>56</v>
      </c>
      <c r="W70" s="115">
        <v>6.8999999999999999E-3</v>
      </c>
      <c r="X70" s="152">
        <f t="shared" ref="X70:X75" si="20">W70*($X$19+$X$26)</f>
        <v>67.71081504</v>
      </c>
      <c r="Y70" s="186"/>
      <c r="Z70" s="129" t="s">
        <v>6</v>
      </c>
      <c r="AA70" s="143" t="s">
        <v>56</v>
      </c>
      <c r="AB70" s="115">
        <v>6.8999999999999999E-3</v>
      </c>
      <c r="AC70" s="152">
        <f t="shared" ref="AC70:AC75" si="21">AB70*($AC$19+$AC$26)</f>
        <v>72.288066136704003</v>
      </c>
    </row>
    <row r="71" spans="1:29" ht="30" customHeight="1" x14ac:dyDescent="0.25">
      <c r="A71" s="9" t="s">
        <v>8</v>
      </c>
      <c r="B71" s="6" t="s">
        <v>57</v>
      </c>
      <c r="C71" s="15">
        <v>2.8E-3</v>
      </c>
      <c r="D71" s="12">
        <f t="shared" si="16"/>
        <v>27.151039999999998</v>
      </c>
      <c r="F71" s="9" t="s">
        <v>8</v>
      </c>
      <c r="G71" s="6" t="s">
        <v>57</v>
      </c>
      <c r="H71" s="15">
        <v>2.8E-3</v>
      </c>
      <c r="I71" s="178">
        <f t="shared" si="17"/>
        <v>27.151039999999998</v>
      </c>
      <c r="J71" s="174"/>
      <c r="K71" s="129" t="s">
        <v>8</v>
      </c>
      <c r="L71" s="143" t="s">
        <v>57</v>
      </c>
      <c r="M71" s="115">
        <v>2.8E-3</v>
      </c>
      <c r="N71" s="191">
        <f t="shared" si="18"/>
        <v>27.151039999999998</v>
      </c>
      <c r="O71" s="197"/>
      <c r="P71" s="173" t="s">
        <v>8</v>
      </c>
      <c r="Q71" s="143" t="s">
        <v>57</v>
      </c>
      <c r="R71" s="115">
        <v>2.8E-3</v>
      </c>
      <c r="S71" s="152">
        <f t="shared" si="19"/>
        <v>27.476852479999998</v>
      </c>
      <c r="T71" s="186"/>
      <c r="U71" s="129" t="s">
        <v>8</v>
      </c>
      <c r="V71" s="143" t="s">
        <v>57</v>
      </c>
      <c r="W71" s="115">
        <v>2.8E-3</v>
      </c>
      <c r="X71" s="152">
        <f t="shared" si="20"/>
        <v>27.476852479999998</v>
      </c>
      <c r="Y71" s="186"/>
      <c r="Z71" s="129" t="s">
        <v>8</v>
      </c>
      <c r="AA71" s="143" t="s">
        <v>57</v>
      </c>
      <c r="AB71" s="115">
        <v>2.8E-3</v>
      </c>
      <c r="AC71" s="152">
        <f t="shared" si="21"/>
        <v>29.334287707647999</v>
      </c>
    </row>
    <row r="72" spans="1:29" ht="34.5" customHeight="1" x14ac:dyDescent="0.25">
      <c r="A72" s="9" t="s">
        <v>10</v>
      </c>
      <c r="B72" s="6" t="s">
        <v>58</v>
      </c>
      <c r="C72" s="15">
        <v>2.0000000000000001E-4</v>
      </c>
      <c r="D72" s="12">
        <f t="shared" si="16"/>
        <v>1.93936</v>
      </c>
      <c r="F72" s="9" t="s">
        <v>10</v>
      </c>
      <c r="G72" s="6" t="s">
        <v>58</v>
      </c>
      <c r="H72" s="15">
        <v>2.0000000000000001E-4</v>
      </c>
      <c r="I72" s="178">
        <f t="shared" si="17"/>
        <v>1.93936</v>
      </c>
      <c r="J72" s="174"/>
      <c r="K72" s="129" t="s">
        <v>10</v>
      </c>
      <c r="L72" s="143" t="s">
        <v>58</v>
      </c>
      <c r="M72" s="115">
        <v>2.0000000000000001E-4</v>
      </c>
      <c r="N72" s="191">
        <f t="shared" si="18"/>
        <v>1.93936</v>
      </c>
      <c r="O72" s="197"/>
      <c r="P72" s="173" t="s">
        <v>10</v>
      </c>
      <c r="Q72" s="143" t="s">
        <v>58</v>
      </c>
      <c r="R72" s="115">
        <v>2.0000000000000001E-4</v>
      </c>
      <c r="S72" s="152">
        <f t="shared" si="19"/>
        <v>1.96263232</v>
      </c>
      <c r="T72" s="186"/>
      <c r="U72" s="129" t="s">
        <v>10</v>
      </c>
      <c r="V72" s="143" t="s">
        <v>58</v>
      </c>
      <c r="W72" s="115">
        <v>2.0000000000000001E-4</v>
      </c>
      <c r="X72" s="152">
        <f t="shared" si="20"/>
        <v>1.96263232</v>
      </c>
      <c r="Y72" s="186"/>
      <c r="Z72" s="129" t="s">
        <v>10</v>
      </c>
      <c r="AA72" s="143" t="s">
        <v>58</v>
      </c>
      <c r="AB72" s="115">
        <v>2.0000000000000001E-4</v>
      </c>
      <c r="AC72" s="152">
        <f t="shared" si="21"/>
        <v>2.0953062648320002</v>
      </c>
    </row>
    <row r="73" spans="1:29" ht="38.25" customHeight="1" x14ac:dyDescent="0.25">
      <c r="A73" s="9" t="s">
        <v>12</v>
      </c>
      <c r="B73" s="6" t="s">
        <v>59</v>
      </c>
      <c r="C73" s="15">
        <v>2.7000000000000001E-3</v>
      </c>
      <c r="D73" s="12">
        <f t="shared" si="16"/>
        <v>26.181359999999998</v>
      </c>
      <c r="F73" s="9" t="s">
        <v>12</v>
      </c>
      <c r="G73" s="6" t="s">
        <v>59</v>
      </c>
      <c r="H73" s="15">
        <v>2.7000000000000001E-3</v>
      </c>
      <c r="I73" s="178">
        <f t="shared" si="17"/>
        <v>26.181359999999998</v>
      </c>
      <c r="J73" s="174"/>
      <c r="K73" s="129" t="s">
        <v>12</v>
      </c>
      <c r="L73" s="143" t="s">
        <v>59</v>
      </c>
      <c r="M73" s="115">
        <v>2.7000000000000001E-3</v>
      </c>
      <c r="N73" s="191">
        <f t="shared" si="18"/>
        <v>26.181359999999998</v>
      </c>
      <c r="O73" s="197"/>
      <c r="P73" s="173" t="s">
        <v>12</v>
      </c>
      <c r="Q73" s="143" t="s">
        <v>59</v>
      </c>
      <c r="R73" s="115">
        <v>2.7000000000000001E-3</v>
      </c>
      <c r="S73" s="152">
        <f t="shared" si="19"/>
        <v>26.495536319999999</v>
      </c>
      <c r="T73" s="186"/>
      <c r="U73" s="129" t="s">
        <v>12</v>
      </c>
      <c r="V73" s="143" t="s">
        <v>59</v>
      </c>
      <c r="W73" s="115">
        <v>2.7000000000000001E-3</v>
      </c>
      <c r="X73" s="152">
        <f t="shared" si="20"/>
        <v>26.495536319999999</v>
      </c>
      <c r="Y73" s="186"/>
      <c r="Z73" s="129" t="s">
        <v>12</v>
      </c>
      <c r="AA73" s="143" t="s">
        <v>59</v>
      </c>
      <c r="AB73" s="115">
        <v>2.7000000000000001E-3</v>
      </c>
      <c r="AC73" s="152">
        <f t="shared" si="21"/>
        <v>28.286634575232</v>
      </c>
    </row>
    <row r="74" spans="1:29" ht="42" customHeight="1" x14ac:dyDescent="0.25">
      <c r="A74" s="9" t="s">
        <v>14</v>
      </c>
      <c r="B74" s="6" t="s">
        <v>60</v>
      </c>
      <c r="C74" s="15">
        <v>2.9999999999999997E-4</v>
      </c>
      <c r="D74" s="12">
        <f t="shared" si="16"/>
        <v>2.9090399999999996</v>
      </c>
      <c r="F74" s="9" t="s">
        <v>14</v>
      </c>
      <c r="G74" s="6" t="s">
        <v>60</v>
      </c>
      <c r="H74" s="15">
        <v>2.9999999999999997E-4</v>
      </c>
      <c r="I74" s="178">
        <f t="shared" si="17"/>
        <v>2.9090399999999996</v>
      </c>
      <c r="J74" s="174"/>
      <c r="K74" s="129" t="s">
        <v>14</v>
      </c>
      <c r="L74" s="143" t="s">
        <v>60</v>
      </c>
      <c r="M74" s="115">
        <v>2.9999999999999997E-4</v>
      </c>
      <c r="N74" s="191">
        <f t="shared" si="18"/>
        <v>2.9090399999999996</v>
      </c>
      <c r="O74" s="197"/>
      <c r="P74" s="173" t="s">
        <v>14</v>
      </c>
      <c r="Q74" s="143" t="s">
        <v>60</v>
      </c>
      <c r="R74" s="115">
        <v>2.9999999999999997E-4</v>
      </c>
      <c r="S74" s="152">
        <f t="shared" si="19"/>
        <v>2.9439484799999995</v>
      </c>
      <c r="T74" s="186"/>
      <c r="U74" s="129" t="s">
        <v>14</v>
      </c>
      <c r="V74" s="143" t="s">
        <v>60</v>
      </c>
      <c r="W74" s="115">
        <v>2.9999999999999997E-4</v>
      </c>
      <c r="X74" s="152">
        <f t="shared" si="20"/>
        <v>2.9439484799999995</v>
      </c>
      <c r="Y74" s="186"/>
      <c r="Z74" s="129" t="s">
        <v>14</v>
      </c>
      <c r="AA74" s="143" t="s">
        <v>60</v>
      </c>
      <c r="AB74" s="115">
        <v>2.9999999999999997E-4</v>
      </c>
      <c r="AC74" s="152">
        <f t="shared" si="21"/>
        <v>3.1429593972479997</v>
      </c>
    </row>
    <row r="75" spans="1:29" ht="33.75" customHeight="1" x14ac:dyDescent="0.25">
      <c r="A75" s="9" t="s">
        <v>16</v>
      </c>
      <c r="B75" s="6" t="s">
        <v>61</v>
      </c>
      <c r="C75" s="15">
        <v>0</v>
      </c>
      <c r="D75" s="12">
        <f t="shared" si="16"/>
        <v>0</v>
      </c>
      <c r="F75" s="9" t="s">
        <v>16</v>
      </c>
      <c r="G75" s="6" t="s">
        <v>61</v>
      </c>
      <c r="H75" s="15">
        <v>0</v>
      </c>
      <c r="I75" s="178">
        <f t="shared" si="17"/>
        <v>0</v>
      </c>
      <c r="J75" s="174"/>
      <c r="K75" s="129" t="s">
        <v>16</v>
      </c>
      <c r="L75" s="143" t="s">
        <v>61</v>
      </c>
      <c r="M75" s="115">
        <v>0</v>
      </c>
      <c r="N75" s="191">
        <f t="shared" si="18"/>
        <v>0</v>
      </c>
      <c r="O75" s="197"/>
      <c r="P75" s="173" t="s">
        <v>16</v>
      </c>
      <c r="Q75" s="143" t="s">
        <v>61</v>
      </c>
      <c r="R75" s="115">
        <v>0</v>
      </c>
      <c r="S75" s="152">
        <f t="shared" si="19"/>
        <v>0</v>
      </c>
      <c r="T75" s="186"/>
      <c r="U75" s="129" t="s">
        <v>16</v>
      </c>
      <c r="V75" s="143" t="s">
        <v>61</v>
      </c>
      <c r="W75" s="115">
        <v>0</v>
      </c>
      <c r="X75" s="152">
        <f t="shared" si="20"/>
        <v>0</v>
      </c>
      <c r="Y75" s="186"/>
      <c r="Z75" s="129" t="s">
        <v>16</v>
      </c>
      <c r="AA75" s="143" t="s">
        <v>61</v>
      </c>
      <c r="AB75" s="115">
        <v>0</v>
      </c>
      <c r="AC75" s="152">
        <f t="shared" si="21"/>
        <v>0</v>
      </c>
    </row>
    <row r="76" spans="1:29" x14ac:dyDescent="0.25">
      <c r="A76" s="237" t="s">
        <v>18</v>
      </c>
      <c r="B76" s="239"/>
      <c r="C76" s="20">
        <f>SUM(C70:C75)</f>
        <v>1.29E-2</v>
      </c>
      <c r="D76" s="14">
        <f>SUM(D70:D75)</f>
        <v>125.08871999999998</v>
      </c>
      <c r="F76" s="237" t="s">
        <v>18</v>
      </c>
      <c r="G76" s="239"/>
      <c r="H76" s="20">
        <f>SUM(H70:H75)</f>
        <v>1.29E-2</v>
      </c>
      <c r="I76" s="163">
        <f>SUM(I70:I75)</f>
        <v>125.08871999999998</v>
      </c>
      <c r="J76" s="174"/>
      <c r="K76" s="268" t="s">
        <v>18</v>
      </c>
      <c r="L76" s="263"/>
      <c r="M76" s="151">
        <f>SUM(M70:M75)</f>
        <v>1.29E-2</v>
      </c>
      <c r="N76" s="323">
        <f>SUM(N70:N75)</f>
        <v>125.08871999999998</v>
      </c>
      <c r="O76" s="197"/>
      <c r="P76" s="322" t="s">
        <v>18</v>
      </c>
      <c r="Q76" s="263"/>
      <c r="R76" s="151">
        <f>SUM(R70:R75)</f>
        <v>1.29E-2</v>
      </c>
      <c r="S76" s="153">
        <f>SUM(S70:S75)</f>
        <v>126.58978463999999</v>
      </c>
      <c r="T76" s="186"/>
      <c r="U76" s="268" t="s">
        <v>18</v>
      </c>
      <c r="V76" s="263"/>
      <c r="W76" s="151">
        <f>SUM(W70:W75)</f>
        <v>1.29E-2</v>
      </c>
      <c r="X76" s="153">
        <f>SUM(X70:X75)</f>
        <v>126.58978463999999</v>
      </c>
      <c r="Y76" s="186"/>
      <c r="Z76" s="268" t="s">
        <v>18</v>
      </c>
      <c r="AA76" s="263"/>
      <c r="AB76" s="151">
        <f>SUM(AB70:AB75)</f>
        <v>1.29E-2</v>
      </c>
      <c r="AC76" s="153">
        <f>SUM(AC70:AC75)</f>
        <v>135.14725408166402</v>
      </c>
    </row>
    <row r="77" spans="1:29" x14ac:dyDescent="0.25">
      <c r="G77" s="1"/>
      <c r="H77" s="1"/>
      <c r="J77" s="174"/>
      <c r="K77" s="186"/>
      <c r="L77" s="288"/>
      <c r="M77" s="288"/>
      <c r="N77" s="186"/>
      <c r="O77" s="197"/>
      <c r="P77" s="186"/>
      <c r="Q77" s="288"/>
      <c r="R77" s="288"/>
      <c r="S77" s="186"/>
      <c r="T77" s="186"/>
      <c r="U77" s="186"/>
      <c r="V77" s="288"/>
      <c r="W77" s="288"/>
      <c r="X77" s="186"/>
      <c r="Y77" s="186"/>
      <c r="Z77" s="186"/>
      <c r="AA77" s="288"/>
      <c r="AB77" s="288"/>
      <c r="AC77" s="186"/>
    </row>
    <row r="78" spans="1:29" x14ac:dyDescent="0.25">
      <c r="A78" s="233" t="s">
        <v>98</v>
      </c>
      <c r="B78" s="233"/>
      <c r="C78" s="233"/>
      <c r="D78" s="233"/>
      <c r="F78" s="233" t="s">
        <v>98</v>
      </c>
      <c r="G78" s="233"/>
      <c r="H78" s="233"/>
      <c r="I78" s="237"/>
      <c r="J78" s="174"/>
      <c r="K78" s="264" t="s">
        <v>98</v>
      </c>
      <c r="L78" s="264"/>
      <c r="M78" s="264"/>
      <c r="N78" s="268"/>
      <c r="O78" s="197"/>
      <c r="P78" s="263" t="s">
        <v>98</v>
      </c>
      <c r="Q78" s="264"/>
      <c r="R78" s="264"/>
      <c r="S78" s="264"/>
      <c r="T78" s="186"/>
      <c r="U78" s="264" t="s">
        <v>98</v>
      </c>
      <c r="V78" s="264"/>
      <c r="W78" s="264"/>
      <c r="X78" s="264"/>
      <c r="Y78" s="186"/>
      <c r="Z78" s="264" t="s">
        <v>98</v>
      </c>
      <c r="AA78" s="264"/>
      <c r="AB78" s="264"/>
      <c r="AC78" s="264"/>
    </row>
    <row r="79" spans="1:29" x14ac:dyDescent="0.25">
      <c r="A79" s="34" t="s">
        <v>62</v>
      </c>
      <c r="B79" s="35" t="s">
        <v>63</v>
      </c>
      <c r="C79" s="35" t="s">
        <v>5</v>
      </c>
      <c r="D79" s="34"/>
      <c r="F79" s="101" t="s">
        <v>62</v>
      </c>
      <c r="G79" s="102" t="s">
        <v>63</v>
      </c>
      <c r="H79" s="102" t="s">
        <v>5</v>
      </c>
      <c r="I79" s="156"/>
      <c r="J79" s="174"/>
      <c r="K79" s="206" t="s">
        <v>62</v>
      </c>
      <c r="L79" s="314" t="s">
        <v>63</v>
      </c>
      <c r="M79" s="314" t="s">
        <v>5</v>
      </c>
      <c r="N79" s="207"/>
      <c r="O79" s="197"/>
      <c r="P79" s="208" t="s">
        <v>62</v>
      </c>
      <c r="Q79" s="314" t="s">
        <v>63</v>
      </c>
      <c r="R79" s="314" t="s">
        <v>5</v>
      </c>
      <c r="S79" s="206"/>
      <c r="T79" s="186"/>
      <c r="U79" s="206" t="s">
        <v>62</v>
      </c>
      <c r="V79" s="314" t="s">
        <v>63</v>
      </c>
      <c r="W79" s="314" t="s">
        <v>5</v>
      </c>
      <c r="X79" s="206"/>
      <c r="Y79" s="186"/>
      <c r="Z79" s="206" t="s">
        <v>62</v>
      </c>
      <c r="AA79" s="314" t="s">
        <v>63</v>
      </c>
      <c r="AB79" s="314" t="s">
        <v>5</v>
      </c>
      <c r="AC79" s="206"/>
    </row>
    <row r="80" spans="1:29" ht="54" customHeight="1" x14ac:dyDescent="0.25">
      <c r="A80" s="9" t="s">
        <v>6</v>
      </c>
      <c r="B80" s="6" t="s">
        <v>64</v>
      </c>
      <c r="C80" s="13"/>
      <c r="D80" s="4"/>
      <c r="F80" s="9" t="s">
        <v>6</v>
      </c>
      <c r="G80" s="6" t="s">
        <v>64</v>
      </c>
      <c r="H80" s="13"/>
      <c r="I80" s="165"/>
      <c r="J80" s="174"/>
      <c r="K80" s="129" t="s">
        <v>6</v>
      </c>
      <c r="L80" s="143" t="s">
        <v>64</v>
      </c>
      <c r="M80" s="330"/>
      <c r="N80" s="331"/>
      <c r="O80" s="197"/>
      <c r="P80" s="173" t="s">
        <v>6</v>
      </c>
      <c r="Q80" s="143" t="s">
        <v>64</v>
      </c>
      <c r="R80" s="330"/>
      <c r="S80" s="332"/>
      <c r="T80" s="186"/>
      <c r="U80" s="129" t="s">
        <v>6</v>
      </c>
      <c r="V80" s="143" t="s">
        <v>64</v>
      </c>
      <c r="W80" s="330"/>
      <c r="X80" s="332"/>
      <c r="Y80" s="186"/>
      <c r="Z80" s="129" t="s">
        <v>6</v>
      </c>
      <c r="AA80" s="143" t="s">
        <v>64</v>
      </c>
      <c r="AB80" s="330"/>
      <c r="AC80" s="332"/>
    </row>
    <row r="81" spans="1:29" x14ac:dyDescent="0.25">
      <c r="A81" s="237" t="s">
        <v>18</v>
      </c>
      <c r="B81" s="239"/>
      <c r="C81" s="14">
        <f>SUM(C80)</f>
        <v>0</v>
      </c>
      <c r="D81" s="4"/>
      <c r="F81" s="237" t="s">
        <v>18</v>
      </c>
      <c r="G81" s="239"/>
      <c r="H81" s="14">
        <f>SUM(H80)</f>
        <v>0</v>
      </c>
      <c r="I81" s="165"/>
      <c r="J81" s="174"/>
      <c r="K81" s="268" t="s">
        <v>18</v>
      </c>
      <c r="L81" s="263"/>
      <c r="M81" s="153">
        <f>SUM(M80)</f>
        <v>0</v>
      </c>
      <c r="N81" s="331"/>
      <c r="O81" s="197"/>
      <c r="P81" s="322" t="s">
        <v>18</v>
      </c>
      <c r="Q81" s="263"/>
      <c r="R81" s="153">
        <f>SUM(R80)</f>
        <v>0</v>
      </c>
      <c r="S81" s="332"/>
      <c r="T81" s="186"/>
      <c r="U81" s="268" t="s">
        <v>18</v>
      </c>
      <c r="V81" s="263"/>
      <c r="W81" s="153">
        <f>SUM(W80)</f>
        <v>0</v>
      </c>
      <c r="X81" s="332"/>
      <c r="Y81" s="186"/>
      <c r="Z81" s="268" t="s">
        <v>18</v>
      </c>
      <c r="AA81" s="263"/>
      <c r="AB81" s="153">
        <f>SUM(AB80)</f>
        <v>0</v>
      </c>
      <c r="AC81" s="332"/>
    </row>
    <row r="82" spans="1:29" x14ac:dyDescent="0.25">
      <c r="G82" s="1"/>
      <c r="H82" s="1"/>
      <c r="J82" s="174"/>
      <c r="K82" s="186"/>
      <c r="L82" s="288"/>
      <c r="M82" s="288"/>
      <c r="N82" s="186"/>
      <c r="O82" s="197"/>
      <c r="P82" s="186"/>
      <c r="Q82" s="288"/>
      <c r="R82" s="288"/>
      <c r="S82" s="186"/>
      <c r="T82" s="186"/>
      <c r="U82" s="186"/>
      <c r="V82" s="288"/>
      <c r="W82" s="288"/>
      <c r="X82" s="186"/>
      <c r="Y82" s="186"/>
      <c r="Z82" s="186"/>
      <c r="AA82" s="288"/>
      <c r="AB82" s="288"/>
      <c r="AC82" s="186"/>
    </row>
    <row r="83" spans="1:29" ht="29.25" customHeight="1" x14ac:dyDescent="0.25">
      <c r="A83" s="211" t="s">
        <v>99</v>
      </c>
      <c r="B83" s="211"/>
      <c r="C83" s="211"/>
      <c r="D83" s="211"/>
      <c r="F83" s="211" t="s">
        <v>99</v>
      </c>
      <c r="G83" s="211"/>
      <c r="H83" s="211"/>
      <c r="I83" s="218"/>
      <c r="J83" s="174"/>
      <c r="K83" s="309" t="s">
        <v>99</v>
      </c>
      <c r="L83" s="309"/>
      <c r="M83" s="309"/>
      <c r="N83" s="310"/>
      <c r="O83" s="197"/>
      <c r="P83" s="311" t="s">
        <v>99</v>
      </c>
      <c r="Q83" s="309"/>
      <c r="R83" s="309"/>
      <c r="S83" s="309"/>
      <c r="T83" s="186"/>
      <c r="U83" s="309" t="s">
        <v>99</v>
      </c>
      <c r="V83" s="309"/>
      <c r="W83" s="309"/>
      <c r="X83" s="309"/>
      <c r="Y83" s="186"/>
      <c r="Z83" s="309" t="s">
        <v>99</v>
      </c>
      <c r="AA83" s="309"/>
      <c r="AB83" s="309"/>
      <c r="AC83" s="309"/>
    </row>
    <row r="84" spans="1:29" x14ac:dyDescent="0.25">
      <c r="A84" s="34">
        <v>4</v>
      </c>
      <c r="B84" s="244" t="s">
        <v>65</v>
      </c>
      <c r="C84" s="244"/>
      <c r="D84" s="35" t="s">
        <v>5</v>
      </c>
      <c r="F84" s="101">
        <v>4</v>
      </c>
      <c r="G84" s="244" t="s">
        <v>65</v>
      </c>
      <c r="H84" s="244"/>
      <c r="I84" s="159" t="s">
        <v>5</v>
      </c>
      <c r="J84" s="174"/>
      <c r="K84" s="206">
        <v>4</v>
      </c>
      <c r="L84" s="312" t="s">
        <v>65</v>
      </c>
      <c r="M84" s="312"/>
      <c r="N84" s="313" t="s">
        <v>5</v>
      </c>
      <c r="O84" s="197"/>
      <c r="P84" s="208">
        <v>4</v>
      </c>
      <c r="Q84" s="312" t="s">
        <v>65</v>
      </c>
      <c r="R84" s="312"/>
      <c r="S84" s="314" t="s">
        <v>5</v>
      </c>
      <c r="T84" s="186"/>
      <c r="U84" s="206">
        <v>4</v>
      </c>
      <c r="V84" s="312" t="s">
        <v>65</v>
      </c>
      <c r="W84" s="312"/>
      <c r="X84" s="314" t="s">
        <v>5</v>
      </c>
      <c r="Y84" s="186"/>
      <c r="Z84" s="206">
        <v>4</v>
      </c>
      <c r="AA84" s="312" t="s">
        <v>65</v>
      </c>
      <c r="AB84" s="312"/>
      <c r="AC84" s="314" t="s">
        <v>5</v>
      </c>
    </row>
    <row r="85" spans="1:29" x14ac:dyDescent="0.25">
      <c r="A85" s="2" t="s">
        <v>54</v>
      </c>
      <c r="B85" s="234" t="s">
        <v>55</v>
      </c>
      <c r="C85" s="234"/>
      <c r="D85" s="14">
        <f>D76</f>
        <v>125.08871999999998</v>
      </c>
      <c r="F85" s="2" t="s">
        <v>54</v>
      </c>
      <c r="G85" s="234" t="s">
        <v>55</v>
      </c>
      <c r="H85" s="234"/>
      <c r="I85" s="163">
        <f>I76</f>
        <v>125.08871999999998</v>
      </c>
      <c r="J85" s="174"/>
      <c r="K85" s="128" t="s">
        <v>54</v>
      </c>
      <c r="L85" s="267" t="s">
        <v>55</v>
      </c>
      <c r="M85" s="267"/>
      <c r="N85" s="323">
        <f>N76</f>
        <v>125.08871999999998</v>
      </c>
      <c r="O85" s="197"/>
      <c r="P85" s="172" t="s">
        <v>54</v>
      </c>
      <c r="Q85" s="267" t="s">
        <v>55</v>
      </c>
      <c r="R85" s="267"/>
      <c r="S85" s="153">
        <f>S76</f>
        <v>126.58978463999999</v>
      </c>
      <c r="T85" s="186"/>
      <c r="U85" s="128" t="s">
        <v>54</v>
      </c>
      <c r="V85" s="267" t="s">
        <v>55</v>
      </c>
      <c r="W85" s="267"/>
      <c r="X85" s="153">
        <f>X76</f>
        <v>126.58978463999999</v>
      </c>
      <c r="Y85" s="186"/>
      <c r="Z85" s="128" t="s">
        <v>54</v>
      </c>
      <c r="AA85" s="267" t="s">
        <v>55</v>
      </c>
      <c r="AB85" s="267"/>
      <c r="AC85" s="153">
        <f>AC76</f>
        <v>135.14725408166402</v>
      </c>
    </row>
    <row r="86" spans="1:29" ht="15" hidden="1" customHeight="1" x14ac:dyDescent="0.25">
      <c r="A86" s="2" t="s">
        <v>62</v>
      </c>
      <c r="B86" s="10" t="s">
        <v>66</v>
      </c>
      <c r="C86" s="10"/>
      <c r="D86" s="13">
        <f>C81</f>
        <v>0</v>
      </c>
      <c r="F86" s="2" t="s">
        <v>62</v>
      </c>
      <c r="G86" s="10" t="s">
        <v>66</v>
      </c>
      <c r="H86" s="10"/>
      <c r="I86" s="179">
        <f>H81</f>
        <v>0</v>
      </c>
      <c r="J86" s="174"/>
      <c r="K86" s="128" t="s">
        <v>62</v>
      </c>
      <c r="L86" s="132" t="s">
        <v>66</v>
      </c>
      <c r="M86" s="132"/>
      <c r="N86" s="353">
        <f>M81</f>
        <v>0</v>
      </c>
      <c r="O86" s="197"/>
      <c r="P86" s="172" t="s">
        <v>62</v>
      </c>
      <c r="Q86" s="132" t="s">
        <v>66</v>
      </c>
      <c r="R86" s="132"/>
      <c r="S86" s="330">
        <f>R81</f>
        <v>0</v>
      </c>
      <c r="T86" s="186"/>
      <c r="U86" s="128" t="s">
        <v>62</v>
      </c>
      <c r="V86" s="132" t="s">
        <v>66</v>
      </c>
      <c r="W86" s="132"/>
      <c r="X86" s="330">
        <f>W81</f>
        <v>0</v>
      </c>
      <c r="Y86" s="186"/>
      <c r="Z86" s="128" t="s">
        <v>62</v>
      </c>
      <c r="AA86" s="132" t="s">
        <v>66</v>
      </c>
      <c r="AB86" s="132"/>
      <c r="AC86" s="330">
        <f>AB81</f>
        <v>0</v>
      </c>
    </row>
    <row r="87" spans="1:29" x14ac:dyDescent="0.25">
      <c r="A87" s="233" t="s">
        <v>18</v>
      </c>
      <c r="B87" s="233"/>
      <c r="C87" s="233"/>
      <c r="D87" s="14">
        <f>SUM(D85:D86)</f>
        <v>125.08871999999998</v>
      </c>
      <c r="F87" s="233" t="s">
        <v>18</v>
      </c>
      <c r="G87" s="233"/>
      <c r="H87" s="233"/>
      <c r="I87" s="163">
        <f>SUM(I85:I86)</f>
        <v>125.08871999999998</v>
      </c>
      <c r="J87" s="174"/>
      <c r="K87" s="264" t="s">
        <v>18</v>
      </c>
      <c r="L87" s="264"/>
      <c r="M87" s="264"/>
      <c r="N87" s="323">
        <f>SUM(N85:N86)</f>
        <v>125.08871999999998</v>
      </c>
      <c r="O87" s="197"/>
      <c r="P87" s="263" t="s">
        <v>18</v>
      </c>
      <c r="Q87" s="264"/>
      <c r="R87" s="264"/>
      <c r="S87" s="153">
        <f>SUM(S85:S86)</f>
        <v>126.58978463999999</v>
      </c>
      <c r="T87" s="186"/>
      <c r="U87" s="264" t="s">
        <v>18</v>
      </c>
      <c r="V87" s="264"/>
      <c r="W87" s="264"/>
      <c r="X87" s="153">
        <f>SUM(X85:X86)</f>
        <v>126.58978463999999</v>
      </c>
      <c r="Y87" s="186"/>
      <c r="Z87" s="264" t="s">
        <v>18</v>
      </c>
      <c r="AA87" s="264"/>
      <c r="AB87" s="264"/>
      <c r="AC87" s="153">
        <f>SUM(AC85:AC86)</f>
        <v>135.14725408166402</v>
      </c>
    </row>
    <row r="88" spans="1:29" x14ac:dyDescent="0.25">
      <c r="G88" s="1"/>
      <c r="H88" s="1"/>
      <c r="J88" s="174"/>
      <c r="K88" s="186"/>
      <c r="L88" s="288"/>
      <c r="M88" s="288"/>
      <c r="N88" s="186"/>
      <c r="O88" s="197"/>
      <c r="P88" s="186"/>
      <c r="Q88" s="288"/>
      <c r="R88" s="288"/>
      <c r="S88" s="186"/>
      <c r="T88" s="186"/>
      <c r="U88" s="186"/>
      <c r="V88" s="288"/>
      <c r="W88" s="288"/>
      <c r="X88" s="186"/>
      <c r="Y88" s="186"/>
      <c r="Z88" s="186"/>
      <c r="AA88" s="288"/>
      <c r="AB88" s="288"/>
      <c r="AC88" s="186"/>
    </row>
    <row r="89" spans="1:29" ht="15" customHeight="1" x14ac:dyDescent="0.25">
      <c r="A89" s="235" t="s">
        <v>67</v>
      </c>
      <c r="B89" s="235"/>
      <c r="C89" s="235"/>
      <c r="D89" s="235"/>
      <c r="F89" s="235" t="s">
        <v>67</v>
      </c>
      <c r="G89" s="235"/>
      <c r="H89" s="235"/>
      <c r="I89" s="236"/>
      <c r="J89" s="174"/>
      <c r="K89" s="335" t="s">
        <v>67</v>
      </c>
      <c r="L89" s="335"/>
      <c r="M89" s="335"/>
      <c r="N89" s="336"/>
      <c r="O89" s="197"/>
      <c r="P89" s="337" t="s">
        <v>67</v>
      </c>
      <c r="Q89" s="335"/>
      <c r="R89" s="335"/>
      <c r="S89" s="335"/>
      <c r="T89" s="186"/>
      <c r="U89" s="335" t="s">
        <v>67</v>
      </c>
      <c r="V89" s="335"/>
      <c r="W89" s="335"/>
      <c r="X89" s="335"/>
      <c r="Y89" s="186"/>
      <c r="Z89" s="335" t="s">
        <v>67</v>
      </c>
      <c r="AA89" s="335"/>
      <c r="AB89" s="335"/>
      <c r="AC89" s="335"/>
    </row>
    <row r="90" spans="1:29" x14ac:dyDescent="0.25">
      <c r="A90" s="34">
        <v>5</v>
      </c>
      <c r="B90" s="244" t="s">
        <v>68</v>
      </c>
      <c r="C90" s="244"/>
      <c r="D90" s="35" t="s">
        <v>5</v>
      </c>
      <c r="F90" s="101">
        <v>5</v>
      </c>
      <c r="G90" s="244" t="s">
        <v>68</v>
      </c>
      <c r="H90" s="244"/>
      <c r="I90" s="159" t="s">
        <v>5</v>
      </c>
      <c r="J90" s="174"/>
      <c r="K90" s="206">
        <v>5</v>
      </c>
      <c r="L90" s="312" t="s">
        <v>68</v>
      </c>
      <c r="M90" s="312"/>
      <c r="N90" s="313" t="s">
        <v>5</v>
      </c>
      <c r="O90" s="197"/>
      <c r="P90" s="208">
        <v>5</v>
      </c>
      <c r="Q90" s="312" t="s">
        <v>68</v>
      </c>
      <c r="R90" s="312"/>
      <c r="S90" s="314" t="s">
        <v>5</v>
      </c>
      <c r="T90" s="186"/>
      <c r="U90" s="206">
        <v>5</v>
      </c>
      <c r="V90" s="312" t="s">
        <v>68</v>
      </c>
      <c r="W90" s="312"/>
      <c r="X90" s="314" t="s">
        <v>5</v>
      </c>
      <c r="Y90" s="186"/>
      <c r="Z90" s="206">
        <v>5</v>
      </c>
      <c r="AA90" s="312" t="s">
        <v>68</v>
      </c>
      <c r="AB90" s="312"/>
      <c r="AC90" s="314" t="s">
        <v>5</v>
      </c>
    </row>
    <row r="91" spans="1:29" x14ac:dyDescent="0.25">
      <c r="A91" s="2" t="s">
        <v>6</v>
      </c>
      <c r="B91" s="234" t="s">
        <v>69</v>
      </c>
      <c r="C91" s="234"/>
      <c r="D91" s="14">
        <v>0</v>
      </c>
      <c r="F91" s="2" t="s">
        <v>6</v>
      </c>
      <c r="G91" s="234" t="s">
        <v>69</v>
      </c>
      <c r="H91" s="234"/>
      <c r="I91" s="163">
        <v>0</v>
      </c>
      <c r="J91" s="174"/>
      <c r="K91" s="128" t="s">
        <v>6</v>
      </c>
      <c r="L91" s="267" t="s">
        <v>69</v>
      </c>
      <c r="M91" s="267"/>
      <c r="N91" s="323">
        <v>0</v>
      </c>
      <c r="O91" s="197"/>
      <c r="P91" s="172" t="s">
        <v>6</v>
      </c>
      <c r="Q91" s="267" t="s">
        <v>69</v>
      </c>
      <c r="R91" s="267"/>
      <c r="S91" s="153">
        <v>0</v>
      </c>
      <c r="T91" s="186"/>
      <c r="U91" s="128" t="s">
        <v>6</v>
      </c>
      <c r="V91" s="267" t="s">
        <v>69</v>
      </c>
      <c r="W91" s="267"/>
      <c r="X91" s="153">
        <v>0</v>
      </c>
      <c r="Y91" s="186"/>
      <c r="Z91" s="128" t="s">
        <v>6</v>
      </c>
      <c r="AA91" s="267" t="s">
        <v>69</v>
      </c>
      <c r="AB91" s="267"/>
      <c r="AC91" s="153">
        <v>0</v>
      </c>
    </row>
    <row r="92" spans="1:29" x14ac:dyDescent="0.25">
      <c r="A92" s="2" t="s">
        <v>8</v>
      </c>
      <c r="B92" s="234" t="s">
        <v>70</v>
      </c>
      <c r="C92" s="234"/>
      <c r="D92" s="14">
        <v>0</v>
      </c>
      <c r="F92" s="2" t="s">
        <v>8</v>
      </c>
      <c r="G92" s="234" t="s">
        <v>70</v>
      </c>
      <c r="H92" s="234"/>
      <c r="I92" s="163">
        <v>0</v>
      </c>
      <c r="J92" s="174"/>
      <c r="K92" s="128" t="s">
        <v>8</v>
      </c>
      <c r="L92" s="267" t="s">
        <v>70</v>
      </c>
      <c r="M92" s="267"/>
      <c r="N92" s="323">
        <v>0</v>
      </c>
      <c r="O92" s="197"/>
      <c r="P92" s="172" t="s">
        <v>8</v>
      </c>
      <c r="Q92" s="267" t="s">
        <v>70</v>
      </c>
      <c r="R92" s="267"/>
      <c r="S92" s="153">
        <v>0</v>
      </c>
      <c r="T92" s="186"/>
      <c r="U92" s="128" t="s">
        <v>8</v>
      </c>
      <c r="V92" s="267" t="s">
        <v>70</v>
      </c>
      <c r="W92" s="267"/>
      <c r="X92" s="153">
        <v>0</v>
      </c>
      <c r="Y92" s="186"/>
      <c r="Z92" s="128" t="s">
        <v>8</v>
      </c>
      <c r="AA92" s="267" t="s">
        <v>70</v>
      </c>
      <c r="AB92" s="267"/>
      <c r="AC92" s="153">
        <v>0</v>
      </c>
    </row>
    <row r="93" spans="1:29" x14ac:dyDescent="0.25">
      <c r="A93" s="2" t="s">
        <v>10</v>
      </c>
      <c r="B93" s="234" t="s">
        <v>71</v>
      </c>
      <c r="C93" s="234"/>
      <c r="D93" s="14">
        <v>0</v>
      </c>
      <c r="F93" s="2" t="s">
        <v>10</v>
      </c>
      <c r="G93" s="234" t="s">
        <v>71</v>
      </c>
      <c r="H93" s="234"/>
      <c r="I93" s="163">
        <v>0</v>
      </c>
      <c r="J93" s="174"/>
      <c r="K93" s="128" t="s">
        <v>10</v>
      </c>
      <c r="L93" s="267" t="s">
        <v>71</v>
      </c>
      <c r="M93" s="267"/>
      <c r="N93" s="323">
        <v>0</v>
      </c>
      <c r="O93" s="197"/>
      <c r="P93" s="172" t="s">
        <v>10</v>
      </c>
      <c r="Q93" s="267" t="s">
        <v>71</v>
      </c>
      <c r="R93" s="267"/>
      <c r="S93" s="153">
        <v>0</v>
      </c>
      <c r="T93" s="186"/>
      <c r="U93" s="128" t="s">
        <v>10</v>
      </c>
      <c r="V93" s="267" t="s">
        <v>71</v>
      </c>
      <c r="W93" s="267"/>
      <c r="X93" s="153">
        <v>0</v>
      </c>
      <c r="Y93" s="186"/>
      <c r="Z93" s="128" t="s">
        <v>10</v>
      </c>
      <c r="AA93" s="267" t="s">
        <v>71</v>
      </c>
      <c r="AB93" s="267"/>
      <c r="AC93" s="153">
        <v>0</v>
      </c>
    </row>
    <row r="94" spans="1:29" x14ac:dyDescent="0.25">
      <c r="A94" s="2" t="s">
        <v>12</v>
      </c>
      <c r="B94" s="234" t="s">
        <v>17</v>
      </c>
      <c r="C94" s="234"/>
      <c r="D94" s="14">
        <v>0</v>
      </c>
      <c r="F94" s="2" t="s">
        <v>12</v>
      </c>
      <c r="G94" s="234" t="s">
        <v>17</v>
      </c>
      <c r="H94" s="234"/>
      <c r="I94" s="163">
        <v>0</v>
      </c>
      <c r="J94" s="174"/>
      <c r="K94" s="128" t="s">
        <v>12</v>
      </c>
      <c r="L94" s="267" t="s">
        <v>17</v>
      </c>
      <c r="M94" s="267"/>
      <c r="N94" s="323">
        <v>0</v>
      </c>
      <c r="O94" s="197"/>
      <c r="P94" s="172" t="s">
        <v>12</v>
      </c>
      <c r="Q94" s="267" t="s">
        <v>17</v>
      </c>
      <c r="R94" s="267"/>
      <c r="S94" s="153">
        <v>0</v>
      </c>
      <c r="T94" s="186"/>
      <c r="U94" s="128" t="s">
        <v>12</v>
      </c>
      <c r="V94" s="267" t="s">
        <v>17</v>
      </c>
      <c r="W94" s="267"/>
      <c r="X94" s="153">
        <v>0</v>
      </c>
      <c r="Y94" s="186"/>
      <c r="Z94" s="128" t="s">
        <v>12</v>
      </c>
      <c r="AA94" s="267" t="s">
        <v>17</v>
      </c>
      <c r="AB94" s="267"/>
      <c r="AC94" s="153">
        <v>0</v>
      </c>
    </row>
    <row r="95" spans="1:29" x14ac:dyDescent="0.25">
      <c r="A95" s="233" t="s">
        <v>18</v>
      </c>
      <c r="B95" s="233"/>
      <c r="C95" s="233"/>
      <c r="D95" s="14">
        <f>SUM(D91:D94)</f>
        <v>0</v>
      </c>
      <c r="F95" s="233" t="s">
        <v>18</v>
      </c>
      <c r="G95" s="233"/>
      <c r="H95" s="233"/>
      <c r="I95" s="163">
        <f>SUM(I91:I94)</f>
        <v>0</v>
      </c>
      <c r="J95" s="174"/>
      <c r="K95" s="264" t="s">
        <v>18</v>
      </c>
      <c r="L95" s="264"/>
      <c r="M95" s="264"/>
      <c r="N95" s="323">
        <f>SUM(N91:N94)</f>
        <v>0</v>
      </c>
      <c r="O95" s="197"/>
      <c r="P95" s="263" t="s">
        <v>18</v>
      </c>
      <c r="Q95" s="264"/>
      <c r="R95" s="264"/>
      <c r="S95" s="153">
        <f>SUM(S91:S94)</f>
        <v>0</v>
      </c>
      <c r="T95" s="186"/>
      <c r="U95" s="264" t="s">
        <v>18</v>
      </c>
      <c r="V95" s="264"/>
      <c r="W95" s="264"/>
      <c r="X95" s="153">
        <f>SUM(X91:X94)</f>
        <v>0</v>
      </c>
      <c r="Y95" s="186"/>
      <c r="Z95" s="264" t="s">
        <v>18</v>
      </c>
      <c r="AA95" s="264"/>
      <c r="AB95" s="264"/>
      <c r="AC95" s="153">
        <f>SUM(AC91:AC94)</f>
        <v>0</v>
      </c>
    </row>
    <row r="96" spans="1:29" x14ac:dyDescent="0.25">
      <c r="G96" s="1"/>
      <c r="H96" s="1"/>
      <c r="J96" s="174"/>
      <c r="K96" s="186"/>
      <c r="L96" s="288"/>
      <c r="M96" s="288"/>
      <c r="N96" s="186"/>
      <c r="O96" s="197"/>
      <c r="P96" s="186"/>
      <c r="Q96" s="288"/>
      <c r="R96" s="288"/>
      <c r="S96" s="186"/>
      <c r="T96" s="186"/>
      <c r="U96" s="186"/>
      <c r="V96" s="288"/>
      <c r="W96" s="288"/>
      <c r="X96" s="186"/>
      <c r="Y96" s="186"/>
      <c r="Z96" s="186"/>
      <c r="AA96" s="288"/>
      <c r="AB96" s="288"/>
      <c r="AC96" s="186"/>
    </row>
    <row r="97" spans="1:29" ht="15" customHeight="1" x14ac:dyDescent="0.25">
      <c r="A97" s="235" t="s">
        <v>72</v>
      </c>
      <c r="B97" s="235"/>
      <c r="C97" s="235"/>
      <c r="D97" s="235"/>
      <c r="F97" s="235" t="s">
        <v>72</v>
      </c>
      <c r="G97" s="235"/>
      <c r="H97" s="235"/>
      <c r="I97" s="236"/>
      <c r="J97" s="174"/>
      <c r="K97" s="335" t="s">
        <v>72</v>
      </c>
      <c r="L97" s="335"/>
      <c r="M97" s="335"/>
      <c r="N97" s="336"/>
      <c r="O97" s="197"/>
      <c r="P97" s="337" t="s">
        <v>72</v>
      </c>
      <c r="Q97" s="335"/>
      <c r="R97" s="335"/>
      <c r="S97" s="335"/>
      <c r="T97" s="186"/>
      <c r="U97" s="335" t="s">
        <v>72</v>
      </c>
      <c r="V97" s="335"/>
      <c r="W97" s="335"/>
      <c r="X97" s="335"/>
      <c r="Y97" s="186"/>
      <c r="Z97" s="335" t="s">
        <v>72</v>
      </c>
      <c r="AA97" s="335"/>
      <c r="AB97" s="335"/>
      <c r="AC97" s="335"/>
    </row>
    <row r="98" spans="1:29" ht="15" customHeight="1" x14ac:dyDescent="0.25">
      <c r="A98" s="240" t="s">
        <v>101</v>
      </c>
      <c r="B98" s="240"/>
      <c r="C98" s="241" t="s">
        <v>175</v>
      </c>
      <c r="D98" s="241"/>
      <c r="F98" s="240" t="s">
        <v>101</v>
      </c>
      <c r="G98" s="240"/>
      <c r="H98" s="241" t="s">
        <v>175</v>
      </c>
      <c r="I98" s="242"/>
      <c r="J98" s="174"/>
      <c r="K98" s="338" t="s">
        <v>101</v>
      </c>
      <c r="L98" s="338"/>
      <c r="M98" s="339" t="s">
        <v>175</v>
      </c>
      <c r="N98" s="340"/>
      <c r="O98" s="197"/>
      <c r="P98" s="341" t="s">
        <v>101</v>
      </c>
      <c r="Q98" s="338"/>
      <c r="R98" s="339" t="s">
        <v>175</v>
      </c>
      <c r="S98" s="339"/>
      <c r="T98" s="186"/>
      <c r="U98" s="338" t="s">
        <v>101</v>
      </c>
      <c r="V98" s="338"/>
      <c r="W98" s="339" t="s">
        <v>175</v>
      </c>
      <c r="X98" s="339"/>
      <c r="Y98" s="186"/>
      <c r="Z98" s="338" t="s">
        <v>101</v>
      </c>
      <c r="AA98" s="338"/>
      <c r="AB98" s="339" t="s">
        <v>175</v>
      </c>
      <c r="AC98" s="339"/>
    </row>
    <row r="99" spans="1:29" x14ac:dyDescent="0.25">
      <c r="A99" s="40">
        <v>6</v>
      </c>
      <c r="B99" s="41" t="s">
        <v>73</v>
      </c>
      <c r="C99" s="41" t="s">
        <v>28</v>
      </c>
      <c r="D99" s="40" t="s">
        <v>5</v>
      </c>
      <c r="F99" s="101">
        <v>6</v>
      </c>
      <c r="G99" s="102" t="s">
        <v>73</v>
      </c>
      <c r="H99" s="102" t="s">
        <v>28</v>
      </c>
      <c r="I99" s="156" t="s">
        <v>5</v>
      </c>
      <c r="J99" s="174"/>
      <c r="K99" s="206">
        <v>6</v>
      </c>
      <c r="L99" s="314" t="s">
        <v>73</v>
      </c>
      <c r="M99" s="314" t="s">
        <v>28</v>
      </c>
      <c r="N99" s="207" t="s">
        <v>5</v>
      </c>
      <c r="O99" s="197"/>
      <c r="P99" s="208">
        <v>6</v>
      </c>
      <c r="Q99" s="314" t="s">
        <v>73</v>
      </c>
      <c r="R99" s="314" t="s">
        <v>28</v>
      </c>
      <c r="S99" s="206" t="s">
        <v>5</v>
      </c>
      <c r="T99" s="186"/>
      <c r="U99" s="206">
        <v>6</v>
      </c>
      <c r="V99" s="314" t="s">
        <v>73</v>
      </c>
      <c r="W99" s="314" t="s">
        <v>28</v>
      </c>
      <c r="X99" s="206" t="s">
        <v>5</v>
      </c>
      <c r="Y99" s="186"/>
      <c r="Z99" s="206">
        <v>6</v>
      </c>
      <c r="AA99" s="314" t="s">
        <v>73</v>
      </c>
      <c r="AB99" s="314" t="s">
        <v>28</v>
      </c>
      <c r="AC99" s="206" t="s">
        <v>5</v>
      </c>
    </row>
    <row r="100" spans="1:29" x14ac:dyDescent="0.25">
      <c r="A100" s="2" t="s">
        <v>6</v>
      </c>
      <c r="B100" s="10" t="s">
        <v>74</v>
      </c>
      <c r="C100" s="15">
        <f>'Quadro-Resumo'!$I$8</f>
        <v>0.05</v>
      </c>
      <c r="D100" s="12">
        <f>C100*D116</f>
        <v>631.77876600000002</v>
      </c>
      <c r="F100" s="2" t="s">
        <v>6</v>
      </c>
      <c r="G100" s="10" t="s">
        <v>74</v>
      </c>
      <c r="H100" s="15">
        <f>'Quadro-Resumo'!$I$8</f>
        <v>0.05</v>
      </c>
      <c r="I100" s="178">
        <f>H100*I116</f>
        <v>626.00917000000004</v>
      </c>
      <c r="J100" s="174"/>
      <c r="K100" s="128" t="s">
        <v>6</v>
      </c>
      <c r="L100" s="132" t="s">
        <v>74</v>
      </c>
      <c r="M100" s="115">
        <f>'Quadro-Resumo'!$I$8</f>
        <v>0.05</v>
      </c>
      <c r="N100" s="191">
        <f>M100*N116</f>
        <v>621.16076999999996</v>
      </c>
      <c r="O100" s="197"/>
      <c r="P100" s="172" t="s">
        <v>6</v>
      </c>
      <c r="Q100" s="132" t="s">
        <v>74</v>
      </c>
      <c r="R100" s="115">
        <f>'Quadro-Resumo'!$I$8</f>
        <v>0.05</v>
      </c>
      <c r="S100" s="152">
        <f>R100*S116</f>
        <v>628.83068184000001</v>
      </c>
      <c r="T100" s="186"/>
      <c r="U100" s="128" t="s">
        <v>6</v>
      </c>
      <c r="V100" s="132" t="s">
        <v>74</v>
      </c>
      <c r="W100" s="115">
        <f>'Quadro-Resumo'!$I$8</f>
        <v>0.05</v>
      </c>
      <c r="X100" s="152">
        <f>W100*X116</f>
        <v>620.26379176320006</v>
      </c>
      <c r="Y100" s="186"/>
      <c r="Z100" s="128" t="s">
        <v>6</v>
      </c>
      <c r="AA100" s="132" t="s">
        <v>74</v>
      </c>
      <c r="AB100" s="115">
        <f>'Quadro-Resumo'!$I$8</f>
        <v>0.05</v>
      </c>
      <c r="AC100" s="152">
        <f>AB100*AC116</f>
        <v>662.64332862639242</v>
      </c>
    </row>
    <row r="101" spans="1:29" x14ac:dyDescent="0.25">
      <c r="A101" s="2" t="s">
        <v>8</v>
      </c>
      <c r="B101" s="10" t="s">
        <v>75</v>
      </c>
      <c r="C101" s="15">
        <f>'Quadro-Resumo'!$H$8</f>
        <v>0.10946134991766895</v>
      </c>
      <c r="D101" s="12">
        <f>C101*D116</f>
        <v>1383.1071315135819</v>
      </c>
      <c r="F101" s="2" t="s">
        <v>8</v>
      </c>
      <c r="G101" s="10" t="s">
        <v>75</v>
      </c>
      <c r="H101" s="15">
        <f>'Quadro-Resumo'!$H$8</f>
        <v>0.10946134991766895</v>
      </c>
      <c r="I101" s="178">
        <f>H101*I116</f>
        <v>1370.4761761807902</v>
      </c>
      <c r="J101" s="174"/>
      <c r="K101" s="128" t="s">
        <v>8</v>
      </c>
      <c r="L101" s="132" t="s">
        <v>75</v>
      </c>
      <c r="M101" s="115">
        <f>'Quadro-Resumo'!$H$8</f>
        <v>0.10946134991766895</v>
      </c>
      <c r="N101" s="191">
        <f>M101*N116</f>
        <v>1359.8619280019736</v>
      </c>
      <c r="O101" s="197"/>
      <c r="P101" s="172" t="s">
        <v>8</v>
      </c>
      <c r="Q101" s="132" t="s">
        <v>75</v>
      </c>
      <c r="R101" s="115">
        <f>'Quadro-Resumo'!$H$8</f>
        <v>0.10946134991766895</v>
      </c>
      <c r="S101" s="152">
        <f>R101*S116</f>
        <v>1376.6531060770917</v>
      </c>
      <c r="T101" s="186"/>
      <c r="U101" s="128" t="s">
        <v>8</v>
      </c>
      <c r="V101" s="132" t="s">
        <v>75</v>
      </c>
      <c r="W101" s="115">
        <f>'Quadro-Resumo'!$H$8</f>
        <v>0.10946134991766895</v>
      </c>
      <c r="X101" s="152">
        <f>W101*X116</f>
        <v>1357.8982390290357</v>
      </c>
      <c r="Y101" s="186"/>
      <c r="Z101" s="128" t="s">
        <v>8</v>
      </c>
      <c r="AA101" s="132" t="s">
        <v>75</v>
      </c>
      <c r="AB101" s="115">
        <f>'Quadro-Resumo'!$H$8</f>
        <v>0.10946134991766895</v>
      </c>
      <c r="AC101" s="152">
        <f>AB101*AC116</f>
        <v>1450.6766653076488</v>
      </c>
    </row>
    <row r="102" spans="1:29" x14ac:dyDescent="0.25">
      <c r="A102" s="2" t="s">
        <v>10</v>
      </c>
      <c r="B102" s="10" t="s">
        <v>108</v>
      </c>
      <c r="C102" s="16">
        <f>SUM(C103:C105)</f>
        <v>8.6499999999999994E-2</v>
      </c>
      <c r="D102" s="42">
        <f>C102*(($D$100+$D$101+$D$116)/(1-$C$102))</f>
        <v>1387.2631585275585</v>
      </c>
      <c r="F102" s="2" t="s">
        <v>10</v>
      </c>
      <c r="G102" s="10" t="s">
        <v>108</v>
      </c>
      <c r="H102" s="16">
        <f>SUM(H103:H105)</f>
        <v>5.6499999999999995E-2</v>
      </c>
      <c r="I102" s="161">
        <f>H102*(($I$100+$I$101+$I$116)/(1-$H$102))</f>
        <v>869.30766736535725</v>
      </c>
      <c r="J102" s="174"/>
      <c r="K102" s="128" t="s">
        <v>10</v>
      </c>
      <c r="L102" s="132" t="s">
        <v>108</v>
      </c>
      <c r="M102" s="116">
        <f>SUM(M103:M105)</f>
        <v>5.6499999999999995E-2</v>
      </c>
      <c r="N102" s="169">
        <f>M102*(($N$100+$N$101+$N$116)/(1-$H$102))</f>
        <v>862.57493644632893</v>
      </c>
      <c r="O102" s="197"/>
      <c r="P102" s="172" t="s">
        <v>10</v>
      </c>
      <c r="Q102" s="132" t="s">
        <v>108</v>
      </c>
      <c r="R102" s="116">
        <f>SUM(R103:R105)</f>
        <v>5.6499999999999995E-2</v>
      </c>
      <c r="S102" s="114">
        <f>R102*(($S$100+$S$101+$S$116)/(1-$R$102))</f>
        <v>873.2257599327138</v>
      </c>
      <c r="T102" s="186"/>
      <c r="U102" s="128" t="s">
        <v>10</v>
      </c>
      <c r="V102" s="132" t="s">
        <v>108</v>
      </c>
      <c r="W102" s="116">
        <f>SUM(W103:W105)</f>
        <v>5.6499999999999995E-2</v>
      </c>
      <c r="X102" s="114">
        <f>W102*(($X$100+$X$101+$X$116)/(1-$W$102))</f>
        <v>861.32934756987527</v>
      </c>
      <c r="Y102" s="186"/>
      <c r="Z102" s="128" t="s">
        <v>10</v>
      </c>
      <c r="AA102" s="132" t="s">
        <v>108</v>
      </c>
      <c r="AB102" s="116">
        <f>SUM(AB103:AB105)</f>
        <v>5.6499999999999995E-2</v>
      </c>
      <c r="AC102" s="114">
        <f>AB102*(($AC$100+$AC$101+$AC$116)/(1-$AB$102))</f>
        <v>920.17969369909554</v>
      </c>
    </row>
    <row r="103" spans="1:29" x14ac:dyDescent="0.25">
      <c r="A103" s="2" t="s">
        <v>103</v>
      </c>
      <c r="B103" s="10" t="s">
        <v>102</v>
      </c>
      <c r="C103" s="16">
        <v>6.4999999999999997E-3</v>
      </c>
      <c r="D103" s="42">
        <f>C103*(($D$100+$D$101+$D$116)/(1-$C$102))</f>
        <v>104.2452084442674</v>
      </c>
      <c r="F103" s="2" t="s">
        <v>103</v>
      </c>
      <c r="G103" s="10" t="s">
        <v>102</v>
      </c>
      <c r="H103" s="16">
        <v>6.4999999999999997E-3</v>
      </c>
      <c r="I103" s="161">
        <f>H103*(($I$100+$I$101+$I$116)/(1-$H$102))</f>
        <v>100.00884668804996</v>
      </c>
      <c r="J103" s="174"/>
      <c r="K103" s="128" t="s">
        <v>103</v>
      </c>
      <c r="L103" s="132" t="s">
        <v>102</v>
      </c>
      <c r="M103" s="116">
        <v>6.4999999999999997E-3</v>
      </c>
      <c r="N103" s="169">
        <f>M103*(($N$100+$N$101+$N$116)/(1-$H$102))</f>
        <v>99.234284723913959</v>
      </c>
      <c r="O103" s="197"/>
      <c r="P103" s="172" t="s">
        <v>103</v>
      </c>
      <c r="Q103" s="132" t="s">
        <v>102</v>
      </c>
      <c r="R103" s="116">
        <v>6.4999999999999997E-3</v>
      </c>
      <c r="S103" s="114">
        <f>R103*(($S$100+$S$101+$S$116)/(1-$R$102))</f>
        <v>100.45960070022372</v>
      </c>
      <c r="T103" s="186"/>
      <c r="U103" s="128" t="s">
        <v>103</v>
      </c>
      <c r="V103" s="132" t="s">
        <v>102</v>
      </c>
      <c r="W103" s="116">
        <v>6.4999999999999997E-3</v>
      </c>
      <c r="X103" s="114">
        <f>W103*(($X$100+$X$101+$X$116)/(1-$W$102))</f>
        <v>99.090986888569716</v>
      </c>
      <c r="Y103" s="186"/>
      <c r="Z103" s="128" t="s">
        <v>103</v>
      </c>
      <c r="AA103" s="132" t="s">
        <v>102</v>
      </c>
      <c r="AB103" s="116">
        <v>6.4999999999999997E-3</v>
      </c>
      <c r="AC103" s="114">
        <f>AB103*(($AC$100+$AC$101+$AC$116)/(1-$AB$102))</f>
        <v>105.86138069104639</v>
      </c>
    </row>
    <row r="104" spans="1:29" x14ac:dyDescent="0.25">
      <c r="A104" s="2" t="s">
        <v>105</v>
      </c>
      <c r="B104" s="10" t="s">
        <v>104</v>
      </c>
      <c r="C104" s="16">
        <v>0.03</v>
      </c>
      <c r="D104" s="42">
        <f>C104*(($D$100+$D$101+$D$116)/(1-$C$102))</f>
        <v>481.13173128123418</v>
      </c>
      <c r="F104" s="2" t="s">
        <v>105</v>
      </c>
      <c r="G104" s="10" t="s">
        <v>104</v>
      </c>
      <c r="H104" s="16">
        <v>0.03</v>
      </c>
      <c r="I104" s="161">
        <f>H104*(($I$100+$I$101+$I$116)/(1-$H$102))</f>
        <v>461.57929240638441</v>
      </c>
      <c r="J104" s="174"/>
      <c r="K104" s="128" t="s">
        <v>105</v>
      </c>
      <c r="L104" s="132" t="s">
        <v>104</v>
      </c>
      <c r="M104" s="116">
        <v>0.03</v>
      </c>
      <c r="N104" s="169">
        <f>M104*(($N$100+$N$101+$N$116)/(1-$H$102))</f>
        <v>458.00439103344905</v>
      </c>
      <c r="O104" s="197"/>
      <c r="P104" s="172" t="s">
        <v>105</v>
      </c>
      <c r="Q104" s="132" t="s">
        <v>104</v>
      </c>
      <c r="R104" s="116">
        <v>0.03</v>
      </c>
      <c r="S104" s="114">
        <f>R104*(($S$100+$S$101+$S$116)/(1-$R$102))</f>
        <v>463.65969553949412</v>
      </c>
      <c r="T104" s="186"/>
      <c r="U104" s="128" t="s">
        <v>105</v>
      </c>
      <c r="V104" s="132" t="s">
        <v>104</v>
      </c>
      <c r="W104" s="116">
        <v>0.03</v>
      </c>
      <c r="X104" s="114">
        <f>W104*(($X$100+$X$101+$X$116)/(1-$W$102))</f>
        <v>457.34301640878334</v>
      </c>
      <c r="Y104" s="186"/>
      <c r="Z104" s="128" t="s">
        <v>105</v>
      </c>
      <c r="AA104" s="132" t="s">
        <v>104</v>
      </c>
      <c r="AB104" s="116">
        <v>0.03</v>
      </c>
      <c r="AC104" s="114">
        <f>AB104*(($AC$100+$AC$101+$AC$116)/(1-$AB$102))</f>
        <v>488.59098780482952</v>
      </c>
    </row>
    <row r="105" spans="1:29" x14ac:dyDescent="0.25">
      <c r="A105" s="2" t="s">
        <v>107</v>
      </c>
      <c r="B105" s="10" t="s">
        <v>106</v>
      </c>
      <c r="C105" s="16">
        <v>0.05</v>
      </c>
      <c r="D105" s="42">
        <f>C105*(($D$100+$D$101+$D$116)/(1-$C$102))</f>
        <v>801.8862188020571</v>
      </c>
      <c r="F105" s="112" t="s">
        <v>107</v>
      </c>
      <c r="G105" s="113" t="s">
        <v>106</v>
      </c>
      <c r="H105" s="103">
        <v>0.02</v>
      </c>
      <c r="I105" s="167">
        <f>H105*(($I$100+$I$101+$I$116)/(1-$H$102))</f>
        <v>307.71952827092298</v>
      </c>
      <c r="J105" s="174"/>
      <c r="K105" s="128" t="s">
        <v>107</v>
      </c>
      <c r="L105" s="132" t="s">
        <v>106</v>
      </c>
      <c r="M105" s="116">
        <v>0.02</v>
      </c>
      <c r="N105" s="169">
        <f>M105*(($N$100+$N$101+$N$116)/(1-$H$102))</f>
        <v>305.33626068896604</v>
      </c>
      <c r="O105" s="197"/>
      <c r="P105" s="172" t="s">
        <v>107</v>
      </c>
      <c r="Q105" s="132" t="s">
        <v>106</v>
      </c>
      <c r="R105" s="116">
        <v>0.02</v>
      </c>
      <c r="S105" s="114">
        <f>R105*(($S$100+$S$101+$S$116)/(1-$R$102))</f>
        <v>309.1064636929961</v>
      </c>
      <c r="T105" s="186"/>
      <c r="U105" s="128" t="s">
        <v>107</v>
      </c>
      <c r="V105" s="132" t="s">
        <v>106</v>
      </c>
      <c r="W105" s="116">
        <v>0.02</v>
      </c>
      <c r="X105" s="114">
        <f>W105*(($X$100+$X$101+$X$116)/(1-$W$102))</f>
        <v>304.89534427252227</v>
      </c>
      <c r="Y105" s="186"/>
      <c r="Z105" s="128" t="s">
        <v>107</v>
      </c>
      <c r="AA105" s="132" t="s">
        <v>106</v>
      </c>
      <c r="AB105" s="116">
        <v>0.02</v>
      </c>
      <c r="AC105" s="114">
        <f>AB105*(($AC$100+$AC$101+$AC$116)/(1-$AB$102))</f>
        <v>325.72732520321972</v>
      </c>
    </row>
    <row r="106" spans="1:29" ht="39.75" customHeight="1" x14ac:dyDescent="0.25">
      <c r="A106" s="9" t="s">
        <v>12</v>
      </c>
      <c r="B106" s="6" t="s">
        <v>110</v>
      </c>
      <c r="C106" s="31">
        <v>4.4999999999999998E-2</v>
      </c>
      <c r="D106" s="43">
        <f>C106*(($D$100+$D$101+$D$116)/(1-$C$102))</f>
        <v>721.6975969218513</v>
      </c>
      <c r="F106" s="9" t="s">
        <v>12</v>
      </c>
      <c r="G106" s="6" t="s">
        <v>110</v>
      </c>
      <c r="H106" s="31">
        <v>4.4999999999999998E-2</v>
      </c>
      <c r="I106" s="166">
        <f>H106*(($I$100+$I$101+$I$116)/(1-$H$102))</f>
        <v>692.36893860957662</v>
      </c>
      <c r="J106" s="174"/>
      <c r="K106" s="129" t="s">
        <v>12</v>
      </c>
      <c r="L106" s="143" t="s">
        <v>110</v>
      </c>
      <c r="M106" s="139">
        <v>4.4999999999999998E-2</v>
      </c>
      <c r="N106" s="333">
        <f>M106*(($N$100+$N$101+$N$116)/(1-$H$102))</f>
        <v>687.00658655017355</v>
      </c>
      <c r="O106" s="197"/>
      <c r="P106" s="173" t="s">
        <v>12</v>
      </c>
      <c r="Q106" s="143" t="s">
        <v>110</v>
      </c>
      <c r="R106" s="139">
        <v>4.4999999999999998E-2</v>
      </c>
      <c r="S106" s="334">
        <f>R106*(($S$100+$S$101+$S$116)/(1-$R$102))</f>
        <v>695.48954330924118</v>
      </c>
      <c r="T106" s="186"/>
      <c r="U106" s="129" t="s">
        <v>12</v>
      </c>
      <c r="V106" s="143" t="s">
        <v>110</v>
      </c>
      <c r="W106" s="139">
        <v>4.4999999999999998E-2</v>
      </c>
      <c r="X106" s="334">
        <f>W106*(($X$100+$X$101+$X$116)/(1-$W$102))</f>
        <v>686.01452461317501</v>
      </c>
      <c r="Y106" s="186"/>
      <c r="Z106" s="129" t="s">
        <v>12</v>
      </c>
      <c r="AA106" s="143" t="s">
        <v>110</v>
      </c>
      <c r="AB106" s="139">
        <v>4.4999999999999998E-2</v>
      </c>
      <c r="AC106" s="334">
        <f>AB106*(($AC$100+$AC$101+$AC$116)/(1-$AB$102))</f>
        <v>732.88648170724434</v>
      </c>
    </row>
    <row r="107" spans="1:29" x14ac:dyDescent="0.25">
      <c r="A107" s="233" t="s">
        <v>18</v>
      </c>
      <c r="B107" s="233"/>
      <c r="C107" s="16">
        <f>SUM(C100:C102)</f>
        <v>0.24596134991766896</v>
      </c>
      <c r="D107" s="12">
        <f>D100+D101+D102+D106</f>
        <v>4123.8466529629914</v>
      </c>
      <c r="F107" s="233" t="s">
        <v>18</v>
      </c>
      <c r="G107" s="233"/>
      <c r="H107" s="16">
        <f>SUM(H100:H102)</f>
        <v>0.21596134991766897</v>
      </c>
      <c r="I107" s="178">
        <f>I100+I101+I102+I106</f>
        <v>3558.1619521557241</v>
      </c>
      <c r="J107" s="174"/>
      <c r="K107" s="264" t="s">
        <v>18</v>
      </c>
      <c r="L107" s="264"/>
      <c r="M107" s="116">
        <f>SUM(M100:M102)</f>
        <v>0.21596134991766897</v>
      </c>
      <c r="N107" s="191">
        <f>N100+N101+N102+N106</f>
        <v>3530.6042209984762</v>
      </c>
      <c r="O107" s="197"/>
      <c r="P107" s="263" t="s">
        <v>18</v>
      </c>
      <c r="Q107" s="264"/>
      <c r="R107" s="116">
        <f>SUM(R100:R102)</f>
        <v>0.21596134991766897</v>
      </c>
      <c r="S107" s="152">
        <f>S100+S101+S102+S106</f>
        <v>3574.1990911590469</v>
      </c>
      <c r="T107" s="186"/>
      <c r="U107" s="264" t="s">
        <v>18</v>
      </c>
      <c r="V107" s="264"/>
      <c r="W107" s="116">
        <f>SUM(W100:W102)</f>
        <v>0.21596134991766897</v>
      </c>
      <c r="X107" s="152">
        <f>X100+X101+X102+X106</f>
        <v>3525.5059029752861</v>
      </c>
      <c r="Y107" s="186"/>
      <c r="Z107" s="264" t="s">
        <v>18</v>
      </c>
      <c r="AA107" s="264"/>
      <c r="AB107" s="116">
        <f>SUM(AB100:AB102)</f>
        <v>0.21596134991766897</v>
      </c>
      <c r="AC107" s="152">
        <f>AC100+AC101+AC102+AC106</f>
        <v>3766.386169340381</v>
      </c>
    </row>
    <row r="108" spans="1:29" x14ac:dyDescent="0.25">
      <c r="G108" s="1"/>
      <c r="H108" s="1"/>
      <c r="J108" s="174"/>
      <c r="K108" s="186"/>
      <c r="L108" s="288"/>
      <c r="M108" s="288"/>
      <c r="N108" s="186"/>
      <c r="O108" s="197"/>
      <c r="P108" s="186"/>
      <c r="Q108" s="288"/>
      <c r="R108" s="288"/>
      <c r="S108" s="186"/>
      <c r="T108" s="186"/>
      <c r="U108" s="186"/>
      <c r="V108" s="288"/>
      <c r="W108" s="288"/>
      <c r="X108" s="186"/>
      <c r="Y108" s="186"/>
      <c r="Z108" s="186"/>
      <c r="AA108" s="288"/>
      <c r="AB108" s="288"/>
      <c r="AC108" s="186"/>
    </row>
    <row r="109" spans="1:29" ht="15" customHeight="1" x14ac:dyDescent="0.25">
      <c r="A109" s="235" t="s">
        <v>100</v>
      </c>
      <c r="B109" s="235"/>
      <c r="C109" s="235"/>
      <c r="D109" s="235"/>
      <c r="F109" s="235" t="s">
        <v>100</v>
      </c>
      <c r="G109" s="235"/>
      <c r="H109" s="235"/>
      <c r="I109" s="236"/>
      <c r="J109" s="174"/>
      <c r="K109" s="335" t="s">
        <v>100</v>
      </c>
      <c r="L109" s="335"/>
      <c r="M109" s="335"/>
      <c r="N109" s="336"/>
      <c r="O109" s="197"/>
      <c r="P109" s="337" t="s">
        <v>100</v>
      </c>
      <c r="Q109" s="335"/>
      <c r="R109" s="335"/>
      <c r="S109" s="335"/>
      <c r="T109" s="186"/>
      <c r="U109" s="335" t="s">
        <v>100</v>
      </c>
      <c r="V109" s="335"/>
      <c r="W109" s="335"/>
      <c r="X109" s="335"/>
      <c r="Y109" s="186"/>
      <c r="Z109" s="335" t="s">
        <v>100</v>
      </c>
      <c r="AA109" s="335"/>
      <c r="AB109" s="335"/>
      <c r="AC109" s="335"/>
    </row>
    <row r="110" spans="1:29" x14ac:dyDescent="0.25">
      <c r="A110" s="237" t="s">
        <v>82</v>
      </c>
      <c r="B110" s="238"/>
      <c r="C110" s="239"/>
      <c r="D110" s="35" t="s">
        <v>76</v>
      </c>
      <c r="F110" s="237" t="s">
        <v>82</v>
      </c>
      <c r="G110" s="238"/>
      <c r="H110" s="239"/>
      <c r="I110" s="159" t="s">
        <v>76</v>
      </c>
      <c r="J110" s="174"/>
      <c r="K110" s="268" t="s">
        <v>82</v>
      </c>
      <c r="L110" s="322"/>
      <c r="M110" s="263"/>
      <c r="N110" s="313" t="s">
        <v>76</v>
      </c>
      <c r="O110" s="197"/>
      <c r="P110" s="322" t="s">
        <v>82</v>
      </c>
      <c r="Q110" s="322"/>
      <c r="R110" s="263"/>
      <c r="S110" s="314" t="s">
        <v>76</v>
      </c>
      <c r="T110" s="186"/>
      <c r="U110" s="268" t="s">
        <v>82</v>
      </c>
      <c r="V110" s="322"/>
      <c r="W110" s="263"/>
      <c r="X110" s="314" t="s">
        <v>76</v>
      </c>
      <c r="Y110" s="186"/>
      <c r="Z110" s="268" t="s">
        <v>82</v>
      </c>
      <c r="AA110" s="322"/>
      <c r="AB110" s="263"/>
      <c r="AC110" s="314" t="s">
        <v>76</v>
      </c>
    </row>
    <row r="111" spans="1:29" ht="15" customHeight="1" x14ac:dyDescent="0.25">
      <c r="A111" s="9" t="s">
        <v>6</v>
      </c>
      <c r="B111" s="232" t="s">
        <v>77</v>
      </c>
      <c r="C111" s="232"/>
      <c r="D111" s="14">
        <f>D19</f>
        <v>8000</v>
      </c>
      <c r="F111" s="9" t="s">
        <v>6</v>
      </c>
      <c r="G111" s="232" t="s">
        <v>77</v>
      </c>
      <c r="H111" s="232"/>
      <c r="I111" s="163">
        <f>I19</f>
        <v>8000</v>
      </c>
      <c r="J111" s="174"/>
      <c r="K111" s="129" t="s">
        <v>6</v>
      </c>
      <c r="L111" s="269" t="s">
        <v>77</v>
      </c>
      <c r="M111" s="269"/>
      <c r="N111" s="323">
        <f>N19</f>
        <v>8000</v>
      </c>
      <c r="O111" s="197"/>
      <c r="P111" s="173" t="s">
        <v>6</v>
      </c>
      <c r="Q111" s="269" t="s">
        <v>77</v>
      </c>
      <c r="R111" s="269"/>
      <c r="S111" s="153">
        <f>S19</f>
        <v>8096</v>
      </c>
      <c r="T111" s="186"/>
      <c r="U111" s="129" t="s">
        <v>6</v>
      </c>
      <c r="V111" s="269" t="s">
        <v>77</v>
      </c>
      <c r="W111" s="269"/>
      <c r="X111" s="153">
        <f>X19</f>
        <v>8096</v>
      </c>
      <c r="Y111" s="186"/>
      <c r="Z111" s="129" t="s">
        <v>6</v>
      </c>
      <c r="AA111" s="269" t="s">
        <v>77</v>
      </c>
      <c r="AB111" s="269"/>
      <c r="AC111" s="153">
        <f>AC19</f>
        <v>8643.2896000000001</v>
      </c>
    </row>
    <row r="112" spans="1:29" ht="30" customHeight="1" x14ac:dyDescent="0.25">
      <c r="A112" s="9" t="s">
        <v>8</v>
      </c>
      <c r="B112" s="232" t="s">
        <v>19</v>
      </c>
      <c r="C112" s="232"/>
      <c r="D112" s="14">
        <f>D53</f>
        <v>3792.9234000000001</v>
      </c>
      <c r="F112" s="9" t="s">
        <v>8</v>
      </c>
      <c r="G112" s="232" t="s">
        <v>19</v>
      </c>
      <c r="H112" s="232"/>
      <c r="I112" s="163">
        <f>I53</f>
        <v>3792.9234000000001</v>
      </c>
      <c r="J112" s="174"/>
      <c r="K112" s="129" t="s">
        <v>8</v>
      </c>
      <c r="L112" s="269" t="s">
        <v>19</v>
      </c>
      <c r="M112" s="269"/>
      <c r="N112" s="323">
        <f>N53</f>
        <v>3695.9553999999994</v>
      </c>
      <c r="O112" s="197"/>
      <c r="P112" s="173" t="s">
        <v>8</v>
      </c>
      <c r="Q112" s="269" t="s">
        <v>19</v>
      </c>
      <c r="R112" s="269"/>
      <c r="S112" s="153">
        <f>S53</f>
        <v>3744.6265168</v>
      </c>
      <c r="T112" s="186"/>
      <c r="U112" s="129" t="s">
        <v>8</v>
      </c>
      <c r="V112" s="269" t="s">
        <v>19</v>
      </c>
      <c r="W112" s="269"/>
      <c r="X112" s="153">
        <f>X53</f>
        <v>3744.6265168</v>
      </c>
      <c r="Y112" s="186"/>
      <c r="Z112" s="129" t="s">
        <v>8</v>
      </c>
      <c r="AA112" s="269" t="s">
        <v>19</v>
      </c>
      <c r="AB112" s="269"/>
      <c r="AC112" s="153">
        <f>AC53</f>
        <v>4006.7573601356803</v>
      </c>
    </row>
    <row r="113" spans="1:29" ht="15" customHeight="1" x14ac:dyDescent="0.25">
      <c r="A113" s="9" t="s">
        <v>10</v>
      </c>
      <c r="B113" s="232" t="s">
        <v>78</v>
      </c>
      <c r="C113" s="232"/>
      <c r="D113" s="14">
        <f>D63</f>
        <v>717.56319999999994</v>
      </c>
      <c r="F113" s="9" t="s">
        <v>10</v>
      </c>
      <c r="G113" s="232" t="s">
        <v>78</v>
      </c>
      <c r="H113" s="232"/>
      <c r="I113" s="163">
        <f>I63</f>
        <v>602.17128000000002</v>
      </c>
      <c r="J113" s="174"/>
      <c r="K113" s="129" t="s">
        <v>10</v>
      </c>
      <c r="L113" s="269" t="s">
        <v>78</v>
      </c>
      <c r="M113" s="269"/>
      <c r="N113" s="323">
        <f>N63</f>
        <v>602.17128000000002</v>
      </c>
      <c r="O113" s="197"/>
      <c r="P113" s="173" t="s">
        <v>10</v>
      </c>
      <c r="Q113" s="269" t="s">
        <v>78</v>
      </c>
      <c r="R113" s="269"/>
      <c r="S113" s="153">
        <f>S63</f>
        <v>609.39733535999994</v>
      </c>
      <c r="T113" s="186"/>
      <c r="U113" s="129" t="s">
        <v>10</v>
      </c>
      <c r="V113" s="269" t="s">
        <v>78</v>
      </c>
      <c r="W113" s="269"/>
      <c r="X113" s="153">
        <f>X63</f>
        <v>438.05953382399991</v>
      </c>
      <c r="Y113" s="186"/>
      <c r="Z113" s="129" t="s">
        <v>10</v>
      </c>
      <c r="AA113" s="269" t="s">
        <v>78</v>
      </c>
      <c r="AB113" s="269"/>
      <c r="AC113" s="153">
        <f>AC63</f>
        <v>467.67235831050237</v>
      </c>
    </row>
    <row r="114" spans="1:29" ht="30" customHeight="1" x14ac:dyDescent="0.25">
      <c r="A114" s="9" t="s">
        <v>12</v>
      </c>
      <c r="B114" s="232" t="s">
        <v>53</v>
      </c>
      <c r="C114" s="232"/>
      <c r="D114" s="14">
        <f>D87</f>
        <v>125.08871999999998</v>
      </c>
      <c r="F114" s="9" t="s">
        <v>12</v>
      </c>
      <c r="G114" s="232" t="s">
        <v>53</v>
      </c>
      <c r="H114" s="232"/>
      <c r="I114" s="163">
        <f>I87</f>
        <v>125.08871999999998</v>
      </c>
      <c r="J114" s="174"/>
      <c r="K114" s="129" t="s">
        <v>12</v>
      </c>
      <c r="L114" s="269" t="s">
        <v>53</v>
      </c>
      <c r="M114" s="269"/>
      <c r="N114" s="323">
        <f>N87</f>
        <v>125.08871999999998</v>
      </c>
      <c r="O114" s="197"/>
      <c r="P114" s="173" t="s">
        <v>12</v>
      </c>
      <c r="Q114" s="269" t="s">
        <v>53</v>
      </c>
      <c r="R114" s="269"/>
      <c r="S114" s="153">
        <f>S87</f>
        <v>126.58978463999999</v>
      </c>
      <c r="T114" s="186"/>
      <c r="U114" s="129" t="s">
        <v>12</v>
      </c>
      <c r="V114" s="269" t="s">
        <v>53</v>
      </c>
      <c r="W114" s="269"/>
      <c r="X114" s="153">
        <f>X87</f>
        <v>126.58978463999999</v>
      </c>
      <c r="Y114" s="186"/>
      <c r="Z114" s="129" t="s">
        <v>12</v>
      </c>
      <c r="AA114" s="269" t="s">
        <v>53</v>
      </c>
      <c r="AB114" s="269"/>
      <c r="AC114" s="153">
        <f>AC87</f>
        <v>135.14725408166402</v>
      </c>
    </row>
    <row r="115" spans="1:29" ht="15" customHeight="1" x14ac:dyDescent="0.25">
      <c r="A115" s="9" t="s">
        <v>14</v>
      </c>
      <c r="B115" s="232" t="s">
        <v>67</v>
      </c>
      <c r="C115" s="232"/>
      <c r="D115" s="14">
        <f>D95</f>
        <v>0</v>
      </c>
      <c r="F115" s="9" t="s">
        <v>14</v>
      </c>
      <c r="G115" s="232" t="s">
        <v>67</v>
      </c>
      <c r="H115" s="232"/>
      <c r="I115" s="163">
        <f>I95</f>
        <v>0</v>
      </c>
      <c r="J115" s="174"/>
      <c r="K115" s="129" t="s">
        <v>14</v>
      </c>
      <c r="L115" s="269" t="s">
        <v>67</v>
      </c>
      <c r="M115" s="269"/>
      <c r="N115" s="323">
        <f>N95</f>
        <v>0</v>
      </c>
      <c r="O115" s="197"/>
      <c r="P115" s="173" t="s">
        <v>14</v>
      </c>
      <c r="Q115" s="269" t="s">
        <v>67</v>
      </c>
      <c r="R115" s="269"/>
      <c r="S115" s="153">
        <f>S95</f>
        <v>0</v>
      </c>
      <c r="T115" s="186"/>
      <c r="U115" s="129" t="s">
        <v>14</v>
      </c>
      <c r="V115" s="269" t="s">
        <v>67</v>
      </c>
      <c r="W115" s="269"/>
      <c r="X115" s="153">
        <f>X95</f>
        <v>0</v>
      </c>
      <c r="Y115" s="186"/>
      <c r="Z115" s="129" t="s">
        <v>14</v>
      </c>
      <c r="AA115" s="269" t="s">
        <v>67</v>
      </c>
      <c r="AB115" s="269"/>
      <c r="AC115" s="153">
        <f>AC95</f>
        <v>0</v>
      </c>
    </row>
    <row r="116" spans="1:29" x14ac:dyDescent="0.25">
      <c r="A116" s="233" t="s">
        <v>79</v>
      </c>
      <c r="B116" s="233"/>
      <c r="C116" s="233"/>
      <c r="D116" s="14">
        <f>SUM(D111:D115)</f>
        <v>12635.57532</v>
      </c>
      <c r="F116" s="233" t="s">
        <v>79</v>
      </c>
      <c r="G116" s="233"/>
      <c r="H116" s="233"/>
      <c r="I116" s="163">
        <f>SUM(I111:I115)</f>
        <v>12520.1834</v>
      </c>
      <c r="J116" s="174"/>
      <c r="K116" s="264" t="s">
        <v>79</v>
      </c>
      <c r="L116" s="264"/>
      <c r="M116" s="264"/>
      <c r="N116" s="323">
        <f>SUM(N111:N115)</f>
        <v>12423.215399999999</v>
      </c>
      <c r="O116" s="197"/>
      <c r="P116" s="263" t="s">
        <v>79</v>
      </c>
      <c r="Q116" s="264"/>
      <c r="R116" s="264"/>
      <c r="S116" s="153">
        <f>SUM(S111:S115)</f>
        <v>12576.613636799999</v>
      </c>
      <c r="T116" s="186"/>
      <c r="U116" s="264" t="s">
        <v>79</v>
      </c>
      <c r="V116" s="264"/>
      <c r="W116" s="264"/>
      <c r="X116" s="153">
        <f>SUM(X111:X115)</f>
        <v>12405.275835263999</v>
      </c>
      <c r="Y116" s="186"/>
      <c r="Z116" s="264" t="s">
        <v>79</v>
      </c>
      <c r="AA116" s="264"/>
      <c r="AB116" s="264"/>
      <c r="AC116" s="153">
        <f>SUM(AC111:AC115)</f>
        <v>13252.866572527848</v>
      </c>
    </row>
    <row r="117" spans="1:29" x14ac:dyDescent="0.25">
      <c r="A117" s="2" t="s">
        <v>16</v>
      </c>
      <c r="B117" s="234" t="s">
        <v>72</v>
      </c>
      <c r="C117" s="234"/>
      <c r="D117" s="14">
        <f>D107</f>
        <v>4123.8466529629914</v>
      </c>
      <c r="F117" s="2" t="s">
        <v>16</v>
      </c>
      <c r="G117" s="234" t="s">
        <v>72</v>
      </c>
      <c r="H117" s="234"/>
      <c r="I117" s="163">
        <f>I107</f>
        <v>3558.1619521557241</v>
      </c>
      <c r="J117" s="174"/>
      <c r="K117" s="128" t="s">
        <v>16</v>
      </c>
      <c r="L117" s="267" t="s">
        <v>72</v>
      </c>
      <c r="M117" s="267"/>
      <c r="N117" s="323">
        <f>N107</f>
        <v>3530.6042209984762</v>
      </c>
      <c r="O117" s="197"/>
      <c r="P117" s="172" t="s">
        <v>16</v>
      </c>
      <c r="Q117" s="267" t="s">
        <v>72</v>
      </c>
      <c r="R117" s="267"/>
      <c r="S117" s="153">
        <f>S107</f>
        <v>3574.1990911590469</v>
      </c>
      <c r="T117" s="186"/>
      <c r="U117" s="128" t="s">
        <v>16</v>
      </c>
      <c r="V117" s="267" t="s">
        <v>72</v>
      </c>
      <c r="W117" s="267"/>
      <c r="X117" s="153">
        <f>X107</f>
        <v>3525.5059029752861</v>
      </c>
      <c r="Y117" s="186"/>
      <c r="Z117" s="128" t="s">
        <v>16</v>
      </c>
      <c r="AA117" s="267" t="s">
        <v>72</v>
      </c>
      <c r="AB117" s="267"/>
      <c r="AC117" s="153">
        <f>AC107</f>
        <v>3766.386169340381</v>
      </c>
    </row>
    <row r="118" spans="1:29" x14ac:dyDescent="0.25">
      <c r="A118" s="233" t="s">
        <v>80</v>
      </c>
      <c r="B118" s="233"/>
      <c r="C118" s="233"/>
      <c r="D118" s="14">
        <f>SUM(D116:D117)</f>
        <v>16759.421972962991</v>
      </c>
      <c r="F118" s="233" t="s">
        <v>80</v>
      </c>
      <c r="G118" s="233"/>
      <c r="H118" s="233"/>
      <c r="I118" s="180">
        <f>SUM(I116:I117)</f>
        <v>16078.345352155724</v>
      </c>
      <c r="J118" s="174"/>
      <c r="K118" s="264" t="s">
        <v>80</v>
      </c>
      <c r="L118" s="264"/>
      <c r="M118" s="264"/>
      <c r="N118" s="323">
        <f>SUM(N116:N117)</f>
        <v>15953.819620998474</v>
      </c>
      <c r="O118" s="197"/>
      <c r="P118" s="263" t="s">
        <v>80</v>
      </c>
      <c r="Q118" s="264"/>
      <c r="R118" s="264"/>
      <c r="S118" s="153">
        <f>SUM(S116:S117)</f>
        <v>16150.812727959046</v>
      </c>
      <c r="T118" s="186"/>
      <c r="U118" s="264" t="s">
        <v>80</v>
      </c>
      <c r="V118" s="264"/>
      <c r="W118" s="264"/>
      <c r="X118" s="153">
        <f>SUM(X116:X117)</f>
        <v>15930.781738239286</v>
      </c>
      <c r="Y118" s="186"/>
      <c r="Z118" s="264" t="s">
        <v>80</v>
      </c>
      <c r="AA118" s="264"/>
      <c r="AB118" s="264"/>
      <c r="AC118" s="153">
        <f>SUM(AC116:AC117)</f>
        <v>17019.252741868229</v>
      </c>
    </row>
  </sheetData>
  <mergeCells count="383">
    <mergeCell ref="L114:M114"/>
    <mergeCell ref="L115:M115"/>
    <mergeCell ref="K116:M116"/>
    <mergeCell ref="L117:M117"/>
    <mergeCell ref="K118:M118"/>
    <mergeCell ref="K97:N97"/>
    <mergeCell ref="K98:L98"/>
    <mergeCell ref="M98:N98"/>
    <mergeCell ref="K107:L107"/>
    <mergeCell ref="K109:N109"/>
    <mergeCell ref="K110:M110"/>
    <mergeCell ref="L111:M111"/>
    <mergeCell ref="L112:M112"/>
    <mergeCell ref="L113:M113"/>
    <mergeCell ref="L85:M85"/>
    <mergeCell ref="K87:M87"/>
    <mergeCell ref="K89:N89"/>
    <mergeCell ref="L90:M90"/>
    <mergeCell ref="L91:M91"/>
    <mergeCell ref="L92:M92"/>
    <mergeCell ref="L93:M93"/>
    <mergeCell ref="L94:M94"/>
    <mergeCell ref="K95:M95"/>
    <mergeCell ref="K63:L63"/>
    <mergeCell ref="K65:N65"/>
    <mergeCell ref="K66:N66"/>
    <mergeCell ref="K68:N68"/>
    <mergeCell ref="K76:L76"/>
    <mergeCell ref="K78:N78"/>
    <mergeCell ref="K81:L81"/>
    <mergeCell ref="K83:N83"/>
    <mergeCell ref="L84:M84"/>
    <mergeCell ref="K40:N40"/>
    <mergeCell ref="K46:M46"/>
    <mergeCell ref="K48:N48"/>
    <mergeCell ref="L49:M49"/>
    <mergeCell ref="L50:M50"/>
    <mergeCell ref="L51:M51"/>
    <mergeCell ref="L52:M52"/>
    <mergeCell ref="K53:M53"/>
    <mergeCell ref="K55:N55"/>
    <mergeCell ref="K1:N1"/>
    <mergeCell ref="K2:N2"/>
    <mergeCell ref="K3:N3"/>
    <mergeCell ref="M4:N4"/>
    <mergeCell ref="M5:N5"/>
    <mergeCell ref="M6:N6"/>
    <mergeCell ref="M7:N7"/>
    <mergeCell ref="M8:N8"/>
    <mergeCell ref="M9:N9"/>
    <mergeCell ref="K11:N11"/>
    <mergeCell ref="L12:M12"/>
    <mergeCell ref="L13:M13"/>
    <mergeCell ref="L14:M14"/>
    <mergeCell ref="L15:M15"/>
    <mergeCell ref="L16:M16"/>
    <mergeCell ref="L17:M17"/>
    <mergeCell ref="L18:M18"/>
    <mergeCell ref="K19:M19"/>
    <mergeCell ref="K21:N21"/>
    <mergeCell ref="K22:N22"/>
    <mergeCell ref="K26:L26"/>
    <mergeCell ref="K28:N28"/>
    <mergeCell ref="K38:L38"/>
    <mergeCell ref="Z110:AB110"/>
    <mergeCell ref="AA111:AB111"/>
    <mergeCell ref="AA112:AB112"/>
    <mergeCell ref="AA113:AB113"/>
    <mergeCell ref="Z78:AC78"/>
    <mergeCell ref="Z81:AA81"/>
    <mergeCell ref="Z83:AC83"/>
    <mergeCell ref="AA84:AB84"/>
    <mergeCell ref="AA85:AB85"/>
    <mergeCell ref="Z87:AB87"/>
    <mergeCell ref="Z89:AC89"/>
    <mergeCell ref="AA90:AB90"/>
    <mergeCell ref="AA91:AB91"/>
    <mergeCell ref="AA51:AB51"/>
    <mergeCell ref="AA52:AB52"/>
    <mergeCell ref="Z53:AB53"/>
    <mergeCell ref="Z55:AC55"/>
    <mergeCell ref="Z63:AA63"/>
    <mergeCell ref="Z65:AC65"/>
    <mergeCell ref="AA114:AB114"/>
    <mergeCell ref="AA115:AB115"/>
    <mergeCell ref="Z116:AB116"/>
    <mergeCell ref="AA117:AB117"/>
    <mergeCell ref="Z118:AB118"/>
    <mergeCell ref="AA92:AB92"/>
    <mergeCell ref="AA93:AB93"/>
    <mergeCell ref="AA94:AB94"/>
    <mergeCell ref="Z95:AB95"/>
    <mergeCell ref="Z97:AC97"/>
    <mergeCell ref="Z98:AA98"/>
    <mergeCell ref="AB98:AC98"/>
    <mergeCell ref="Z107:AA107"/>
    <mergeCell ref="Z109:AC109"/>
    <mergeCell ref="Z66:AC66"/>
    <mergeCell ref="Z68:AC68"/>
    <mergeCell ref="Z76:AA76"/>
    <mergeCell ref="Z22:AC22"/>
    <mergeCell ref="Z26:AA26"/>
    <mergeCell ref="Z28:AC28"/>
    <mergeCell ref="Z38:AA38"/>
    <mergeCell ref="Z40:AC40"/>
    <mergeCell ref="Z46:AB46"/>
    <mergeCell ref="Z48:AC48"/>
    <mergeCell ref="AA49:AB49"/>
    <mergeCell ref="AA50:AB50"/>
    <mergeCell ref="V114:W114"/>
    <mergeCell ref="V115:W115"/>
    <mergeCell ref="U116:W116"/>
    <mergeCell ref="V117:W117"/>
    <mergeCell ref="U118:W118"/>
    <mergeCell ref="Z1:AC1"/>
    <mergeCell ref="Z2:AC2"/>
    <mergeCell ref="Z3:AC3"/>
    <mergeCell ref="AB4:AC4"/>
    <mergeCell ref="AB5:AC5"/>
    <mergeCell ref="AB6:AC6"/>
    <mergeCell ref="AB7:AC7"/>
    <mergeCell ref="AB8:AC8"/>
    <mergeCell ref="AB9:AC9"/>
    <mergeCell ref="Z11:AC11"/>
    <mergeCell ref="AA12:AB12"/>
    <mergeCell ref="AA13:AB13"/>
    <mergeCell ref="AA14:AB14"/>
    <mergeCell ref="AA15:AB15"/>
    <mergeCell ref="AA16:AB16"/>
    <mergeCell ref="AA17:AB17"/>
    <mergeCell ref="AA18:AB18"/>
    <mergeCell ref="Z19:AB19"/>
    <mergeCell ref="Z21:AC21"/>
    <mergeCell ref="U97:X97"/>
    <mergeCell ref="U98:V98"/>
    <mergeCell ref="W98:X98"/>
    <mergeCell ref="U107:V107"/>
    <mergeCell ref="U109:X109"/>
    <mergeCell ref="U110:W110"/>
    <mergeCell ref="V111:W111"/>
    <mergeCell ref="V112:W112"/>
    <mergeCell ref="V113:W113"/>
    <mergeCell ref="V85:W85"/>
    <mergeCell ref="U87:W87"/>
    <mergeCell ref="U89:X89"/>
    <mergeCell ref="V90:W90"/>
    <mergeCell ref="V91:W91"/>
    <mergeCell ref="V92:W92"/>
    <mergeCell ref="V93:W93"/>
    <mergeCell ref="V94:W94"/>
    <mergeCell ref="U95:W95"/>
    <mergeCell ref="U63:V63"/>
    <mergeCell ref="U65:X65"/>
    <mergeCell ref="U66:X66"/>
    <mergeCell ref="U68:X68"/>
    <mergeCell ref="U76:V76"/>
    <mergeCell ref="U78:X78"/>
    <mergeCell ref="U81:V81"/>
    <mergeCell ref="U83:X83"/>
    <mergeCell ref="V84:W84"/>
    <mergeCell ref="U40:X40"/>
    <mergeCell ref="U46:W46"/>
    <mergeCell ref="U48:X48"/>
    <mergeCell ref="V49:W49"/>
    <mergeCell ref="V50:W50"/>
    <mergeCell ref="V51:W51"/>
    <mergeCell ref="V52:W52"/>
    <mergeCell ref="U53:W53"/>
    <mergeCell ref="U55:X55"/>
    <mergeCell ref="P118:R118"/>
    <mergeCell ref="U1:X1"/>
    <mergeCell ref="U2:X2"/>
    <mergeCell ref="U3:X3"/>
    <mergeCell ref="W4:X4"/>
    <mergeCell ref="W5:X5"/>
    <mergeCell ref="W6:X6"/>
    <mergeCell ref="W7:X7"/>
    <mergeCell ref="W8:X8"/>
    <mergeCell ref="W9:X9"/>
    <mergeCell ref="U11:X11"/>
    <mergeCell ref="V12:W12"/>
    <mergeCell ref="V13:W13"/>
    <mergeCell ref="V14:W14"/>
    <mergeCell ref="V15:W15"/>
    <mergeCell ref="V16:W16"/>
    <mergeCell ref="V17:W17"/>
    <mergeCell ref="V18:W18"/>
    <mergeCell ref="U19:W19"/>
    <mergeCell ref="U21:X21"/>
    <mergeCell ref="U22:X22"/>
    <mergeCell ref="U26:V26"/>
    <mergeCell ref="U28:X28"/>
    <mergeCell ref="U38:V38"/>
    <mergeCell ref="P109:S109"/>
    <mergeCell ref="P110:R110"/>
    <mergeCell ref="Q111:R111"/>
    <mergeCell ref="Q112:R112"/>
    <mergeCell ref="Q113:R113"/>
    <mergeCell ref="Q114:R114"/>
    <mergeCell ref="Q115:R115"/>
    <mergeCell ref="P116:R116"/>
    <mergeCell ref="Q117:R117"/>
    <mergeCell ref="Q91:R91"/>
    <mergeCell ref="Q92:R92"/>
    <mergeCell ref="Q93:R93"/>
    <mergeCell ref="Q94:R94"/>
    <mergeCell ref="P95:R95"/>
    <mergeCell ref="P97:S97"/>
    <mergeCell ref="P98:Q98"/>
    <mergeCell ref="R98:S98"/>
    <mergeCell ref="P107:Q107"/>
    <mergeCell ref="P76:Q76"/>
    <mergeCell ref="P78:S78"/>
    <mergeCell ref="P81:Q81"/>
    <mergeCell ref="P83:S83"/>
    <mergeCell ref="Q84:R84"/>
    <mergeCell ref="Q85:R85"/>
    <mergeCell ref="P87:R87"/>
    <mergeCell ref="P89:S89"/>
    <mergeCell ref="Q90:R90"/>
    <mergeCell ref="Q50:R50"/>
    <mergeCell ref="Q51:R51"/>
    <mergeCell ref="Q52:R52"/>
    <mergeCell ref="P53:R53"/>
    <mergeCell ref="P55:S55"/>
    <mergeCell ref="P63:Q63"/>
    <mergeCell ref="P65:S65"/>
    <mergeCell ref="P66:S66"/>
    <mergeCell ref="P68:S68"/>
    <mergeCell ref="P21:S21"/>
    <mergeCell ref="P22:S22"/>
    <mergeCell ref="P26:Q26"/>
    <mergeCell ref="P28:S28"/>
    <mergeCell ref="P38:Q38"/>
    <mergeCell ref="P40:S40"/>
    <mergeCell ref="P46:R46"/>
    <mergeCell ref="P48:S48"/>
    <mergeCell ref="Q49:R49"/>
    <mergeCell ref="P11:S11"/>
    <mergeCell ref="Q12:R12"/>
    <mergeCell ref="Q13:R13"/>
    <mergeCell ref="Q14:R14"/>
    <mergeCell ref="Q15:R15"/>
    <mergeCell ref="Q16:R16"/>
    <mergeCell ref="Q17:R17"/>
    <mergeCell ref="Q18:R18"/>
    <mergeCell ref="P19:R19"/>
    <mergeCell ref="P1:S1"/>
    <mergeCell ref="P2:S2"/>
    <mergeCell ref="P3:S3"/>
    <mergeCell ref="R4:S4"/>
    <mergeCell ref="R5:S5"/>
    <mergeCell ref="R6:S6"/>
    <mergeCell ref="R7:S7"/>
    <mergeCell ref="R8:S8"/>
    <mergeCell ref="R9:S9"/>
    <mergeCell ref="F116:H116"/>
    <mergeCell ref="G117:H117"/>
    <mergeCell ref="F118:H118"/>
    <mergeCell ref="G111:H111"/>
    <mergeCell ref="G112:H112"/>
    <mergeCell ref="G113:H113"/>
    <mergeCell ref="G114:H114"/>
    <mergeCell ref="G115:H115"/>
    <mergeCell ref="F98:G98"/>
    <mergeCell ref="H98:I98"/>
    <mergeCell ref="F107:G107"/>
    <mergeCell ref="F109:I109"/>
    <mergeCell ref="F110:H110"/>
    <mergeCell ref="G92:H92"/>
    <mergeCell ref="G93:H93"/>
    <mergeCell ref="G94:H94"/>
    <mergeCell ref="F95:H95"/>
    <mergeCell ref="F97:I97"/>
    <mergeCell ref="G85:H85"/>
    <mergeCell ref="F87:H87"/>
    <mergeCell ref="F89:I89"/>
    <mergeCell ref="G90:H90"/>
    <mergeCell ref="G91:H91"/>
    <mergeCell ref="F76:G76"/>
    <mergeCell ref="F78:I78"/>
    <mergeCell ref="F81:G81"/>
    <mergeCell ref="F83:I83"/>
    <mergeCell ref="G84:H84"/>
    <mergeCell ref="F55:I55"/>
    <mergeCell ref="F63:G63"/>
    <mergeCell ref="F65:I65"/>
    <mergeCell ref="F66:I66"/>
    <mergeCell ref="F68:I68"/>
    <mergeCell ref="G49:H49"/>
    <mergeCell ref="G50:H50"/>
    <mergeCell ref="G51:H51"/>
    <mergeCell ref="G52:H52"/>
    <mergeCell ref="F53:H53"/>
    <mergeCell ref="F28:I28"/>
    <mergeCell ref="F38:G38"/>
    <mergeCell ref="F40:I40"/>
    <mergeCell ref="F46:H46"/>
    <mergeCell ref="F48:I48"/>
    <mergeCell ref="G18:H18"/>
    <mergeCell ref="F19:H19"/>
    <mergeCell ref="F21:I21"/>
    <mergeCell ref="F22:I22"/>
    <mergeCell ref="F26:G26"/>
    <mergeCell ref="G13:H13"/>
    <mergeCell ref="G14:H14"/>
    <mergeCell ref="G15:H15"/>
    <mergeCell ref="G16:H16"/>
    <mergeCell ref="G17:H17"/>
    <mergeCell ref="H7:I7"/>
    <mergeCell ref="H8:I8"/>
    <mergeCell ref="H9:I9"/>
    <mergeCell ref="F11:I11"/>
    <mergeCell ref="G12:H12"/>
    <mergeCell ref="F1:I1"/>
    <mergeCell ref="F3:I3"/>
    <mergeCell ref="H4:I4"/>
    <mergeCell ref="H5:I5"/>
    <mergeCell ref="H6:I6"/>
    <mergeCell ref="F2:I2"/>
    <mergeCell ref="B14:C14"/>
    <mergeCell ref="A1:D1"/>
    <mergeCell ref="A3:D3"/>
    <mergeCell ref="C4:D4"/>
    <mergeCell ref="C5:D5"/>
    <mergeCell ref="C6:D6"/>
    <mergeCell ref="C7:D7"/>
    <mergeCell ref="C8:D8"/>
    <mergeCell ref="C9:D9"/>
    <mergeCell ref="A11:D11"/>
    <mergeCell ref="B12:C12"/>
    <mergeCell ref="B13:C13"/>
    <mergeCell ref="B15:C15"/>
    <mergeCell ref="B16:C16"/>
    <mergeCell ref="B17:C17"/>
    <mergeCell ref="B18:C18"/>
    <mergeCell ref="A19:C19"/>
    <mergeCell ref="A21:D21"/>
    <mergeCell ref="A22:D22"/>
    <mergeCell ref="A26:B26"/>
    <mergeCell ref="A48:D48"/>
    <mergeCell ref="A28:D28"/>
    <mergeCell ref="A38:B38"/>
    <mergeCell ref="A40:D40"/>
    <mergeCell ref="A46:C46"/>
    <mergeCell ref="A68:D68"/>
    <mergeCell ref="B49:C49"/>
    <mergeCell ref="B50:C50"/>
    <mergeCell ref="B51:C51"/>
    <mergeCell ref="B52:C52"/>
    <mergeCell ref="A53:C53"/>
    <mergeCell ref="A55:D55"/>
    <mergeCell ref="A63:B63"/>
    <mergeCell ref="A65:D65"/>
    <mergeCell ref="A66:D66"/>
    <mergeCell ref="B92:C92"/>
    <mergeCell ref="A76:B76"/>
    <mergeCell ref="A78:D78"/>
    <mergeCell ref="A81:B81"/>
    <mergeCell ref="A83:D83"/>
    <mergeCell ref="B84:C84"/>
    <mergeCell ref="B85:C85"/>
    <mergeCell ref="A87:C87"/>
    <mergeCell ref="A89:D89"/>
    <mergeCell ref="B90:C90"/>
    <mergeCell ref="B91:C91"/>
    <mergeCell ref="A118:C118"/>
    <mergeCell ref="B112:C112"/>
    <mergeCell ref="B113:C113"/>
    <mergeCell ref="B114:C114"/>
    <mergeCell ref="B115:C115"/>
    <mergeCell ref="A116:C116"/>
    <mergeCell ref="B117:C117"/>
    <mergeCell ref="B111:C111"/>
    <mergeCell ref="B93:C93"/>
    <mergeCell ref="B94:C94"/>
    <mergeCell ref="A95:C95"/>
    <mergeCell ref="A97:D97"/>
    <mergeCell ref="A98:B98"/>
    <mergeCell ref="C98:D98"/>
    <mergeCell ref="A107:B107"/>
    <mergeCell ref="A109:D109"/>
    <mergeCell ref="A110:C1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18"/>
  <sheetViews>
    <sheetView topLeftCell="J1" workbookViewId="0">
      <selection activeCell="S12" sqref="S12"/>
    </sheetView>
  </sheetViews>
  <sheetFormatPr defaultRowHeight="15" x14ac:dyDescent="0.25"/>
  <cols>
    <col min="1" max="1" width="0" hidden="1" customWidth="1"/>
    <col min="2" max="2" width="46.42578125" style="1" hidden="1" customWidth="1"/>
    <col min="3" max="3" width="17.7109375" style="1" hidden="1" customWidth="1"/>
    <col min="4" max="4" width="17" hidden="1" customWidth="1"/>
    <col min="5" max="5" width="0" hidden="1" customWidth="1"/>
    <col min="6" max="6" width="4.7109375" hidden="1" customWidth="1"/>
    <col min="7" max="7" width="46.42578125" hidden="1" customWidth="1"/>
    <col min="8" max="8" width="23.5703125" hidden="1" customWidth="1"/>
    <col min="9" max="9" width="11.7109375" hidden="1" customWidth="1"/>
    <col min="10" max="10" width="11.7109375" customWidth="1"/>
    <col min="11" max="11" width="7" customWidth="1"/>
    <col min="12" max="12" width="41.5703125" customWidth="1"/>
    <col min="13" max="13" width="17.5703125" customWidth="1"/>
    <col min="14" max="14" width="11.7109375" customWidth="1"/>
    <col min="16" max="16" width="6.28515625" customWidth="1"/>
    <col min="17" max="17" width="44.85546875" customWidth="1"/>
    <col min="18" max="18" width="17" customWidth="1"/>
    <col min="19" max="19" width="12.140625" customWidth="1"/>
    <col min="21" max="21" width="7.7109375" customWidth="1"/>
    <col min="22" max="22" width="40.42578125" customWidth="1"/>
    <col min="23" max="23" width="16.5703125" customWidth="1"/>
    <col min="24" max="24" width="12.42578125" customWidth="1"/>
    <col min="27" max="27" width="43.85546875" customWidth="1"/>
    <col min="28" max="28" width="15.85546875" customWidth="1"/>
    <col min="29" max="29" width="13.5703125" customWidth="1"/>
  </cols>
  <sheetData>
    <row r="1" spans="1:30" s="200" customFormat="1" ht="15.75" thickBot="1" x14ac:dyDescent="0.3">
      <c r="A1" s="252" t="s">
        <v>92</v>
      </c>
      <c r="B1" s="252"/>
      <c r="C1" s="252"/>
      <c r="D1" s="252"/>
      <c r="F1" s="252" t="s">
        <v>92</v>
      </c>
      <c r="G1" s="252"/>
      <c r="H1" s="252"/>
      <c r="I1" s="252"/>
      <c r="J1" s="201"/>
      <c r="K1" s="346" t="s">
        <v>92</v>
      </c>
      <c r="L1" s="346"/>
      <c r="M1" s="346"/>
      <c r="N1" s="346"/>
      <c r="O1" s="307"/>
      <c r="P1" s="346" t="s">
        <v>92</v>
      </c>
      <c r="Q1" s="346"/>
      <c r="R1" s="346"/>
      <c r="S1" s="346"/>
      <c r="T1" s="307"/>
      <c r="U1" s="346" t="s">
        <v>92</v>
      </c>
      <c r="V1" s="346"/>
      <c r="W1" s="346"/>
      <c r="X1" s="346"/>
      <c r="Y1" s="307"/>
      <c r="Z1" s="346" t="s">
        <v>92</v>
      </c>
      <c r="AA1" s="346"/>
      <c r="AB1" s="346"/>
      <c r="AC1" s="346"/>
      <c r="AD1" s="307"/>
    </row>
    <row r="2" spans="1:30" s="1" customFormat="1" ht="33" customHeight="1" thickBot="1" x14ac:dyDescent="0.3">
      <c r="F2" s="259" t="s">
        <v>201</v>
      </c>
      <c r="G2" s="260"/>
      <c r="H2" s="260"/>
      <c r="I2" s="260"/>
      <c r="J2" s="194"/>
      <c r="K2" s="357" t="s">
        <v>212</v>
      </c>
      <c r="L2" s="358"/>
      <c r="M2" s="358"/>
      <c r="N2" s="359"/>
      <c r="O2" s="288"/>
      <c r="P2" s="259" t="s">
        <v>202</v>
      </c>
      <c r="Q2" s="260"/>
      <c r="R2" s="260"/>
      <c r="S2" s="270"/>
      <c r="T2" s="288"/>
      <c r="U2" s="259" t="s">
        <v>204</v>
      </c>
      <c r="V2" s="260"/>
      <c r="W2" s="260"/>
      <c r="X2" s="270"/>
      <c r="Y2" s="288"/>
      <c r="Z2" s="259" t="s">
        <v>215</v>
      </c>
      <c r="AA2" s="260"/>
      <c r="AB2" s="260"/>
      <c r="AC2" s="270"/>
      <c r="AD2" s="288"/>
    </row>
    <row r="3" spans="1:30" x14ac:dyDescent="0.25">
      <c r="A3" s="233" t="s">
        <v>0</v>
      </c>
      <c r="B3" s="233"/>
      <c r="C3" s="233"/>
      <c r="D3" s="233"/>
      <c r="F3" s="253" t="s">
        <v>0</v>
      </c>
      <c r="G3" s="253"/>
      <c r="H3" s="253"/>
      <c r="I3" s="254"/>
      <c r="J3" s="174"/>
      <c r="K3" s="264" t="s">
        <v>0</v>
      </c>
      <c r="L3" s="264"/>
      <c r="M3" s="264"/>
      <c r="N3" s="264"/>
      <c r="O3" s="186"/>
      <c r="P3" s="289" t="s">
        <v>0</v>
      </c>
      <c r="Q3" s="289"/>
      <c r="R3" s="289"/>
      <c r="S3" s="289"/>
      <c r="T3" s="186"/>
      <c r="U3" s="289" t="s">
        <v>0</v>
      </c>
      <c r="V3" s="289"/>
      <c r="W3" s="289"/>
      <c r="X3" s="289"/>
      <c r="Y3" s="186"/>
      <c r="Z3" s="289" t="s">
        <v>0</v>
      </c>
      <c r="AA3" s="289"/>
      <c r="AB3" s="289"/>
      <c r="AC3" s="289"/>
      <c r="AD3" s="186"/>
    </row>
    <row r="4" spans="1:30" ht="39" customHeight="1" x14ac:dyDescent="0.25">
      <c r="A4" s="9">
        <v>1</v>
      </c>
      <c r="B4" s="22" t="s">
        <v>1</v>
      </c>
      <c r="C4" s="255" t="s">
        <v>184</v>
      </c>
      <c r="D4" s="255"/>
      <c r="F4" s="9">
        <v>1</v>
      </c>
      <c r="G4" s="22" t="s">
        <v>1</v>
      </c>
      <c r="H4" s="255" t="s">
        <v>184</v>
      </c>
      <c r="I4" s="256"/>
      <c r="J4" s="174"/>
      <c r="K4" s="129">
        <v>1</v>
      </c>
      <c r="L4" s="294" t="s">
        <v>1</v>
      </c>
      <c r="M4" s="295" t="s">
        <v>184</v>
      </c>
      <c r="N4" s="295"/>
      <c r="O4" s="186"/>
      <c r="P4" s="129">
        <v>1</v>
      </c>
      <c r="Q4" s="294" t="s">
        <v>1</v>
      </c>
      <c r="R4" s="295" t="s">
        <v>184</v>
      </c>
      <c r="S4" s="295"/>
      <c r="T4" s="186"/>
      <c r="U4" s="129">
        <v>1</v>
      </c>
      <c r="V4" s="294" t="s">
        <v>1</v>
      </c>
      <c r="W4" s="295" t="s">
        <v>184</v>
      </c>
      <c r="X4" s="295"/>
      <c r="Y4" s="186"/>
      <c r="Z4" s="129">
        <v>1</v>
      </c>
      <c r="AA4" s="294" t="s">
        <v>1</v>
      </c>
      <c r="AB4" s="295" t="s">
        <v>184</v>
      </c>
      <c r="AC4" s="295"/>
      <c r="AD4" s="186"/>
    </row>
    <row r="5" spans="1:30" ht="22.5" customHeight="1" x14ac:dyDescent="0.25">
      <c r="A5" s="25">
        <v>2</v>
      </c>
      <c r="B5" s="6" t="s">
        <v>2</v>
      </c>
      <c r="C5" s="234" t="str">
        <f>'Quadro-Resumo'!C13</f>
        <v>2123-05</v>
      </c>
      <c r="D5" s="234"/>
      <c r="F5" s="25">
        <v>2</v>
      </c>
      <c r="G5" s="6" t="s">
        <v>2</v>
      </c>
      <c r="H5" s="234" t="str">
        <f>'Quadro-Resumo'!C29</f>
        <v>2123-05</v>
      </c>
      <c r="I5" s="251"/>
      <c r="J5" s="174"/>
      <c r="K5" s="298">
        <v>2</v>
      </c>
      <c r="L5" s="143" t="s">
        <v>2</v>
      </c>
      <c r="M5" s="267" t="str">
        <f>'Quadro-Resumo'!C29</f>
        <v>2123-05</v>
      </c>
      <c r="N5" s="267"/>
      <c r="O5" s="186"/>
      <c r="P5" s="298">
        <v>2</v>
      </c>
      <c r="Q5" s="143" t="s">
        <v>2</v>
      </c>
      <c r="R5" s="267" t="str">
        <f>'Quadro-Resumo'!C29</f>
        <v>2123-05</v>
      </c>
      <c r="S5" s="267"/>
      <c r="T5" s="186"/>
      <c r="U5" s="298">
        <v>2</v>
      </c>
      <c r="V5" s="143" t="s">
        <v>2</v>
      </c>
      <c r="W5" s="267" t="str">
        <f>'Quadro-Resumo'!C29</f>
        <v>2123-05</v>
      </c>
      <c r="X5" s="267"/>
      <c r="Y5" s="186"/>
      <c r="Z5" s="298">
        <v>2</v>
      </c>
      <c r="AA5" s="143" t="s">
        <v>2</v>
      </c>
      <c r="AB5" s="267" t="str">
        <f>'Quadro-Resumo'!C29</f>
        <v>2123-05</v>
      </c>
      <c r="AC5" s="267"/>
      <c r="AD5" s="186"/>
    </row>
    <row r="6" spans="1:30" s="200" customFormat="1" ht="19.5" customHeight="1" x14ac:dyDescent="0.25">
      <c r="A6" s="198">
        <v>3</v>
      </c>
      <c r="B6" s="199" t="s">
        <v>93</v>
      </c>
      <c r="C6" s="257">
        <v>1220.99</v>
      </c>
      <c r="D6" s="257"/>
      <c r="F6" s="198">
        <v>3</v>
      </c>
      <c r="G6" s="199" t="s">
        <v>93</v>
      </c>
      <c r="H6" s="257">
        <v>1220.99</v>
      </c>
      <c r="I6" s="258"/>
      <c r="J6" s="201"/>
      <c r="K6" s="302">
        <v>3</v>
      </c>
      <c r="L6" s="303" t="s">
        <v>93</v>
      </c>
      <c r="M6" s="265">
        <v>1220.99</v>
      </c>
      <c r="N6" s="265"/>
      <c r="O6" s="307"/>
      <c r="P6" s="302">
        <v>3</v>
      </c>
      <c r="Q6" s="303" t="s">
        <v>93</v>
      </c>
      <c r="R6" s="265">
        <v>1235.6400000000001</v>
      </c>
      <c r="S6" s="265"/>
      <c r="T6" s="307"/>
      <c r="U6" s="302">
        <v>3</v>
      </c>
      <c r="V6" s="303" t="s">
        <v>93</v>
      </c>
      <c r="W6" s="265">
        <v>1235.6400000000001</v>
      </c>
      <c r="X6" s="265"/>
      <c r="Y6" s="307"/>
      <c r="Z6" s="302">
        <v>3</v>
      </c>
      <c r="AA6" s="303" t="s">
        <v>93</v>
      </c>
      <c r="AB6" s="265">
        <v>1319.17</v>
      </c>
      <c r="AC6" s="265"/>
      <c r="AD6" s="307"/>
    </row>
    <row r="7" spans="1:30" ht="39" customHeight="1" x14ac:dyDescent="0.25">
      <c r="A7" s="25">
        <v>4</v>
      </c>
      <c r="B7" s="6" t="s">
        <v>94</v>
      </c>
      <c r="C7" s="232" t="s">
        <v>112</v>
      </c>
      <c r="D7" s="232"/>
      <c r="F7" s="25">
        <v>4</v>
      </c>
      <c r="G7" s="6" t="s">
        <v>94</v>
      </c>
      <c r="H7" s="232" t="s">
        <v>112</v>
      </c>
      <c r="I7" s="249"/>
      <c r="J7" s="174"/>
      <c r="K7" s="298">
        <v>4</v>
      </c>
      <c r="L7" s="143" t="s">
        <v>94</v>
      </c>
      <c r="M7" s="269" t="s">
        <v>112</v>
      </c>
      <c r="N7" s="269"/>
      <c r="O7" s="186"/>
      <c r="P7" s="298">
        <v>4</v>
      </c>
      <c r="Q7" s="143" t="s">
        <v>94</v>
      </c>
      <c r="R7" s="269" t="s">
        <v>112</v>
      </c>
      <c r="S7" s="269"/>
      <c r="T7" s="186"/>
      <c r="U7" s="298">
        <v>4</v>
      </c>
      <c r="V7" s="143" t="s">
        <v>94</v>
      </c>
      <c r="W7" s="269" t="s">
        <v>112</v>
      </c>
      <c r="X7" s="269"/>
      <c r="Y7" s="186"/>
      <c r="Z7" s="298">
        <v>4</v>
      </c>
      <c r="AA7" s="143" t="s">
        <v>94</v>
      </c>
      <c r="AB7" s="269" t="s">
        <v>112</v>
      </c>
      <c r="AC7" s="269"/>
      <c r="AD7" s="186"/>
    </row>
    <row r="8" spans="1:30" ht="24.75" customHeight="1" x14ac:dyDescent="0.25">
      <c r="A8" s="25">
        <v>5</v>
      </c>
      <c r="B8" s="6" t="s">
        <v>3</v>
      </c>
      <c r="C8" s="250">
        <v>43586</v>
      </c>
      <c r="D8" s="234"/>
      <c r="F8" s="25">
        <v>5</v>
      </c>
      <c r="G8" s="6" t="s">
        <v>3</v>
      </c>
      <c r="H8" s="250">
        <v>43586</v>
      </c>
      <c r="I8" s="251"/>
      <c r="J8" s="174"/>
      <c r="K8" s="298">
        <v>5</v>
      </c>
      <c r="L8" s="143" t="s">
        <v>3</v>
      </c>
      <c r="M8" s="266">
        <v>43586</v>
      </c>
      <c r="N8" s="267"/>
      <c r="O8" s="186"/>
      <c r="P8" s="298">
        <v>5</v>
      </c>
      <c r="Q8" s="143" t="s">
        <v>3</v>
      </c>
      <c r="R8" s="266">
        <v>43952</v>
      </c>
      <c r="S8" s="267"/>
      <c r="T8" s="186"/>
      <c r="U8" s="298">
        <v>5</v>
      </c>
      <c r="V8" s="143" t="s">
        <v>3</v>
      </c>
      <c r="W8" s="266">
        <v>43952</v>
      </c>
      <c r="X8" s="267"/>
      <c r="Y8" s="186"/>
      <c r="Z8" s="298">
        <v>5</v>
      </c>
      <c r="AA8" s="143" t="s">
        <v>3</v>
      </c>
      <c r="AB8" s="266">
        <v>44317</v>
      </c>
      <c r="AC8" s="267"/>
      <c r="AD8" s="186"/>
    </row>
    <row r="9" spans="1:30" ht="24.75" customHeight="1" x14ac:dyDescent="0.25">
      <c r="A9" s="25">
        <v>6</v>
      </c>
      <c r="B9" s="6" t="s">
        <v>95</v>
      </c>
      <c r="C9" s="250" t="s">
        <v>113</v>
      </c>
      <c r="D9" s="234"/>
      <c r="F9" s="25">
        <v>6</v>
      </c>
      <c r="G9" s="6" t="s">
        <v>95</v>
      </c>
      <c r="H9" s="250" t="s">
        <v>113</v>
      </c>
      <c r="I9" s="251"/>
      <c r="J9" s="174"/>
      <c r="K9" s="298">
        <v>6</v>
      </c>
      <c r="L9" s="143" t="s">
        <v>95</v>
      </c>
      <c r="M9" s="266" t="s">
        <v>113</v>
      </c>
      <c r="N9" s="267"/>
      <c r="O9" s="186"/>
      <c r="P9" s="298">
        <v>6</v>
      </c>
      <c r="Q9" s="143" t="s">
        <v>95</v>
      </c>
      <c r="R9" s="266" t="s">
        <v>203</v>
      </c>
      <c r="S9" s="267"/>
      <c r="T9" s="186"/>
      <c r="U9" s="298">
        <v>6</v>
      </c>
      <c r="V9" s="143" t="s">
        <v>95</v>
      </c>
      <c r="W9" s="266" t="s">
        <v>203</v>
      </c>
      <c r="X9" s="267"/>
      <c r="Y9" s="186"/>
      <c r="Z9" s="298">
        <v>6</v>
      </c>
      <c r="AA9" s="143" t="s">
        <v>95</v>
      </c>
      <c r="AB9" s="266" t="s">
        <v>205</v>
      </c>
      <c r="AC9" s="267"/>
      <c r="AD9" s="186"/>
    </row>
    <row r="10" spans="1:30" x14ac:dyDescent="0.25">
      <c r="G10" s="1"/>
      <c r="H10" s="1"/>
      <c r="J10" s="174"/>
      <c r="K10" s="127"/>
      <c r="L10" s="132"/>
      <c r="M10" s="132"/>
      <c r="N10" s="127"/>
      <c r="O10" s="186"/>
      <c r="P10" s="186"/>
      <c r="Q10" s="288"/>
      <c r="R10" s="288"/>
      <c r="S10" s="186"/>
      <c r="T10" s="186"/>
      <c r="U10" s="186"/>
      <c r="V10" s="288"/>
      <c r="W10" s="288"/>
      <c r="X10" s="186"/>
      <c r="Y10" s="186"/>
      <c r="Z10" s="186"/>
      <c r="AA10" s="288"/>
      <c r="AB10" s="288"/>
      <c r="AC10" s="186"/>
      <c r="AD10" s="186"/>
    </row>
    <row r="11" spans="1:30" ht="27.75" customHeight="1" x14ac:dyDescent="0.25">
      <c r="A11" s="211" t="s">
        <v>77</v>
      </c>
      <c r="B11" s="211"/>
      <c r="C11" s="211"/>
      <c r="D11" s="211"/>
      <c r="F11" s="211" t="s">
        <v>77</v>
      </c>
      <c r="G11" s="211"/>
      <c r="H11" s="211"/>
      <c r="I11" s="218"/>
      <c r="J11" s="174"/>
      <c r="K11" s="309" t="s">
        <v>77</v>
      </c>
      <c r="L11" s="309"/>
      <c r="M11" s="309"/>
      <c r="N11" s="309"/>
      <c r="O11" s="186"/>
      <c r="P11" s="309" t="s">
        <v>77</v>
      </c>
      <c r="Q11" s="309"/>
      <c r="R11" s="309"/>
      <c r="S11" s="309"/>
      <c r="T11" s="186"/>
      <c r="U11" s="309" t="s">
        <v>77</v>
      </c>
      <c r="V11" s="309"/>
      <c r="W11" s="309"/>
      <c r="X11" s="309"/>
      <c r="Y11" s="186"/>
      <c r="Z11" s="309" t="s">
        <v>77</v>
      </c>
      <c r="AA11" s="309"/>
      <c r="AB11" s="309"/>
      <c r="AC11" s="309"/>
      <c r="AD11" s="186"/>
    </row>
    <row r="12" spans="1:30" x14ac:dyDescent="0.25">
      <c r="A12" s="34">
        <v>1</v>
      </c>
      <c r="B12" s="244" t="s">
        <v>4</v>
      </c>
      <c r="C12" s="244"/>
      <c r="D12" s="35" t="s">
        <v>5</v>
      </c>
      <c r="F12" s="101">
        <v>1</v>
      </c>
      <c r="G12" s="244" t="s">
        <v>4</v>
      </c>
      <c r="H12" s="244"/>
      <c r="I12" s="159" t="s">
        <v>5</v>
      </c>
      <c r="J12" s="174"/>
      <c r="K12" s="206">
        <v>1</v>
      </c>
      <c r="L12" s="312" t="s">
        <v>4</v>
      </c>
      <c r="M12" s="312"/>
      <c r="N12" s="314" t="s">
        <v>5</v>
      </c>
      <c r="O12" s="186"/>
      <c r="P12" s="206">
        <v>1</v>
      </c>
      <c r="Q12" s="312" t="s">
        <v>4</v>
      </c>
      <c r="R12" s="312"/>
      <c r="S12" s="314" t="s">
        <v>5</v>
      </c>
      <c r="T12" s="186"/>
      <c r="U12" s="206">
        <v>1</v>
      </c>
      <c r="V12" s="312" t="s">
        <v>4</v>
      </c>
      <c r="W12" s="312"/>
      <c r="X12" s="314" t="s">
        <v>5</v>
      </c>
      <c r="Y12" s="186"/>
      <c r="Z12" s="206">
        <v>1</v>
      </c>
      <c r="AA12" s="312" t="s">
        <v>4</v>
      </c>
      <c r="AB12" s="312"/>
      <c r="AC12" s="314" t="s">
        <v>5</v>
      </c>
      <c r="AD12" s="186"/>
    </row>
    <row r="13" spans="1:30" x14ac:dyDescent="0.25">
      <c r="A13" s="2" t="s">
        <v>6</v>
      </c>
      <c r="B13" s="234" t="s">
        <v>7</v>
      </c>
      <c r="C13" s="234"/>
      <c r="D13" s="28">
        <f>'Quadro-Resumo'!D13</f>
        <v>9000</v>
      </c>
      <c r="F13" s="2" t="s">
        <v>6</v>
      </c>
      <c r="G13" s="234" t="s">
        <v>7</v>
      </c>
      <c r="H13" s="234"/>
      <c r="I13" s="181">
        <f>'Quadro-Resumo'!D29</f>
        <v>9000</v>
      </c>
      <c r="J13" s="174"/>
      <c r="K13" s="128" t="s">
        <v>6</v>
      </c>
      <c r="L13" s="267" t="s">
        <v>7</v>
      </c>
      <c r="M13" s="267"/>
      <c r="N13" s="154">
        <f>'Quadro-Resumo'!D29</f>
        <v>9000</v>
      </c>
      <c r="O13" s="186"/>
      <c r="P13" s="128" t="s">
        <v>6</v>
      </c>
      <c r="Q13" s="267" t="s">
        <v>7</v>
      </c>
      <c r="R13" s="267"/>
      <c r="S13" s="140">
        <f>'Quadro-Resumo'!D29*1.012</f>
        <v>9108</v>
      </c>
      <c r="T13" s="186"/>
      <c r="U13" s="128" t="s">
        <v>6</v>
      </c>
      <c r="V13" s="267" t="s">
        <v>7</v>
      </c>
      <c r="W13" s="267"/>
      <c r="X13" s="154">
        <f>'Quadro-Resumo'!D29*1.012</f>
        <v>9108</v>
      </c>
      <c r="Y13" s="186"/>
      <c r="Z13" s="128" t="s">
        <v>6</v>
      </c>
      <c r="AA13" s="267" t="s">
        <v>7</v>
      </c>
      <c r="AB13" s="267"/>
      <c r="AC13" s="154">
        <f>'Quadro-Resumo'!D29*1.012*1.0676</f>
        <v>9723.7008000000005</v>
      </c>
      <c r="AD13" s="186"/>
    </row>
    <row r="14" spans="1:30" x14ac:dyDescent="0.25">
      <c r="A14" s="2" t="s">
        <v>8</v>
      </c>
      <c r="B14" s="234" t="s">
        <v>9</v>
      </c>
      <c r="C14" s="234"/>
      <c r="D14" s="29">
        <v>0</v>
      </c>
      <c r="F14" s="2" t="s">
        <v>8</v>
      </c>
      <c r="G14" s="234" t="s">
        <v>9</v>
      </c>
      <c r="H14" s="234"/>
      <c r="I14" s="182">
        <v>0</v>
      </c>
      <c r="J14" s="174"/>
      <c r="K14" s="128" t="s">
        <v>8</v>
      </c>
      <c r="L14" s="267" t="s">
        <v>9</v>
      </c>
      <c r="M14" s="267"/>
      <c r="N14" s="157">
        <v>0</v>
      </c>
      <c r="O14" s="186"/>
      <c r="P14" s="128" t="s">
        <v>8</v>
      </c>
      <c r="Q14" s="267" t="s">
        <v>9</v>
      </c>
      <c r="R14" s="267"/>
      <c r="S14" s="157">
        <v>0</v>
      </c>
      <c r="T14" s="186"/>
      <c r="U14" s="128" t="s">
        <v>8</v>
      </c>
      <c r="V14" s="267" t="s">
        <v>9</v>
      </c>
      <c r="W14" s="267"/>
      <c r="X14" s="157">
        <v>0</v>
      </c>
      <c r="Y14" s="186"/>
      <c r="Z14" s="128" t="s">
        <v>8</v>
      </c>
      <c r="AA14" s="267" t="s">
        <v>9</v>
      </c>
      <c r="AB14" s="267"/>
      <c r="AC14" s="157">
        <v>0</v>
      </c>
      <c r="AD14" s="186"/>
    </row>
    <row r="15" spans="1:30" x14ac:dyDescent="0.25">
      <c r="A15" s="2" t="s">
        <v>10</v>
      </c>
      <c r="B15" s="234" t="s">
        <v>11</v>
      </c>
      <c r="C15" s="234"/>
      <c r="D15" s="29">
        <v>0</v>
      </c>
      <c r="F15" s="2" t="s">
        <v>10</v>
      </c>
      <c r="G15" s="234" t="s">
        <v>11</v>
      </c>
      <c r="H15" s="234"/>
      <c r="I15" s="182">
        <v>0</v>
      </c>
      <c r="J15" s="174"/>
      <c r="K15" s="128" t="s">
        <v>10</v>
      </c>
      <c r="L15" s="267" t="s">
        <v>11</v>
      </c>
      <c r="M15" s="267"/>
      <c r="N15" s="157">
        <v>0</v>
      </c>
      <c r="O15" s="186"/>
      <c r="P15" s="128" t="s">
        <v>10</v>
      </c>
      <c r="Q15" s="267" t="s">
        <v>11</v>
      </c>
      <c r="R15" s="267"/>
      <c r="S15" s="157">
        <v>0</v>
      </c>
      <c r="T15" s="186"/>
      <c r="U15" s="128" t="s">
        <v>10</v>
      </c>
      <c r="V15" s="267" t="s">
        <v>11</v>
      </c>
      <c r="W15" s="267"/>
      <c r="X15" s="157">
        <v>0</v>
      </c>
      <c r="Y15" s="186"/>
      <c r="Z15" s="128" t="s">
        <v>10</v>
      </c>
      <c r="AA15" s="267" t="s">
        <v>11</v>
      </c>
      <c r="AB15" s="267"/>
      <c r="AC15" s="157">
        <v>0</v>
      </c>
      <c r="AD15" s="186"/>
    </row>
    <row r="16" spans="1:30" x14ac:dyDescent="0.25">
      <c r="A16" s="2" t="s">
        <v>12</v>
      </c>
      <c r="B16" s="234" t="s">
        <v>13</v>
      </c>
      <c r="C16" s="234"/>
      <c r="D16" s="29">
        <v>0</v>
      </c>
      <c r="F16" s="2" t="s">
        <v>12</v>
      </c>
      <c r="G16" s="234" t="s">
        <v>13</v>
      </c>
      <c r="H16" s="234"/>
      <c r="I16" s="182">
        <v>0</v>
      </c>
      <c r="J16" s="174"/>
      <c r="K16" s="128" t="s">
        <v>12</v>
      </c>
      <c r="L16" s="267" t="s">
        <v>13</v>
      </c>
      <c r="M16" s="267"/>
      <c r="N16" s="157">
        <v>0</v>
      </c>
      <c r="O16" s="186"/>
      <c r="P16" s="128" t="s">
        <v>12</v>
      </c>
      <c r="Q16" s="267" t="s">
        <v>13</v>
      </c>
      <c r="R16" s="267"/>
      <c r="S16" s="157">
        <v>0</v>
      </c>
      <c r="T16" s="186"/>
      <c r="U16" s="128" t="s">
        <v>12</v>
      </c>
      <c r="V16" s="267" t="s">
        <v>13</v>
      </c>
      <c r="W16" s="267"/>
      <c r="X16" s="157">
        <v>0</v>
      </c>
      <c r="Y16" s="186"/>
      <c r="Z16" s="128" t="s">
        <v>12</v>
      </c>
      <c r="AA16" s="267" t="s">
        <v>13</v>
      </c>
      <c r="AB16" s="267"/>
      <c r="AC16" s="157">
        <v>0</v>
      </c>
      <c r="AD16" s="186"/>
    </row>
    <row r="17" spans="1:30" x14ac:dyDescent="0.25">
      <c r="A17" s="2" t="s">
        <v>14</v>
      </c>
      <c r="B17" s="234" t="s">
        <v>15</v>
      </c>
      <c r="C17" s="234"/>
      <c r="D17" s="29">
        <v>0</v>
      </c>
      <c r="F17" s="2" t="s">
        <v>14</v>
      </c>
      <c r="G17" s="234" t="s">
        <v>15</v>
      </c>
      <c r="H17" s="234"/>
      <c r="I17" s="182">
        <v>0</v>
      </c>
      <c r="J17" s="174"/>
      <c r="K17" s="128" t="s">
        <v>14</v>
      </c>
      <c r="L17" s="267" t="s">
        <v>15</v>
      </c>
      <c r="M17" s="267"/>
      <c r="N17" s="157">
        <v>0</v>
      </c>
      <c r="O17" s="186"/>
      <c r="P17" s="128" t="s">
        <v>14</v>
      </c>
      <c r="Q17" s="267" t="s">
        <v>15</v>
      </c>
      <c r="R17" s="267"/>
      <c r="S17" s="157">
        <v>0</v>
      </c>
      <c r="T17" s="186"/>
      <c r="U17" s="128" t="s">
        <v>14</v>
      </c>
      <c r="V17" s="267" t="s">
        <v>15</v>
      </c>
      <c r="W17" s="267"/>
      <c r="X17" s="157">
        <v>0</v>
      </c>
      <c r="Y17" s="186"/>
      <c r="Z17" s="128" t="s">
        <v>14</v>
      </c>
      <c r="AA17" s="267" t="s">
        <v>15</v>
      </c>
      <c r="AB17" s="267"/>
      <c r="AC17" s="157">
        <v>0</v>
      </c>
      <c r="AD17" s="186"/>
    </row>
    <row r="18" spans="1:30" x14ac:dyDescent="0.25">
      <c r="A18" s="2" t="s">
        <v>16</v>
      </c>
      <c r="B18" s="234" t="s">
        <v>17</v>
      </c>
      <c r="C18" s="234"/>
      <c r="D18" s="29">
        <v>0</v>
      </c>
      <c r="F18" s="2" t="s">
        <v>16</v>
      </c>
      <c r="G18" s="234" t="s">
        <v>17</v>
      </c>
      <c r="H18" s="234"/>
      <c r="I18" s="182">
        <v>0</v>
      </c>
      <c r="J18" s="174"/>
      <c r="K18" s="128" t="s">
        <v>16</v>
      </c>
      <c r="L18" s="267" t="s">
        <v>17</v>
      </c>
      <c r="M18" s="267"/>
      <c r="N18" s="157">
        <v>0</v>
      </c>
      <c r="O18" s="186"/>
      <c r="P18" s="128" t="s">
        <v>16</v>
      </c>
      <c r="Q18" s="267" t="s">
        <v>17</v>
      </c>
      <c r="R18" s="267"/>
      <c r="S18" s="157">
        <v>0</v>
      </c>
      <c r="T18" s="186"/>
      <c r="U18" s="128" t="s">
        <v>16</v>
      </c>
      <c r="V18" s="267" t="s">
        <v>17</v>
      </c>
      <c r="W18" s="267"/>
      <c r="X18" s="157">
        <v>0</v>
      </c>
      <c r="Y18" s="186"/>
      <c r="Z18" s="128" t="s">
        <v>16</v>
      </c>
      <c r="AA18" s="267" t="s">
        <v>17</v>
      </c>
      <c r="AB18" s="267"/>
      <c r="AC18" s="157">
        <v>0</v>
      </c>
      <c r="AD18" s="186"/>
    </row>
    <row r="19" spans="1:30" x14ac:dyDescent="0.25">
      <c r="A19" s="233" t="s">
        <v>18</v>
      </c>
      <c r="B19" s="233"/>
      <c r="C19" s="233"/>
      <c r="D19" s="28">
        <f>SUM(D13:D18)</f>
        <v>9000</v>
      </c>
      <c r="F19" s="233" t="s">
        <v>18</v>
      </c>
      <c r="G19" s="233"/>
      <c r="H19" s="233"/>
      <c r="I19" s="181">
        <f>SUM(I13:I18)</f>
        <v>9000</v>
      </c>
      <c r="J19" s="174"/>
      <c r="K19" s="264" t="s">
        <v>18</v>
      </c>
      <c r="L19" s="264"/>
      <c r="M19" s="264"/>
      <c r="N19" s="154">
        <f>SUM(N13:N18)</f>
        <v>9000</v>
      </c>
      <c r="O19" s="186"/>
      <c r="P19" s="264" t="s">
        <v>18</v>
      </c>
      <c r="Q19" s="264"/>
      <c r="R19" s="264"/>
      <c r="S19" s="154">
        <f>SUM(S13:S18)</f>
        <v>9108</v>
      </c>
      <c r="T19" s="186"/>
      <c r="U19" s="264" t="s">
        <v>18</v>
      </c>
      <c r="V19" s="264"/>
      <c r="W19" s="264"/>
      <c r="X19" s="154">
        <f>SUM(X13:X18)</f>
        <v>9108</v>
      </c>
      <c r="Y19" s="186"/>
      <c r="Z19" s="264" t="s">
        <v>18</v>
      </c>
      <c r="AA19" s="264"/>
      <c r="AB19" s="264"/>
      <c r="AC19" s="154">
        <f>SUM(AC13:AC18)</f>
        <v>9723.7008000000005</v>
      </c>
      <c r="AD19" s="186"/>
    </row>
    <row r="20" spans="1:30" x14ac:dyDescent="0.25">
      <c r="G20" s="1"/>
      <c r="H20" s="1"/>
      <c r="J20" s="174"/>
      <c r="K20" s="127"/>
      <c r="L20" s="132"/>
      <c r="M20" s="132"/>
      <c r="N20" s="127"/>
      <c r="O20" s="186"/>
      <c r="P20" s="186"/>
      <c r="Q20" s="288"/>
      <c r="R20" s="288"/>
      <c r="S20" s="186"/>
      <c r="T20" s="186"/>
      <c r="U20" s="186"/>
      <c r="V20" s="288"/>
      <c r="W20" s="288"/>
      <c r="X20" s="186"/>
      <c r="Y20" s="186"/>
      <c r="Z20" s="186"/>
      <c r="AA20" s="288"/>
      <c r="AB20" s="288"/>
      <c r="AC20" s="186"/>
      <c r="AD20" s="186"/>
    </row>
    <row r="21" spans="1:30" x14ac:dyDescent="0.25">
      <c r="A21" s="233" t="s">
        <v>19</v>
      </c>
      <c r="B21" s="233"/>
      <c r="C21" s="233"/>
      <c r="D21" s="233"/>
      <c r="F21" s="233" t="s">
        <v>19</v>
      </c>
      <c r="G21" s="233"/>
      <c r="H21" s="233"/>
      <c r="I21" s="237"/>
      <c r="J21" s="174"/>
      <c r="K21" s="264" t="s">
        <v>19</v>
      </c>
      <c r="L21" s="264"/>
      <c r="M21" s="264"/>
      <c r="N21" s="264"/>
      <c r="O21" s="186"/>
      <c r="P21" s="264" t="s">
        <v>19</v>
      </c>
      <c r="Q21" s="264"/>
      <c r="R21" s="264"/>
      <c r="S21" s="264"/>
      <c r="T21" s="186"/>
      <c r="U21" s="264" t="s">
        <v>19</v>
      </c>
      <c r="V21" s="264"/>
      <c r="W21" s="264"/>
      <c r="X21" s="264"/>
      <c r="Y21" s="186"/>
      <c r="Z21" s="264" t="s">
        <v>19</v>
      </c>
      <c r="AA21" s="264"/>
      <c r="AB21" s="264"/>
      <c r="AC21" s="264"/>
      <c r="AD21" s="186"/>
    </row>
    <row r="22" spans="1:30" x14ac:dyDescent="0.25">
      <c r="A22" s="233" t="s">
        <v>24</v>
      </c>
      <c r="B22" s="233"/>
      <c r="C22" s="233"/>
      <c r="D22" s="233"/>
      <c r="F22" s="233" t="s">
        <v>24</v>
      </c>
      <c r="G22" s="233"/>
      <c r="H22" s="233"/>
      <c r="I22" s="237"/>
      <c r="J22" s="174"/>
      <c r="K22" s="264" t="s">
        <v>24</v>
      </c>
      <c r="L22" s="264"/>
      <c r="M22" s="264"/>
      <c r="N22" s="264"/>
      <c r="O22" s="186"/>
      <c r="P22" s="264" t="s">
        <v>24</v>
      </c>
      <c r="Q22" s="264"/>
      <c r="R22" s="264"/>
      <c r="S22" s="264"/>
      <c r="T22" s="186"/>
      <c r="U22" s="264" t="s">
        <v>24</v>
      </c>
      <c r="V22" s="264"/>
      <c r="W22" s="264"/>
      <c r="X22" s="264"/>
      <c r="Y22" s="186"/>
      <c r="Z22" s="264" t="s">
        <v>24</v>
      </c>
      <c r="AA22" s="264"/>
      <c r="AB22" s="264"/>
      <c r="AC22" s="264"/>
      <c r="AD22" s="186"/>
    </row>
    <row r="23" spans="1:30" ht="36.75" customHeight="1" x14ac:dyDescent="0.25">
      <c r="A23" s="33" t="s">
        <v>20</v>
      </c>
      <c r="B23" s="33" t="s">
        <v>21</v>
      </c>
      <c r="C23" s="35" t="s">
        <v>28</v>
      </c>
      <c r="D23" s="33" t="s">
        <v>5</v>
      </c>
      <c r="F23" s="100" t="s">
        <v>20</v>
      </c>
      <c r="G23" s="100" t="s">
        <v>21</v>
      </c>
      <c r="H23" s="102" t="s">
        <v>28</v>
      </c>
      <c r="I23" s="155" t="s">
        <v>5</v>
      </c>
      <c r="J23" s="174"/>
      <c r="K23" s="315" t="s">
        <v>20</v>
      </c>
      <c r="L23" s="315" t="s">
        <v>21</v>
      </c>
      <c r="M23" s="314" t="s">
        <v>28</v>
      </c>
      <c r="N23" s="315" t="s">
        <v>5</v>
      </c>
      <c r="O23" s="186"/>
      <c r="P23" s="315" t="s">
        <v>20</v>
      </c>
      <c r="Q23" s="315" t="s">
        <v>21</v>
      </c>
      <c r="R23" s="314" t="s">
        <v>28</v>
      </c>
      <c r="S23" s="315" t="s">
        <v>5</v>
      </c>
      <c r="T23" s="186"/>
      <c r="U23" s="315" t="s">
        <v>20</v>
      </c>
      <c r="V23" s="315" t="s">
        <v>21</v>
      </c>
      <c r="W23" s="314" t="s">
        <v>28</v>
      </c>
      <c r="X23" s="315" t="s">
        <v>5</v>
      </c>
      <c r="Y23" s="186"/>
      <c r="Z23" s="315" t="s">
        <v>20</v>
      </c>
      <c r="AA23" s="315" t="s">
        <v>21</v>
      </c>
      <c r="AB23" s="314" t="s">
        <v>28</v>
      </c>
      <c r="AC23" s="315" t="s">
        <v>5</v>
      </c>
      <c r="AD23" s="186"/>
    </row>
    <row r="24" spans="1:30" x14ac:dyDescent="0.25">
      <c r="A24" s="2" t="s">
        <v>6</v>
      </c>
      <c r="B24" s="10" t="s">
        <v>22</v>
      </c>
      <c r="C24" s="21">
        <v>9.0899999999999995E-2</v>
      </c>
      <c r="D24" s="14">
        <f>C24*$D$19</f>
        <v>818.09999999999991</v>
      </c>
      <c r="F24" s="2" t="s">
        <v>6</v>
      </c>
      <c r="G24" s="10" t="s">
        <v>22</v>
      </c>
      <c r="H24" s="21">
        <v>9.0899999999999995E-2</v>
      </c>
      <c r="I24" s="163">
        <f>H24*$I$19</f>
        <v>818.09999999999991</v>
      </c>
      <c r="J24" s="174"/>
      <c r="K24" s="128" t="s">
        <v>6</v>
      </c>
      <c r="L24" s="132" t="s">
        <v>22</v>
      </c>
      <c r="M24" s="318">
        <v>9.0899999999999995E-2</v>
      </c>
      <c r="N24" s="153">
        <f>M24*$N$19</f>
        <v>818.09999999999991</v>
      </c>
      <c r="O24" s="186"/>
      <c r="P24" s="128" t="s">
        <v>6</v>
      </c>
      <c r="Q24" s="132" t="s">
        <v>22</v>
      </c>
      <c r="R24" s="318">
        <v>9.0899999999999995E-2</v>
      </c>
      <c r="S24" s="114">
        <f>R24*$S$19</f>
        <v>827.91719999999998</v>
      </c>
      <c r="T24" s="186"/>
      <c r="U24" s="128" t="s">
        <v>6</v>
      </c>
      <c r="V24" s="132" t="s">
        <v>22</v>
      </c>
      <c r="W24" s="318">
        <v>9.0899999999999995E-2</v>
      </c>
      <c r="X24" s="153">
        <f>W24*$X$19</f>
        <v>827.91719999999998</v>
      </c>
      <c r="Y24" s="186"/>
      <c r="Z24" s="128" t="s">
        <v>6</v>
      </c>
      <c r="AA24" s="132" t="s">
        <v>22</v>
      </c>
      <c r="AB24" s="318">
        <v>9.0899999999999995E-2</v>
      </c>
      <c r="AC24" s="153">
        <f>AB24*$AC$19</f>
        <v>883.88440272000003</v>
      </c>
      <c r="AD24" s="186"/>
    </row>
    <row r="25" spans="1:30" x14ac:dyDescent="0.25">
      <c r="A25" s="2" t="s">
        <v>8</v>
      </c>
      <c r="B25" s="10" t="s">
        <v>23</v>
      </c>
      <c r="C25" s="21">
        <v>0.1212</v>
      </c>
      <c r="D25" s="14">
        <f>C25*$D$19</f>
        <v>1090.8</v>
      </c>
      <c r="F25" s="2" t="s">
        <v>8</v>
      </c>
      <c r="G25" s="10" t="s">
        <v>23</v>
      </c>
      <c r="H25" s="21">
        <v>0.1212</v>
      </c>
      <c r="I25" s="163">
        <f>H25*$I$19</f>
        <v>1090.8</v>
      </c>
      <c r="J25" s="174"/>
      <c r="K25" s="128" t="s">
        <v>8</v>
      </c>
      <c r="L25" s="132" t="s">
        <v>23</v>
      </c>
      <c r="M25" s="318">
        <v>0.1212</v>
      </c>
      <c r="N25" s="153">
        <f>M25*$N$19</f>
        <v>1090.8</v>
      </c>
      <c r="O25" s="186"/>
      <c r="P25" s="128" t="s">
        <v>8</v>
      </c>
      <c r="Q25" s="132" t="s">
        <v>23</v>
      </c>
      <c r="R25" s="318">
        <v>0.1212</v>
      </c>
      <c r="S25" s="114">
        <f>R25*$S$19</f>
        <v>1103.8896</v>
      </c>
      <c r="T25" s="186"/>
      <c r="U25" s="128" t="s">
        <v>8</v>
      </c>
      <c r="V25" s="132" t="s">
        <v>23</v>
      </c>
      <c r="W25" s="318">
        <v>0.1212</v>
      </c>
      <c r="X25" s="153">
        <f>W25*$X$19</f>
        <v>1103.8896</v>
      </c>
      <c r="Y25" s="186"/>
      <c r="Z25" s="128" t="s">
        <v>8</v>
      </c>
      <c r="AA25" s="132" t="s">
        <v>23</v>
      </c>
      <c r="AB25" s="318">
        <v>0.1212</v>
      </c>
      <c r="AC25" s="153">
        <f>AB25*$AC$19</f>
        <v>1178.51253696</v>
      </c>
      <c r="AD25" s="186"/>
    </row>
    <row r="26" spans="1:30" x14ac:dyDescent="0.25">
      <c r="A26" s="233" t="s">
        <v>18</v>
      </c>
      <c r="B26" s="233"/>
      <c r="C26" s="20">
        <f>SUM(C24:C25)</f>
        <v>0.21210000000000001</v>
      </c>
      <c r="D26" s="14">
        <f>SUM(D24:D25)</f>
        <v>1908.8999999999999</v>
      </c>
      <c r="F26" s="233" t="s">
        <v>18</v>
      </c>
      <c r="G26" s="233"/>
      <c r="H26" s="20">
        <f>SUM(H24:H25)</f>
        <v>0.21210000000000001</v>
      </c>
      <c r="I26" s="163">
        <f>SUM(I24:I25)</f>
        <v>1908.8999999999999</v>
      </c>
      <c r="J26" s="174"/>
      <c r="K26" s="264" t="s">
        <v>18</v>
      </c>
      <c r="L26" s="264"/>
      <c r="M26" s="151">
        <f>SUM(M24:M25)</f>
        <v>0.21210000000000001</v>
      </c>
      <c r="N26" s="153">
        <f>SUM(N24:N25)</f>
        <v>1908.8999999999999</v>
      </c>
      <c r="O26" s="186"/>
      <c r="P26" s="264" t="s">
        <v>18</v>
      </c>
      <c r="Q26" s="264"/>
      <c r="R26" s="151">
        <f>SUM(R24:R25)</f>
        <v>0.21210000000000001</v>
      </c>
      <c r="S26" s="114">
        <f>SUM(S24:S25)</f>
        <v>1931.8067999999998</v>
      </c>
      <c r="T26" s="186"/>
      <c r="U26" s="264" t="s">
        <v>18</v>
      </c>
      <c r="V26" s="264"/>
      <c r="W26" s="151">
        <f>SUM(W24:W25)</f>
        <v>0.21210000000000001</v>
      </c>
      <c r="X26" s="153">
        <f>SUM(X24:X25)</f>
        <v>1931.8067999999998</v>
      </c>
      <c r="Y26" s="186"/>
      <c r="Z26" s="264" t="s">
        <v>18</v>
      </c>
      <c r="AA26" s="264"/>
      <c r="AB26" s="151">
        <f>SUM(AB24:AB25)</f>
        <v>0.21210000000000001</v>
      </c>
      <c r="AC26" s="153">
        <f>SUM(AC24:AC25)</f>
        <v>2062.3969396800003</v>
      </c>
      <c r="AD26" s="186"/>
    </row>
    <row r="27" spans="1:30" x14ac:dyDescent="0.25">
      <c r="G27" s="1"/>
      <c r="H27" s="1"/>
      <c r="J27" s="174"/>
      <c r="K27" s="127"/>
      <c r="L27" s="132"/>
      <c r="M27" s="132"/>
      <c r="N27" s="127"/>
      <c r="O27" s="186"/>
      <c r="P27" s="186"/>
      <c r="Q27" s="288"/>
      <c r="R27" s="288"/>
      <c r="S27" s="186"/>
      <c r="T27" s="186"/>
      <c r="U27" s="186"/>
      <c r="V27" s="288"/>
      <c r="W27" s="288"/>
      <c r="X27" s="186"/>
      <c r="Y27" s="186"/>
      <c r="Z27" s="186"/>
      <c r="AA27" s="288"/>
      <c r="AB27" s="288"/>
      <c r="AC27" s="186"/>
      <c r="AD27" s="186"/>
    </row>
    <row r="28" spans="1:30" ht="33" customHeight="1" x14ac:dyDescent="0.25">
      <c r="A28" s="245" t="s">
        <v>25</v>
      </c>
      <c r="B28" s="245"/>
      <c r="C28" s="245"/>
      <c r="D28" s="245"/>
      <c r="F28" s="245" t="s">
        <v>25</v>
      </c>
      <c r="G28" s="245"/>
      <c r="H28" s="245"/>
      <c r="I28" s="246"/>
      <c r="J28" s="174"/>
      <c r="K28" s="319" t="s">
        <v>25</v>
      </c>
      <c r="L28" s="319"/>
      <c r="M28" s="319"/>
      <c r="N28" s="319"/>
      <c r="O28" s="186"/>
      <c r="P28" s="319" t="s">
        <v>25</v>
      </c>
      <c r="Q28" s="319"/>
      <c r="R28" s="319"/>
      <c r="S28" s="319"/>
      <c r="T28" s="186"/>
      <c r="U28" s="319" t="s">
        <v>25</v>
      </c>
      <c r="V28" s="319"/>
      <c r="W28" s="319"/>
      <c r="X28" s="319"/>
      <c r="Y28" s="186"/>
      <c r="Z28" s="319" t="s">
        <v>25</v>
      </c>
      <c r="AA28" s="319"/>
      <c r="AB28" s="319"/>
      <c r="AC28" s="319"/>
      <c r="AD28" s="186"/>
    </row>
    <row r="29" spans="1:30" x14ac:dyDescent="0.25">
      <c r="A29" s="34" t="s">
        <v>26</v>
      </c>
      <c r="B29" s="35" t="s">
        <v>27</v>
      </c>
      <c r="C29" s="35" t="s">
        <v>28</v>
      </c>
      <c r="D29" s="34" t="s">
        <v>5</v>
      </c>
      <c r="F29" s="101" t="s">
        <v>26</v>
      </c>
      <c r="G29" s="102" t="s">
        <v>27</v>
      </c>
      <c r="H29" s="102" t="s">
        <v>28</v>
      </c>
      <c r="I29" s="156" t="s">
        <v>5</v>
      </c>
      <c r="J29" s="174"/>
      <c r="K29" s="206" t="s">
        <v>26</v>
      </c>
      <c r="L29" s="314" t="s">
        <v>27</v>
      </c>
      <c r="M29" s="314" t="s">
        <v>28</v>
      </c>
      <c r="N29" s="206" t="s">
        <v>5</v>
      </c>
      <c r="O29" s="186"/>
      <c r="P29" s="206" t="s">
        <v>26</v>
      </c>
      <c r="Q29" s="314" t="s">
        <v>27</v>
      </c>
      <c r="R29" s="314" t="s">
        <v>28</v>
      </c>
      <c r="S29" s="206" t="s">
        <v>5</v>
      </c>
      <c r="T29" s="186"/>
      <c r="U29" s="206" t="s">
        <v>26</v>
      </c>
      <c r="V29" s="314" t="s">
        <v>27</v>
      </c>
      <c r="W29" s="314" t="s">
        <v>28</v>
      </c>
      <c r="X29" s="206" t="s">
        <v>5</v>
      </c>
      <c r="Y29" s="186"/>
      <c r="Z29" s="206" t="s">
        <v>26</v>
      </c>
      <c r="AA29" s="314" t="s">
        <v>27</v>
      </c>
      <c r="AB29" s="314" t="s">
        <v>28</v>
      </c>
      <c r="AC29" s="206" t="s">
        <v>5</v>
      </c>
      <c r="AD29" s="186"/>
    </row>
    <row r="30" spans="1:30" x14ac:dyDescent="0.25">
      <c r="A30" s="2" t="s">
        <v>6</v>
      </c>
      <c r="B30" s="10" t="s">
        <v>29</v>
      </c>
      <c r="C30" s="15">
        <v>0</v>
      </c>
      <c r="D30" s="12">
        <f t="shared" ref="D30:D37" si="0">C30*($D$19+$D$26)</f>
        <v>0</v>
      </c>
      <c r="F30" s="2" t="s">
        <v>6</v>
      </c>
      <c r="G30" s="10" t="s">
        <v>29</v>
      </c>
      <c r="H30" s="15">
        <v>0</v>
      </c>
      <c r="I30" s="178">
        <f t="shared" ref="I30" si="1">H30*($D$19+$D$26)</f>
        <v>0</v>
      </c>
      <c r="J30" s="174"/>
      <c r="K30" s="128" t="s">
        <v>6</v>
      </c>
      <c r="L30" s="132" t="s">
        <v>29</v>
      </c>
      <c r="M30" s="115">
        <v>0</v>
      </c>
      <c r="N30" s="152">
        <f t="shared" ref="N30" si="2">M30*($D$19+$D$26)</f>
        <v>0</v>
      </c>
      <c r="O30" s="186"/>
      <c r="P30" s="128" t="s">
        <v>6</v>
      </c>
      <c r="Q30" s="132" t="s">
        <v>29</v>
      </c>
      <c r="R30" s="115">
        <v>0</v>
      </c>
      <c r="S30" s="152">
        <f t="shared" ref="S30" si="3">R30*($D$19+$D$26)</f>
        <v>0</v>
      </c>
      <c r="T30" s="186"/>
      <c r="U30" s="128" t="s">
        <v>6</v>
      </c>
      <c r="V30" s="132" t="s">
        <v>29</v>
      </c>
      <c r="W30" s="115">
        <v>0</v>
      </c>
      <c r="X30" s="152">
        <f t="shared" ref="X30:X37" si="4">W30*($X$19+$X$26)</f>
        <v>0</v>
      </c>
      <c r="Y30" s="186"/>
      <c r="Z30" s="128" t="s">
        <v>6</v>
      </c>
      <c r="AA30" s="132" t="s">
        <v>29</v>
      </c>
      <c r="AB30" s="115">
        <v>0</v>
      </c>
      <c r="AC30" s="152">
        <f t="shared" ref="AC30:AC37" si="5">AB30*($AC$19+$AC$26)</f>
        <v>0</v>
      </c>
      <c r="AD30" s="186"/>
    </row>
    <row r="31" spans="1:30" x14ac:dyDescent="0.25">
      <c r="A31" s="2" t="s">
        <v>8</v>
      </c>
      <c r="B31" s="10" t="s">
        <v>30</v>
      </c>
      <c r="C31" s="15">
        <v>2.5000000000000001E-2</v>
      </c>
      <c r="D31" s="12">
        <f t="shared" si="0"/>
        <v>272.72250000000003</v>
      </c>
      <c r="F31" s="2" t="s">
        <v>8</v>
      </c>
      <c r="G31" s="10" t="s">
        <v>30</v>
      </c>
      <c r="H31" s="15">
        <v>2.5000000000000001E-2</v>
      </c>
      <c r="I31" s="178">
        <f t="shared" ref="I31:I37" si="6">H31*($I$19+$I$26)</f>
        <v>272.72250000000003</v>
      </c>
      <c r="J31" s="174"/>
      <c r="K31" s="128" t="s">
        <v>8</v>
      </c>
      <c r="L31" s="132" t="s">
        <v>30</v>
      </c>
      <c r="M31" s="115">
        <v>2.5000000000000001E-2</v>
      </c>
      <c r="N31" s="152">
        <f t="shared" ref="N31:N37" si="7">M31*($N$19+$N$26)</f>
        <v>272.72250000000003</v>
      </c>
      <c r="O31" s="186"/>
      <c r="P31" s="128" t="s">
        <v>8</v>
      </c>
      <c r="Q31" s="132" t="s">
        <v>30</v>
      </c>
      <c r="R31" s="115">
        <v>2.5000000000000001E-2</v>
      </c>
      <c r="S31" s="144">
        <f t="shared" ref="S31:S37" si="8">R31*($S$19+$S$26)</f>
        <v>275.99517000000003</v>
      </c>
      <c r="T31" s="186"/>
      <c r="U31" s="128" t="s">
        <v>8</v>
      </c>
      <c r="V31" s="132" t="s">
        <v>30</v>
      </c>
      <c r="W31" s="115">
        <v>2.5000000000000001E-2</v>
      </c>
      <c r="X31" s="152">
        <f t="shared" si="4"/>
        <v>275.99517000000003</v>
      </c>
      <c r="Y31" s="186"/>
      <c r="Z31" s="128" t="s">
        <v>8</v>
      </c>
      <c r="AA31" s="132" t="s">
        <v>30</v>
      </c>
      <c r="AB31" s="115">
        <v>2.5000000000000001E-2</v>
      </c>
      <c r="AC31" s="152">
        <f t="shared" si="5"/>
        <v>294.65244349200003</v>
      </c>
      <c r="AD31" s="186"/>
    </row>
    <row r="32" spans="1:30" x14ac:dyDescent="0.25">
      <c r="A32" s="2" t="s">
        <v>10</v>
      </c>
      <c r="B32" s="10" t="s">
        <v>126</v>
      </c>
      <c r="C32" s="15">
        <v>0.02</v>
      </c>
      <c r="D32" s="12">
        <f t="shared" si="0"/>
        <v>218.178</v>
      </c>
      <c r="F32" s="2" t="s">
        <v>10</v>
      </c>
      <c r="G32" s="10" t="s">
        <v>126</v>
      </c>
      <c r="H32" s="15">
        <v>0.02</v>
      </c>
      <c r="I32" s="178">
        <f t="shared" si="6"/>
        <v>218.178</v>
      </c>
      <c r="J32" s="174"/>
      <c r="K32" s="128" t="s">
        <v>10</v>
      </c>
      <c r="L32" s="132" t="s">
        <v>126</v>
      </c>
      <c r="M32" s="115">
        <f>2%*0.5</f>
        <v>0.01</v>
      </c>
      <c r="N32" s="152">
        <f t="shared" si="7"/>
        <v>109.089</v>
      </c>
      <c r="O32" s="186"/>
      <c r="P32" s="128" t="s">
        <v>10</v>
      </c>
      <c r="Q32" s="132" t="s">
        <v>126</v>
      </c>
      <c r="R32" s="115">
        <f>2%*0.5</f>
        <v>0.01</v>
      </c>
      <c r="S32" s="144">
        <f t="shared" si="8"/>
        <v>110.39806800000001</v>
      </c>
      <c r="T32" s="186"/>
      <c r="U32" s="128" t="s">
        <v>10</v>
      </c>
      <c r="V32" s="132" t="s">
        <v>126</v>
      </c>
      <c r="W32" s="115">
        <f>2%*0.5</f>
        <v>0.01</v>
      </c>
      <c r="X32" s="152">
        <f t="shared" si="4"/>
        <v>110.39806800000001</v>
      </c>
      <c r="Y32" s="186"/>
      <c r="Z32" s="128" t="s">
        <v>10</v>
      </c>
      <c r="AA32" s="132" t="s">
        <v>126</v>
      </c>
      <c r="AB32" s="115">
        <f>2%*0.5</f>
        <v>0.01</v>
      </c>
      <c r="AC32" s="152">
        <f t="shared" si="5"/>
        <v>117.86097739680001</v>
      </c>
      <c r="AD32" s="186"/>
    </row>
    <row r="33" spans="1:30" x14ac:dyDescent="0.25">
      <c r="A33" s="2" t="s">
        <v>12</v>
      </c>
      <c r="B33" s="10" t="s">
        <v>31</v>
      </c>
      <c r="C33" s="15">
        <v>1.4999999999999999E-2</v>
      </c>
      <c r="D33" s="12">
        <f t="shared" si="0"/>
        <v>163.6335</v>
      </c>
      <c r="F33" s="2" t="s">
        <v>12</v>
      </c>
      <c r="G33" s="10" t="s">
        <v>31</v>
      </c>
      <c r="H33" s="115">
        <v>1.4999999999999999E-2</v>
      </c>
      <c r="I33" s="178">
        <f t="shared" si="6"/>
        <v>163.6335</v>
      </c>
      <c r="J33" s="174"/>
      <c r="K33" s="128" t="s">
        <v>12</v>
      </c>
      <c r="L33" s="132" t="s">
        <v>31</v>
      </c>
      <c r="M33" s="115">
        <v>1.4999999999999999E-2</v>
      </c>
      <c r="N33" s="152">
        <f t="shared" si="7"/>
        <v>163.6335</v>
      </c>
      <c r="O33" s="186"/>
      <c r="P33" s="128" t="s">
        <v>12</v>
      </c>
      <c r="Q33" s="132" t="s">
        <v>31</v>
      </c>
      <c r="R33" s="115">
        <v>1.4999999999999999E-2</v>
      </c>
      <c r="S33" s="144">
        <f t="shared" si="8"/>
        <v>165.59710200000001</v>
      </c>
      <c r="T33" s="186"/>
      <c r="U33" s="128" t="s">
        <v>12</v>
      </c>
      <c r="V33" s="132" t="s">
        <v>31</v>
      </c>
      <c r="W33" s="115">
        <v>1.4999999999999999E-2</v>
      </c>
      <c r="X33" s="152">
        <f t="shared" si="4"/>
        <v>165.59710200000001</v>
      </c>
      <c r="Y33" s="186"/>
      <c r="Z33" s="128" t="s">
        <v>12</v>
      </c>
      <c r="AA33" s="132" t="s">
        <v>31</v>
      </c>
      <c r="AB33" s="115">
        <v>1.4999999999999999E-2</v>
      </c>
      <c r="AC33" s="152">
        <f t="shared" si="5"/>
        <v>176.79146609520001</v>
      </c>
      <c r="AD33" s="186"/>
    </row>
    <row r="34" spans="1:30" x14ac:dyDescent="0.25">
      <c r="A34" s="2" t="s">
        <v>14</v>
      </c>
      <c r="B34" s="10" t="s">
        <v>32</v>
      </c>
      <c r="C34" s="15">
        <v>0.01</v>
      </c>
      <c r="D34" s="12">
        <f t="shared" si="0"/>
        <v>109.089</v>
      </c>
      <c r="F34" s="2" t="s">
        <v>14</v>
      </c>
      <c r="G34" s="10" t="s">
        <v>32</v>
      </c>
      <c r="H34" s="115">
        <v>0.01</v>
      </c>
      <c r="I34" s="178">
        <f t="shared" si="6"/>
        <v>109.089</v>
      </c>
      <c r="J34" s="174"/>
      <c r="K34" s="128" t="s">
        <v>14</v>
      </c>
      <c r="L34" s="132" t="s">
        <v>32</v>
      </c>
      <c r="M34" s="115">
        <v>0.01</v>
      </c>
      <c r="N34" s="152">
        <f t="shared" si="7"/>
        <v>109.089</v>
      </c>
      <c r="O34" s="186"/>
      <c r="P34" s="128" t="s">
        <v>14</v>
      </c>
      <c r="Q34" s="132" t="s">
        <v>32</v>
      </c>
      <c r="R34" s="115">
        <v>0.01</v>
      </c>
      <c r="S34" s="144">
        <f t="shared" si="8"/>
        <v>110.39806800000001</v>
      </c>
      <c r="T34" s="186"/>
      <c r="U34" s="128" t="s">
        <v>14</v>
      </c>
      <c r="V34" s="132" t="s">
        <v>32</v>
      </c>
      <c r="W34" s="115">
        <v>0.01</v>
      </c>
      <c r="X34" s="152">
        <f t="shared" si="4"/>
        <v>110.39806800000001</v>
      </c>
      <c r="Y34" s="186"/>
      <c r="Z34" s="128" t="s">
        <v>14</v>
      </c>
      <c r="AA34" s="132" t="s">
        <v>32</v>
      </c>
      <c r="AB34" s="115">
        <v>0.01</v>
      </c>
      <c r="AC34" s="152">
        <f t="shared" si="5"/>
        <v>117.86097739680001</v>
      </c>
      <c r="AD34" s="186"/>
    </row>
    <row r="35" spans="1:30" x14ac:dyDescent="0.25">
      <c r="A35" s="2" t="s">
        <v>16</v>
      </c>
      <c r="B35" s="10" t="s">
        <v>33</v>
      </c>
      <c r="C35" s="15">
        <v>6.0000000000000001E-3</v>
      </c>
      <c r="D35" s="12">
        <f t="shared" si="0"/>
        <v>65.453400000000002</v>
      </c>
      <c r="F35" s="2" t="s">
        <v>16</v>
      </c>
      <c r="G35" s="10" t="s">
        <v>33</v>
      </c>
      <c r="H35" s="115">
        <v>6.0000000000000001E-3</v>
      </c>
      <c r="I35" s="178">
        <f t="shared" si="6"/>
        <v>65.453400000000002</v>
      </c>
      <c r="J35" s="174"/>
      <c r="K35" s="128" t="s">
        <v>16</v>
      </c>
      <c r="L35" s="132" t="s">
        <v>33</v>
      </c>
      <c r="M35" s="115">
        <v>6.0000000000000001E-3</v>
      </c>
      <c r="N35" s="152">
        <f t="shared" si="7"/>
        <v>65.453400000000002</v>
      </c>
      <c r="O35" s="186"/>
      <c r="P35" s="128" t="s">
        <v>16</v>
      </c>
      <c r="Q35" s="132" t="s">
        <v>33</v>
      </c>
      <c r="R35" s="115">
        <v>6.0000000000000001E-3</v>
      </c>
      <c r="S35" s="144">
        <f t="shared" si="8"/>
        <v>66.238840800000006</v>
      </c>
      <c r="T35" s="186"/>
      <c r="U35" s="128" t="s">
        <v>16</v>
      </c>
      <c r="V35" s="132" t="s">
        <v>33</v>
      </c>
      <c r="W35" s="115">
        <v>6.0000000000000001E-3</v>
      </c>
      <c r="X35" s="152">
        <f t="shared" si="4"/>
        <v>66.238840800000006</v>
      </c>
      <c r="Y35" s="186"/>
      <c r="Z35" s="128" t="s">
        <v>16</v>
      </c>
      <c r="AA35" s="132" t="s">
        <v>33</v>
      </c>
      <c r="AB35" s="115">
        <v>6.0000000000000001E-3</v>
      </c>
      <c r="AC35" s="152">
        <f t="shared" si="5"/>
        <v>70.71658643808</v>
      </c>
      <c r="AD35" s="186"/>
    </row>
    <row r="36" spans="1:30" x14ac:dyDescent="0.25">
      <c r="A36" s="2" t="s">
        <v>34</v>
      </c>
      <c r="B36" s="10" t="s">
        <v>35</v>
      </c>
      <c r="C36" s="15">
        <v>2E-3</v>
      </c>
      <c r="D36" s="12">
        <f t="shared" si="0"/>
        <v>21.817799999999998</v>
      </c>
      <c r="F36" s="2" t="s">
        <v>34</v>
      </c>
      <c r="G36" s="10" t="s">
        <v>35</v>
      </c>
      <c r="H36" s="115">
        <v>2E-3</v>
      </c>
      <c r="I36" s="178">
        <f t="shared" si="6"/>
        <v>21.817799999999998</v>
      </c>
      <c r="J36" s="174"/>
      <c r="K36" s="128" t="s">
        <v>34</v>
      </c>
      <c r="L36" s="132" t="s">
        <v>35</v>
      </c>
      <c r="M36" s="115">
        <v>2E-3</v>
      </c>
      <c r="N36" s="152">
        <f t="shared" si="7"/>
        <v>21.817799999999998</v>
      </c>
      <c r="O36" s="186"/>
      <c r="P36" s="128" t="s">
        <v>34</v>
      </c>
      <c r="Q36" s="132" t="s">
        <v>35</v>
      </c>
      <c r="R36" s="115">
        <v>2E-3</v>
      </c>
      <c r="S36" s="144">
        <f t="shared" si="8"/>
        <v>22.079613600000002</v>
      </c>
      <c r="T36" s="186"/>
      <c r="U36" s="128" t="s">
        <v>34</v>
      </c>
      <c r="V36" s="132" t="s">
        <v>35</v>
      </c>
      <c r="W36" s="115">
        <v>2E-3</v>
      </c>
      <c r="X36" s="152">
        <f t="shared" si="4"/>
        <v>22.079613600000002</v>
      </c>
      <c r="Y36" s="186"/>
      <c r="Z36" s="128" t="s">
        <v>34</v>
      </c>
      <c r="AA36" s="132" t="s">
        <v>35</v>
      </c>
      <c r="AB36" s="115">
        <v>2E-3</v>
      </c>
      <c r="AC36" s="152">
        <f t="shared" si="5"/>
        <v>23.572195479360001</v>
      </c>
      <c r="AD36" s="186"/>
    </row>
    <row r="37" spans="1:30" x14ac:dyDescent="0.25">
      <c r="A37" s="2" t="s">
        <v>36</v>
      </c>
      <c r="B37" s="10" t="s">
        <v>37</v>
      </c>
      <c r="C37" s="15">
        <v>0.08</v>
      </c>
      <c r="D37" s="12">
        <f t="shared" si="0"/>
        <v>872.71199999999999</v>
      </c>
      <c r="F37" s="2" t="s">
        <v>36</v>
      </c>
      <c r="G37" s="10" t="s">
        <v>37</v>
      </c>
      <c r="H37" s="115">
        <v>0.08</v>
      </c>
      <c r="I37" s="178">
        <f t="shared" si="6"/>
        <v>872.71199999999999</v>
      </c>
      <c r="J37" s="174"/>
      <c r="K37" s="128" t="s">
        <v>36</v>
      </c>
      <c r="L37" s="132" t="s">
        <v>37</v>
      </c>
      <c r="M37" s="115">
        <v>0.08</v>
      </c>
      <c r="N37" s="152">
        <f t="shared" si="7"/>
        <v>872.71199999999999</v>
      </c>
      <c r="O37" s="186"/>
      <c r="P37" s="128" t="s">
        <v>36</v>
      </c>
      <c r="Q37" s="132" t="s">
        <v>37</v>
      </c>
      <c r="R37" s="115">
        <v>0.08</v>
      </c>
      <c r="S37" s="144">
        <f t="shared" si="8"/>
        <v>883.18454400000007</v>
      </c>
      <c r="T37" s="186"/>
      <c r="U37" s="128" t="s">
        <v>36</v>
      </c>
      <c r="V37" s="132" t="s">
        <v>37</v>
      </c>
      <c r="W37" s="115">
        <v>0.08</v>
      </c>
      <c r="X37" s="152">
        <f t="shared" si="4"/>
        <v>883.18454400000007</v>
      </c>
      <c r="Y37" s="186"/>
      <c r="Z37" s="128" t="s">
        <v>36</v>
      </c>
      <c r="AA37" s="132" t="s">
        <v>37</v>
      </c>
      <c r="AB37" s="115">
        <v>0.08</v>
      </c>
      <c r="AC37" s="152">
        <f t="shared" si="5"/>
        <v>942.88781917440008</v>
      </c>
      <c r="AD37" s="186"/>
    </row>
    <row r="38" spans="1:30" x14ac:dyDescent="0.25">
      <c r="A38" s="237" t="s">
        <v>18</v>
      </c>
      <c r="B38" s="239"/>
      <c r="C38" s="16">
        <f>SUM(C30:C37)</f>
        <v>0.158</v>
      </c>
      <c r="D38" s="12">
        <f>SUM(D30:D37)</f>
        <v>1723.6062000000002</v>
      </c>
      <c r="F38" s="237" t="s">
        <v>18</v>
      </c>
      <c r="G38" s="239"/>
      <c r="H38" s="116">
        <f>SUM(H30:H37)</f>
        <v>0.158</v>
      </c>
      <c r="I38" s="178">
        <f>SUM(I30:I37)</f>
        <v>1723.6062000000002</v>
      </c>
      <c r="J38" s="174"/>
      <c r="K38" s="264" t="s">
        <v>18</v>
      </c>
      <c r="L38" s="264"/>
      <c r="M38" s="116">
        <f>SUM(M30:M37)</f>
        <v>0.14800000000000002</v>
      </c>
      <c r="N38" s="152">
        <f>SUM(N30:N37)</f>
        <v>1614.5172000000002</v>
      </c>
      <c r="O38" s="186"/>
      <c r="P38" s="268" t="s">
        <v>18</v>
      </c>
      <c r="Q38" s="263"/>
      <c r="R38" s="116">
        <f>SUM(R30:R37)</f>
        <v>0.14800000000000002</v>
      </c>
      <c r="S38" s="144">
        <f>SUM(S30:S37)</f>
        <v>1633.8914064000001</v>
      </c>
      <c r="T38" s="186"/>
      <c r="U38" s="268" t="s">
        <v>18</v>
      </c>
      <c r="V38" s="263"/>
      <c r="W38" s="116">
        <f>SUM(W30:W37)</f>
        <v>0.14800000000000002</v>
      </c>
      <c r="X38" s="152">
        <f>SUM(X30:X37)</f>
        <v>1633.8914064000001</v>
      </c>
      <c r="Y38" s="186"/>
      <c r="Z38" s="268" t="s">
        <v>18</v>
      </c>
      <c r="AA38" s="263"/>
      <c r="AB38" s="116">
        <f>SUM(AB30:AB37)</f>
        <v>0.14800000000000002</v>
      </c>
      <c r="AC38" s="152">
        <f>SUM(AC30:AC37)</f>
        <v>1744.34246547264</v>
      </c>
      <c r="AD38" s="186"/>
    </row>
    <row r="39" spans="1:30" x14ac:dyDescent="0.25">
      <c r="G39" s="1"/>
      <c r="H39" s="1"/>
      <c r="J39" s="174"/>
      <c r="K39" s="127"/>
      <c r="L39" s="132"/>
      <c r="M39" s="132"/>
      <c r="N39" s="127"/>
      <c r="O39" s="186"/>
      <c r="P39" s="186"/>
      <c r="Q39" s="288"/>
      <c r="R39" s="288"/>
      <c r="S39" s="186"/>
      <c r="T39" s="186"/>
      <c r="U39" s="186"/>
      <c r="V39" s="288"/>
      <c r="W39" s="288"/>
      <c r="X39" s="186"/>
      <c r="Y39" s="186"/>
      <c r="Z39" s="186"/>
      <c r="AA39" s="288"/>
      <c r="AB39" s="288"/>
      <c r="AC39" s="186"/>
      <c r="AD39" s="186"/>
    </row>
    <row r="40" spans="1:30" ht="15" customHeight="1" x14ac:dyDescent="0.25">
      <c r="A40" s="245" t="s">
        <v>38</v>
      </c>
      <c r="B40" s="245"/>
      <c r="C40" s="245"/>
      <c r="D40" s="245"/>
      <c r="F40" s="245" t="s">
        <v>38</v>
      </c>
      <c r="G40" s="245"/>
      <c r="H40" s="245"/>
      <c r="I40" s="246"/>
      <c r="J40" s="174"/>
      <c r="K40" s="319" t="s">
        <v>38</v>
      </c>
      <c r="L40" s="319"/>
      <c r="M40" s="319"/>
      <c r="N40" s="319"/>
      <c r="O40" s="186"/>
      <c r="P40" s="319" t="s">
        <v>38</v>
      </c>
      <c r="Q40" s="319"/>
      <c r="R40" s="319"/>
      <c r="S40" s="319"/>
      <c r="T40" s="186"/>
      <c r="U40" s="319" t="s">
        <v>38</v>
      </c>
      <c r="V40" s="319"/>
      <c r="W40" s="319"/>
      <c r="X40" s="319"/>
      <c r="Y40" s="186"/>
      <c r="Z40" s="319" t="s">
        <v>38</v>
      </c>
      <c r="AA40" s="319"/>
      <c r="AB40" s="319"/>
      <c r="AC40" s="319"/>
      <c r="AD40" s="186"/>
    </row>
    <row r="41" spans="1:30" x14ac:dyDescent="0.25">
      <c r="A41" s="34" t="s">
        <v>39</v>
      </c>
      <c r="B41" s="35" t="s">
        <v>40</v>
      </c>
      <c r="C41" s="34" t="s">
        <v>90</v>
      </c>
      <c r="D41" s="35" t="s">
        <v>5</v>
      </c>
      <c r="F41" s="101" t="s">
        <v>39</v>
      </c>
      <c r="G41" s="102" t="s">
        <v>40</v>
      </c>
      <c r="H41" s="101" t="s">
        <v>90</v>
      </c>
      <c r="I41" s="159" t="s">
        <v>5</v>
      </c>
      <c r="J41" s="174"/>
      <c r="K41" s="206" t="s">
        <v>39</v>
      </c>
      <c r="L41" s="314" t="s">
        <v>40</v>
      </c>
      <c r="M41" s="206" t="s">
        <v>90</v>
      </c>
      <c r="N41" s="314" t="s">
        <v>5</v>
      </c>
      <c r="O41" s="186"/>
      <c r="P41" s="206" t="s">
        <v>39</v>
      </c>
      <c r="Q41" s="314" t="s">
        <v>40</v>
      </c>
      <c r="R41" s="206" t="s">
        <v>90</v>
      </c>
      <c r="S41" s="314" t="s">
        <v>5</v>
      </c>
      <c r="T41" s="186"/>
      <c r="U41" s="206" t="s">
        <v>39</v>
      </c>
      <c r="V41" s="314" t="s">
        <v>40</v>
      </c>
      <c r="W41" s="206" t="s">
        <v>90</v>
      </c>
      <c r="X41" s="314" t="s">
        <v>5</v>
      </c>
      <c r="Y41" s="186"/>
      <c r="Z41" s="206" t="s">
        <v>39</v>
      </c>
      <c r="AA41" s="314" t="s">
        <v>40</v>
      </c>
      <c r="AB41" s="206" t="s">
        <v>90</v>
      </c>
      <c r="AC41" s="314" t="s">
        <v>5</v>
      </c>
      <c r="AD41" s="186"/>
    </row>
    <row r="42" spans="1:30" x14ac:dyDescent="0.25">
      <c r="A42" s="2" t="s">
        <v>6</v>
      </c>
      <c r="B42" s="10" t="s">
        <v>41</v>
      </c>
      <c r="C42" s="30"/>
      <c r="D42" s="14">
        <f>IF((D13*6%)&gt;(C42*10),0,(C42*10)-(D13*6%))</f>
        <v>0</v>
      </c>
      <c r="F42" s="2" t="s">
        <v>6</v>
      </c>
      <c r="G42" s="10" t="s">
        <v>41</v>
      </c>
      <c r="H42" s="30"/>
      <c r="I42" s="163">
        <f>IF((I13*6%)&gt;(H42*10),0,(H42*10)-(I13*6%))</f>
        <v>0</v>
      </c>
      <c r="J42" s="174"/>
      <c r="K42" s="128" t="s">
        <v>6</v>
      </c>
      <c r="L42" s="132" t="s">
        <v>41</v>
      </c>
      <c r="M42" s="145"/>
      <c r="N42" s="153">
        <f>IF((N13*6%)&gt;(M42*10),0,(M42*10)-(N13*6%))</f>
        <v>0</v>
      </c>
      <c r="O42" s="186"/>
      <c r="P42" s="128" t="s">
        <v>6</v>
      </c>
      <c r="Q42" s="132" t="s">
        <v>41</v>
      </c>
      <c r="R42" s="145"/>
      <c r="S42" s="153">
        <f>IF((S13*6%)&gt;(R42*10),0,(R42*10)-(S13*6%))</f>
        <v>0</v>
      </c>
      <c r="T42" s="186"/>
      <c r="U42" s="128" t="s">
        <v>6</v>
      </c>
      <c r="V42" s="132" t="s">
        <v>41</v>
      </c>
      <c r="W42" s="145"/>
      <c r="X42" s="153">
        <f>IF((X13*6%)&gt;(W42*10),0,(W42*10)-(X13*6%))</f>
        <v>0</v>
      </c>
      <c r="Y42" s="186"/>
      <c r="Z42" s="128" t="s">
        <v>6</v>
      </c>
      <c r="AA42" s="132" t="s">
        <v>41</v>
      </c>
      <c r="AB42" s="145"/>
      <c r="AC42" s="153">
        <f>IF((AC13*6%)&gt;(AB42*10),0,(AB42*10)-(AC13*6%))</f>
        <v>0</v>
      </c>
      <c r="AD42" s="186"/>
    </row>
    <row r="43" spans="1:30" x14ac:dyDescent="0.25">
      <c r="A43" s="2" t="s">
        <v>8</v>
      </c>
      <c r="B43" s="10" t="s">
        <v>42</v>
      </c>
      <c r="C43" s="30">
        <v>22</v>
      </c>
      <c r="D43" s="14">
        <f>(C43*26.24)*0.8</f>
        <v>461.82400000000001</v>
      </c>
      <c r="F43" s="2" t="s">
        <v>8</v>
      </c>
      <c r="G43" s="10" t="s">
        <v>42</v>
      </c>
      <c r="H43" s="30">
        <v>22</v>
      </c>
      <c r="I43" s="163">
        <f>(H43*26.24)*0.8</f>
        <v>461.82400000000001</v>
      </c>
      <c r="J43" s="174"/>
      <c r="K43" s="128" t="s">
        <v>8</v>
      </c>
      <c r="L43" s="132" t="s">
        <v>42</v>
      </c>
      <c r="M43" s="145">
        <v>22</v>
      </c>
      <c r="N43" s="153">
        <f>(M43*26.24)*0.8</f>
        <v>461.82400000000001</v>
      </c>
      <c r="O43" s="186"/>
      <c r="P43" s="128" t="s">
        <v>8</v>
      </c>
      <c r="Q43" s="132" t="s">
        <v>42</v>
      </c>
      <c r="R43" s="145">
        <v>22</v>
      </c>
      <c r="S43" s="114">
        <f>(R43*26.87)*0.8</f>
        <v>472.91200000000003</v>
      </c>
      <c r="T43" s="186"/>
      <c r="U43" s="128" t="s">
        <v>8</v>
      </c>
      <c r="V43" s="132" t="s">
        <v>42</v>
      </c>
      <c r="W43" s="145">
        <v>22</v>
      </c>
      <c r="X43" s="153">
        <f>(W43*26.87)*0.8</f>
        <v>472.91200000000003</v>
      </c>
      <c r="Y43" s="186"/>
      <c r="Z43" s="128" t="s">
        <v>8</v>
      </c>
      <c r="AA43" s="132" t="s">
        <v>42</v>
      </c>
      <c r="AB43" s="145">
        <v>22</v>
      </c>
      <c r="AC43" s="153">
        <f>(AB43*28.69)*0.8</f>
        <v>504.94400000000007</v>
      </c>
      <c r="AD43" s="186"/>
    </row>
    <row r="44" spans="1:30" x14ac:dyDescent="0.25">
      <c r="A44" s="2" t="s">
        <v>10</v>
      </c>
      <c r="B44" s="10" t="s">
        <v>43</v>
      </c>
      <c r="C44" s="30"/>
      <c r="D44" s="42">
        <f>204.41*50%</f>
        <v>102.205</v>
      </c>
      <c r="F44" s="2" t="s">
        <v>10</v>
      </c>
      <c r="G44" s="10" t="s">
        <v>43</v>
      </c>
      <c r="H44" s="30"/>
      <c r="I44" s="161">
        <f>204.41*50%</f>
        <v>102.205</v>
      </c>
      <c r="J44" s="174"/>
      <c r="K44" s="128" t="s">
        <v>10</v>
      </c>
      <c r="L44" s="132" t="s">
        <v>43</v>
      </c>
      <c r="M44" s="145"/>
      <c r="N44" s="114">
        <f>204.41*50%</f>
        <v>102.205</v>
      </c>
      <c r="O44" s="186"/>
      <c r="P44" s="128" t="s">
        <v>10</v>
      </c>
      <c r="Q44" s="324" t="s">
        <v>43</v>
      </c>
      <c r="R44" s="145"/>
      <c r="S44" s="114">
        <f>204.41*50%</f>
        <v>102.205</v>
      </c>
      <c r="T44" s="186"/>
      <c r="U44" s="128" t="s">
        <v>10</v>
      </c>
      <c r="V44" s="324" t="s">
        <v>43</v>
      </c>
      <c r="W44" s="145"/>
      <c r="X44" s="114">
        <f>204.41*50%</f>
        <v>102.205</v>
      </c>
      <c r="Y44" s="186"/>
      <c r="Z44" s="128" t="s">
        <v>10</v>
      </c>
      <c r="AA44" s="324" t="s">
        <v>43</v>
      </c>
      <c r="AB44" s="145"/>
      <c r="AC44" s="114">
        <f>236.09*50%</f>
        <v>118.045</v>
      </c>
      <c r="AD44" s="186"/>
    </row>
    <row r="45" spans="1:30" x14ac:dyDescent="0.25">
      <c r="A45" s="2" t="s">
        <v>12</v>
      </c>
      <c r="B45" s="10" t="s">
        <v>91</v>
      </c>
      <c r="C45" s="30"/>
      <c r="D45" s="14">
        <v>0</v>
      </c>
      <c r="F45" s="2" t="s">
        <v>12</v>
      </c>
      <c r="G45" s="10" t="s">
        <v>91</v>
      </c>
      <c r="H45" s="30"/>
      <c r="I45" s="163">
        <v>0</v>
      </c>
      <c r="J45" s="174"/>
      <c r="K45" s="128" t="s">
        <v>12</v>
      </c>
      <c r="L45" s="132" t="s">
        <v>91</v>
      </c>
      <c r="M45" s="145"/>
      <c r="N45" s="153">
        <v>0</v>
      </c>
      <c r="O45" s="186"/>
      <c r="P45" s="128" t="s">
        <v>12</v>
      </c>
      <c r="Q45" s="132" t="s">
        <v>91</v>
      </c>
      <c r="R45" s="145"/>
      <c r="S45" s="153">
        <v>0</v>
      </c>
      <c r="T45" s="186"/>
      <c r="U45" s="128" t="s">
        <v>12</v>
      </c>
      <c r="V45" s="132" t="s">
        <v>91</v>
      </c>
      <c r="W45" s="145"/>
      <c r="X45" s="153">
        <v>0</v>
      </c>
      <c r="Y45" s="186"/>
      <c r="Z45" s="128" t="s">
        <v>12</v>
      </c>
      <c r="AA45" s="132" t="s">
        <v>91</v>
      </c>
      <c r="AB45" s="145"/>
      <c r="AC45" s="153">
        <v>0</v>
      </c>
      <c r="AD45" s="186"/>
    </row>
    <row r="46" spans="1:30" x14ac:dyDescent="0.25">
      <c r="A46" s="233" t="s">
        <v>18</v>
      </c>
      <c r="B46" s="233"/>
      <c r="C46" s="233"/>
      <c r="D46" s="14">
        <f>SUM(D42:D45)</f>
        <v>564.029</v>
      </c>
      <c r="F46" s="233" t="s">
        <v>18</v>
      </c>
      <c r="G46" s="233"/>
      <c r="H46" s="233"/>
      <c r="I46" s="163">
        <f>SUM(I42:I45)</f>
        <v>564.029</v>
      </c>
      <c r="J46" s="174"/>
      <c r="K46" s="264" t="s">
        <v>18</v>
      </c>
      <c r="L46" s="264"/>
      <c r="M46" s="264"/>
      <c r="N46" s="153">
        <f>SUM(N42:N45)</f>
        <v>564.029</v>
      </c>
      <c r="O46" s="186"/>
      <c r="P46" s="264" t="s">
        <v>18</v>
      </c>
      <c r="Q46" s="264"/>
      <c r="R46" s="264"/>
      <c r="S46" s="114">
        <f>SUM(S42:S45)</f>
        <v>575.11700000000008</v>
      </c>
      <c r="T46" s="186"/>
      <c r="U46" s="264" t="s">
        <v>18</v>
      </c>
      <c r="V46" s="264"/>
      <c r="W46" s="264"/>
      <c r="X46" s="153">
        <f>SUM(X42:X45)</f>
        <v>575.11700000000008</v>
      </c>
      <c r="Y46" s="186"/>
      <c r="Z46" s="264" t="s">
        <v>18</v>
      </c>
      <c r="AA46" s="264"/>
      <c r="AB46" s="264"/>
      <c r="AC46" s="153">
        <f>SUM(AC42:AC45)</f>
        <v>622.98900000000003</v>
      </c>
      <c r="AD46" s="186"/>
    </row>
    <row r="47" spans="1:30" x14ac:dyDescent="0.25">
      <c r="G47" s="1"/>
      <c r="H47" s="1"/>
      <c r="J47" s="174"/>
      <c r="K47" s="127"/>
      <c r="L47" s="132"/>
      <c r="M47" s="132"/>
      <c r="N47" s="127"/>
      <c r="O47" s="186"/>
      <c r="P47" s="186"/>
      <c r="Q47" s="288"/>
      <c r="R47" s="288"/>
      <c r="S47" s="186"/>
      <c r="T47" s="186"/>
      <c r="U47" s="186"/>
      <c r="V47" s="288"/>
      <c r="W47" s="288"/>
      <c r="X47" s="186"/>
      <c r="Y47" s="186"/>
      <c r="Z47" s="186"/>
      <c r="AA47" s="288"/>
      <c r="AB47" s="288"/>
      <c r="AC47" s="186"/>
      <c r="AD47" s="186"/>
    </row>
    <row r="48" spans="1:30" ht="15" customHeight="1" x14ac:dyDescent="0.25">
      <c r="A48" s="245" t="s">
        <v>44</v>
      </c>
      <c r="B48" s="245"/>
      <c r="C48" s="245"/>
      <c r="D48" s="245"/>
      <c r="F48" s="245" t="s">
        <v>44</v>
      </c>
      <c r="G48" s="245"/>
      <c r="H48" s="245"/>
      <c r="I48" s="246"/>
      <c r="J48" s="174"/>
      <c r="K48" s="319" t="s">
        <v>44</v>
      </c>
      <c r="L48" s="319"/>
      <c r="M48" s="319"/>
      <c r="N48" s="319"/>
      <c r="O48" s="186"/>
      <c r="P48" s="319" t="s">
        <v>44</v>
      </c>
      <c r="Q48" s="319"/>
      <c r="R48" s="319"/>
      <c r="S48" s="319"/>
      <c r="T48" s="186"/>
      <c r="U48" s="319" t="s">
        <v>44</v>
      </c>
      <c r="V48" s="319"/>
      <c r="W48" s="319"/>
      <c r="X48" s="319"/>
      <c r="Y48" s="186"/>
      <c r="Z48" s="319" t="s">
        <v>44</v>
      </c>
      <c r="AA48" s="319"/>
      <c r="AB48" s="319"/>
      <c r="AC48" s="319"/>
      <c r="AD48" s="186"/>
    </row>
    <row r="49" spans="1:30" x14ac:dyDescent="0.25">
      <c r="A49" s="35">
        <v>2</v>
      </c>
      <c r="B49" s="244" t="s">
        <v>45</v>
      </c>
      <c r="C49" s="244"/>
      <c r="D49" s="35" t="s">
        <v>5</v>
      </c>
      <c r="F49" s="102">
        <v>2</v>
      </c>
      <c r="G49" s="244" t="s">
        <v>45</v>
      </c>
      <c r="H49" s="244"/>
      <c r="I49" s="159" t="s">
        <v>5</v>
      </c>
      <c r="J49" s="174"/>
      <c r="K49" s="314">
        <v>2</v>
      </c>
      <c r="L49" s="312" t="s">
        <v>45</v>
      </c>
      <c r="M49" s="312"/>
      <c r="N49" s="314" t="s">
        <v>5</v>
      </c>
      <c r="O49" s="186"/>
      <c r="P49" s="314">
        <v>2</v>
      </c>
      <c r="Q49" s="312" t="s">
        <v>45</v>
      </c>
      <c r="R49" s="312"/>
      <c r="S49" s="314" t="s">
        <v>5</v>
      </c>
      <c r="T49" s="186"/>
      <c r="U49" s="314">
        <v>2</v>
      </c>
      <c r="V49" s="312" t="s">
        <v>45</v>
      </c>
      <c r="W49" s="312"/>
      <c r="X49" s="314" t="s">
        <v>5</v>
      </c>
      <c r="Y49" s="186"/>
      <c r="Z49" s="314">
        <v>2</v>
      </c>
      <c r="AA49" s="312" t="s">
        <v>45</v>
      </c>
      <c r="AB49" s="312"/>
      <c r="AC49" s="314" t="s">
        <v>5</v>
      </c>
      <c r="AD49" s="186"/>
    </row>
    <row r="50" spans="1:30" ht="30" customHeight="1" x14ac:dyDescent="0.25">
      <c r="A50" s="9" t="s">
        <v>20</v>
      </c>
      <c r="B50" s="232" t="s">
        <v>21</v>
      </c>
      <c r="C50" s="232"/>
      <c r="D50" s="14">
        <f>D26</f>
        <v>1908.8999999999999</v>
      </c>
      <c r="F50" s="9" t="s">
        <v>20</v>
      </c>
      <c r="G50" s="232" t="s">
        <v>21</v>
      </c>
      <c r="H50" s="232"/>
      <c r="I50" s="163">
        <f>I26</f>
        <v>1908.8999999999999</v>
      </c>
      <c r="J50" s="174"/>
      <c r="K50" s="129" t="s">
        <v>20</v>
      </c>
      <c r="L50" s="269" t="s">
        <v>21</v>
      </c>
      <c r="M50" s="269"/>
      <c r="N50" s="153">
        <f>N26</f>
        <v>1908.8999999999999</v>
      </c>
      <c r="O50" s="186"/>
      <c r="P50" s="129" t="s">
        <v>20</v>
      </c>
      <c r="Q50" s="269" t="s">
        <v>21</v>
      </c>
      <c r="R50" s="269"/>
      <c r="S50" s="153">
        <f>S26</f>
        <v>1931.8067999999998</v>
      </c>
      <c r="T50" s="186"/>
      <c r="U50" s="129" t="s">
        <v>20</v>
      </c>
      <c r="V50" s="269" t="s">
        <v>21</v>
      </c>
      <c r="W50" s="269"/>
      <c r="X50" s="153">
        <f>X26</f>
        <v>1931.8067999999998</v>
      </c>
      <c r="Y50" s="186"/>
      <c r="Z50" s="129" t="s">
        <v>20</v>
      </c>
      <c r="AA50" s="269" t="s">
        <v>21</v>
      </c>
      <c r="AB50" s="269"/>
      <c r="AC50" s="153">
        <f>AC26</f>
        <v>2062.3969396800003</v>
      </c>
      <c r="AD50" s="186"/>
    </row>
    <row r="51" spans="1:30" x14ac:dyDescent="0.25">
      <c r="A51" s="9" t="s">
        <v>26</v>
      </c>
      <c r="B51" s="234" t="s">
        <v>27</v>
      </c>
      <c r="C51" s="234"/>
      <c r="D51" s="14">
        <f>D38</f>
        <v>1723.6062000000002</v>
      </c>
      <c r="F51" s="9" t="s">
        <v>26</v>
      </c>
      <c r="G51" s="234" t="s">
        <v>27</v>
      </c>
      <c r="H51" s="234"/>
      <c r="I51" s="163">
        <f>I38</f>
        <v>1723.6062000000002</v>
      </c>
      <c r="J51" s="174"/>
      <c r="K51" s="129" t="s">
        <v>26</v>
      </c>
      <c r="L51" s="267" t="s">
        <v>27</v>
      </c>
      <c r="M51" s="267"/>
      <c r="N51" s="153">
        <f>N38</f>
        <v>1614.5172000000002</v>
      </c>
      <c r="O51" s="186"/>
      <c r="P51" s="129" t="s">
        <v>26</v>
      </c>
      <c r="Q51" s="267" t="s">
        <v>27</v>
      </c>
      <c r="R51" s="267"/>
      <c r="S51" s="153">
        <f>S38</f>
        <v>1633.8914064000001</v>
      </c>
      <c r="T51" s="186"/>
      <c r="U51" s="129" t="s">
        <v>26</v>
      </c>
      <c r="V51" s="267" t="s">
        <v>27</v>
      </c>
      <c r="W51" s="267"/>
      <c r="X51" s="153">
        <f>X38</f>
        <v>1633.8914064000001</v>
      </c>
      <c r="Y51" s="186"/>
      <c r="Z51" s="129" t="s">
        <v>26</v>
      </c>
      <c r="AA51" s="267" t="s">
        <v>27</v>
      </c>
      <c r="AB51" s="267"/>
      <c r="AC51" s="153">
        <f>AC38</f>
        <v>1744.34246547264</v>
      </c>
      <c r="AD51" s="186"/>
    </row>
    <row r="52" spans="1:30" x14ac:dyDescent="0.25">
      <c r="A52" s="9" t="s">
        <v>39</v>
      </c>
      <c r="B52" s="234" t="s">
        <v>40</v>
      </c>
      <c r="C52" s="234"/>
      <c r="D52" s="14">
        <f>D46</f>
        <v>564.029</v>
      </c>
      <c r="F52" s="9" t="s">
        <v>39</v>
      </c>
      <c r="G52" s="234" t="s">
        <v>40</v>
      </c>
      <c r="H52" s="234"/>
      <c r="I52" s="163">
        <f>I46</f>
        <v>564.029</v>
      </c>
      <c r="J52" s="174"/>
      <c r="K52" s="129" t="s">
        <v>39</v>
      </c>
      <c r="L52" s="267" t="s">
        <v>40</v>
      </c>
      <c r="M52" s="267"/>
      <c r="N52" s="153">
        <f>N46</f>
        <v>564.029</v>
      </c>
      <c r="O52" s="186"/>
      <c r="P52" s="129" t="s">
        <v>39</v>
      </c>
      <c r="Q52" s="267" t="s">
        <v>40</v>
      </c>
      <c r="R52" s="267"/>
      <c r="S52" s="153">
        <f>S46</f>
        <v>575.11700000000008</v>
      </c>
      <c r="T52" s="186"/>
      <c r="U52" s="129" t="s">
        <v>39</v>
      </c>
      <c r="V52" s="267" t="s">
        <v>40</v>
      </c>
      <c r="W52" s="267"/>
      <c r="X52" s="153">
        <f>X46</f>
        <v>575.11700000000008</v>
      </c>
      <c r="Y52" s="186"/>
      <c r="Z52" s="129" t="s">
        <v>39</v>
      </c>
      <c r="AA52" s="267" t="s">
        <v>40</v>
      </c>
      <c r="AB52" s="267"/>
      <c r="AC52" s="153">
        <f>AC46</f>
        <v>622.98900000000003</v>
      </c>
      <c r="AD52" s="186"/>
    </row>
    <row r="53" spans="1:30" x14ac:dyDescent="0.25">
      <c r="A53" s="237" t="s">
        <v>18</v>
      </c>
      <c r="B53" s="238"/>
      <c r="C53" s="239"/>
      <c r="D53" s="14">
        <f>SUM(D50:D52)</f>
        <v>4196.5352000000003</v>
      </c>
      <c r="F53" s="237" t="s">
        <v>18</v>
      </c>
      <c r="G53" s="238"/>
      <c r="H53" s="239"/>
      <c r="I53" s="163">
        <f>SUM(I50:I52)</f>
        <v>4196.5352000000003</v>
      </c>
      <c r="J53" s="174"/>
      <c r="K53" s="264" t="s">
        <v>18</v>
      </c>
      <c r="L53" s="264"/>
      <c r="M53" s="264"/>
      <c r="N53" s="153">
        <f>SUM(N50:N52)</f>
        <v>4087.4461999999999</v>
      </c>
      <c r="O53" s="186"/>
      <c r="P53" s="268" t="s">
        <v>18</v>
      </c>
      <c r="Q53" s="322"/>
      <c r="R53" s="263"/>
      <c r="S53" s="153">
        <f>SUM(S50:S52)</f>
        <v>4140.8152063999996</v>
      </c>
      <c r="T53" s="186"/>
      <c r="U53" s="268" t="s">
        <v>18</v>
      </c>
      <c r="V53" s="322"/>
      <c r="W53" s="263"/>
      <c r="X53" s="153">
        <f>SUM(X50:X52)</f>
        <v>4140.8152063999996</v>
      </c>
      <c r="Y53" s="186"/>
      <c r="Z53" s="268" t="s">
        <v>18</v>
      </c>
      <c r="AA53" s="322"/>
      <c r="AB53" s="263"/>
      <c r="AC53" s="153">
        <f>SUM(AC50:AC52)</f>
        <v>4429.7284051526403</v>
      </c>
      <c r="AD53" s="186"/>
    </row>
    <row r="54" spans="1:30" x14ac:dyDescent="0.25">
      <c r="G54" s="1"/>
      <c r="H54" s="1"/>
      <c r="J54" s="174"/>
      <c r="K54" s="127"/>
      <c r="L54" s="132"/>
      <c r="M54" s="132"/>
      <c r="N54" s="127"/>
      <c r="O54" s="186"/>
      <c r="P54" s="186"/>
      <c r="Q54" s="288"/>
      <c r="R54" s="288"/>
      <c r="S54" s="186"/>
      <c r="T54" s="186"/>
      <c r="U54" s="186"/>
      <c r="V54" s="288"/>
      <c r="W54" s="288"/>
      <c r="X54" s="186"/>
      <c r="Y54" s="186"/>
      <c r="Z54" s="186"/>
      <c r="AA54" s="288"/>
      <c r="AB54" s="288"/>
      <c r="AC54" s="186"/>
      <c r="AD54" s="186"/>
    </row>
    <row r="55" spans="1:30" ht="15" customHeight="1" x14ac:dyDescent="0.25">
      <c r="A55" s="245" t="s">
        <v>78</v>
      </c>
      <c r="B55" s="245"/>
      <c r="C55" s="245"/>
      <c r="D55" s="245"/>
      <c r="F55" s="245" t="s">
        <v>78</v>
      </c>
      <c r="G55" s="245"/>
      <c r="H55" s="245"/>
      <c r="I55" s="246"/>
      <c r="J55" s="174"/>
      <c r="K55" s="319" t="s">
        <v>78</v>
      </c>
      <c r="L55" s="319"/>
      <c r="M55" s="319"/>
      <c r="N55" s="319"/>
      <c r="O55" s="186"/>
      <c r="P55" s="319" t="s">
        <v>78</v>
      </c>
      <c r="Q55" s="319"/>
      <c r="R55" s="319"/>
      <c r="S55" s="319"/>
      <c r="T55" s="186"/>
      <c r="U55" s="319" t="s">
        <v>78</v>
      </c>
      <c r="V55" s="319"/>
      <c r="W55" s="319"/>
      <c r="X55" s="319"/>
      <c r="Y55" s="186"/>
      <c r="Z55" s="319" t="s">
        <v>78</v>
      </c>
      <c r="AA55" s="319"/>
      <c r="AB55" s="319"/>
      <c r="AC55" s="319"/>
      <c r="AD55" s="186"/>
    </row>
    <row r="56" spans="1:30" x14ac:dyDescent="0.25">
      <c r="A56" s="35">
        <v>3</v>
      </c>
      <c r="B56" s="35" t="s">
        <v>46</v>
      </c>
      <c r="C56" s="35" t="s">
        <v>28</v>
      </c>
      <c r="D56" s="35" t="s">
        <v>5</v>
      </c>
      <c r="F56" s="102">
        <v>3</v>
      </c>
      <c r="G56" s="102" t="s">
        <v>46</v>
      </c>
      <c r="H56" s="102" t="s">
        <v>28</v>
      </c>
      <c r="I56" s="159" t="s">
        <v>5</v>
      </c>
      <c r="J56" s="174"/>
      <c r="K56" s="314">
        <v>3</v>
      </c>
      <c r="L56" s="314" t="s">
        <v>46</v>
      </c>
      <c r="M56" s="314" t="s">
        <v>28</v>
      </c>
      <c r="N56" s="314" t="s">
        <v>5</v>
      </c>
      <c r="O56" s="186"/>
      <c r="P56" s="314">
        <v>3</v>
      </c>
      <c r="Q56" s="314" t="s">
        <v>46</v>
      </c>
      <c r="R56" s="314" t="s">
        <v>28</v>
      </c>
      <c r="S56" s="314" t="s">
        <v>5</v>
      </c>
      <c r="T56" s="186"/>
      <c r="U56" s="314">
        <v>3</v>
      </c>
      <c r="V56" s="314" t="s">
        <v>46</v>
      </c>
      <c r="W56" s="314" t="s">
        <v>28</v>
      </c>
      <c r="X56" s="314" t="s">
        <v>5</v>
      </c>
      <c r="Y56" s="186"/>
      <c r="Z56" s="314">
        <v>3</v>
      </c>
      <c r="AA56" s="314" t="s">
        <v>46</v>
      </c>
      <c r="AB56" s="314" t="s">
        <v>28</v>
      </c>
      <c r="AC56" s="314" t="s">
        <v>5</v>
      </c>
      <c r="AD56" s="186"/>
    </row>
    <row r="57" spans="1:30" ht="27.75" customHeight="1" x14ac:dyDescent="0.25">
      <c r="A57" s="9" t="s">
        <v>6</v>
      </c>
      <c r="B57" s="6" t="s">
        <v>47</v>
      </c>
      <c r="C57" s="15">
        <v>4.1999999999999997E-3</v>
      </c>
      <c r="D57" s="12">
        <f t="shared" ref="D57:D62" si="9">C57*($D$19+$D$26)</f>
        <v>45.817379999999993</v>
      </c>
      <c r="F57" s="9" t="s">
        <v>6</v>
      </c>
      <c r="G57" s="6" t="s">
        <v>47</v>
      </c>
      <c r="H57" s="15">
        <v>4.1999999999999997E-3</v>
      </c>
      <c r="I57" s="178">
        <f t="shared" ref="I57:I62" si="10">H57*($I$19+$I$26)</f>
        <v>45.817379999999993</v>
      </c>
      <c r="J57" s="174"/>
      <c r="K57" s="129" t="s">
        <v>6</v>
      </c>
      <c r="L57" s="143" t="s">
        <v>47</v>
      </c>
      <c r="M57" s="115">
        <v>4.1999999999999997E-3</v>
      </c>
      <c r="N57" s="152">
        <f t="shared" ref="N57:N62" si="11">M57*($N$19+$N$26)</f>
        <v>45.817379999999993</v>
      </c>
      <c r="O57" s="186"/>
      <c r="P57" s="129" t="s">
        <v>6</v>
      </c>
      <c r="Q57" s="143" t="s">
        <v>47</v>
      </c>
      <c r="R57" s="115">
        <v>4.1999999999999997E-3</v>
      </c>
      <c r="S57" s="152">
        <f t="shared" ref="S57:S62" si="12">R57*($S$19+$S$26)</f>
        <v>46.367188559999995</v>
      </c>
      <c r="T57" s="186"/>
      <c r="U57" s="129" t="s">
        <v>6</v>
      </c>
      <c r="V57" s="143" t="s">
        <v>47</v>
      </c>
      <c r="W57" s="115">
        <v>4.1999999999999997E-3</v>
      </c>
      <c r="X57" s="152">
        <f t="shared" ref="X57:X62" si="13">W57*($X$19+$X$26)</f>
        <v>46.367188559999995</v>
      </c>
      <c r="Y57" s="186"/>
      <c r="Z57" s="129" t="s">
        <v>6</v>
      </c>
      <c r="AA57" s="143" t="s">
        <v>47</v>
      </c>
      <c r="AB57" s="115">
        <v>4.1999999999999997E-3</v>
      </c>
      <c r="AC57" s="152">
        <f t="shared" ref="AC57:AC62" si="14">AB57*($AC$19+$AC$26)</f>
        <v>49.501610506656</v>
      </c>
      <c r="AD57" s="186"/>
    </row>
    <row r="58" spans="1:30" ht="22.5" customHeight="1" x14ac:dyDescent="0.25">
      <c r="A58" s="9" t="s">
        <v>8</v>
      </c>
      <c r="B58" s="6" t="s">
        <v>48</v>
      </c>
      <c r="C58" s="15">
        <v>2.9999999999999997E-4</v>
      </c>
      <c r="D58" s="12">
        <f t="shared" si="9"/>
        <v>3.2726699999999997</v>
      </c>
      <c r="F58" s="9" t="s">
        <v>8</v>
      </c>
      <c r="G58" s="6" t="s">
        <v>48</v>
      </c>
      <c r="H58" s="15">
        <v>2.9999999999999997E-4</v>
      </c>
      <c r="I58" s="178">
        <f t="shared" si="10"/>
        <v>3.2726699999999997</v>
      </c>
      <c r="J58" s="174"/>
      <c r="K58" s="129" t="s">
        <v>8</v>
      </c>
      <c r="L58" s="143" t="s">
        <v>48</v>
      </c>
      <c r="M58" s="115">
        <v>2.9999999999999997E-4</v>
      </c>
      <c r="N58" s="152">
        <f t="shared" si="11"/>
        <v>3.2726699999999997</v>
      </c>
      <c r="O58" s="186"/>
      <c r="P58" s="129" t="s">
        <v>8</v>
      </c>
      <c r="Q58" s="143" t="s">
        <v>48</v>
      </c>
      <c r="R58" s="115">
        <v>2.9999999999999997E-4</v>
      </c>
      <c r="S58" s="152">
        <f t="shared" si="12"/>
        <v>3.3119420399999999</v>
      </c>
      <c r="T58" s="186"/>
      <c r="U58" s="129" t="s">
        <v>8</v>
      </c>
      <c r="V58" s="143" t="s">
        <v>48</v>
      </c>
      <c r="W58" s="115">
        <v>2.9999999999999997E-4</v>
      </c>
      <c r="X58" s="152">
        <f t="shared" si="13"/>
        <v>3.3119420399999999</v>
      </c>
      <c r="Y58" s="186"/>
      <c r="Z58" s="129" t="s">
        <v>8</v>
      </c>
      <c r="AA58" s="143" t="s">
        <v>48</v>
      </c>
      <c r="AB58" s="115">
        <v>2.9999999999999997E-4</v>
      </c>
      <c r="AC58" s="152">
        <f t="shared" si="14"/>
        <v>3.535829321904</v>
      </c>
      <c r="AD58" s="186"/>
    </row>
    <row r="59" spans="1:30" ht="33.75" customHeight="1" x14ac:dyDescent="0.25">
      <c r="A59" s="9" t="s">
        <v>10</v>
      </c>
      <c r="B59" s="6" t="s">
        <v>49</v>
      </c>
      <c r="C59" s="15">
        <v>2.1499999999999998E-2</v>
      </c>
      <c r="D59" s="12">
        <f t="shared" si="9"/>
        <v>234.54134999999997</v>
      </c>
      <c r="F59" s="9" t="s">
        <v>10</v>
      </c>
      <c r="G59" s="6" t="s">
        <v>49</v>
      </c>
      <c r="H59" s="120">
        <v>2.0000000000000001E-4</v>
      </c>
      <c r="I59" s="178">
        <f t="shared" si="10"/>
        <v>2.1817799999999998</v>
      </c>
      <c r="J59" s="174"/>
      <c r="K59" s="129" t="s">
        <v>10</v>
      </c>
      <c r="L59" s="143" t="s">
        <v>49</v>
      </c>
      <c r="M59" s="115">
        <v>2.0000000000000001E-4</v>
      </c>
      <c r="N59" s="152">
        <f t="shared" si="11"/>
        <v>2.1817799999999998</v>
      </c>
      <c r="O59" s="186"/>
      <c r="P59" s="129" t="s">
        <v>10</v>
      </c>
      <c r="Q59" s="143" t="s">
        <v>49</v>
      </c>
      <c r="R59" s="115">
        <v>2.0000000000000001E-4</v>
      </c>
      <c r="S59" s="152">
        <f t="shared" si="12"/>
        <v>2.2079613600000001</v>
      </c>
      <c r="T59" s="186"/>
      <c r="U59" s="129" t="s">
        <v>10</v>
      </c>
      <c r="V59" s="143" t="s">
        <v>49</v>
      </c>
      <c r="W59" s="115">
        <v>2.0000000000000001E-4</v>
      </c>
      <c r="X59" s="152">
        <f t="shared" si="13"/>
        <v>2.2079613600000001</v>
      </c>
      <c r="Y59" s="186"/>
      <c r="Z59" s="129" t="s">
        <v>10</v>
      </c>
      <c r="AA59" s="143" t="s">
        <v>49</v>
      </c>
      <c r="AB59" s="115">
        <v>2.0000000000000001E-4</v>
      </c>
      <c r="AC59" s="152">
        <f t="shared" si="14"/>
        <v>2.3572195479360003</v>
      </c>
      <c r="AD59" s="186"/>
    </row>
    <row r="60" spans="1:30" ht="24.75" customHeight="1" x14ac:dyDescent="0.25">
      <c r="A60" s="9" t="s">
        <v>12</v>
      </c>
      <c r="B60" s="6" t="s">
        <v>50</v>
      </c>
      <c r="C60" s="15">
        <v>1.9400000000000001E-2</v>
      </c>
      <c r="D60" s="12">
        <f t="shared" si="9"/>
        <v>211.63265999999999</v>
      </c>
      <c r="F60" s="9" t="s">
        <v>12</v>
      </c>
      <c r="G60" s="6" t="s">
        <v>50</v>
      </c>
      <c r="H60" s="15">
        <v>1.9400000000000001E-2</v>
      </c>
      <c r="I60" s="178">
        <f t="shared" si="10"/>
        <v>211.63265999999999</v>
      </c>
      <c r="J60" s="174"/>
      <c r="K60" s="129" t="s">
        <v>12</v>
      </c>
      <c r="L60" s="143" t="s">
        <v>50</v>
      </c>
      <c r="M60" s="115">
        <v>1.9400000000000001E-2</v>
      </c>
      <c r="N60" s="152">
        <f t="shared" si="11"/>
        <v>211.63265999999999</v>
      </c>
      <c r="O60" s="186"/>
      <c r="P60" s="129" t="s">
        <v>12</v>
      </c>
      <c r="Q60" s="143" t="s">
        <v>50</v>
      </c>
      <c r="R60" s="115">
        <v>1.9400000000000001E-2</v>
      </c>
      <c r="S60" s="152">
        <f t="shared" si="12"/>
        <v>214.17225192000001</v>
      </c>
      <c r="T60" s="186"/>
      <c r="U60" s="129" t="s">
        <v>12</v>
      </c>
      <c r="V60" s="143" t="s">
        <v>50</v>
      </c>
      <c r="W60" s="286">
        <v>1.9400000000000001E-3</v>
      </c>
      <c r="X60" s="152">
        <f t="shared" si="13"/>
        <v>21.417225192</v>
      </c>
      <c r="Y60" s="186"/>
      <c r="Z60" s="129" t="s">
        <v>12</v>
      </c>
      <c r="AA60" s="143" t="s">
        <v>50</v>
      </c>
      <c r="AB60" s="286">
        <v>1.9400000000000001E-3</v>
      </c>
      <c r="AC60" s="152">
        <f t="shared" si="14"/>
        <v>22.865029614979203</v>
      </c>
      <c r="AD60" s="186"/>
    </row>
    <row r="61" spans="1:30" ht="27.75" customHeight="1" x14ac:dyDescent="0.25">
      <c r="A61" s="9" t="s">
        <v>14</v>
      </c>
      <c r="B61" s="6" t="s">
        <v>51</v>
      </c>
      <c r="C61" s="15">
        <v>7.1000000000000004E-3</v>
      </c>
      <c r="D61" s="12">
        <f t="shared" si="9"/>
        <v>77.453190000000006</v>
      </c>
      <c r="F61" s="9" t="s">
        <v>14</v>
      </c>
      <c r="G61" s="6" t="s">
        <v>51</v>
      </c>
      <c r="H61" s="120">
        <v>3.0999999999999999E-3</v>
      </c>
      <c r="I61" s="178">
        <f t="shared" si="10"/>
        <v>33.817589999999996</v>
      </c>
      <c r="J61" s="174"/>
      <c r="K61" s="129" t="s">
        <v>14</v>
      </c>
      <c r="L61" s="143" t="s">
        <v>51</v>
      </c>
      <c r="M61" s="115">
        <v>3.0999999999999999E-3</v>
      </c>
      <c r="N61" s="152">
        <f t="shared" si="11"/>
        <v>33.817589999999996</v>
      </c>
      <c r="O61" s="186"/>
      <c r="P61" s="129" t="s">
        <v>14</v>
      </c>
      <c r="Q61" s="143" t="s">
        <v>51</v>
      </c>
      <c r="R61" s="115">
        <v>3.0999999999999999E-3</v>
      </c>
      <c r="S61" s="152">
        <f t="shared" si="12"/>
        <v>34.223401080000002</v>
      </c>
      <c r="T61" s="186"/>
      <c r="U61" s="129" t="s">
        <v>14</v>
      </c>
      <c r="V61" s="143" t="s">
        <v>51</v>
      </c>
      <c r="W61" s="115">
        <v>3.0999999999999999E-3</v>
      </c>
      <c r="X61" s="152">
        <f t="shared" si="13"/>
        <v>34.223401080000002</v>
      </c>
      <c r="Y61" s="186"/>
      <c r="Z61" s="129" t="s">
        <v>14</v>
      </c>
      <c r="AA61" s="143" t="s">
        <v>51</v>
      </c>
      <c r="AB61" s="115">
        <v>3.0999999999999999E-3</v>
      </c>
      <c r="AC61" s="152">
        <f t="shared" si="14"/>
        <v>36.536902993007999</v>
      </c>
      <c r="AD61" s="186"/>
    </row>
    <row r="62" spans="1:30" ht="30" x14ac:dyDescent="0.25">
      <c r="A62" s="9" t="s">
        <v>16</v>
      </c>
      <c r="B62" s="6" t="s">
        <v>52</v>
      </c>
      <c r="C62" s="15">
        <v>2.1499999999999998E-2</v>
      </c>
      <c r="D62" s="12">
        <f t="shared" si="9"/>
        <v>234.54134999999997</v>
      </c>
      <c r="F62" s="130" t="s">
        <v>16</v>
      </c>
      <c r="G62" s="131" t="s">
        <v>199</v>
      </c>
      <c r="H62" s="122">
        <v>3.49E-2</v>
      </c>
      <c r="I62" s="177">
        <f t="shared" si="10"/>
        <v>380.72060999999997</v>
      </c>
      <c r="J62" s="174"/>
      <c r="K62" s="192" t="s">
        <v>16</v>
      </c>
      <c r="L62" s="193" t="s">
        <v>199</v>
      </c>
      <c r="M62" s="141">
        <v>3.49E-2</v>
      </c>
      <c r="N62" s="149">
        <f t="shared" si="11"/>
        <v>380.72060999999997</v>
      </c>
      <c r="O62" s="186"/>
      <c r="P62" s="130" t="s">
        <v>16</v>
      </c>
      <c r="Q62" s="131" t="s">
        <v>199</v>
      </c>
      <c r="R62" s="141">
        <v>3.49E-2</v>
      </c>
      <c r="S62" s="149">
        <f t="shared" si="12"/>
        <v>385.28925731999999</v>
      </c>
      <c r="T62" s="186"/>
      <c r="U62" s="130" t="s">
        <v>16</v>
      </c>
      <c r="V62" s="131" t="s">
        <v>199</v>
      </c>
      <c r="W62" s="141">
        <v>3.49E-2</v>
      </c>
      <c r="X62" s="149">
        <f t="shared" si="13"/>
        <v>385.28925731999999</v>
      </c>
      <c r="Y62" s="186"/>
      <c r="Z62" s="130" t="s">
        <v>16</v>
      </c>
      <c r="AA62" s="131" t="s">
        <v>199</v>
      </c>
      <c r="AB62" s="141">
        <v>3.49E-2</v>
      </c>
      <c r="AC62" s="149">
        <f t="shared" si="14"/>
        <v>411.33481111483201</v>
      </c>
      <c r="AD62" s="186"/>
    </row>
    <row r="63" spans="1:30" x14ac:dyDescent="0.25">
      <c r="A63" s="237" t="s">
        <v>18</v>
      </c>
      <c r="B63" s="239"/>
      <c r="C63" s="20">
        <f>SUM(C57:C62)</f>
        <v>7.3999999999999996E-2</v>
      </c>
      <c r="D63" s="14">
        <f>SUM(D57:D62)</f>
        <v>807.25859999999989</v>
      </c>
      <c r="F63" s="237" t="s">
        <v>18</v>
      </c>
      <c r="G63" s="239"/>
      <c r="H63" s="20">
        <f>SUM(H57:H62)</f>
        <v>6.2100000000000002E-2</v>
      </c>
      <c r="I63" s="163">
        <f>SUM(I57:I62)</f>
        <v>677.44268999999997</v>
      </c>
      <c r="J63" s="174"/>
      <c r="K63" s="264" t="s">
        <v>18</v>
      </c>
      <c r="L63" s="264"/>
      <c r="M63" s="151">
        <f>SUM(M57:M62)</f>
        <v>6.2100000000000002E-2</v>
      </c>
      <c r="N63" s="153">
        <f>SUM(N57:N62)</f>
        <v>677.44268999999997</v>
      </c>
      <c r="O63" s="186"/>
      <c r="P63" s="268" t="s">
        <v>18</v>
      </c>
      <c r="Q63" s="263"/>
      <c r="R63" s="151">
        <f>SUM(R57:R62)</f>
        <v>6.2100000000000002E-2</v>
      </c>
      <c r="S63" s="153">
        <f>SUM(S57:S62)</f>
        <v>685.57200228000011</v>
      </c>
      <c r="T63" s="186"/>
      <c r="U63" s="268" t="s">
        <v>18</v>
      </c>
      <c r="V63" s="263"/>
      <c r="W63" s="151">
        <f>SUM(W57:W62)</f>
        <v>4.4639999999999999E-2</v>
      </c>
      <c r="X63" s="153">
        <f>SUM(X57:X62)</f>
        <v>492.81697555199997</v>
      </c>
      <c r="Y63" s="186"/>
      <c r="Z63" s="268" t="s">
        <v>18</v>
      </c>
      <c r="AA63" s="263"/>
      <c r="AB63" s="151">
        <f>SUM(AB57:AB62)</f>
        <v>4.4639999999999999E-2</v>
      </c>
      <c r="AC63" s="153">
        <f>SUM(AC57:AC62)</f>
        <v>526.13140309931521</v>
      </c>
      <c r="AD63" s="186"/>
    </row>
    <row r="64" spans="1:30" x14ac:dyDescent="0.25">
      <c r="F64" s="135"/>
      <c r="G64" s="135"/>
      <c r="H64" s="136"/>
      <c r="I64" s="138"/>
      <c r="J64" s="174"/>
      <c r="K64" s="360"/>
      <c r="L64" s="360"/>
      <c r="M64" s="361"/>
      <c r="N64" s="362"/>
      <c r="O64" s="186"/>
      <c r="P64" s="349"/>
      <c r="Q64" s="349"/>
      <c r="R64" s="350"/>
      <c r="S64" s="356"/>
      <c r="T64" s="186"/>
      <c r="U64" s="349"/>
      <c r="V64" s="349"/>
      <c r="W64" s="350"/>
      <c r="X64" s="356"/>
      <c r="Y64" s="186"/>
      <c r="Z64" s="349"/>
      <c r="AA64" s="349"/>
      <c r="AB64" s="350"/>
      <c r="AC64" s="356"/>
      <c r="AD64" s="186"/>
    </row>
    <row r="65" spans="1:30" ht="15" customHeight="1" x14ac:dyDescent="0.25">
      <c r="A65" s="245" t="s">
        <v>53</v>
      </c>
      <c r="B65" s="245"/>
      <c r="C65" s="245"/>
      <c r="D65" s="245"/>
      <c r="F65" s="245" t="s">
        <v>53</v>
      </c>
      <c r="G65" s="245"/>
      <c r="H65" s="245"/>
      <c r="I65" s="246"/>
      <c r="J65" s="174"/>
      <c r="K65" s="319" t="s">
        <v>53</v>
      </c>
      <c r="L65" s="319"/>
      <c r="M65" s="319"/>
      <c r="N65" s="319"/>
      <c r="O65" s="186"/>
      <c r="P65" s="319" t="s">
        <v>53</v>
      </c>
      <c r="Q65" s="319"/>
      <c r="R65" s="319"/>
      <c r="S65" s="319"/>
      <c r="T65" s="186"/>
      <c r="U65" s="319" t="s">
        <v>53</v>
      </c>
      <c r="V65" s="319"/>
      <c r="W65" s="319"/>
      <c r="X65" s="319"/>
      <c r="Y65" s="186"/>
      <c r="Z65" s="319" t="s">
        <v>53</v>
      </c>
      <c r="AA65" s="319"/>
      <c r="AB65" s="319"/>
      <c r="AC65" s="319"/>
      <c r="AD65" s="186"/>
    </row>
    <row r="66" spans="1:30" ht="39.75" customHeight="1" x14ac:dyDescent="0.25">
      <c r="A66" s="247" t="s">
        <v>96</v>
      </c>
      <c r="B66" s="247"/>
      <c r="C66" s="247"/>
      <c r="D66" s="247"/>
      <c r="F66" s="247" t="s">
        <v>96</v>
      </c>
      <c r="G66" s="247"/>
      <c r="H66" s="247"/>
      <c r="I66" s="248"/>
      <c r="J66" s="174"/>
      <c r="K66" s="326" t="s">
        <v>96</v>
      </c>
      <c r="L66" s="326"/>
      <c r="M66" s="326"/>
      <c r="N66" s="326"/>
      <c r="O66" s="186"/>
      <c r="P66" s="326" t="s">
        <v>96</v>
      </c>
      <c r="Q66" s="326"/>
      <c r="R66" s="326"/>
      <c r="S66" s="326"/>
      <c r="T66" s="186"/>
      <c r="U66" s="326" t="s">
        <v>96</v>
      </c>
      <c r="V66" s="326"/>
      <c r="W66" s="326"/>
      <c r="X66" s="326"/>
      <c r="Y66" s="186"/>
      <c r="Z66" s="326" t="s">
        <v>96</v>
      </c>
      <c r="AA66" s="326"/>
      <c r="AB66" s="326"/>
      <c r="AC66" s="326"/>
      <c r="AD66" s="186"/>
    </row>
    <row r="67" spans="1:30" x14ac:dyDescent="0.25">
      <c r="G67" s="1"/>
      <c r="H67" s="1"/>
      <c r="J67" s="174"/>
      <c r="K67" s="127"/>
      <c r="L67" s="132"/>
      <c r="M67" s="132"/>
      <c r="N67" s="127"/>
      <c r="O67" s="186"/>
      <c r="P67" s="186"/>
      <c r="Q67" s="288"/>
      <c r="R67" s="288"/>
      <c r="S67" s="186"/>
      <c r="T67" s="186"/>
      <c r="U67" s="186"/>
      <c r="V67" s="288"/>
      <c r="W67" s="288"/>
      <c r="X67" s="186"/>
      <c r="Y67" s="186"/>
      <c r="Z67" s="186"/>
      <c r="AA67" s="288"/>
      <c r="AB67" s="288"/>
      <c r="AC67" s="186"/>
      <c r="AD67" s="186"/>
    </row>
    <row r="68" spans="1:30" ht="18.75" customHeight="1" x14ac:dyDescent="0.25">
      <c r="A68" s="245" t="s">
        <v>97</v>
      </c>
      <c r="B68" s="245"/>
      <c r="C68" s="245"/>
      <c r="D68" s="245"/>
      <c r="F68" s="245" t="s">
        <v>97</v>
      </c>
      <c r="G68" s="245"/>
      <c r="H68" s="245"/>
      <c r="I68" s="246"/>
      <c r="J68" s="174"/>
      <c r="K68" s="319" t="s">
        <v>97</v>
      </c>
      <c r="L68" s="319"/>
      <c r="M68" s="319"/>
      <c r="N68" s="319"/>
      <c r="O68" s="186"/>
      <c r="P68" s="319" t="s">
        <v>97</v>
      </c>
      <c r="Q68" s="319"/>
      <c r="R68" s="319"/>
      <c r="S68" s="319"/>
      <c r="T68" s="186"/>
      <c r="U68" s="319" t="s">
        <v>97</v>
      </c>
      <c r="V68" s="319"/>
      <c r="W68" s="319"/>
      <c r="X68" s="319"/>
      <c r="Y68" s="186"/>
      <c r="Z68" s="319" t="s">
        <v>97</v>
      </c>
      <c r="AA68" s="319"/>
      <c r="AB68" s="319"/>
      <c r="AC68" s="319"/>
      <c r="AD68" s="186"/>
    </row>
    <row r="69" spans="1:30" x14ac:dyDescent="0.25">
      <c r="A69" s="44" t="s">
        <v>54</v>
      </c>
      <c r="B69" s="45" t="s">
        <v>55</v>
      </c>
      <c r="C69" s="45" t="s">
        <v>28</v>
      </c>
      <c r="D69" s="45" t="s">
        <v>5</v>
      </c>
      <c r="F69" s="101" t="s">
        <v>54</v>
      </c>
      <c r="G69" s="102" t="s">
        <v>55</v>
      </c>
      <c r="H69" s="102" t="s">
        <v>28</v>
      </c>
      <c r="I69" s="159" t="s">
        <v>5</v>
      </c>
      <c r="J69" s="174"/>
      <c r="K69" s="206" t="s">
        <v>54</v>
      </c>
      <c r="L69" s="314" t="s">
        <v>55</v>
      </c>
      <c r="M69" s="314" t="s">
        <v>28</v>
      </c>
      <c r="N69" s="314" t="s">
        <v>5</v>
      </c>
      <c r="O69" s="186"/>
      <c r="P69" s="206" t="s">
        <v>54</v>
      </c>
      <c r="Q69" s="314" t="s">
        <v>55</v>
      </c>
      <c r="R69" s="314" t="s">
        <v>28</v>
      </c>
      <c r="S69" s="314" t="s">
        <v>5</v>
      </c>
      <c r="T69" s="186"/>
      <c r="U69" s="206" t="s">
        <v>54</v>
      </c>
      <c r="V69" s="314" t="s">
        <v>55</v>
      </c>
      <c r="W69" s="314" t="s">
        <v>28</v>
      </c>
      <c r="X69" s="314" t="s">
        <v>5</v>
      </c>
      <c r="Y69" s="186"/>
      <c r="Z69" s="206" t="s">
        <v>54</v>
      </c>
      <c r="AA69" s="314" t="s">
        <v>55</v>
      </c>
      <c r="AB69" s="314" t="s">
        <v>28</v>
      </c>
      <c r="AC69" s="314" t="s">
        <v>5</v>
      </c>
      <c r="AD69" s="186"/>
    </row>
    <row r="70" spans="1:30" ht="30" customHeight="1" x14ac:dyDescent="0.25">
      <c r="A70" s="9" t="s">
        <v>6</v>
      </c>
      <c r="B70" s="6" t="s">
        <v>56</v>
      </c>
      <c r="C70" s="15">
        <v>6.8999999999999999E-3</v>
      </c>
      <c r="D70" s="12">
        <f t="shared" ref="D70:D75" si="15">C70*($D$19+$D$26)</f>
        <v>75.271410000000003</v>
      </c>
      <c r="F70" s="9" t="s">
        <v>6</v>
      </c>
      <c r="G70" s="6" t="s">
        <v>56</v>
      </c>
      <c r="H70" s="15">
        <v>6.8999999999999999E-3</v>
      </c>
      <c r="I70" s="178">
        <f t="shared" ref="I70:I75" si="16">H70*($I$19+$I$26)</f>
        <v>75.271410000000003</v>
      </c>
      <c r="J70" s="174"/>
      <c r="K70" s="129" t="s">
        <v>6</v>
      </c>
      <c r="L70" s="143" t="s">
        <v>56</v>
      </c>
      <c r="M70" s="115">
        <v>6.8999999999999999E-3</v>
      </c>
      <c r="N70" s="152">
        <f t="shared" ref="N70:N75" si="17">M70*($N$19+$N$26)</f>
        <v>75.271410000000003</v>
      </c>
      <c r="O70" s="186"/>
      <c r="P70" s="129" t="s">
        <v>6</v>
      </c>
      <c r="Q70" s="143" t="s">
        <v>56</v>
      </c>
      <c r="R70" s="115">
        <v>6.8999999999999999E-3</v>
      </c>
      <c r="S70" s="152">
        <f t="shared" ref="S70:S75" si="18">R70*($S$19+$S$26)</f>
        <v>76.174666920000007</v>
      </c>
      <c r="T70" s="186"/>
      <c r="U70" s="129" t="s">
        <v>6</v>
      </c>
      <c r="V70" s="143" t="s">
        <v>56</v>
      </c>
      <c r="W70" s="115">
        <v>6.8999999999999999E-3</v>
      </c>
      <c r="X70" s="152">
        <f t="shared" ref="X70:X75" si="19">W70*($X$19+$X$26)</f>
        <v>76.174666920000007</v>
      </c>
      <c r="Y70" s="186"/>
      <c r="Z70" s="129" t="s">
        <v>6</v>
      </c>
      <c r="AA70" s="143" t="s">
        <v>56</v>
      </c>
      <c r="AB70" s="115">
        <v>6.8999999999999999E-3</v>
      </c>
      <c r="AC70" s="152">
        <f t="shared" ref="AC70:AC75" si="20">AB70*($AC$19+$AC$26)</f>
        <v>81.324074403792011</v>
      </c>
      <c r="AD70" s="186"/>
    </row>
    <row r="71" spans="1:30" ht="27.75" customHeight="1" x14ac:dyDescent="0.25">
      <c r="A71" s="9" t="s">
        <v>8</v>
      </c>
      <c r="B71" s="6" t="s">
        <v>57</v>
      </c>
      <c r="C71" s="15">
        <v>2.8E-3</v>
      </c>
      <c r="D71" s="12">
        <f t="shared" si="15"/>
        <v>30.544919999999998</v>
      </c>
      <c r="F71" s="9" t="s">
        <v>8</v>
      </c>
      <c r="G71" s="6" t="s">
        <v>57</v>
      </c>
      <c r="H71" s="15">
        <v>2.8E-3</v>
      </c>
      <c r="I71" s="178">
        <f t="shared" si="16"/>
        <v>30.544919999999998</v>
      </c>
      <c r="J71" s="174"/>
      <c r="K71" s="129" t="s">
        <v>8</v>
      </c>
      <c r="L71" s="143" t="s">
        <v>57</v>
      </c>
      <c r="M71" s="115">
        <v>2.8E-3</v>
      </c>
      <c r="N71" s="152">
        <f t="shared" si="17"/>
        <v>30.544919999999998</v>
      </c>
      <c r="O71" s="186"/>
      <c r="P71" s="129" t="s">
        <v>8</v>
      </c>
      <c r="Q71" s="143" t="s">
        <v>57</v>
      </c>
      <c r="R71" s="115">
        <v>2.8E-3</v>
      </c>
      <c r="S71" s="152">
        <f t="shared" si="18"/>
        <v>30.91145904</v>
      </c>
      <c r="T71" s="186"/>
      <c r="U71" s="129" t="s">
        <v>8</v>
      </c>
      <c r="V71" s="143" t="s">
        <v>57</v>
      </c>
      <c r="W71" s="115">
        <v>2.8E-3</v>
      </c>
      <c r="X71" s="152">
        <f t="shared" si="19"/>
        <v>30.91145904</v>
      </c>
      <c r="Y71" s="186"/>
      <c r="Z71" s="129" t="s">
        <v>8</v>
      </c>
      <c r="AA71" s="143" t="s">
        <v>57</v>
      </c>
      <c r="AB71" s="115">
        <v>2.8E-3</v>
      </c>
      <c r="AC71" s="152">
        <f t="shared" si="20"/>
        <v>33.001073671104002</v>
      </c>
      <c r="AD71" s="186"/>
    </row>
    <row r="72" spans="1:30" ht="23.25" customHeight="1" x14ac:dyDescent="0.25">
      <c r="A72" s="9" t="s">
        <v>10</v>
      </c>
      <c r="B72" s="6" t="s">
        <v>58</v>
      </c>
      <c r="C72" s="15">
        <v>2.0000000000000001E-4</v>
      </c>
      <c r="D72" s="12">
        <f t="shared" si="15"/>
        <v>2.1817799999999998</v>
      </c>
      <c r="F72" s="9" t="s">
        <v>10</v>
      </c>
      <c r="G72" s="6" t="s">
        <v>58</v>
      </c>
      <c r="H72" s="15">
        <v>2.0000000000000001E-4</v>
      </c>
      <c r="I72" s="178">
        <f t="shared" si="16"/>
        <v>2.1817799999999998</v>
      </c>
      <c r="J72" s="174"/>
      <c r="K72" s="129" t="s">
        <v>10</v>
      </c>
      <c r="L72" s="143" t="s">
        <v>58</v>
      </c>
      <c r="M72" s="115">
        <v>2.0000000000000001E-4</v>
      </c>
      <c r="N72" s="152">
        <f t="shared" si="17"/>
        <v>2.1817799999999998</v>
      </c>
      <c r="O72" s="186"/>
      <c r="P72" s="129" t="s">
        <v>10</v>
      </c>
      <c r="Q72" s="143" t="s">
        <v>58</v>
      </c>
      <c r="R72" s="115">
        <v>2.0000000000000001E-4</v>
      </c>
      <c r="S72" s="152">
        <f t="shared" si="18"/>
        <v>2.2079613600000001</v>
      </c>
      <c r="T72" s="186"/>
      <c r="U72" s="129" t="s">
        <v>10</v>
      </c>
      <c r="V72" s="143" t="s">
        <v>58</v>
      </c>
      <c r="W72" s="115">
        <v>2.0000000000000001E-4</v>
      </c>
      <c r="X72" s="152">
        <f t="shared" si="19"/>
        <v>2.2079613600000001</v>
      </c>
      <c r="Y72" s="186"/>
      <c r="Z72" s="129" t="s">
        <v>10</v>
      </c>
      <c r="AA72" s="143" t="s">
        <v>58</v>
      </c>
      <c r="AB72" s="115">
        <v>2.0000000000000001E-4</v>
      </c>
      <c r="AC72" s="152">
        <f t="shared" si="20"/>
        <v>2.3572195479360003</v>
      </c>
      <c r="AD72" s="186"/>
    </row>
    <row r="73" spans="1:30" ht="38.25" customHeight="1" x14ac:dyDescent="0.25">
      <c r="A73" s="9" t="s">
        <v>12</v>
      </c>
      <c r="B73" s="6" t="s">
        <v>59</v>
      </c>
      <c r="C73" s="15">
        <v>2.7000000000000001E-3</v>
      </c>
      <c r="D73" s="12">
        <f t="shared" si="15"/>
        <v>29.454029999999999</v>
      </c>
      <c r="F73" s="9" t="s">
        <v>12</v>
      </c>
      <c r="G73" s="6" t="s">
        <v>59</v>
      </c>
      <c r="H73" s="15">
        <v>2.7000000000000001E-3</v>
      </c>
      <c r="I73" s="178">
        <f t="shared" si="16"/>
        <v>29.454029999999999</v>
      </c>
      <c r="J73" s="174"/>
      <c r="K73" s="129" t="s">
        <v>12</v>
      </c>
      <c r="L73" s="143" t="s">
        <v>59</v>
      </c>
      <c r="M73" s="115">
        <v>2.7000000000000001E-3</v>
      </c>
      <c r="N73" s="152">
        <f t="shared" si="17"/>
        <v>29.454029999999999</v>
      </c>
      <c r="O73" s="186"/>
      <c r="P73" s="129" t="s">
        <v>12</v>
      </c>
      <c r="Q73" s="143" t="s">
        <v>59</v>
      </c>
      <c r="R73" s="115">
        <v>2.7000000000000001E-3</v>
      </c>
      <c r="S73" s="152">
        <f t="shared" si="18"/>
        <v>29.807478360000001</v>
      </c>
      <c r="T73" s="186"/>
      <c r="U73" s="129" t="s">
        <v>12</v>
      </c>
      <c r="V73" s="143" t="s">
        <v>59</v>
      </c>
      <c r="W73" s="115">
        <v>2.7000000000000001E-3</v>
      </c>
      <c r="X73" s="152">
        <f t="shared" si="19"/>
        <v>29.807478360000001</v>
      </c>
      <c r="Y73" s="186"/>
      <c r="Z73" s="129" t="s">
        <v>12</v>
      </c>
      <c r="AA73" s="143" t="s">
        <v>59</v>
      </c>
      <c r="AB73" s="115">
        <v>2.7000000000000001E-3</v>
      </c>
      <c r="AC73" s="152">
        <f t="shared" si="20"/>
        <v>31.822463897136004</v>
      </c>
      <c r="AD73" s="186"/>
    </row>
    <row r="74" spans="1:30" ht="33.75" customHeight="1" x14ac:dyDescent="0.25">
      <c r="A74" s="9" t="s">
        <v>14</v>
      </c>
      <c r="B74" s="6" t="s">
        <v>60</v>
      </c>
      <c r="C74" s="15">
        <v>2.9999999999999997E-4</v>
      </c>
      <c r="D74" s="12">
        <f t="shared" si="15"/>
        <v>3.2726699999999997</v>
      </c>
      <c r="F74" s="9" t="s">
        <v>14</v>
      </c>
      <c r="G74" s="6" t="s">
        <v>60</v>
      </c>
      <c r="H74" s="15">
        <v>2.9999999999999997E-4</v>
      </c>
      <c r="I74" s="178">
        <f t="shared" si="16"/>
        <v>3.2726699999999997</v>
      </c>
      <c r="J74" s="174"/>
      <c r="K74" s="129" t="s">
        <v>14</v>
      </c>
      <c r="L74" s="143" t="s">
        <v>60</v>
      </c>
      <c r="M74" s="115">
        <v>2.9999999999999997E-4</v>
      </c>
      <c r="N74" s="152">
        <f t="shared" si="17"/>
        <v>3.2726699999999997</v>
      </c>
      <c r="O74" s="186"/>
      <c r="P74" s="129" t="s">
        <v>14</v>
      </c>
      <c r="Q74" s="143" t="s">
        <v>60</v>
      </c>
      <c r="R74" s="115">
        <v>2.9999999999999997E-4</v>
      </c>
      <c r="S74" s="152">
        <f t="shared" si="18"/>
        <v>3.3119420399999999</v>
      </c>
      <c r="T74" s="186"/>
      <c r="U74" s="129" t="s">
        <v>14</v>
      </c>
      <c r="V74" s="143" t="s">
        <v>60</v>
      </c>
      <c r="W74" s="115">
        <v>2.9999999999999997E-4</v>
      </c>
      <c r="X74" s="152">
        <f t="shared" si="19"/>
        <v>3.3119420399999999</v>
      </c>
      <c r="Y74" s="186"/>
      <c r="Z74" s="129" t="s">
        <v>14</v>
      </c>
      <c r="AA74" s="143" t="s">
        <v>60</v>
      </c>
      <c r="AB74" s="115">
        <v>2.9999999999999997E-4</v>
      </c>
      <c r="AC74" s="152">
        <f t="shared" si="20"/>
        <v>3.535829321904</v>
      </c>
      <c r="AD74" s="186"/>
    </row>
    <row r="75" spans="1:30" ht="37.5" customHeight="1" x14ac:dyDescent="0.25">
      <c r="A75" s="9" t="s">
        <v>16</v>
      </c>
      <c r="B75" s="6" t="s">
        <v>61</v>
      </c>
      <c r="C75" s="15">
        <v>0</v>
      </c>
      <c r="D75" s="12">
        <f t="shared" si="15"/>
        <v>0</v>
      </c>
      <c r="F75" s="9" t="s">
        <v>16</v>
      </c>
      <c r="G75" s="6" t="s">
        <v>61</v>
      </c>
      <c r="H75" s="15">
        <v>0</v>
      </c>
      <c r="I75" s="178">
        <f t="shared" si="16"/>
        <v>0</v>
      </c>
      <c r="J75" s="174"/>
      <c r="K75" s="129" t="s">
        <v>16</v>
      </c>
      <c r="L75" s="143" t="s">
        <v>61</v>
      </c>
      <c r="M75" s="115">
        <v>0</v>
      </c>
      <c r="N75" s="152">
        <f t="shared" si="17"/>
        <v>0</v>
      </c>
      <c r="O75" s="186"/>
      <c r="P75" s="129" t="s">
        <v>16</v>
      </c>
      <c r="Q75" s="143" t="s">
        <v>61</v>
      </c>
      <c r="R75" s="115">
        <v>0</v>
      </c>
      <c r="S75" s="152">
        <f t="shared" si="18"/>
        <v>0</v>
      </c>
      <c r="T75" s="186"/>
      <c r="U75" s="129" t="s">
        <v>16</v>
      </c>
      <c r="V75" s="143" t="s">
        <v>61</v>
      </c>
      <c r="W75" s="115">
        <v>0</v>
      </c>
      <c r="X75" s="152">
        <f t="shared" si="19"/>
        <v>0</v>
      </c>
      <c r="Y75" s="186"/>
      <c r="Z75" s="129" t="s">
        <v>16</v>
      </c>
      <c r="AA75" s="143" t="s">
        <v>61</v>
      </c>
      <c r="AB75" s="115">
        <v>0</v>
      </c>
      <c r="AC75" s="152">
        <f t="shared" si="20"/>
        <v>0</v>
      </c>
      <c r="AD75" s="186"/>
    </row>
    <row r="76" spans="1:30" x14ac:dyDescent="0.25">
      <c r="A76" s="237" t="s">
        <v>18</v>
      </c>
      <c r="B76" s="239"/>
      <c r="C76" s="20">
        <f>SUM(C70:C75)</f>
        <v>1.29E-2</v>
      </c>
      <c r="D76" s="14">
        <f>SUM(D70:D75)</f>
        <v>140.72480999999999</v>
      </c>
      <c r="F76" s="237" t="s">
        <v>18</v>
      </c>
      <c r="G76" s="239"/>
      <c r="H76" s="20">
        <f>SUM(H70:H75)</f>
        <v>1.29E-2</v>
      </c>
      <c r="I76" s="163">
        <f>SUM(I70:I75)</f>
        <v>140.72480999999999</v>
      </c>
      <c r="J76" s="174"/>
      <c r="K76" s="264" t="s">
        <v>18</v>
      </c>
      <c r="L76" s="264"/>
      <c r="M76" s="151">
        <f>SUM(M70:M75)</f>
        <v>1.29E-2</v>
      </c>
      <c r="N76" s="153">
        <f>SUM(N70:N75)</f>
        <v>140.72480999999999</v>
      </c>
      <c r="O76" s="186"/>
      <c r="P76" s="268" t="s">
        <v>18</v>
      </c>
      <c r="Q76" s="263"/>
      <c r="R76" s="151">
        <f>SUM(R70:R75)</f>
        <v>1.29E-2</v>
      </c>
      <c r="S76" s="153">
        <f>SUM(S70:S75)</f>
        <v>142.41350771999998</v>
      </c>
      <c r="T76" s="186"/>
      <c r="U76" s="268" t="s">
        <v>18</v>
      </c>
      <c r="V76" s="263"/>
      <c r="W76" s="151">
        <f>SUM(W70:W75)</f>
        <v>1.29E-2</v>
      </c>
      <c r="X76" s="153">
        <f>SUM(X70:X75)</f>
        <v>142.41350771999998</v>
      </c>
      <c r="Y76" s="186"/>
      <c r="Z76" s="268" t="s">
        <v>18</v>
      </c>
      <c r="AA76" s="263"/>
      <c r="AB76" s="151">
        <f>SUM(AB70:AB75)</f>
        <v>1.29E-2</v>
      </c>
      <c r="AC76" s="153">
        <f>SUM(AC70:AC75)</f>
        <v>152.04066084187204</v>
      </c>
      <c r="AD76" s="186"/>
    </row>
    <row r="77" spans="1:30" x14ac:dyDescent="0.25">
      <c r="G77" s="1"/>
      <c r="H77" s="1"/>
      <c r="J77" s="174"/>
      <c r="K77" s="127"/>
      <c r="L77" s="132"/>
      <c r="M77" s="132"/>
      <c r="N77" s="127"/>
      <c r="O77" s="186"/>
      <c r="P77" s="186"/>
      <c r="Q77" s="288"/>
      <c r="R77" s="288"/>
      <c r="S77" s="186"/>
      <c r="T77" s="186"/>
      <c r="U77" s="186"/>
      <c r="V77" s="288"/>
      <c r="W77" s="288"/>
      <c r="X77" s="186"/>
      <c r="Y77" s="186"/>
      <c r="Z77" s="186"/>
      <c r="AA77" s="288"/>
      <c r="AB77" s="288"/>
      <c r="AC77" s="186"/>
      <c r="AD77" s="186"/>
    </row>
    <row r="78" spans="1:30" x14ac:dyDescent="0.25">
      <c r="A78" s="233" t="s">
        <v>98</v>
      </c>
      <c r="B78" s="233"/>
      <c r="C78" s="233"/>
      <c r="D78" s="233"/>
      <c r="F78" s="233" t="s">
        <v>98</v>
      </c>
      <c r="G78" s="233"/>
      <c r="H78" s="233"/>
      <c r="I78" s="237"/>
      <c r="J78" s="174"/>
      <c r="K78" s="264" t="s">
        <v>98</v>
      </c>
      <c r="L78" s="264"/>
      <c r="M78" s="264"/>
      <c r="N78" s="264"/>
      <c r="O78" s="186"/>
      <c r="P78" s="264" t="s">
        <v>98</v>
      </c>
      <c r="Q78" s="264"/>
      <c r="R78" s="264"/>
      <c r="S78" s="264"/>
      <c r="T78" s="186"/>
      <c r="U78" s="264" t="s">
        <v>98</v>
      </c>
      <c r="V78" s="264"/>
      <c r="W78" s="264"/>
      <c r="X78" s="264"/>
      <c r="Y78" s="186"/>
      <c r="Z78" s="264" t="s">
        <v>98</v>
      </c>
      <c r="AA78" s="264"/>
      <c r="AB78" s="264"/>
      <c r="AC78" s="264"/>
      <c r="AD78" s="186"/>
    </row>
    <row r="79" spans="1:30" x14ac:dyDescent="0.25">
      <c r="A79" s="34" t="s">
        <v>62</v>
      </c>
      <c r="B79" s="35" t="s">
        <v>63</v>
      </c>
      <c r="C79" s="35" t="s">
        <v>5</v>
      </c>
      <c r="D79" s="34"/>
      <c r="F79" s="101" t="s">
        <v>62</v>
      </c>
      <c r="G79" s="102" t="s">
        <v>63</v>
      </c>
      <c r="H79" s="102" t="s">
        <v>5</v>
      </c>
      <c r="I79" s="156"/>
      <c r="J79" s="174"/>
      <c r="K79" s="206" t="s">
        <v>62</v>
      </c>
      <c r="L79" s="314" t="s">
        <v>63</v>
      </c>
      <c r="M79" s="314" t="s">
        <v>5</v>
      </c>
      <c r="N79" s="206"/>
      <c r="O79" s="186"/>
      <c r="P79" s="206" t="s">
        <v>62</v>
      </c>
      <c r="Q79" s="314" t="s">
        <v>63</v>
      </c>
      <c r="R79" s="314" t="s">
        <v>5</v>
      </c>
      <c r="S79" s="206"/>
      <c r="T79" s="186"/>
      <c r="U79" s="206" t="s">
        <v>62</v>
      </c>
      <c r="V79" s="314" t="s">
        <v>63</v>
      </c>
      <c r="W79" s="314" t="s">
        <v>5</v>
      </c>
      <c r="X79" s="206"/>
      <c r="Y79" s="186"/>
      <c r="Z79" s="206" t="s">
        <v>62</v>
      </c>
      <c r="AA79" s="314" t="s">
        <v>63</v>
      </c>
      <c r="AB79" s="314" t="s">
        <v>5</v>
      </c>
      <c r="AC79" s="206"/>
      <c r="AD79" s="186"/>
    </row>
    <row r="80" spans="1:30" ht="34.5" customHeight="1" x14ac:dyDescent="0.25">
      <c r="A80" s="9" t="s">
        <v>6</v>
      </c>
      <c r="B80" s="6" t="s">
        <v>64</v>
      </c>
      <c r="C80" s="13"/>
      <c r="D80" s="4"/>
      <c r="F80" s="9" t="s">
        <v>6</v>
      </c>
      <c r="G80" s="6" t="s">
        <v>64</v>
      </c>
      <c r="H80" s="13"/>
      <c r="I80" s="165"/>
      <c r="J80" s="174"/>
      <c r="K80" s="129" t="s">
        <v>6</v>
      </c>
      <c r="L80" s="143" t="s">
        <v>64</v>
      </c>
      <c r="M80" s="330"/>
      <c r="N80" s="332"/>
      <c r="O80" s="186"/>
      <c r="P80" s="129" t="s">
        <v>6</v>
      </c>
      <c r="Q80" s="143" t="s">
        <v>64</v>
      </c>
      <c r="R80" s="330"/>
      <c r="S80" s="332"/>
      <c r="T80" s="186"/>
      <c r="U80" s="129" t="s">
        <v>6</v>
      </c>
      <c r="V80" s="143" t="s">
        <v>64</v>
      </c>
      <c r="W80" s="330"/>
      <c r="X80" s="332"/>
      <c r="Y80" s="186"/>
      <c r="Z80" s="129" t="s">
        <v>6</v>
      </c>
      <c r="AA80" s="143" t="s">
        <v>64</v>
      </c>
      <c r="AB80" s="330"/>
      <c r="AC80" s="332"/>
      <c r="AD80" s="186"/>
    </row>
    <row r="81" spans="1:30" x14ac:dyDescent="0.25">
      <c r="A81" s="237" t="s">
        <v>18</v>
      </c>
      <c r="B81" s="239"/>
      <c r="C81" s="14">
        <f>SUM(C80)</f>
        <v>0</v>
      </c>
      <c r="D81" s="4"/>
      <c r="F81" s="237" t="s">
        <v>18</v>
      </c>
      <c r="G81" s="239"/>
      <c r="H81" s="14">
        <f>SUM(H80)</f>
        <v>0</v>
      </c>
      <c r="I81" s="165"/>
      <c r="J81" s="174"/>
      <c r="K81" s="264" t="s">
        <v>18</v>
      </c>
      <c r="L81" s="264"/>
      <c r="M81" s="153">
        <f>SUM(M80)</f>
        <v>0</v>
      </c>
      <c r="N81" s="332"/>
      <c r="O81" s="186"/>
      <c r="P81" s="268" t="s">
        <v>18</v>
      </c>
      <c r="Q81" s="263"/>
      <c r="R81" s="153">
        <f>SUM(R80)</f>
        <v>0</v>
      </c>
      <c r="S81" s="332"/>
      <c r="T81" s="186"/>
      <c r="U81" s="268" t="s">
        <v>18</v>
      </c>
      <c r="V81" s="263"/>
      <c r="W81" s="153">
        <f>SUM(W80)</f>
        <v>0</v>
      </c>
      <c r="X81" s="332"/>
      <c r="Y81" s="186"/>
      <c r="Z81" s="268" t="s">
        <v>18</v>
      </c>
      <c r="AA81" s="263"/>
      <c r="AB81" s="153">
        <f>SUM(AB80)</f>
        <v>0</v>
      </c>
      <c r="AC81" s="332"/>
      <c r="AD81" s="186"/>
    </row>
    <row r="82" spans="1:30" x14ac:dyDescent="0.25">
      <c r="G82" s="1"/>
      <c r="H82" s="1"/>
      <c r="J82" s="174"/>
      <c r="K82" s="127"/>
      <c r="L82" s="132"/>
      <c r="M82" s="132"/>
      <c r="N82" s="127"/>
      <c r="O82" s="186"/>
      <c r="P82" s="186"/>
      <c r="Q82" s="288"/>
      <c r="R82" s="288"/>
      <c r="S82" s="186"/>
      <c r="T82" s="186"/>
      <c r="U82" s="186"/>
      <c r="V82" s="288"/>
      <c r="W82" s="288"/>
      <c r="X82" s="186"/>
      <c r="Y82" s="186"/>
      <c r="Z82" s="186"/>
      <c r="AA82" s="288"/>
      <c r="AB82" s="288"/>
      <c r="AC82" s="186"/>
      <c r="AD82" s="186"/>
    </row>
    <row r="83" spans="1:30" ht="29.25" customHeight="1" x14ac:dyDescent="0.25">
      <c r="A83" s="211" t="s">
        <v>99</v>
      </c>
      <c r="B83" s="211"/>
      <c r="C83" s="211"/>
      <c r="D83" s="211"/>
      <c r="F83" s="211" t="s">
        <v>99</v>
      </c>
      <c r="G83" s="211"/>
      <c r="H83" s="211"/>
      <c r="I83" s="218"/>
      <c r="J83" s="174"/>
      <c r="K83" s="309" t="s">
        <v>99</v>
      </c>
      <c r="L83" s="309"/>
      <c r="M83" s="309"/>
      <c r="N83" s="309"/>
      <c r="O83" s="186"/>
      <c r="P83" s="309" t="s">
        <v>99</v>
      </c>
      <c r="Q83" s="309"/>
      <c r="R83" s="309"/>
      <c r="S83" s="309"/>
      <c r="T83" s="186"/>
      <c r="U83" s="309" t="s">
        <v>99</v>
      </c>
      <c r="V83" s="309"/>
      <c r="W83" s="309"/>
      <c r="X83" s="309"/>
      <c r="Y83" s="186"/>
      <c r="Z83" s="309" t="s">
        <v>99</v>
      </c>
      <c r="AA83" s="309"/>
      <c r="AB83" s="309"/>
      <c r="AC83" s="309"/>
      <c r="AD83" s="186"/>
    </row>
    <row r="84" spans="1:30" x14ac:dyDescent="0.25">
      <c r="A84" s="34">
        <v>4</v>
      </c>
      <c r="B84" s="244" t="s">
        <v>65</v>
      </c>
      <c r="C84" s="244"/>
      <c r="D84" s="35" t="s">
        <v>5</v>
      </c>
      <c r="F84" s="101">
        <v>4</v>
      </c>
      <c r="G84" s="244" t="s">
        <v>65</v>
      </c>
      <c r="H84" s="244"/>
      <c r="I84" s="159" t="s">
        <v>5</v>
      </c>
      <c r="J84" s="174"/>
      <c r="K84" s="206">
        <v>4</v>
      </c>
      <c r="L84" s="312" t="s">
        <v>65</v>
      </c>
      <c r="M84" s="312"/>
      <c r="N84" s="314" t="s">
        <v>5</v>
      </c>
      <c r="O84" s="186"/>
      <c r="P84" s="206">
        <v>4</v>
      </c>
      <c r="Q84" s="312" t="s">
        <v>65</v>
      </c>
      <c r="R84" s="312"/>
      <c r="S84" s="314" t="s">
        <v>5</v>
      </c>
      <c r="T84" s="186"/>
      <c r="U84" s="206">
        <v>4</v>
      </c>
      <c r="V84" s="312" t="s">
        <v>65</v>
      </c>
      <c r="W84" s="312"/>
      <c r="X84" s="314" t="s">
        <v>5</v>
      </c>
      <c r="Y84" s="186"/>
      <c r="Z84" s="206">
        <v>4</v>
      </c>
      <c r="AA84" s="312" t="s">
        <v>65</v>
      </c>
      <c r="AB84" s="312"/>
      <c r="AC84" s="314" t="s">
        <v>5</v>
      </c>
      <c r="AD84" s="186"/>
    </row>
    <row r="85" spans="1:30" x14ac:dyDescent="0.25">
      <c r="A85" s="2" t="s">
        <v>54</v>
      </c>
      <c r="B85" s="234" t="s">
        <v>55</v>
      </c>
      <c r="C85" s="234"/>
      <c r="D85" s="14">
        <f>D76</f>
        <v>140.72480999999999</v>
      </c>
      <c r="F85" s="2" t="s">
        <v>54</v>
      </c>
      <c r="G85" s="234" t="s">
        <v>55</v>
      </c>
      <c r="H85" s="234"/>
      <c r="I85" s="163">
        <f>I76</f>
        <v>140.72480999999999</v>
      </c>
      <c r="J85" s="174"/>
      <c r="K85" s="128" t="s">
        <v>54</v>
      </c>
      <c r="L85" s="267" t="s">
        <v>55</v>
      </c>
      <c r="M85" s="267"/>
      <c r="N85" s="153">
        <f>N76</f>
        <v>140.72480999999999</v>
      </c>
      <c r="O85" s="186"/>
      <c r="P85" s="128" t="s">
        <v>54</v>
      </c>
      <c r="Q85" s="267" t="s">
        <v>55</v>
      </c>
      <c r="R85" s="267"/>
      <c r="S85" s="153">
        <f>S76</f>
        <v>142.41350771999998</v>
      </c>
      <c r="T85" s="186"/>
      <c r="U85" s="128" t="s">
        <v>54</v>
      </c>
      <c r="V85" s="267" t="s">
        <v>55</v>
      </c>
      <c r="W85" s="267"/>
      <c r="X85" s="153">
        <f>X76</f>
        <v>142.41350771999998</v>
      </c>
      <c r="Y85" s="186"/>
      <c r="Z85" s="128" t="s">
        <v>54</v>
      </c>
      <c r="AA85" s="267" t="s">
        <v>55</v>
      </c>
      <c r="AB85" s="267"/>
      <c r="AC85" s="153">
        <f>AC76</f>
        <v>152.04066084187204</v>
      </c>
      <c r="AD85" s="186"/>
    </row>
    <row r="86" spans="1:30" ht="15" hidden="1" customHeight="1" x14ac:dyDescent="0.25">
      <c r="A86" s="2" t="s">
        <v>62</v>
      </c>
      <c r="B86" s="10" t="s">
        <v>66</v>
      </c>
      <c r="C86" s="10"/>
      <c r="D86" s="13">
        <f>C81</f>
        <v>0</v>
      </c>
      <c r="F86" s="2" t="s">
        <v>62</v>
      </c>
      <c r="G86" s="10" t="s">
        <v>66</v>
      </c>
      <c r="H86" s="10"/>
      <c r="I86" s="179">
        <f>H81</f>
        <v>0</v>
      </c>
      <c r="J86" s="174"/>
      <c r="K86" s="128" t="s">
        <v>62</v>
      </c>
      <c r="L86" s="132" t="s">
        <v>66</v>
      </c>
      <c r="M86" s="132"/>
      <c r="N86" s="330">
        <f>M81</f>
        <v>0</v>
      </c>
      <c r="O86" s="186"/>
      <c r="P86" s="128" t="s">
        <v>62</v>
      </c>
      <c r="Q86" s="132" t="s">
        <v>66</v>
      </c>
      <c r="R86" s="132"/>
      <c r="S86" s="330">
        <f>R81</f>
        <v>0</v>
      </c>
      <c r="T86" s="186"/>
      <c r="U86" s="128" t="s">
        <v>62</v>
      </c>
      <c r="V86" s="132" t="s">
        <v>66</v>
      </c>
      <c r="W86" s="132"/>
      <c r="X86" s="330">
        <f>W81</f>
        <v>0</v>
      </c>
      <c r="Y86" s="186"/>
      <c r="Z86" s="128" t="s">
        <v>62</v>
      </c>
      <c r="AA86" s="132" t="s">
        <v>66</v>
      </c>
      <c r="AB86" s="132"/>
      <c r="AC86" s="330">
        <f>AB81</f>
        <v>0</v>
      </c>
      <c r="AD86" s="186"/>
    </row>
    <row r="87" spans="1:30" x14ac:dyDescent="0.25">
      <c r="A87" s="233" t="s">
        <v>18</v>
      </c>
      <c r="B87" s="233"/>
      <c r="C87" s="233"/>
      <c r="D87" s="14">
        <f>SUM(D85:D86)</f>
        <v>140.72480999999999</v>
      </c>
      <c r="F87" s="233" t="s">
        <v>18</v>
      </c>
      <c r="G87" s="233"/>
      <c r="H87" s="233"/>
      <c r="I87" s="163">
        <f>SUM(I85:I86)</f>
        <v>140.72480999999999</v>
      </c>
      <c r="J87" s="174"/>
      <c r="K87" s="264" t="s">
        <v>18</v>
      </c>
      <c r="L87" s="264"/>
      <c r="M87" s="264"/>
      <c r="N87" s="153">
        <f>SUM(N85:N86)</f>
        <v>140.72480999999999</v>
      </c>
      <c r="O87" s="186"/>
      <c r="P87" s="264" t="s">
        <v>18</v>
      </c>
      <c r="Q87" s="264"/>
      <c r="R87" s="264"/>
      <c r="S87" s="153">
        <f>SUM(S85:S86)</f>
        <v>142.41350771999998</v>
      </c>
      <c r="T87" s="186"/>
      <c r="U87" s="264" t="s">
        <v>18</v>
      </c>
      <c r="V87" s="264"/>
      <c r="W87" s="264"/>
      <c r="X87" s="153">
        <f>SUM(X85:X86)</f>
        <v>142.41350771999998</v>
      </c>
      <c r="Y87" s="186"/>
      <c r="Z87" s="264" t="s">
        <v>18</v>
      </c>
      <c r="AA87" s="264"/>
      <c r="AB87" s="264"/>
      <c r="AC87" s="153">
        <f>SUM(AC85:AC86)</f>
        <v>152.04066084187204</v>
      </c>
      <c r="AD87" s="186"/>
    </row>
    <row r="88" spans="1:30" x14ac:dyDescent="0.25">
      <c r="G88" s="1"/>
      <c r="H88" s="1"/>
      <c r="J88" s="174"/>
      <c r="K88" s="127"/>
      <c r="L88" s="132"/>
      <c r="M88" s="132"/>
      <c r="N88" s="127"/>
      <c r="O88" s="186"/>
      <c r="P88" s="186"/>
      <c r="Q88" s="288"/>
      <c r="R88" s="288"/>
      <c r="S88" s="186"/>
      <c r="T88" s="186"/>
      <c r="U88" s="186"/>
      <c r="V88" s="288"/>
      <c r="W88" s="288"/>
      <c r="X88" s="186"/>
      <c r="Y88" s="186"/>
      <c r="Z88" s="186"/>
      <c r="AA88" s="288"/>
      <c r="AB88" s="288"/>
      <c r="AC88" s="186"/>
      <c r="AD88" s="186"/>
    </row>
    <row r="89" spans="1:30" ht="15" customHeight="1" x14ac:dyDescent="0.25">
      <c r="A89" s="235" t="s">
        <v>67</v>
      </c>
      <c r="B89" s="235"/>
      <c r="C89" s="235"/>
      <c r="D89" s="235"/>
      <c r="F89" s="235" t="s">
        <v>67</v>
      </c>
      <c r="G89" s="235"/>
      <c r="H89" s="235"/>
      <c r="I89" s="236"/>
      <c r="J89" s="174"/>
      <c r="K89" s="335" t="s">
        <v>67</v>
      </c>
      <c r="L89" s="335"/>
      <c r="M89" s="335"/>
      <c r="N89" s="335"/>
      <c r="O89" s="186"/>
      <c r="P89" s="335" t="s">
        <v>67</v>
      </c>
      <c r="Q89" s="335"/>
      <c r="R89" s="335"/>
      <c r="S89" s="335"/>
      <c r="T89" s="186"/>
      <c r="U89" s="335" t="s">
        <v>67</v>
      </c>
      <c r="V89" s="335"/>
      <c r="W89" s="335"/>
      <c r="X89" s="335"/>
      <c r="Y89" s="186"/>
      <c r="Z89" s="335" t="s">
        <v>67</v>
      </c>
      <c r="AA89" s="335"/>
      <c r="AB89" s="335"/>
      <c r="AC89" s="335"/>
      <c r="AD89" s="186"/>
    </row>
    <row r="90" spans="1:30" x14ac:dyDescent="0.25">
      <c r="A90" s="34">
        <v>5</v>
      </c>
      <c r="B90" s="244" t="s">
        <v>68</v>
      </c>
      <c r="C90" s="244"/>
      <c r="D90" s="35" t="s">
        <v>5</v>
      </c>
      <c r="F90" s="101">
        <v>5</v>
      </c>
      <c r="G90" s="244" t="s">
        <v>68</v>
      </c>
      <c r="H90" s="244"/>
      <c r="I90" s="159" t="s">
        <v>5</v>
      </c>
      <c r="J90" s="174"/>
      <c r="K90" s="206">
        <v>5</v>
      </c>
      <c r="L90" s="312" t="s">
        <v>68</v>
      </c>
      <c r="M90" s="312"/>
      <c r="N90" s="314" t="s">
        <v>5</v>
      </c>
      <c r="O90" s="186"/>
      <c r="P90" s="206">
        <v>5</v>
      </c>
      <c r="Q90" s="312" t="s">
        <v>68</v>
      </c>
      <c r="R90" s="312"/>
      <c r="S90" s="314" t="s">
        <v>5</v>
      </c>
      <c r="T90" s="186"/>
      <c r="U90" s="206">
        <v>5</v>
      </c>
      <c r="V90" s="312" t="s">
        <v>68</v>
      </c>
      <c r="W90" s="312"/>
      <c r="X90" s="314" t="s">
        <v>5</v>
      </c>
      <c r="Y90" s="186"/>
      <c r="Z90" s="206">
        <v>5</v>
      </c>
      <c r="AA90" s="312" t="s">
        <v>68</v>
      </c>
      <c r="AB90" s="312"/>
      <c r="AC90" s="314" t="s">
        <v>5</v>
      </c>
      <c r="AD90" s="186"/>
    </row>
    <row r="91" spans="1:30" x14ac:dyDescent="0.25">
      <c r="A91" s="2" t="s">
        <v>6</v>
      </c>
      <c r="B91" s="234" t="s">
        <v>69</v>
      </c>
      <c r="C91" s="234"/>
      <c r="D91" s="14">
        <v>0</v>
      </c>
      <c r="F91" s="2" t="s">
        <v>6</v>
      </c>
      <c r="G91" s="234" t="s">
        <v>69</v>
      </c>
      <c r="H91" s="234"/>
      <c r="I91" s="163">
        <v>0</v>
      </c>
      <c r="J91" s="174"/>
      <c r="K91" s="128" t="s">
        <v>6</v>
      </c>
      <c r="L91" s="267" t="s">
        <v>69</v>
      </c>
      <c r="M91" s="267"/>
      <c r="N91" s="153">
        <v>0</v>
      </c>
      <c r="O91" s="186"/>
      <c r="P91" s="128" t="s">
        <v>6</v>
      </c>
      <c r="Q91" s="267" t="s">
        <v>69</v>
      </c>
      <c r="R91" s="267"/>
      <c r="S91" s="153">
        <v>0</v>
      </c>
      <c r="T91" s="186"/>
      <c r="U91" s="128" t="s">
        <v>6</v>
      </c>
      <c r="V91" s="267" t="s">
        <v>69</v>
      </c>
      <c r="W91" s="267"/>
      <c r="X91" s="153">
        <v>0</v>
      </c>
      <c r="Y91" s="186"/>
      <c r="Z91" s="128" t="s">
        <v>6</v>
      </c>
      <c r="AA91" s="267" t="s">
        <v>69</v>
      </c>
      <c r="AB91" s="267"/>
      <c r="AC91" s="153">
        <v>0</v>
      </c>
      <c r="AD91" s="186"/>
    </row>
    <row r="92" spans="1:30" x14ac:dyDescent="0.25">
      <c r="A92" s="2" t="s">
        <v>8</v>
      </c>
      <c r="B92" s="234" t="s">
        <v>70</v>
      </c>
      <c r="C92" s="234"/>
      <c r="D92" s="14">
        <v>0</v>
      </c>
      <c r="F92" s="2" t="s">
        <v>8</v>
      </c>
      <c r="G92" s="234" t="s">
        <v>70</v>
      </c>
      <c r="H92" s="234"/>
      <c r="I92" s="163">
        <v>0</v>
      </c>
      <c r="J92" s="174"/>
      <c r="K92" s="128" t="s">
        <v>8</v>
      </c>
      <c r="L92" s="267" t="s">
        <v>70</v>
      </c>
      <c r="M92" s="267"/>
      <c r="N92" s="153">
        <v>0</v>
      </c>
      <c r="O92" s="186"/>
      <c r="P92" s="128" t="s">
        <v>8</v>
      </c>
      <c r="Q92" s="267" t="s">
        <v>70</v>
      </c>
      <c r="R92" s="267"/>
      <c r="S92" s="153">
        <v>0</v>
      </c>
      <c r="T92" s="186"/>
      <c r="U92" s="128" t="s">
        <v>8</v>
      </c>
      <c r="V92" s="267" t="s">
        <v>70</v>
      </c>
      <c r="W92" s="267"/>
      <c r="X92" s="153">
        <v>0</v>
      </c>
      <c r="Y92" s="186"/>
      <c r="Z92" s="128" t="s">
        <v>8</v>
      </c>
      <c r="AA92" s="267" t="s">
        <v>70</v>
      </c>
      <c r="AB92" s="267"/>
      <c r="AC92" s="153">
        <v>0</v>
      </c>
      <c r="AD92" s="186"/>
    </row>
    <row r="93" spans="1:30" x14ac:dyDescent="0.25">
      <c r="A93" s="2" t="s">
        <v>10</v>
      </c>
      <c r="B93" s="234" t="s">
        <v>71</v>
      </c>
      <c r="C93" s="234"/>
      <c r="D93" s="14">
        <v>0</v>
      </c>
      <c r="F93" s="2" t="s">
        <v>10</v>
      </c>
      <c r="G93" s="234" t="s">
        <v>71</v>
      </c>
      <c r="H93" s="234"/>
      <c r="I93" s="163">
        <v>0</v>
      </c>
      <c r="J93" s="174"/>
      <c r="K93" s="128" t="s">
        <v>10</v>
      </c>
      <c r="L93" s="267" t="s">
        <v>71</v>
      </c>
      <c r="M93" s="267"/>
      <c r="N93" s="153">
        <v>0</v>
      </c>
      <c r="O93" s="186"/>
      <c r="P93" s="128" t="s">
        <v>10</v>
      </c>
      <c r="Q93" s="267" t="s">
        <v>71</v>
      </c>
      <c r="R93" s="267"/>
      <c r="S93" s="153">
        <v>0</v>
      </c>
      <c r="T93" s="186"/>
      <c r="U93" s="128" t="s">
        <v>10</v>
      </c>
      <c r="V93" s="267" t="s">
        <v>71</v>
      </c>
      <c r="W93" s="267"/>
      <c r="X93" s="153">
        <v>0</v>
      </c>
      <c r="Y93" s="186"/>
      <c r="Z93" s="128" t="s">
        <v>10</v>
      </c>
      <c r="AA93" s="267" t="s">
        <v>71</v>
      </c>
      <c r="AB93" s="267"/>
      <c r="AC93" s="153">
        <v>0</v>
      </c>
      <c r="AD93" s="186"/>
    </row>
    <row r="94" spans="1:30" x14ac:dyDescent="0.25">
      <c r="A94" s="2" t="s">
        <v>12</v>
      </c>
      <c r="B94" s="234" t="s">
        <v>17</v>
      </c>
      <c r="C94" s="234"/>
      <c r="D94" s="14">
        <v>0</v>
      </c>
      <c r="F94" s="2" t="s">
        <v>12</v>
      </c>
      <c r="G94" s="234" t="s">
        <v>17</v>
      </c>
      <c r="H94" s="234"/>
      <c r="I94" s="163">
        <v>0</v>
      </c>
      <c r="J94" s="174"/>
      <c r="K94" s="128" t="s">
        <v>12</v>
      </c>
      <c r="L94" s="267" t="s">
        <v>17</v>
      </c>
      <c r="M94" s="267"/>
      <c r="N94" s="153">
        <v>0</v>
      </c>
      <c r="O94" s="186"/>
      <c r="P94" s="128" t="s">
        <v>12</v>
      </c>
      <c r="Q94" s="267" t="s">
        <v>17</v>
      </c>
      <c r="R94" s="267"/>
      <c r="S94" s="153">
        <v>0</v>
      </c>
      <c r="T94" s="186"/>
      <c r="U94" s="128" t="s">
        <v>12</v>
      </c>
      <c r="V94" s="267" t="s">
        <v>17</v>
      </c>
      <c r="W94" s="267"/>
      <c r="X94" s="153">
        <v>0</v>
      </c>
      <c r="Y94" s="186"/>
      <c r="Z94" s="128" t="s">
        <v>12</v>
      </c>
      <c r="AA94" s="267" t="s">
        <v>17</v>
      </c>
      <c r="AB94" s="267"/>
      <c r="AC94" s="153">
        <v>0</v>
      </c>
      <c r="AD94" s="186"/>
    </row>
    <row r="95" spans="1:30" x14ac:dyDescent="0.25">
      <c r="A95" s="233" t="s">
        <v>18</v>
      </c>
      <c r="B95" s="233"/>
      <c r="C95" s="233"/>
      <c r="D95" s="14">
        <f>SUM(D91:D94)</f>
        <v>0</v>
      </c>
      <c r="F95" s="233" t="s">
        <v>18</v>
      </c>
      <c r="G95" s="233"/>
      <c r="H95" s="233"/>
      <c r="I95" s="163">
        <f>SUM(I91:I94)</f>
        <v>0</v>
      </c>
      <c r="J95" s="174"/>
      <c r="K95" s="264" t="s">
        <v>18</v>
      </c>
      <c r="L95" s="264"/>
      <c r="M95" s="264"/>
      <c r="N95" s="153">
        <f>SUM(N91:N94)</f>
        <v>0</v>
      </c>
      <c r="O95" s="186"/>
      <c r="P95" s="264" t="s">
        <v>18</v>
      </c>
      <c r="Q95" s="264"/>
      <c r="R95" s="264"/>
      <c r="S95" s="153">
        <f>SUM(S91:S94)</f>
        <v>0</v>
      </c>
      <c r="T95" s="186"/>
      <c r="U95" s="264" t="s">
        <v>18</v>
      </c>
      <c r="V95" s="264"/>
      <c r="W95" s="264"/>
      <c r="X95" s="153">
        <f>SUM(X91:X94)</f>
        <v>0</v>
      </c>
      <c r="Y95" s="186"/>
      <c r="Z95" s="264" t="s">
        <v>18</v>
      </c>
      <c r="AA95" s="264"/>
      <c r="AB95" s="264"/>
      <c r="AC95" s="153">
        <f>SUM(AC91:AC94)</f>
        <v>0</v>
      </c>
      <c r="AD95" s="186"/>
    </row>
    <row r="96" spans="1:30" x14ac:dyDescent="0.25">
      <c r="G96" s="1"/>
      <c r="H96" s="1"/>
      <c r="J96" s="174"/>
      <c r="K96" s="127"/>
      <c r="L96" s="132"/>
      <c r="M96" s="132"/>
      <c r="N96" s="127"/>
      <c r="O96" s="186"/>
      <c r="P96" s="186"/>
      <c r="Q96" s="288"/>
      <c r="R96" s="288"/>
      <c r="S96" s="186"/>
      <c r="T96" s="186"/>
      <c r="U96" s="186"/>
      <c r="V96" s="288"/>
      <c r="W96" s="288"/>
      <c r="X96" s="186"/>
      <c r="Y96" s="186"/>
      <c r="Z96" s="186"/>
      <c r="AA96" s="288"/>
      <c r="AB96" s="288"/>
      <c r="AC96" s="186"/>
      <c r="AD96" s="186"/>
    </row>
    <row r="97" spans="1:30" ht="15" customHeight="1" x14ac:dyDescent="0.25">
      <c r="A97" s="235" t="s">
        <v>72</v>
      </c>
      <c r="B97" s="235"/>
      <c r="C97" s="235"/>
      <c r="D97" s="235"/>
      <c r="F97" s="235" t="s">
        <v>72</v>
      </c>
      <c r="G97" s="235"/>
      <c r="H97" s="235"/>
      <c r="I97" s="236"/>
      <c r="J97" s="174"/>
      <c r="K97" s="335" t="s">
        <v>72</v>
      </c>
      <c r="L97" s="335"/>
      <c r="M97" s="335"/>
      <c r="N97" s="335"/>
      <c r="O97" s="186"/>
      <c r="P97" s="335" t="s">
        <v>72</v>
      </c>
      <c r="Q97" s="335"/>
      <c r="R97" s="335"/>
      <c r="S97" s="335"/>
      <c r="T97" s="186"/>
      <c r="U97" s="335" t="s">
        <v>72</v>
      </c>
      <c r="V97" s="335"/>
      <c r="W97" s="335"/>
      <c r="X97" s="335"/>
      <c r="Y97" s="186"/>
      <c r="Z97" s="335" t="s">
        <v>72</v>
      </c>
      <c r="AA97" s="335"/>
      <c r="AB97" s="335"/>
      <c r="AC97" s="335"/>
      <c r="AD97" s="186"/>
    </row>
    <row r="98" spans="1:30" ht="15" customHeight="1" x14ac:dyDescent="0.25">
      <c r="A98" s="240" t="s">
        <v>101</v>
      </c>
      <c r="B98" s="240"/>
      <c r="C98" s="241" t="s">
        <v>175</v>
      </c>
      <c r="D98" s="241"/>
      <c r="F98" s="240" t="s">
        <v>101</v>
      </c>
      <c r="G98" s="240"/>
      <c r="H98" s="241" t="s">
        <v>175</v>
      </c>
      <c r="I98" s="242"/>
      <c r="J98" s="174"/>
      <c r="K98" s="338" t="s">
        <v>101</v>
      </c>
      <c r="L98" s="338"/>
      <c r="M98" s="339" t="s">
        <v>175</v>
      </c>
      <c r="N98" s="339"/>
      <c r="O98" s="186"/>
      <c r="P98" s="338" t="s">
        <v>101</v>
      </c>
      <c r="Q98" s="338"/>
      <c r="R98" s="339" t="s">
        <v>175</v>
      </c>
      <c r="S98" s="339"/>
      <c r="T98" s="186"/>
      <c r="U98" s="338" t="s">
        <v>101</v>
      </c>
      <c r="V98" s="338"/>
      <c r="W98" s="339" t="s">
        <v>175</v>
      </c>
      <c r="X98" s="339"/>
      <c r="Y98" s="186"/>
      <c r="Z98" s="338" t="s">
        <v>101</v>
      </c>
      <c r="AA98" s="338"/>
      <c r="AB98" s="339" t="s">
        <v>175</v>
      </c>
      <c r="AC98" s="339"/>
      <c r="AD98" s="186"/>
    </row>
    <row r="99" spans="1:30" x14ac:dyDescent="0.25">
      <c r="A99" s="40">
        <v>6</v>
      </c>
      <c r="B99" s="41" t="s">
        <v>73</v>
      </c>
      <c r="C99" s="41" t="s">
        <v>28</v>
      </c>
      <c r="D99" s="40" t="s">
        <v>5</v>
      </c>
      <c r="F99" s="101">
        <v>6</v>
      </c>
      <c r="G99" s="102" t="s">
        <v>73</v>
      </c>
      <c r="H99" s="102" t="s">
        <v>28</v>
      </c>
      <c r="I99" s="156" t="s">
        <v>5</v>
      </c>
      <c r="J99" s="174"/>
      <c r="K99" s="206">
        <v>6</v>
      </c>
      <c r="L99" s="314" t="s">
        <v>73</v>
      </c>
      <c r="M99" s="314" t="s">
        <v>28</v>
      </c>
      <c r="N99" s="206" t="s">
        <v>5</v>
      </c>
      <c r="O99" s="186"/>
      <c r="P99" s="206">
        <v>6</v>
      </c>
      <c r="Q99" s="314" t="s">
        <v>73</v>
      </c>
      <c r="R99" s="314" t="s">
        <v>28</v>
      </c>
      <c r="S99" s="206" t="s">
        <v>5</v>
      </c>
      <c r="T99" s="186"/>
      <c r="U99" s="206">
        <v>6</v>
      </c>
      <c r="V99" s="314" t="s">
        <v>73</v>
      </c>
      <c r="W99" s="314" t="s">
        <v>28</v>
      </c>
      <c r="X99" s="206" t="s">
        <v>5</v>
      </c>
      <c r="Y99" s="186"/>
      <c r="Z99" s="206">
        <v>6</v>
      </c>
      <c r="AA99" s="314" t="s">
        <v>73</v>
      </c>
      <c r="AB99" s="314" t="s">
        <v>28</v>
      </c>
      <c r="AC99" s="206" t="s">
        <v>5</v>
      </c>
      <c r="AD99" s="186"/>
    </row>
    <row r="100" spans="1:30" x14ac:dyDescent="0.25">
      <c r="A100" s="2" t="s">
        <v>6</v>
      </c>
      <c r="B100" s="10" t="s">
        <v>74</v>
      </c>
      <c r="C100" s="15">
        <f>'Quadro-Resumo'!$I$8</f>
        <v>0.05</v>
      </c>
      <c r="D100" s="12">
        <f>C100*D116</f>
        <v>707.2259305</v>
      </c>
      <c r="F100" s="2" t="s">
        <v>6</v>
      </c>
      <c r="G100" s="10" t="s">
        <v>74</v>
      </c>
      <c r="H100" s="15">
        <f>'Quadro-Resumo'!$I$8</f>
        <v>0.05</v>
      </c>
      <c r="I100" s="178">
        <f>H100*I116</f>
        <v>700.73513500000001</v>
      </c>
      <c r="J100" s="174"/>
      <c r="K100" s="128" t="s">
        <v>6</v>
      </c>
      <c r="L100" s="132" t="s">
        <v>74</v>
      </c>
      <c r="M100" s="115">
        <f>'Quadro-Resumo'!$I$8</f>
        <v>0.05</v>
      </c>
      <c r="N100" s="152">
        <f>M100*N116</f>
        <v>695.28068500000006</v>
      </c>
      <c r="O100" s="186"/>
      <c r="P100" s="128" t="s">
        <v>6</v>
      </c>
      <c r="Q100" s="132" t="s">
        <v>74</v>
      </c>
      <c r="R100" s="115">
        <f>'Quadro-Resumo'!$I$8</f>
        <v>0.05</v>
      </c>
      <c r="S100" s="152">
        <f>R100*S116</f>
        <v>703.84003582000003</v>
      </c>
      <c r="T100" s="186"/>
      <c r="U100" s="128" t="s">
        <v>6</v>
      </c>
      <c r="V100" s="132" t="s">
        <v>74</v>
      </c>
      <c r="W100" s="115">
        <f>'Quadro-Resumo'!$I$8</f>
        <v>0.05</v>
      </c>
      <c r="X100" s="152">
        <f>W100*X116</f>
        <v>694.20228448360001</v>
      </c>
      <c r="Y100" s="186"/>
      <c r="Z100" s="128" t="s">
        <v>6</v>
      </c>
      <c r="AA100" s="132" t="s">
        <v>74</v>
      </c>
      <c r="AB100" s="115">
        <f>'Quadro-Resumo'!$I$8</f>
        <v>0.05</v>
      </c>
      <c r="AC100" s="152">
        <f>AB100*AC116</f>
        <v>741.58006345469141</v>
      </c>
      <c r="AD100" s="186"/>
    </row>
    <row r="101" spans="1:30" x14ac:dyDescent="0.25">
      <c r="A101" s="2" t="s">
        <v>8</v>
      </c>
      <c r="B101" s="10" t="s">
        <v>75</v>
      </c>
      <c r="C101" s="15">
        <f>'Quadro-Resumo'!$H$8</f>
        <v>0.10946134991766895</v>
      </c>
      <c r="D101" s="12">
        <f>C101*D116</f>
        <v>1548.2781009861903</v>
      </c>
      <c r="F101" s="2" t="s">
        <v>8</v>
      </c>
      <c r="G101" s="10" t="s">
        <v>75</v>
      </c>
      <c r="H101" s="15">
        <f>'Quadro-Resumo'!$H$8</f>
        <v>0.10946134991766895</v>
      </c>
      <c r="I101" s="178">
        <f>H101*I116</f>
        <v>1534.0682762367999</v>
      </c>
      <c r="J101" s="174"/>
      <c r="K101" s="128" t="s">
        <v>8</v>
      </c>
      <c r="L101" s="132" t="s">
        <v>75</v>
      </c>
      <c r="M101" s="115">
        <f>'Quadro-Resumo'!$H$8</f>
        <v>0.10946134991766895</v>
      </c>
      <c r="N101" s="152">
        <f>M101*N116</f>
        <v>1522.1272470356312</v>
      </c>
      <c r="O101" s="186"/>
      <c r="P101" s="128" t="s">
        <v>8</v>
      </c>
      <c r="Q101" s="132" t="s">
        <v>75</v>
      </c>
      <c r="R101" s="115">
        <f>'Quadro-Resumo'!$H$8</f>
        <v>0.10946134991766895</v>
      </c>
      <c r="S101" s="152">
        <f>R101*S116</f>
        <v>1540.8656089391534</v>
      </c>
      <c r="T101" s="186"/>
      <c r="U101" s="128" t="s">
        <v>8</v>
      </c>
      <c r="V101" s="132" t="s">
        <v>75</v>
      </c>
      <c r="W101" s="115">
        <f>'Quadro-Resumo'!$H$8</f>
        <v>0.10946134991766895</v>
      </c>
      <c r="X101" s="152">
        <f>W101*X116</f>
        <v>1519.76638351009</v>
      </c>
      <c r="Y101" s="186"/>
      <c r="Z101" s="128" t="s">
        <v>8</v>
      </c>
      <c r="AA101" s="132" t="s">
        <v>75</v>
      </c>
      <c r="AB101" s="115">
        <f>'Quadro-Resumo'!$H$8</f>
        <v>0.10946134991766895</v>
      </c>
      <c r="AC101" s="152">
        <f>AB101*AC116</f>
        <v>1623.4870963556225</v>
      </c>
      <c r="AD101" s="186"/>
    </row>
    <row r="102" spans="1:30" x14ac:dyDescent="0.25">
      <c r="A102" s="2" t="s">
        <v>10</v>
      </c>
      <c r="B102" s="10" t="s">
        <v>108</v>
      </c>
      <c r="C102" s="16">
        <f>SUM(C103:C105)</f>
        <v>8.6499999999999994E-2</v>
      </c>
      <c r="D102" s="42">
        <f>C102*(($D$100+$D$101+$D$116)/(1-$C$102))</f>
        <v>1552.9304416951891</v>
      </c>
      <c r="F102" s="2" t="s">
        <v>10</v>
      </c>
      <c r="G102" s="10" t="s">
        <v>108</v>
      </c>
      <c r="H102" s="16">
        <f>SUM(H103:H105)</f>
        <v>5.6499999999999995E-2</v>
      </c>
      <c r="I102" s="161">
        <f>H102*(($I$100+$I$101+$I$116)/(1-$H$102))</f>
        <v>973.07588265487982</v>
      </c>
      <c r="J102" s="174"/>
      <c r="K102" s="128" t="s">
        <v>10</v>
      </c>
      <c r="L102" s="132" t="s">
        <v>108</v>
      </c>
      <c r="M102" s="116">
        <f>SUM(M103:M105)</f>
        <v>5.6499999999999995E-2</v>
      </c>
      <c r="N102" s="114">
        <f>M102*(($N$100+$N$101+$N$116)/(1-$H$102))</f>
        <v>965.50156037097292</v>
      </c>
      <c r="O102" s="186"/>
      <c r="P102" s="128" t="s">
        <v>10</v>
      </c>
      <c r="Q102" s="132" t="s">
        <v>108</v>
      </c>
      <c r="R102" s="116">
        <f>SUM(R103:R105)</f>
        <v>5.6499999999999995E-2</v>
      </c>
      <c r="S102" s="114">
        <f>R102*(($S$100+$S$101+$S$116)/(1-$R$102))</f>
        <v>977.38750334445365</v>
      </c>
      <c r="T102" s="186"/>
      <c r="U102" s="128" t="s">
        <v>10</v>
      </c>
      <c r="V102" s="132" t="s">
        <v>108</v>
      </c>
      <c r="W102" s="116">
        <f>SUM(W103:W105)</f>
        <v>5.6499999999999995E-2</v>
      </c>
      <c r="X102" s="114">
        <f>W102*(($X$100+$X$101+$X$116)/(1-$W$102))</f>
        <v>964.00403943625986</v>
      </c>
      <c r="Y102" s="186"/>
      <c r="Z102" s="128" t="s">
        <v>10</v>
      </c>
      <c r="AA102" s="132" t="s">
        <v>108</v>
      </c>
      <c r="AB102" s="116">
        <f>SUM(AB103:AB105)</f>
        <v>5.6499999999999995E-2</v>
      </c>
      <c r="AC102" s="114">
        <f>AB102*(($AC$100+$AC$101+$AC$116)/(1-$AB$102))</f>
        <v>1029.795194735648</v>
      </c>
      <c r="AD102" s="186"/>
    </row>
    <row r="103" spans="1:30" x14ac:dyDescent="0.25">
      <c r="A103" s="2" t="s">
        <v>103</v>
      </c>
      <c r="B103" s="10" t="s">
        <v>102</v>
      </c>
      <c r="C103" s="16">
        <v>6.4999999999999997E-3</v>
      </c>
      <c r="D103" s="42">
        <f>C103*(($D$100+$D$101+$D$116)/(1-$C$102))</f>
        <v>116.69419504067896</v>
      </c>
      <c r="F103" s="2" t="s">
        <v>103</v>
      </c>
      <c r="G103" s="10" t="s">
        <v>102</v>
      </c>
      <c r="H103" s="16">
        <v>6.4999999999999997E-3</v>
      </c>
      <c r="I103" s="161">
        <f>H103*(($I$100+$I$101+$I$116)/(1-$H$102))</f>
        <v>111.94678296029591</v>
      </c>
      <c r="J103" s="174"/>
      <c r="K103" s="128" t="s">
        <v>103</v>
      </c>
      <c r="L103" s="132" t="s">
        <v>102</v>
      </c>
      <c r="M103" s="116">
        <v>6.4999999999999997E-3</v>
      </c>
      <c r="N103" s="114">
        <f>M103*(($N$100+$N$101+$N$116)/(1-$H$102))</f>
        <v>111.07540075064291</v>
      </c>
      <c r="O103" s="186"/>
      <c r="P103" s="128" t="s">
        <v>103</v>
      </c>
      <c r="Q103" s="132" t="s">
        <v>102</v>
      </c>
      <c r="R103" s="116">
        <v>6.4999999999999997E-3</v>
      </c>
      <c r="S103" s="114">
        <f>R103*(($S$100+$S$101+$S$116)/(1-$R$102))</f>
        <v>112.44281011927345</v>
      </c>
      <c r="T103" s="186"/>
      <c r="U103" s="128" t="s">
        <v>103</v>
      </c>
      <c r="V103" s="132" t="s">
        <v>102</v>
      </c>
      <c r="W103" s="116">
        <v>6.4999999999999997E-3</v>
      </c>
      <c r="X103" s="114">
        <f>W103*(($X$100+$X$101+$X$116)/(1-$W$102))</f>
        <v>110.90311958116266</v>
      </c>
      <c r="Y103" s="186"/>
      <c r="Z103" s="128" t="s">
        <v>103</v>
      </c>
      <c r="AA103" s="132" t="s">
        <v>102</v>
      </c>
      <c r="AB103" s="116">
        <v>6.4999999999999997E-3</v>
      </c>
      <c r="AC103" s="114">
        <f>AB103*(($AC$100+$AC$101+$AC$116)/(1-$AB$102))</f>
        <v>118.47201355365863</v>
      </c>
      <c r="AD103" s="186"/>
    </row>
    <row r="104" spans="1:30" x14ac:dyDescent="0.25">
      <c r="A104" s="2" t="s">
        <v>105</v>
      </c>
      <c r="B104" s="10" t="s">
        <v>104</v>
      </c>
      <c r="C104" s="16">
        <v>0.03</v>
      </c>
      <c r="D104" s="42">
        <f>C104*(($D$100+$D$101+$D$116)/(1-$C$102))</f>
        <v>538.58859249544139</v>
      </c>
      <c r="F104" s="2" t="s">
        <v>105</v>
      </c>
      <c r="G104" s="10" t="s">
        <v>104</v>
      </c>
      <c r="H104" s="16">
        <v>0.03</v>
      </c>
      <c r="I104" s="161">
        <f>H104*(($I$100+$I$101+$I$116)/(1-$H$102))</f>
        <v>516.67745981675034</v>
      </c>
      <c r="J104" s="174"/>
      <c r="K104" s="128" t="s">
        <v>105</v>
      </c>
      <c r="L104" s="132" t="s">
        <v>104</v>
      </c>
      <c r="M104" s="116">
        <v>0.03</v>
      </c>
      <c r="N104" s="114">
        <f>M104*(($N$100+$N$101+$N$116)/(1-$H$102))</f>
        <v>512.6556957721981</v>
      </c>
      <c r="O104" s="186"/>
      <c r="P104" s="128" t="s">
        <v>105</v>
      </c>
      <c r="Q104" s="132" t="s">
        <v>104</v>
      </c>
      <c r="R104" s="116">
        <v>0.03</v>
      </c>
      <c r="S104" s="114">
        <f>R104*(($S$100+$S$101+$S$116)/(1-$R$102))</f>
        <v>518.96681593510823</v>
      </c>
      <c r="T104" s="186"/>
      <c r="U104" s="128" t="s">
        <v>105</v>
      </c>
      <c r="V104" s="132" t="s">
        <v>104</v>
      </c>
      <c r="W104" s="116">
        <v>0.03</v>
      </c>
      <c r="X104" s="114">
        <f>W104*(($X$100+$X$101+$X$116)/(1-$W$102))</f>
        <v>511.86055191305837</v>
      </c>
      <c r="Y104" s="186"/>
      <c r="Z104" s="128" t="s">
        <v>105</v>
      </c>
      <c r="AA104" s="132" t="s">
        <v>104</v>
      </c>
      <c r="AB104" s="116">
        <v>0.03</v>
      </c>
      <c r="AC104" s="114">
        <f>AB104*(($AC$100+$AC$101+$AC$116)/(1-$AB$102))</f>
        <v>546.7939087091936</v>
      </c>
      <c r="AD104" s="186"/>
    </row>
    <row r="105" spans="1:30" x14ac:dyDescent="0.25">
      <c r="A105" s="2" t="s">
        <v>107</v>
      </c>
      <c r="B105" s="10" t="s">
        <v>106</v>
      </c>
      <c r="C105" s="16">
        <v>0.05</v>
      </c>
      <c r="D105" s="42">
        <f>C105*(($D$100+$D$101+$D$116)/(1-$C$102))</f>
        <v>897.64765415906902</v>
      </c>
      <c r="F105" s="112" t="s">
        <v>107</v>
      </c>
      <c r="G105" s="113" t="s">
        <v>106</v>
      </c>
      <c r="H105" s="103">
        <v>0.02</v>
      </c>
      <c r="I105" s="167">
        <f>H105*(($I$100+$I$101+$I$116)/(1-$H$102))</f>
        <v>344.4516398778336</v>
      </c>
      <c r="J105" s="174"/>
      <c r="K105" s="128" t="s">
        <v>107</v>
      </c>
      <c r="L105" s="132" t="s">
        <v>106</v>
      </c>
      <c r="M105" s="116">
        <v>0.02</v>
      </c>
      <c r="N105" s="114">
        <f>M105*(($N$100+$N$101+$N$116)/(1-$H$102))</f>
        <v>341.77046384813207</v>
      </c>
      <c r="O105" s="186"/>
      <c r="P105" s="128" t="s">
        <v>107</v>
      </c>
      <c r="Q105" s="132" t="s">
        <v>106</v>
      </c>
      <c r="R105" s="116">
        <v>0.02</v>
      </c>
      <c r="S105" s="114">
        <f>R105*(($S$100+$S$101+$S$116)/(1-$R$102))</f>
        <v>345.97787729007217</v>
      </c>
      <c r="T105" s="186"/>
      <c r="U105" s="128" t="s">
        <v>107</v>
      </c>
      <c r="V105" s="132" t="s">
        <v>106</v>
      </c>
      <c r="W105" s="116">
        <v>0.02</v>
      </c>
      <c r="X105" s="114">
        <f>W105*(($X$100+$X$101+$X$116)/(1-$W$102))</f>
        <v>341.24036794203897</v>
      </c>
      <c r="Y105" s="186"/>
      <c r="Z105" s="128" t="s">
        <v>107</v>
      </c>
      <c r="AA105" s="132" t="s">
        <v>106</v>
      </c>
      <c r="AB105" s="116">
        <v>0.02</v>
      </c>
      <c r="AC105" s="114">
        <f>AB105*(($AC$100+$AC$101+$AC$116)/(1-$AB$102))</f>
        <v>364.52927247279581</v>
      </c>
      <c r="AD105" s="186"/>
    </row>
    <row r="106" spans="1:30" ht="32.25" customHeight="1" x14ac:dyDescent="0.25">
      <c r="A106" s="9" t="s">
        <v>12</v>
      </c>
      <c r="B106" s="6" t="s">
        <v>110</v>
      </c>
      <c r="C106" s="31">
        <v>4.4999999999999998E-2</v>
      </c>
      <c r="D106" s="43">
        <f>C106*(($D$100+$D$101+$D$116)/(1-$C$102))</f>
        <v>807.88288874316197</v>
      </c>
      <c r="F106" s="9" t="s">
        <v>12</v>
      </c>
      <c r="G106" s="6" t="s">
        <v>110</v>
      </c>
      <c r="H106" s="31">
        <v>4.4999999999999998E-2</v>
      </c>
      <c r="I106" s="166">
        <f>H106*(($I$100+$I$101+$I$116)/(1-$H$102))</f>
        <v>775.01618972512551</v>
      </c>
      <c r="J106" s="174"/>
      <c r="K106" s="129" t="s">
        <v>12</v>
      </c>
      <c r="L106" s="143" t="s">
        <v>110</v>
      </c>
      <c r="M106" s="139">
        <v>4.4999999999999998E-2</v>
      </c>
      <c r="N106" s="334">
        <f>M106*(($N$100+$N$101+$N$116)/(1-$H$102))</f>
        <v>768.98354365829709</v>
      </c>
      <c r="O106" s="186"/>
      <c r="P106" s="129" t="s">
        <v>12</v>
      </c>
      <c r="Q106" s="143" t="s">
        <v>110</v>
      </c>
      <c r="R106" s="139">
        <v>4.4999999999999998E-2</v>
      </c>
      <c r="S106" s="334">
        <f>R106*(($S$100+$S$101+$S$116)/(1-$R$102))</f>
        <v>778.45022390266229</v>
      </c>
      <c r="T106" s="186"/>
      <c r="U106" s="129" t="s">
        <v>12</v>
      </c>
      <c r="V106" s="143" t="s">
        <v>110</v>
      </c>
      <c r="W106" s="139">
        <v>4.4999999999999998E-2</v>
      </c>
      <c r="X106" s="334">
        <f>W106*(($X$100+$X$101+$X$116)/(1-$W$102))</f>
        <v>767.79082786958759</v>
      </c>
      <c r="Y106" s="186"/>
      <c r="Z106" s="129" t="s">
        <v>12</v>
      </c>
      <c r="AA106" s="143" t="s">
        <v>110</v>
      </c>
      <c r="AB106" s="139">
        <v>4.4999999999999998E-2</v>
      </c>
      <c r="AC106" s="334">
        <f>AB106*(($AC$100+$AC$101+$AC$116)/(1-$AB$102))</f>
        <v>820.19086306379052</v>
      </c>
      <c r="AD106" s="186"/>
    </row>
    <row r="107" spans="1:30" x14ac:dyDescent="0.25">
      <c r="A107" s="233" t="s">
        <v>18</v>
      </c>
      <c r="B107" s="233"/>
      <c r="C107" s="16">
        <f>SUM(C100:C102)</f>
        <v>0.24596134991766896</v>
      </c>
      <c r="D107" s="12">
        <f>D100+D101+D102+D106</f>
        <v>4616.3173619245417</v>
      </c>
      <c r="F107" s="233" t="s">
        <v>18</v>
      </c>
      <c r="G107" s="233"/>
      <c r="H107" s="16">
        <f>SUM(H100:H102)</f>
        <v>0.21596134991766897</v>
      </c>
      <c r="I107" s="178">
        <f>I100+I101+I102+I106</f>
        <v>3982.8954836168054</v>
      </c>
      <c r="J107" s="174"/>
      <c r="K107" s="264" t="s">
        <v>18</v>
      </c>
      <c r="L107" s="264"/>
      <c r="M107" s="116">
        <f>SUM(M100:M102)</f>
        <v>0.21596134991766897</v>
      </c>
      <c r="N107" s="152">
        <f>N100+N101+N102+N106</f>
        <v>3951.8930360649015</v>
      </c>
      <c r="O107" s="186"/>
      <c r="P107" s="264" t="s">
        <v>18</v>
      </c>
      <c r="Q107" s="264"/>
      <c r="R107" s="116">
        <f>SUM(R100:R102)</f>
        <v>0.21596134991766897</v>
      </c>
      <c r="S107" s="152">
        <f>S100+S101+S102+S106</f>
        <v>4000.5433720062697</v>
      </c>
      <c r="T107" s="186"/>
      <c r="U107" s="264" t="s">
        <v>18</v>
      </c>
      <c r="V107" s="264"/>
      <c r="W107" s="116">
        <f>SUM(W100:W102)</f>
        <v>0.21596134991766897</v>
      </c>
      <c r="X107" s="152">
        <f>X100+X101+X102+X106</f>
        <v>3945.7635352995376</v>
      </c>
      <c r="Y107" s="186"/>
      <c r="Z107" s="264" t="s">
        <v>18</v>
      </c>
      <c r="AA107" s="264"/>
      <c r="AB107" s="116">
        <f>SUM(AB100:AB102)</f>
        <v>0.21596134991766897</v>
      </c>
      <c r="AC107" s="152">
        <f>AC100+AC101+AC102+AC106</f>
        <v>4215.0532176097531</v>
      </c>
      <c r="AD107" s="186"/>
    </row>
    <row r="108" spans="1:30" x14ac:dyDescent="0.25">
      <c r="G108" s="1"/>
      <c r="H108" s="1"/>
      <c r="J108" s="174"/>
      <c r="K108" s="127"/>
      <c r="L108" s="132"/>
      <c r="M108" s="132"/>
      <c r="N108" s="127"/>
      <c r="O108" s="186"/>
      <c r="P108" s="186"/>
      <c r="Q108" s="288"/>
      <c r="R108" s="288"/>
      <c r="S108" s="186"/>
      <c r="T108" s="186"/>
      <c r="U108" s="186"/>
      <c r="V108" s="288"/>
      <c r="W108" s="288"/>
      <c r="X108" s="186"/>
      <c r="Y108" s="186"/>
      <c r="Z108" s="186"/>
      <c r="AA108" s="288"/>
      <c r="AB108" s="288"/>
      <c r="AC108" s="186"/>
      <c r="AD108" s="186"/>
    </row>
    <row r="109" spans="1:30" ht="15" customHeight="1" x14ac:dyDescent="0.25">
      <c r="A109" s="235" t="s">
        <v>100</v>
      </c>
      <c r="B109" s="235"/>
      <c r="C109" s="235"/>
      <c r="D109" s="235"/>
      <c r="F109" s="235" t="s">
        <v>100</v>
      </c>
      <c r="G109" s="235"/>
      <c r="H109" s="235"/>
      <c r="I109" s="236"/>
      <c r="J109" s="174"/>
      <c r="K109" s="335" t="s">
        <v>100</v>
      </c>
      <c r="L109" s="335"/>
      <c r="M109" s="335"/>
      <c r="N109" s="335"/>
      <c r="O109" s="186"/>
      <c r="P109" s="335" t="s">
        <v>100</v>
      </c>
      <c r="Q109" s="335"/>
      <c r="R109" s="335"/>
      <c r="S109" s="335"/>
      <c r="T109" s="186"/>
      <c r="U109" s="335" t="s">
        <v>100</v>
      </c>
      <c r="V109" s="335"/>
      <c r="W109" s="335"/>
      <c r="X109" s="335"/>
      <c r="Y109" s="186"/>
      <c r="Z109" s="335" t="s">
        <v>100</v>
      </c>
      <c r="AA109" s="335"/>
      <c r="AB109" s="335"/>
      <c r="AC109" s="335"/>
      <c r="AD109" s="186"/>
    </row>
    <row r="110" spans="1:30" x14ac:dyDescent="0.25">
      <c r="A110" s="237" t="s">
        <v>82</v>
      </c>
      <c r="B110" s="238"/>
      <c r="C110" s="239"/>
      <c r="D110" s="35" t="s">
        <v>76</v>
      </c>
      <c r="F110" s="237" t="s">
        <v>82</v>
      </c>
      <c r="G110" s="238"/>
      <c r="H110" s="239"/>
      <c r="I110" s="159" t="s">
        <v>76</v>
      </c>
      <c r="J110" s="174"/>
      <c r="K110" s="264" t="s">
        <v>82</v>
      </c>
      <c r="L110" s="264"/>
      <c r="M110" s="264"/>
      <c r="N110" s="314" t="s">
        <v>76</v>
      </c>
      <c r="O110" s="186"/>
      <c r="P110" s="268" t="s">
        <v>82</v>
      </c>
      <c r="Q110" s="322"/>
      <c r="R110" s="263"/>
      <c r="S110" s="314" t="s">
        <v>76</v>
      </c>
      <c r="T110" s="186"/>
      <c r="U110" s="268" t="s">
        <v>82</v>
      </c>
      <c r="V110" s="322"/>
      <c r="W110" s="263"/>
      <c r="X110" s="314" t="s">
        <v>76</v>
      </c>
      <c r="Y110" s="186"/>
      <c r="Z110" s="268" t="s">
        <v>82</v>
      </c>
      <c r="AA110" s="322"/>
      <c r="AB110" s="263"/>
      <c r="AC110" s="314" t="s">
        <v>76</v>
      </c>
      <c r="AD110" s="186"/>
    </row>
    <row r="111" spans="1:30" ht="15" customHeight="1" x14ac:dyDescent="0.25">
      <c r="A111" s="9" t="s">
        <v>6</v>
      </c>
      <c r="B111" s="232" t="s">
        <v>77</v>
      </c>
      <c r="C111" s="232"/>
      <c r="D111" s="14">
        <f>D19</f>
        <v>9000</v>
      </c>
      <c r="F111" s="9" t="s">
        <v>6</v>
      </c>
      <c r="G111" s="232" t="s">
        <v>77</v>
      </c>
      <c r="H111" s="232"/>
      <c r="I111" s="163">
        <f>I19</f>
        <v>9000</v>
      </c>
      <c r="J111" s="174"/>
      <c r="K111" s="129" t="s">
        <v>6</v>
      </c>
      <c r="L111" s="269" t="s">
        <v>77</v>
      </c>
      <c r="M111" s="269"/>
      <c r="N111" s="153">
        <f>N19</f>
        <v>9000</v>
      </c>
      <c r="O111" s="186"/>
      <c r="P111" s="129" t="s">
        <v>6</v>
      </c>
      <c r="Q111" s="269" t="s">
        <v>77</v>
      </c>
      <c r="R111" s="269"/>
      <c r="S111" s="153">
        <f>S19</f>
        <v>9108</v>
      </c>
      <c r="T111" s="186"/>
      <c r="U111" s="129" t="s">
        <v>6</v>
      </c>
      <c r="V111" s="269" t="s">
        <v>77</v>
      </c>
      <c r="W111" s="269"/>
      <c r="X111" s="153">
        <f>X19</f>
        <v>9108</v>
      </c>
      <c r="Y111" s="186"/>
      <c r="Z111" s="129" t="s">
        <v>6</v>
      </c>
      <c r="AA111" s="269" t="s">
        <v>77</v>
      </c>
      <c r="AB111" s="269"/>
      <c r="AC111" s="153">
        <f>AC19</f>
        <v>9723.7008000000005</v>
      </c>
      <c r="AD111" s="186"/>
    </row>
    <row r="112" spans="1:30" ht="30" customHeight="1" x14ac:dyDescent="0.25">
      <c r="A112" s="9" t="s">
        <v>8</v>
      </c>
      <c r="B112" s="232" t="s">
        <v>19</v>
      </c>
      <c r="C112" s="232"/>
      <c r="D112" s="14">
        <f>D53</f>
        <v>4196.5352000000003</v>
      </c>
      <c r="F112" s="9" t="s">
        <v>8</v>
      </c>
      <c r="G112" s="232" t="s">
        <v>19</v>
      </c>
      <c r="H112" s="232"/>
      <c r="I112" s="163">
        <f>I53</f>
        <v>4196.5352000000003</v>
      </c>
      <c r="J112" s="174"/>
      <c r="K112" s="129" t="s">
        <v>8</v>
      </c>
      <c r="L112" s="269" t="s">
        <v>19</v>
      </c>
      <c r="M112" s="269"/>
      <c r="N112" s="153">
        <f>N53</f>
        <v>4087.4461999999999</v>
      </c>
      <c r="O112" s="186"/>
      <c r="P112" s="129" t="s">
        <v>8</v>
      </c>
      <c r="Q112" s="269" t="s">
        <v>19</v>
      </c>
      <c r="R112" s="269"/>
      <c r="S112" s="153">
        <f>S53</f>
        <v>4140.8152063999996</v>
      </c>
      <c r="T112" s="186"/>
      <c r="U112" s="129" t="s">
        <v>8</v>
      </c>
      <c r="V112" s="269" t="s">
        <v>19</v>
      </c>
      <c r="W112" s="269"/>
      <c r="X112" s="153">
        <f>X53</f>
        <v>4140.8152063999996</v>
      </c>
      <c r="Y112" s="186"/>
      <c r="Z112" s="129" t="s">
        <v>8</v>
      </c>
      <c r="AA112" s="269" t="s">
        <v>19</v>
      </c>
      <c r="AB112" s="269"/>
      <c r="AC112" s="153">
        <f>AC53</f>
        <v>4429.7284051526403</v>
      </c>
      <c r="AD112" s="186"/>
    </row>
    <row r="113" spans="1:30" ht="15" customHeight="1" x14ac:dyDescent="0.25">
      <c r="A113" s="9" t="s">
        <v>10</v>
      </c>
      <c r="B113" s="232" t="s">
        <v>78</v>
      </c>
      <c r="C113" s="232"/>
      <c r="D113" s="14">
        <f>D63</f>
        <v>807.25859999999989</v>
      </c>
      <c r="F113" s="9" t="s">
        <v>10</v>
      </c>
      <c r="G113" s="232" t="s">
        <v>78</v>
      </c>
      <c r="H113" s="232"/>
      <c r="I113" s="163">
        <f>I63</f>
        <v>677.44268999999997</v>
      </c>
      <c r="J113" s="174"/>
      <c r="K113" s="129" t="s">
        <v>10</v>
      </c>
      <c r="L113" s="269" t="s">
        <v>78</v>
      </c>
      <c r="M113" s="269"/>
      <c r="N113" s="153">
        <f>N63</f>
        <v>677.44268999999997</v>
      </c>
      <c r="O113" s="186"/>
      <c r="P113" s="129" t="s">
        <v>10</v>
      </c>
      <c r="Q113" s="269" t="s">
        <v>78</v>
      </c>
      <c r="R113" s="269"/>
      <c r="S113" s="153">
        <f>S63</f>
        <v>685.57200228000011</v>
      </c>
      <c r="T113" s="186"/>
      <c r="U113" s="129" t="s">
        <v>10</v>
      </c>
      <c r="V113" s="269" t="s">
        <v>78</v>
      </c>
      <c r="W113" s="269"/>
      <c r="X113" s="153">
        <f>X63</f>
        <v>492.81697555199997</v>
      </c>
      <c r="Y113" s="186"/>
      <c r="Z113" s="129" t="s">
        <v>10</v>
      </c>
      <c r="AA113" s="269" t="s">
        <v>78</v>
      </c>
      <c r="AB113" s="269"/>
      <c r="AC113" s="153">
        <f>AC63</f>
        <v>526.13140309931521</v>
      </c>
      <c r="AD113" s="186"/>
    </row>
    <row r="114" spans="1:30" ht="30" customHeight="1" x14ac:dyDescent="0.25">
      <c r="A114" s="9" t="s">
        <v>12</v>
      </c>
      <c r="B114" s="232" t="s">
        <v>53</v>
      </c>
      <c r="C114" s="232"/>
      <c r="D114" s="14">
        <f>D87</f>
        <v>140.72480999999999</v>
      </c>
      <c r="F114" s="9" t="s">
        <v>12</v>
      </c>
      <c r="G114" s="232" t="s">
        <v>53</v>
      </c>
      <c r="H114" s="232"/>
      <c r="I114" s="163">
        <f>I87</f>
        <v>140.72480999999999</v>
      </c>
      <c r="J114" s="174"/>
      <c r="K114" s="129" t="s">
        <v>12</v>
      </c>
      <c r="L114" s="269" t="s">
        <v>53</v>
      </c>
      <c r="M114" s="269"/>
      <c r="N114" s="153">
        <f>N87</f>
        <v>140.72480999999999</v>
      </c>
      <c r="O114" s="186"/>
      <c r="P114" s="129" t="s">
        <v>12</v>
      </c>
      <c r="Q114" s="269" t="s">
        <v>53</v>
      </c>
      <c r="R114" s="269"/>
      <c r="S114" s="153">
        <f>S87</f>
        <v>142.41350771999998</v>
      </c>
      <c r="T114" s="186"/>
      <c r="U114" s="129" t="s">
        <v>12</v>
      </c>
      <c r="V114" s="269" t="s">
        <v>53</v>
      </c>
      <c r="W114" s="269"/>
      <c r="X114" s="153">
        <f>X87</f>
        <v>142.41350771999998</v>
      </c>
      <c r="Y114" s="186"/>
      <c r="Z114" s="129" t="s">
        <v>12</v>
      </c>
      <c r="AA114" s="269" t="s">
        <v>53</v>
      </c>
      <c r="AB114" s="269"/>
      <c r="AC114" s="153">
        <f>AC87</f>
        <v>152.04066084187204</v>
      </c>
      <c r="AD114" s="186"/>
    </row>
    <row r="115" spans="1:30" ht="15" customHeight="1" x14ac:dyDescent="0.25">
      <c r="A115" s="9" t="s">
        <v>14</v>
      </c>
      <c r="B115" s="232" t="s">
        <v>67</v>
      </c>
      <c r="C115" s="232"/>
      <c r="D115" s="14">
        <f>D95</f>
        <v>0</v>
      </c>
      <c r="F115" s="9" t="s">
        <v>14</v>
      </c>
      <c r="G115" s="232" t="s">
        <v>67</v>
      </c>
      <c r="H115" s="232"/>
      <c r="I115" s="163">
        <f>I95</f>
        <v>0</v>
      </c>
      <c r="J115" s="174"/>
      <c r="K115" s="129" t="s">
        <v>14</v>
      </c>
      <c r="L115" s="269" t="s">
        <v>67</v>
      </c>
      <c r="M115" s="269"/>
      <c r="N115" s="153">
        <f>N95</f>
        <v>0</v>
      </c>
      <c r="O115" s="186"/>
      <c r="P115" s="129" t="s">
        <v>14</v>
      </c>
      <c r="Q115" s="269" t="s">
        <v>67</v>
      </c>
      <c r="R115" s="269"/>
      <c r="S115" s="153">
        <f>S95</f>
        <v>0</v>
      </c>
      <c r="T115" s="186"/>
      <c r="U115" s="129" t="s">
        <v>14</v>
      </c>
      <c r="V115" s="269" t="s">
        <v>67</v>
      </c>
      <c r="W115" s="269"/>
      <c r="X115" s="153">
        <f>X95</f>
        <v>0</v>
      </c>
      <c r="Y115" s="186"/>
      <c r="Z115" s="129" t="s">
        <v>14</v>
      </c>
      <c r="AA115" s="269" t="s">
        <v>67</v>
      </c>
      <c r="AB115" s="269"/>
      <c r="AC115" s="153">
        <f>AC95</f>
        <v>0</v>
      </c>
      <c r="AD115" s="186"/>
    </row>
    <row r="116" spans="1:30" x14ac:dyDescent="0.25">
      <c r="A116" s="233" t="s">
        <v>79</v>
      </c>
      <c r="B116" s="233"/>
      <c r="C116" s="233"/>
      <c r="D116" s="14">
        <f>SUM(D111:D115)</f>
        <v>14144.518609999999</v>
      </c>
      <c r="F116" s="233" t="s">
        <v>79</v>
      </c>
      <c r="G116" s="233"/>
      <c r="H116" s="233"/>
      <c r="I116" s="163">
        <f>SUM(I111:I115)</f>
        <v>14014.7027</v>
      </c>
      <c r="J116" s="174"/>
      <c r="K116" s="264" t="s">
        <v>79</v>
      </c>
      <c r="L116" s="264"/>
      <c r="M116" s="264"/>
      <c r="N116" s="153">
        <f>SUM(N111:N115)</f>
        <v>13905.6137</v>
      </c>
      <c r="O116" s="186"/>
      <c r="P116" s="264" t="s">
        <v>79</v>
      </c>
      <c r="Q116" s="264"/>
      <c r="R116" s="264"/>
      <c r="S116" s="153">
        <f>SUM(S111:S115)</f>
        <v>14076.800716399999</v>
      </c>
      <c r="T116" s="186"/>
      <c r="U116" s="264" t="s">
        <v>79</v>
      </c>
      <c r="V116" s="264"/>
      <c r="W116" s="264"/>
      <c r="X116" s="153">
        <f>SUM(X111:X115)</f>
        <v>13884.045689671999</v>
      </c>
      <c r="Y116" s="186"/>
      <c r="Z116" s="264" t="s">
        <v>79</v>
      </c>
      <c r="AA116" s="264"/>
      <c r="AB116" s="264"/>
      <c r="AC116" s="153">
        <f>SUM(AC111:AC115)</f>
        <v>14831.601269093828</v>
      </c>
      <c r="AD116" s="186"/>
    </row>
    <row r="117" spans="1:30" x14ac:dyDescent="0.25">
      <c r="A117" s="2" t="s">
        <v>16</v>
      </c>
      <c r="B117" s="234" t="s">
        <v>72</v>
      </c>
      <c r="C117" s="234"/>
      <c r="D117" s="14">
        <f>D107</f>
        <v>4616.3173619245417</v>
      </c>
      <c r="F117" s="2" t="s">
        <v>16</v>
      </c>
      <c r="G117" s="234" t="s">
        <v>72</v>
      </c>
      <c r="H117" s="234"/>
      <c r="I117" s="163">
        <f>I107</f>
        <v>3982.8954836168054</v>
      </c>
      <c r="J117" s="174"/>
      <c r="K117" s="128" t="s">
        <v>16</v>
      </c>
      <c r="L117" s="267" t="s">
        <v>72</v>
      </c>
      <c r="M117" s="267"/>
      <c r="N117" s="153">
        <f>N107</f>
        <v>3951.8930360649015</v>
      </c>
      <c r="O117" s="186"/>
      <c r="P117" s="128" t="s">
        <v>16</v>
      </c>
      <c r="Q117" s="267" t="s">
        <v>72</v>
      </c>
      <c r="R117" s="267"/>
      <c r="S117" s="153">
        <f>S107</f>
        <v>4000.5433720062697</v>
      </c>
      <c r="T117" s="186"/>
      <c r="U117" s="128" t="s">
        <v>16</v>
      </c>
      <c r="V117" s="267" t="s">
        <v>72</v>
      </c>
      <c r="W117" s="267"/>
      <c r="X117" s="153">
        <f>X107</f>
        <v>3945.7635352995376</v>
      </c>
      <c r="Y117" s="186"/>
      <c r="Z117" s="128" t="s">
        <v>16</v>
      </c>
      <c r="AA117" s="267" t="s">
        <v>72</v>
      </c>
      <c r="AB117" s="267"/>
      <c r="AC117" s="153">
        <f>AC107</f>
        <v>4215.0532176097531</v>
      </c>
      <c r="AD117" s="186"/>
    </row>
    <row r="118" spans="1:30" x14ac:dyDescent="0.25">
      <c r="A118" s="233" t="s">
        <v>80</v>
      </c>
      <c r="B118" s="233"/>
      <c r="C118" s="233"/>
      <c r="D118" s="14">
        <f>SUM(D116:D117)</f>
        <v>18760.835971924542</v>
      </c>
      <c r="F118" s="233" t="s">
        <v>80</v>
      </c>
      <c r="G118" s="233"/>
      <c r="H118" s="233"/>
      <c r="I118" s="180">
        <f>SUM(I116:I117)</f>
        <v>17997.598183616807</v>
      </c>
      <c r="J118" s="174"/>
      <c r="K118" s="264" t="s">
        <v>80</v>
      </c>
      <c r="L118" s="264"/>
      <c r="M118" s="264"/>
      <c r="N118" s="153">
        <f>SUM(N116:N117)</f>
        <v>17857.506736064901</v>
      </c>
      <c r="O118" s="186"/>
      <c r="P118" s="264" t="s">
        <v>80</v>
      </c>
      <c r="Q118" s="264"/>
      <c r="R118" s="264"/>
      <c r="S118" s="153">
        <f>SUM(S116:S117)</f>
        <v>18077.344088406269</v>
      </c>
      <c r="T118" s="186"/>
      <c r="U118" s="264" t="s">
        <v>80</v>
      </c>
      <c r="V118" s="264"/>
      <c r="W118" s="264"/>
      <c r="X118" s="153">
        <f>SUM(X116:X117)</f>
        <v>17829.809224971537</v>
      </c>
      <c r="Y118" s="186"/>
      <c r="Z118" s="264" t="s">
        <v>80</v>
      </c>
      <c r="AA118" s="264"/>
      <c r="AB118" s="264"/>
      <c r="AC118" s="153">
        <f>SUM(AC116:AC117)</f>
        <v>19046.654486703581</v>
      </c>
      <c r="AD118" s="186"/>
    </row>
  </sheetData>
  <mergeCells count="383">
    <mergeCell ref="L114:M114"/>
    <mergeCell ref="L115:M115"/>
    <mergeCell ref="K116:M116"/>
    <mergeCell ref="L117:M117"/>
    <mergeCell ref="K118:M118"/>
    <mergeCell ref="K97:N97"/>
    <mergeCell ref="K98:L98"/>
    <mergeCell ref="M98:N98"/>
    <mergeCell ref="K107:L107"/>
    <mergeCell ref="K109:N109"/>
    <mergeCell ref="K110:M110"/>
    <mergeCell ref="L111:M111"/>
    <mergeCell ref="L112:M112"/>
    <mergeCell ref="L113:M113"/>
    <mergeCell ref="L85:M85"/>
    <mergeCell ref="K87:M87"/>
    <mergeCell ref="K89:N89"/>
    <mergeCell ref="L90:M90"/>
    <mergeCell ref="L91:M91"/>
    <mergeCell ref="L92:M92"/>
    <mergeCell ref="L93:M93"/>
    <mergeCell ref="L94:M94"/>
    <mergeCell ref="K95:M95"/>
    <mergeCell ref="K63:L63"/>
    <mergeCell ref="K65:N65"/>
    <mergeCell ref="K66:N66"/>
    <mergeCell ref="K68:N68"/>
    <mergeCell ref="K76:L76"/>
    <mergeCell ref="K78:N78"/>
    <mergeCell ref="K81:L81"/>
    <mergeCell ref="K83:N83"/>
    <mergeCell ref="L84:M84"/>
    <mergeCell ref="K40:N40"/>
    <mergeCell ref="K46:M46"/>
    <mergeCell ref="K48:N48"/>
    <mergeCell ref="L49:M49"/>
    <mergeCell ref="L50:M50"/>
    <mergeCell ref="L51:M51"/>
    <mergeCell ref="L52:M52"/>
    <mergeCell ref="K53:M53"/>
    <mergeCell ref="K55:N55"/>
    <mergeCell ref="K1:N1"/>
    <mergeCell ref="K2:N2"/>
    <mergeCell ref="K3:N3"/>
    <mergeCell ref="M4:N4"/>
    <mergeCell ref="M5:N5"/>
    <mergeCell ref="M6:N6"/>
    <mergeCell ref="M7:N7"/>
    <mergeCell ref="M8:N8"/>
    <mergeCell ref="M9:N9"/>
    <mergeCell ref="K11:N11"/>
    <mergeCell ref="L12:M12"/>
    <mergeCell ref="L13:M13"/>
    <mergeCell ref="L14:M14"/>
    <mergeCell ref="L15:M15"/>
    <mergeCell ref="L16:M16"/>
    <mergeCell ref="L17:M17"/>
    <mergeCell ref="L18:M18"/>
    <mergeCell ref="K19:M19"/>
    <mergeCell ref="K21:N21"/>
    <mergeCell ref="K22:N22"/>
    <mergeCell ref="K26:L26"/>
    <mergeCell ref="K28:N28"/>
    <mergeCell ref="K38:L38"/>
    <mergeCell ref="Z110:AB110"/>
    <mergeCell ref="AA111:AB111"/>
    <mergeCell ref="AA112:AB112"/>
    <mergeCell ref="AA113:AB113"/>
    <mergeCell ref="Z78:AC78"/>
    <mergeCell ref="Z81:AA81"/>
    <mergeCell ref="Z83:AC83"/>
    <mergeCell ref="AA84:AB84"/>
    <mergeCell ref="AA85:AB85"/>
    <mergeCell ref="Z87:AB87"/>
    <mergeCell ref="Z89:AC89"/>
    <mergeCell ref="AA90:AB90"/>
    <mergeCell ref="AA91:AB91"/>
    <mergeCell ref="AA51:AB51"/>
    <mergeCell ref="AA52:AB52"/>
    <mergeCell ref="Z53:AB53"/>
    <mergeCell ref="Z55:AC55"/>
    <mergeCell ref="Z63:AA63"/>
    <mergeCell ref="Z65:AC65"/>
    <mergeCell ref="AA114:AB114"/>
    <mergeCell ref="AA115:AB115"/>
    <mergeCell ref="Z116:AB116"/>
    <mergeCell ref="AA117:AB117"/>
    <mergeCell ref="Z118:AB118"/>
    <mergeCell ref="AA92:AB92"/>
    <mergeCell ref="AA93:AB93"/>
    <mergeCell ref="AA94:AB94"/>
    <mergeCell ref="Z95:AB95"/>
    <mergeCell ref="Z97:AC97"/>
    <mergeCell ref="Z98:AA98"/>
    <mergeCell ref="AB98:AC98"/>
    <mergeCell ref="Z107:AA107"/>
    <mergeCell ref="Z109:AC109"/>
    <mergeCell ref="Z66:AC66"/>
    <mergeCell ref="Z68:AC68"/>
    <mergeCell ref="Z76:AA76"/>
    <mergeCell ref="Z22:AC22"/>
    <mergeCell ref="Z26:AA26"/>
    <mergeCell ref="Z28:AC28"/>
    <mergeCell ref="Z38:AA38"/>
    <mergeCell ref="Z40:AC40"/>
    <mergeCell ref="Z46:AB46"/>
    <mergeCell ref="Z48:AC48"/>
    <mergeCell ref="AA49:AB49"/>
    <mergeCell ref="AA50:AB50"/>
    <mergeCell ref="V114:W114"/>
    <mergeCell ref="V115:W115"/>
    <mergeCell ref="U116:W116"/>
    <mergeCell ref="V117:W117"/>
    <mergeCell ref="U118:W118"/>
    <mergeCell ref="Z1:AC1"/>
    <mergeCell ref="Z2:AC2"/>
    <mergeCell ref="Z3:AC3"/>
    <mergeCell ref="AB4:AC4"/>
    <mergeCell ref="AB5:AC5"/>
    <mergeCell ref="AB6:AC6"/>
    <mergeCell ref="AB7:AC7"/>
    <mergeCell ref="AB8:AC8"/>
    <mergeCell ref="AB9:AC9"/>
    <mergeCell ref="Z11:AC11"/>
    <mergeCell ref="AA12:AB12"/>
    <mergeCell ref="AA13:AB13"/>
    <mergeCell ref="AA14:AB14"/>
    <mergeCell ref="AA15:AB15"/>
    <mergeCell ref="AA16:AB16"/>
    <mergeCell ref="AA17:AB17"/>
    <mergeCell ref="AA18:AB18"/>
    <mergeCell ref="Z19:AB19"/>
    <mergeCell ref="Z21:AC21"/>
    <mergeCell ref="U97:X97"/>
    <mergeCell ref="U98:V98"/>
    <mergeCell ref="W98:X98"/>
    <mergeCell ref="U107:V107"/>
    <mergeCell ref="U109:X109"/>
    <mergeCell ref="U110:W110"/>
    <mergeCell ref="V111:W111"/>
    <mergeCell ref="V112:W112"/>
    <mergeCell ref="V113:W113"/>
    <mergeCell ref="V85:W85"/>
    <mergeCell ref="U87:W87"/>
    <mergeCell ref="U89:X89"/>
    <mergeCell ref="V90:W90"/>
    <mergeCell ref="V91:W91"/>
    <mergeCell ref="V92:W92"/>
    <mergeCell ref="V93:W93"/>
    <mergeCell ref="V94:W94"/>
    <mergeCell ref="U95:W95"/>
    <mergeCell ref="U63:V63"/>
    <mergeCell ref="U65:X65"/>
    <mergeCell ref="U66:X66"/>
    <mergeCell ref="U68:X68"/>
    <mergeCell ref="U76:V76"/>
    <mergeCell ref="U78:X78"/>
    <mergeCell ref="U81:V81"/>
    <mergeCell ref="U83:X83"/>
    <mergeCell ref="V84:W84"/>
    <mergeCell ref="U40:X40"/>
    <mergeCell ref="U46:W46"/>
    <mergeCell ref="U48:X48"/>
    <mergeCell ref="V49:W49"/>
    <mergeCell ref="V50:W50"/>
    <mergeCell ref="V51:W51"/>
    <mergeCell ref="V52:W52"/>
    <mergeCell ref="U53:W53"/>
    <mergeCell ref="U55:X55"/>
    <mergeCell ref="P118:R118"/>
    <mergeCell ref="U1:X1"/>
    <mergeCell ref="U2:X2"/>
    <mergeCell ref="U3:X3"/>
    <mergeCell ref="W4:X4"/>
    <mergeCell ref="W5:X5"/>
    <mergeCell ref="W6:X6"/>
    <mergeCell ref="W7:X7"/>
    <mergeCell ref="W8:X8"/>
    <mergeCell ref="W9:X9"/>
    <mergeCell ref="U11:X11"/>
    <mergeCell ref="V12:W12"/>
    <mergeCell ref="V13:W13"/>
    <mergeCell ref="V14:W14"/>
    <mergeCell ref="V15:W15"/>
    <mergeCell ref="V16:W16"/>
    <mergeCell ref="V17:W17"/>
    <mergeCell ref="V18:W18"/>
    <mergeCell ref="U19:W19"/>
    <mergeCell ref="U21:X21"/>
    <mergeCell ref="U22:X22"/>
    <mergeCell ref="U26:V26"/>
    <mergeCell ref="U28:X28"/>
    <mergeCell ref="U38:V38"/>
    <mergeCell ref="P109:S109"/>
    <mergeCell ref="P110:R110"/>
    <mergeCell ref="Q111:R111"/>
    <mergeCell ref="Q112:R112"/>
    <mergeCell ref="Q113:R113"/>
    <mergeCell ref="Q114:R114"/>
    <mergeCell ref="Q115:R115"/>
    <mergeCell ref="P116:R116"/>
    <mergeCell ref="Q117:R117"/>
    <mergeCell ref="Q91:R91"/>
    <mergeCell ref="Q92:R92"/>
    <mergeCell ref="Q93:R93"/>
    <mergeCell ref="Q94:R94"/>
    <mergeCell ref="P95:R95"/>
    <mergeCell ref="P97:S97"/>
    <mergeCell ref="P98:Q98"/>
    <mergeCell ref="R98:S98"/>
    <mergeCell ref="P107:Q107"/>
    <mergeCell ref="P76:Q76"/>
    <mergeCell ref="P78:S78"/>
    <mergeCell ref="P81:Q81"/>
    <mergeCell ref="P83:S83"/>
    <mergeCell ref="Q84:R84"/>
    <mergeCell ref="Q85:R85"/>
    <mergeCell ref="P87:R87"/>
    <mergeCell ref="P89:S89"/>
    <mergeCell ref="Q90:R90"/>
    <mergeCell ref="Q50:R50"/>
    <mergeCell ref="Q51:R51"/>
    <mergeCell ref="Q52:R52"/>
    <mergeCell ref="P53:R53"/>
    <mergeCell ref="P55:S55"/>
    <mergeCell ref="P63:Q63"/>
    <mergeCell ref="P65:S65"/>
    <mergeCell ref="P66:S66"/>
    <mergeCell ref="P68:S68"/>
    <mergeCell ref="P21:S21"/>
    <mergeCell ref="P22:S22"/>
    <mergeCell ref="P26:Q26"/>
    <mergeCell ref="P28:S28"/>
    <mergeCell ref="P38:Q38"/>
    <mergeCell ref="P40:S40"/>
    <mergeCell ref="P46:R46"/>
    <mergeCell ref="P48:S48"/>
    <mergeCell ref="Q49:R49"/>
    <mergeCell ref="P11:S11"/>
    <mergeCell ref="Q12:R12"/>
    <mergeCell ref="Q13:R13"/>
    <mergeCell ref="Q14:R14"/>
    <mergeCell ref="Q15:R15"/>
    <mergeCell ref="Q16:R16"/>
    <mergeCell ref="Q17:R17"/>
    <mergeCell ref="Q18:R18"/>
    <mergeCell ref="P19:R19"/>
    <mergeCell ref="P1:S1"/>
    <mergeCell ref="P2:S2"/>
    <mergeCell ref="P3:S3"/>
    <mergeCell ref="R4:S4"/>
    <mergeCell ref="R5:S5"/>
    <mergeCell ref="R6:S6"/>
    <mergeCell ref="R7:S7"/>
    <mergeCell ref="R8:S8"/>
    <mergeCell ref="R9:S9"/>
    <mergeCell ref="F116:H116"/>
    <mergeCell ref="G117:H117"/>
    <mergeCell ref="F118:H118"/>
    <mergeCell ref="G111:H111"/>
    <mergeCell ref="G112:H112"/>
    <mergeCell ref="G113:H113"/>
    <mergeCell ref="G114:H114"/>
    <mergeCell ref="G115:H115"/>
    <mergeCell ref="F98:G98"/>
    <mergeCell ref="H98:I98"/>
    <mergeCell ref="F107:G107"/>
    <mergeCell ref="F109:I109"/>
    <mergeCell ref="F110:H110"/>
    <mergeCell ref="G92:H92"/>
    <mergeCell ref="G93:H93"/>
    <mergeCell ref="G94:H94"/>
    <mergeCell ref="F95:H95"/>
    <mergeCell ref="F97:I97"/>
    <mergeCell ref="G85:H85"/>
    <mergeCell ref="F87:H87"/>
    <mergeCell ref="F89:I89"/>
    <mergeCell ref="G90:H90"/>
    <mergeCell ref="G91:H91"/>
    <mergeCell ref="F76:G76"/>
    <mergeCell ref="F78:I78"/>
    <mergeCell ref="F81:G81"/>
    <mergeCell ref="F83:I83"/>
    <mergeCell ref="G84:H84"/>
    <mergeCell ref="F55:I55"/>
    <mergeCell ref="F63:G63"/>
    <mergeCell ref="F65:I65"/>
    <mergeCell ref="F66:I66"/>
    <mergeCell ref="F68:I68"/>
    <mergeCell ref="G49:H49"/>
    <mergeCell ref="G50:H50"/>
    <mergeCell ref="G51:H51"/>
    <mergeCell ref="G52:H52"/>
    <mergeCell ref="F53:H53"/>
    <mergeCell ref="F28:I28"/>
    <mergeCell ref="F38:G38"/>
    <mergeCell ref="F40:I40"/>
    <mergeCell ref="F46:H46"/>
    <mergeCell ref="F48:I48"/>
    <mergeCell ref="G18:H18"/>
    <mergeCell ref="F19:H19"/>
    <mergeCell ref="F21:I21"/>
    <mergeCell ref="F22:I22"/>
    <mergeCell ref="F26:G26"/>
    <mergeCell ref="G13:H13"/>
    <mergeCell ref="G14:H14"/>
    <mergeCell ref="G15:H15"/>
    <mergeCell ref="G16:H16"/>
    <mergeCell ref="G17:H17"/>
    <mergeCell ref="H7:I7"/>
    <mergeCell ref="H8:I8"/>
    <mergeCell ref="H9:I9"/>
    <mergeCell ref="F11:I11"/>
    <mergeCell ref="G12:H12"/>
    <mergeCell ref="F1:I1"/>
    <mergeCell ref="F3:I3"/>
    <mergeCell ref="H4:I4"/>
    <mergeCell ref="H5:I5"/>
    <mergeCell ref="H6:I6"/>
    <mergeCell ref="F2:I2"/>
    <mergeCell ref="B14:C14"/>
    <mergeCell ref="A1:D1"/>
    <mergeCell ref="A3:D3"/>
    <mergeCell ref="C4:D4"/>
    <mergeCell ref="C5:D5"/>
    <mergeCell ref="C6:D6"/>
    <mergeCell ref="C7:D7"/>
    <mergeCell ref="C8:D8"/>
    <mergeCell ref="C9:D9"/>
    <mergeCell ref="A11:D11"/>
    <mergeCell ref="B12:C12"/>
    <mergeCell ref="B13:C13"/>
    <mergeCell ref="B15:C15"/>
    <mergeCell ref="B16:C16"/>
    <mergeCell ref="B17:C17"/>
    <mergeCell ref="B18:C18"/>
    <mergeCell ref="A19:C19"/>
    <mergeCell ref="A21:D21"/>
    <mergeCell ref="A22:D22"/>
    <mergeCell ref="A26:B26"/>
    <mergeCell ref="A48:D48"/>
    <mergeCell ref="A28:D28"/>
    <mergeCell ref="A38:B38"/>
    <mergeCell ref="A40:D40"/>
    <mergeCell ref="A46:C46"/>
    <mergeCell ref="A68:D68"/>
    <mergeCell ref="B49:C49"/>
    <mergeCell ref="B50:C50"/>
    <mergeCell ref="B51:C51"/>
    <mergeCell ref="B52:C52"/>
    <mergeCell ref="A53:C53"/>
    <mergeCell ref="A55:D55"/>
    <mergeCell ref="A63:B63"/>
    <mergeCell ref="A65:D65"/>
    <mergeCell ref="A66:D66"/>
    <mergeCell ref="B92:C92"/>
    <mergeCell ref="A76:B76"/>
    <mergeCell ref="A78:D78"/>
    <mergeCell ref="A81:B81"/>
    <mergeCell ref="A83:D83"/>
    <mergeCell ref="B84:C84"/>
    <mergeCell ref="B85:C85"/>
    <mergeCell ref="A87:C87"/>
    <mergeCell ref="A89:D89"/>
    <mergeCell ref="B90:C90"/>
    <mergeCell ref="B91:C91"/>
    <mergeCell ref="A118:C118"/>
    <mergeCell ref="B112:C112"/>
    <mergeCell ref="B113:C113"/>
    <mergeCell ref="B114:C114"/>
    <mergeCell ref="B115:C115"/>
    <mergeCell ref="A116:C116"/>
    <mergeCell ref="B117:C117"/>
    <mergeCell ref="B111:C111"/>
    <mergeCell ref="B93:C93"/>
    <mergeCell ref="B94:C94"/>
    <mergeCell ref="A95:C95"/>
    <mergeCell ref="A97:D97"/>
    <mergeCell ref="A98:B98"/>
    <mergeCell ref="C98:D98"/>
    <mergeCell ref="A107:B107"/>
    <mergeCell ref="A109:D109"/>
    <mergeCell ref="A110:C1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118"/>
  <sheetViews>
    <sheetView topLeftCell="P1" workbookViewId="0">
      <selection activeCell="M8" sqref="M8:N8"/>
    </sheetView>
  </sheetViews>
  <sheetFormatPr defaultRowHeight="15" x14ac:dyDescent="0.25"/>
  <cols>
    <col min="1" max="1" width="4.7109375" hidden="1" customWidth="1"/>
    <col min="2" max="2" width="46.42578125" style="1" hidden="1" customWidth="1"/>
    <col min="3" max="3" width="17.7109375" style="1" hidden="1" customWidth="1"/>
    <col min="4" max="4" width="17" hidden="1" customWidth="1"/>
    <col min="5" max="5" width="0" hidden="1" customWidth="1"/>
    <col min="6" max="6" width="4.7109375" hidden="1" customWidth="1"/>
    <col min="7" max="7" width="44.5703125" hidden="1" customWidth="1"/>
    <col min="8" max="8" width="14.140625" hidden="1" customWidth="1"/>
    <col min="9" max="9" width="22.5703125" hidden="1" customWidth="1"/>
    <col min="10" max="10" width="14.7109375" customWidth="1"/>
    <col min="11" max="11" width="9.28515625" customWidth="1"/>
    <col min="12" max="12" width="37.7109375" customWidth="1"/>
    <col min="13" max="14" width="22.5703125" customWidth="1"/>
    <col min="17" max="17" width="38.85546875" customWidth="1"/>
    <col min="18" max="18" width="18" customWidth="1"/>
    <col min="19" max="19" width="14.5703125" customWidth="1"/>
    <col min="22" max="22" width="40.140625" customWidth="1"/>
    <col min="23" max="23" width="19.28515625" customWidth="1"/>
    <col min="24" max="24" width="13.85546875" customWidth="1"/>
    <col min="27" max="27" width="40.140625" customWidth="1"/>
    <col min="28" max="28" width="17" customWidth="1"/>
    <col min="29" max="29" width="14" customWidth="1"/>
  </cols>
  <sheetData>
    <row r="1" spans="1:29" s="200" customFormat="1" ht="15.75" thickBot="1" x14ac:dyDescent="0.3">
      <c r="A1" s="252" t="s">
        <v>92</v>
      </c>
      <c r="B1" s="252"/>
      <c r="C1" s="252"/>
      <c r="D1" s="252"/>
      <c r="F1" s="252" t="s">
        <v>92</v>
      </c>
      <c r="G1" s="252"/>
      <c r="H1" s="252"/>
      <c r="I1" s="252"/>
      <c r="J1" s="201"/>
      <c r="K1" s="346" t="s">
        <v>92</v>
      </c>
      <c r="L1" s="346"/>
      <c r="M1" s="346"/>
      <c r="N1" s="346"/>
      <c r="O1" s="345"/>
      <c r="P1" s="346" t="s">
        <v>92</v>
      </c>
      <c r="Q1" s="346"/>
      <c r="R1" s="346"/>
      <c r="S1" s="346"/>
      <c r="T1" s="307"/>
      <c r="U1" s="346" t="s">
        <v>92</v>
      </c>
      <c r="V1" s="346"/>
      <c r="W1" s="346"/>
      <c r="X1" s="346"/>
      <c r="Y1" s="307"/>
      <c r="Z1" s="346" t="s">
        <v>92</v>
      </c>
      <c r="AA1" s="346"/>
      <c r="AB1" s="346"/>
      <c r="AC1" s="346"/>
    </row>
    <row r="2" spans="1:29" s="1" customFormat="1" ht="34.5" customHeight="1" thickBot="1" x14ac:dyDescent="0.3">
      <c r="F2" s="259" t="s">
        <v>201</v>
      </c>
      <c r="G2" s="260"/>
      <c r="H2" s="260"/>
      <c r="I2" s="270"/>
      <c r="J2" s="196"/>
      <c r="K2" s="259" t="s">
        <v>212</v>
      </c>
      <c r="L2" s="260"/>
      <c r="M2" s="260"/>
      <c r="N2" s="270"/>
      <c r="O2" s="347"/>
      <c r="P2" s="260" t="s">
        <v>202</v>
      </c>
      <c r="Q2" s="260"/>
      <c r="R2" s="260"/>
      <c r="S2" s="270"/>
      <c r="T2" s="288"/>
      <c r="U2" s="259" t="s">
        <v>204</v>
      </c>
      <c r="V2" s="260"/>
      <c r="W2" s="260"/>
      <c r="X2" s="270"/>
      <c r="Y2" s="288"/>
      <c r="Z2" s="259" t="s">
        <v>215</v>
      </c>
      <c r="AA2" s="260"/>
      <c r="AB2" s="260"/>
      <c r="AC2" s="270"/>
    </row>
    <row r="3" spans="1:29" x14ac:dyDescent="0.25">
      <c r="A3" s="233" t="s">
        <v>0</v>
      </c>
      <c r="B3" s="233"/>
      <c r="C3" s="233"/>
      <c r="D3" s="233"/>
      <c r="F3" s="253" t="s">
        <v>0</v>
      </c>
      <c r="G3" s="253"/>
      <c r="H3" s="253"/>
      <c r="I3" s="254"/>
      <c r="J3" s="174"/>
      <c r="K3" s="289" t="s">
        <v>0</v>
      </c>
      <c r="L3" s="289"/>
      <c r="M3" s="289"/>
      <c r="N3" s="290"/>
      <c r="O3" s="197"/>
      <c r="P3" s="348" t="s">
        <v>0</v>
      </c>
      <c r="Q3" s="289"/>
      <c r="R3" s="289"/>
      <c r="S3" s="289"/>
      <c r="T3" s="186"/>
      <c r="U3" s="289" t="s">
        <v>0</v>
      </c>
      <c r="V3" s="289"/>
      <c r="W3" s="289"/>
      <c r="X3" s="289"/>
      <c r="Y3" s="186"/>
      <c r="Z3" s="289" t="s">
        <v>0</v>
      </c>
      <c r="AA3" s="289"/>
      <c r="AB3" s="289"/>
      <c r="AC3" s="289"/>
    </row>
    <row r="4" spans="1:29" ht="34.5" customHeight="1" x14ac:dyDescent="0.25">
      <c r="A4" s="9">
        <v>1</v>
      </c>
      <c r="B4" s="22" t="s">
        <v>1</v>
      </c>
      <c r="C4" s="255" t="s">
        <v>185</v>
      </c>
      <c r="D4" s="255"/>
      <c r="F4" s="9">
        <v>1</v>
      </c>
      <c r="G4" s="22" t="s">
        <v>1</v>
      </c>
      <c r="H4" s="255" t="s">
        <v>185</v>
      </c>
      <c r="I4" s="256"/>
      <c r="J4" s="174"/>
      <c r="K4" s="129">
        <v>1</v>
      </c>
      <c r="L4" s="294" t="s">
        <v>1</v>
      </c>
      <c r="M4" s="295" t="s">
        <v>185</v>
      </c>
      <c r="N4" s="296"/>
      <c r="O4" s="197"/>
      <c r="P4" s="173">
        <v>1</v>
      </c>
      <c r="Q4" s="294" t="s">
        <v>1</v>
      </c>
      <c r="R4" s="295" t="s">
        <v>185</v>
      </c>
      <c r="S4" s="295"/>
      <c r="T4" s="186"/>
      <c r="U4" s="129">
        <v>1</v>
      </c>
      <c r="V4" s="294" t="s">
        <v>1</v>
      </c>
      <c r="W4" s="295" t="s">
        <v>185</v>
      </c>
      <c r="X4" s="295"/>
      <c r="Y4" s="186"/>
      <c r="Z4" s="129">
        <v>1</v>
      </c>
      <c r="AA4" s="294" t="s">
        <v>1</v>
      </c>
      <c r="AB4" s="295" t="s">
        <v>185</v>
      </c>
      <c r="AC4" s="295"/>
    </row>
    <row r="5" spans="1:29" ht="36" customHeight="1" x14ac:dyDescent="0.25">
      <c r="A5" s="25">
        <v>2</v>
      </c>
      <c r="B5" s="6" t="s">
        <v>2</v>
      </c>
      <c r="C5" s="234" t="str">
        <f>'Quadro-Resumo'!C14</f>
        <v>2123-20</v>
      </c>
      <c r="D5" s="234"/>
      <c r="F5" s="25">
        <v>2</v>
      </c>
      <c r="G5" s="6" t="s">
        <v>2</v>
      </c>
      <c r="H5" s="234" t="str">
        <f>'Quadro-Resumo'!C30</f>
        <v>2123-20</v>
      </c>
      <c r="I5" s="251"/>
      <c r="J5" s="174"/>
      <c r="K5" s="298">
        <v>2</v>
      </c>
      <c r="L5" s="143" t="s">
        <v>2</v>
      </c>
      <c r="M5" s="267" t="str">
        <f>'Quadro-Resumo'!C30</f>
        <v>2123-20</v>
      </c>
      <c r="N5" s="299"/>
      <c r="O5" s="197"/>
      <c r="P5" s="300">
        <v>2</v>
      </c>
      <c r="Q5" s="143" t="s">
        <v>2</v>
      </c>
      <c r="R5" s="299" t="str">
        <f>'Quadro-Resumo'!C30</f>
        <v>2123-20</v>
      </c>
      <c r="S5" s="301"/>
      <c r="T5" s="186"/>
      <c r="U5" s="298">
        <v>2</v>
      </c>
      <c r="V5" s="143" t="s">
        <v>2</v>
      </c>
      <c r="W5" s="299" t="str">
        <f>'Quadro-Resumo'!C30</f>
        <v>2123-20</v>
      </c>
      <c r="X5" s="301"/>
      <c r="Y5" s="186"/>
      <c r="Z5" s="298">
        <v>2</v>
      </c>
      <c r="AA5" s="143" t="s">
        <v>2</v>
      </c>
      <c r="AB5" s="299" t="str">
        <f>'Quadro-Resumo'!C30</f>
        <v>2123-20</v>
      </c>
      <c r="AC5" s="301"/>
    </row>
    <row r="6" spans="1:29" s="200" customFormat="1" ht="21.75" customHeight="1" x14ac:dyDescent="0.25">
      <c r="A6" s="198">
        <v>3</v>
      </c>
      <c r="B6" s="199" t="s">
        <v>93</v>
      </c>
      <c r="C6" s="257">
        <v>1220.99</v>
      </c>
      <c r="D6" s="257"/>
      <c r="F6" s="198">
        <v>3</v>
      </c>
      <c r="G6" s="199" t="s">
        <v>93</v>
      </c>
      <c r="H6" s="257">
        <v>1220.99</v>
      </c>
      <c r="I6" s="258"/>
      <c r="J6" s="201"/>
      <c r="K6" s="302">
        <v>3</v>
      </c>
      <c r="L6" s="303" t="s">
        <v>93</v>
      </c>
      <c r="M6" s="265">
        <v>1220.99</v>
      </c>
      <c r="N6" s="304"/>
      <c r="O6" s="345"/>
      <c r="P6" s="306">
        <v>3</v>
      </c>
      <c r="Q6" s="303" t="s">
        <v>93</v>
      </c>
      <c r="R6" s="265">
        <v>1235.6400000000001</v>
      </c>
      <c r="S6" s="265"/>
      <c r="T6" s="307"/>
      <c r="U6" s="302">
        <v>3</v>
      </c>
      <c r="V6" s="303" t="s">
        <v>93</v>
      </c>
      <c r="W6" s="265">
        <v>1235.6400000000001</v>
      </c>
      <c r="X6" s="265"/>
      <c r="Y6" s="307"/>
      <c r="Z6" s="302">
        <v>3</v>
      </c>
      <c r="AA6" s="303" t="s">
        <v>93</v>
      </c>
      <c r="AB6" s="265">
        <v>1319.17</v>
      </c>
      <c r="AC6" s="265"/>
    </row>
    <row r="7" spans="1:29" ht="27" customHeight="1" x14ac:dyDescent="0.25">
      <c r="A7" s="25">
        <v>4</v>
      </c>
      <c r="B7" s="6" t="s">
        <v>94</v>
      </c>
      <c r="C7" s="232" t="s">
        <v>112</v>
      </c>
      <c r="D7" s="232"/>
      <c r="F7" s="25">
        <v>4</v>
      </c>
      <c r="G7" s="6" t="s">
        <v>94</v>
      </c>
      <c r="H7" s="232" t="s">
        <v>112</v>
      </c>
      <c r="I7" s="249"/>
      <c r="J7" s="174"/>
      <c r="K7" s="298">
        <v>4</v>
      </c>
      <c r="L7" s="143" t="s">
        <v>94</v>
      </c>
      <c r="M7" s="269" t="s">
        <v>112</v>
      </c>
      <c r="N7" s="308"/>
      <c r="O7" s="197"/>
      <c r="P7" s="300">
        <v>4</v>
      </c>
      <c r="Q7" s="143" t="s">
        <v>94</v>
      </c>
      <c r="R7" s="269" t="s">
        <v>112</v>
      </c>
      <c r="S7" s="269"/>
      <c r="T7" s="186"/>
      <c r="U7" s="298">
        <v>4</v>
      </c>
      <c r="V7" s="143" t="s">
        <v>94</v>
      </c>
      <c r="W7" s="269" t="s">
        <v>112</v>
      </c>
      <c r="X7" s="269"/>
      <c r="Y7" s="186"/>
      <c r="Z7" s="298">
        <v>4</v>
      </c>
      <c r="AA7" s="143" t="s">
        <v>94</v>
      </c>
      <c r="AB7" s="269" t="s">
        <v>112</v>
      </c>
      <c r="AC7" s="269"/>
    </row>
    <row r="8" spans="1:29" ht="30.75" customHeight="1" x14ac:dyDescent="0.25">
      <c r="A8" s="25">
        <v>5</v>
      </c>
      <c r="B8" s="6" t="s">
        <v>3</v>
      </c>
      <c r="C8" s="250">
        <v>43586</v>
      </c>
      <c r="D8" s="234"/>
      <c r="F8" s="25">
        <v>5</v>
      </c>
      <c r="G8" s="6" t="s">
        <v>3</v>
      </c>
      <c r="H8" s="250">
        <v>43586</v>
      </c>
      <c r="I8" s="251"/>
      <c r="J8" s="174"/>
      <c r="K8" s="298">
        <v>5</v>
      </c>
      <c r="L8" s="143" t="s">
        <v>3</v>
      </c>
      <c r="M8" s="266">
        <v>43586</v>
      </c>
      <c r="N8" s="299"/>
      <c r="O8" s="197"/>
      <c r="P8" s="300">
        <v>5</v>
      </c>
      <c r="Q8" s="143" t="s">
        <v>3</v>
      </c>
      <c r="R8" s="266">
        <v>43952</v>
      </c>
      <c r="S8" s="267"/>
      <c r="T8" s="186"/>
      <c r="U8" s="298">
        <v>5</v>
      </c>
      <c r="V8" s="143" t="s">
        <v>3</v>
      </c>
      <c r="W8" s="266">
        <v>43952</v>
      </c>
      <c r="X8" s="267"/>
      <c r="Y8" s="186"/>
      <c r="Z8" s="298">
        <v>5</v>
      </c>
      <c r="AA8" s="143" t="s">
        <v>3</v>
      </c>
      <c r="AB8" s="266">
        <v>44317</v>
      </c>
      <c r="AC8" s="267"/>
    </row>
    <row r="9" spans="1:29" ht="26.25" customHeight="1" x14ac:dyDescent="0.25">
      <c r="A9" s="25">
        <v>6</v>
      </c>
      <c r="B9" s="6" t="s">
        <v>95</v>
      </c>
      <c r="C9" s="250" t="s">
        <v>113</v>
      </c>
      <c r="D9" s="234"/>
      <c r="F9" s="25">
        <v>6</v>
      </c>
      <c r="G9" s="6" t="s">
        <v>95</v>
      </c>
      <c r="H9" s="250" t="s">
        <v>113</v>
      </c>
      <c r="I9" s="251"/>
      <c r="J9" s="197"/>
      <c r="K9" s="298">
        <v>6</v>
      </c>
      <c r="L9" s="143" t="s">
        <v>95</v>
      </c>
      <c r="M9" s="266" t="s">
        <v>113</v>
      </c>
      <c r="N9" s="299"/>
      <c r="O9" s="197"/>
      <c r="P9" s="300">
        <v>6</v>
      </c>
      <c r="Q9" s="143" t="s">
        <v>95</v>
      </c>
      <c r="R9" s="266" t="s">
        <v>203</v>
      </c>
      <c r="S9" s="267"/>
      <c r="T9" s="186"/>
      <c r="U9" s="298">
        <v>6</v>
      </c>
      <c r="V9" s="143" t="s">
        <v>95</v>
      </c>
      <c r="W9" s="266" t="s">
        <v>203</v>
      </c>
      <c r="X9" s="267"/>
      <c r="Y9" s="186"/>
      <c r="Z9" s="298">
        <v>6</v>
      </c>
      <c r="AA9" s="143" t="s">
        <v>95</v>
      </c>
      <c r="AB9" s="266" t="s">
        <v>205</v>
      </c>
      <c r="AC9" s="267"/>
    </row>
    <row r="10" spans="1:29" x14ac:dyDescent="0.25">
      <c r="G10" s="1"/>
      <c r="H10" s="1"/>
      <c r="J10" s="174"/>
      <c r="K10" s="186"/>
      <c r="L10" s="288"/>
      <c r="M10" s="288"/>
      <c r="N10" s="186"/>
      <c r="O10" s="197"/>
      <c r="P10" s="186"/>
      <c r="Q10" s="288"/>
      <c r="R10" s="288"/>
      <c r="S10" s="186"/>
      <c r="T10" s="186"/>
      <c r="U10" s="186"/>
      <c r="V10" s="288"/>
      <c r="W10" s="288"/>
      <c r="X10" s="186"/>
      <c r="Y10" s="186"/>
      <c r="Z10" s="186"/>
      <c r="AA10" s="288"/>
      <c r="AB10" s="288"/>
      <c r="AC10" s="186"/>
    </row>
    <row r="11" spans="1:29" ht="27.75" customHeight="1" x14ac:dyDescent="0.25">
      <c r="A11" s="211" t="s">
        <v>77</v>
      </c>
      <c r="B11" s="211"/>
      <c r="C11" s="211"/>
      <c r="D11" s="211"/>
      <c r="F11" s="211" t="s">
        <v>77</v>
      </c>
      <c r="G11" s="211"/>
      <c r="H11" s="211"/>
      <c r="I11" s="218"/>
      <c r="J11" s="174"/>
      <c r="K11" s="309" t="s">
        <v>77</v>
      </c>
      <c r="L11" s="309"/>
      <c r="M11" s="309"/>
      <c r="N11" s="310"/>
      <c r="O11" s="197"/>
      <c r="P11" s="311" t="s">
        <v>77</v>
      </c>
      <c r="Q11" s="309"/>
      <c r="R11" s="309"/>
      <c r="S11" s="309"/>
      <c r="T11" s="186"/>
      <c r="U11" s="309" t="s">
        <v>77</v>
      </c>
      <c r="V11" s="309"/>
      <c r="W11" s="309"/>
      <c r="X11" s="309"/>
      <c r="Y11" s="186"/>
      <c r="Z11" s="309" t="s">
        <v>77</v>
      </c>
      <c r="AA11" s="309"/>
      <c r="AB11" s="309"/>
      <c r="AC11" s="309"/>
    </row>
    <row r="12" spans="1:29" x14ac:dyDescent="0.25">
      <c r="A12" s="34">
        <v>1</v>
      </c>
      <c r="B12" s="244" t="s">
        <v>4</v>
      </c>
      <c r="C12" s="244"/>
      <c r="D12" s="35" t="s">
        <v>5</v>
      </c>
      <c r="F12" s="101">
        <v>1</v>
      </c>
      <c r="G12" s="244" t="s">
        <v>4</v>
      </c>
      <c r="H12" s="244"/>
      <c r="I12" s="159" t="s">
        <v>5</v>
      </c>
      <c r="J12" s="174"/>
      <c r="K12" s="206">
        <v>1</v>
      </c>
      <c r="L12" s="312" t="s">
        <v>4</v>
      </c>
      <c r="M12" s="312"/>
      <c r="N12" s="313" t="s">
        <v>5</v>
      </c>
      <c r="O12" s="197"/>
      <c r="P12" s="208">
        <v>1</v>
      </c>
      <c r="Q12" s="312" t="s">
        <v>4</v>
      </c>
      <c r="R12" s="312"/>
      <c r="S12" s="314" t="s">
        <v>5</v>
      </c>
      <c r="T12" s="186"/>
      <c r="U12" s="206">
        <v>1</v>
      </c>
      <c r="V12" s="312" t="s">
        <v>4</v>
      </c>
      <c r="W12" s="312"/>
      <c r="X12" s="314" t="s">
        <v>5</v>
      </c>
      <c r="Y12" s="186"/>
      <c r="Z12" s="206">
        <v>1</v>
      </c>
      <c r="AA12" s="312" t="s">
        <v>4</v>
      </c>
      <c r="AB12" s="312"/>
      <c r="AC12" s="314" t="s">
        <v>5</v>
      </c>
    </row>
    <row r="13" spans="1:29" x14ac:dyDescent="0.25">
      <c r="A13" s="2" t="s">
        <v>6</v>
      </c>
      <c r="B13" s="234" t="s">
        <v>7</v>
      </c>
      <c r="C13" s="234"/>
      <c r="D13" s="28">
        <f>'Quadro-Resumo'!D14</f>
        <v>6000</v>
      </c>
      <c r="F13" s="2" t="s">
        <v>6</v>
      </c>
      <c r="G13" s="234" t="s">
        <v>7</v>
      </c>
      <c r="H13" s="234"/>
      <c r="I13" s="181">
        <f>'Quadro-Resumo'!D30</f>
        <v>6000</v>
      </c>
      <c r="J13" s="174"/>
      <c r="K13" s="128" t="s">
        <v>6</v>
      </c>
      <c r="L13" s="267" t="s">
        <v>7</v>
      </c>
      <c r="M13" s="267"/>
      <c r="N13" s="354">
        <f>'Quadro-Resumo'!D30</f>
        <v>6000</v>
      </c>
      <c r="O13" s="197"/>
      <c r="P13" s="172" t="s">
        <v>6</v>
      </c>
      <c r="Q13" s="267" t="s">
        <v>7</v>
      </c>
      <c r="R13" s="267"/>
      <c r="S13" s="154">
        <f>'Quadro-Resumo'!D30*1.012</f>
        <v>6072</v>
      </c>
      <c r="T13" s="186"/>
      <c r="U13" s="128" t="s">
        <v>6</v>
      </c>
      <c r="V13" s="267" t="s">
        <v>7</v>
      </c>
      <c r="W13" s="267"/>
      <c r="X13" s="154">
        <f>'Quadro-Resumo'!D30*1.012</f>
        <v>6072</v>
      </c>
      <c r="Y13" s="186"/>
      <c r="Z13" s="128" t="s">
        <v>6</v>
      </c>
      <c r="AA13" s="267" t="s">
        <v>7</v>
      </c>
      <c r="AB13" s="267"/>
      <c r="AC13" s="154">
        <f>'Quadro-Resumo'!D30*1.012*1.0676</f>
        <v>6482.467200000001</v>
      </c>
    </row>
    <row r="14" spans="1:29" x14ac:dyDescent="0.25">
      <c r="A14" s="2" t="s">
        <v>8</v>
      </c>
      <c r="B14" s="234" t="s">
        <v>9</v>
      </c>
      <c r="C14" s="234"/>
      <c r="D14" s="29">
        <v>0</v>
      </c>
      <c r="F14" s="2" t="s">
        <v>8</v>
      </c>
      <c r="G14" s="234" t="s">
        <v>9</v>
      </c>
      <c r="H14" s="234"/>
      <c r="I14" s="182">
        <v>0</v>
      </c>
      <c r="J14" s="174"/>
      <c r="K14" s="128" t="s">
        <v>8</v>
      </c>
      <c r="L14" s="267" t="s">
        <v>9</v>
      </c>
      <c r="M14" s="267"/>
      <c r="N14" s="355">
        <v>0</v>
      </c>
      <c r="O14" s="197"/>
      <c r="P14" s="172" t="s">
        <v>8</v>
      </c>
      <c r="Q14" s="267" t="s">
        <v>9</v>
      </c>
      <c r="R14" s="267"/>
      <c r="S14" s="157">
        <v>0</v>
      </c>
      <c r="T14" s="186"/>
      <c r="U14" s="128" t="s">
        <v>8</v>
      </c>
      <c r="V14" s="267" t="s">
        <v>9</v>
      </c>
      <c r="W14" s="267"/>
      <c r="X14" s="157">
        <v>0</v>
      </c>
      <c r="Y14" s="186"/>
      <c r="Z14" s="128" t="s">
        <v>8</v>
      </c>
      <c r="AA14" s="267" t="s">
        <v>9</v>
      </c>
      <c r="AB14" s="267"/>
      <c r="AC14" s="157">
        <v>0</v>
      </c>
    </row>
    <row r="15" spans="1:29" x14ac:dyDescent="0.25">
      <c r="A15" s="2" t="s">
        <v>10</v>
      </c>
      <c r="B15" s="234" t="s">
        <v>11</v>
      </c>
      <c r="C15" s="234"/>
      <c r="D15" s="29">
        <v>0</v>
      </c>
      <c r="F15" s="2" t="s">
        <v>10</v>
      </c>
      <c r="G15" s="234" t="s">
        <v>11</v>
      </c>
      <c r="H15" s="234"/>
      <c r="I15" s="182">
        <v>0</v>
      </c>
      <c r="J15" s="174"/>
      <c r="K15" s="128" t="s">
        <v>10</v>
      </c>
      <c r="L15" s="267" t="s">
        <v>11</v>
      </c>
      <c r="M15" s="267"/>
      <c r="N15" s="355">
        <v>0</v>
      </c>
      <c r="O15" s="197"/>
      <c r="P15" s="172" t="s">
        <v>10</v>
      </c>
      <c r="Q15" s="267" t="s">
        <v>11</v>
      </c>
      <c r="R15" s="267"/>
      <c r="S15" s="157">
        <v>0</v>
      </c>
      <c r="T15" s="186"/>
      <c r="U15" s="128" t="s">
        <v>10</v>
      </c>
      <c r="V15" s="267" t="s">
        <v>11</v>
      </c>
      <c r="W15" s="267"/>
      <c r="X15" s="157">
        <v>0</v>
      </c>
      <c r="Y15" s="186"/>
      <c r="Z15" s="128" t="s">
        <v>10</v>
      </c>
      <c r="AA15" s="267" t="s">
        <v>11</v>
      </c>
      <c r="AB15" s="267"/>
      <c r="AC15" s="157">
        <v>0</v>
      </c>
    </row>
    <row r="16" spans="1:29" x14ac:dyDescent="0.25">
      <c r="A16" s="2" t="s">
        <v>12</v>
      </c>
      <c r="B16" s="234" t="s">
        <v>13</v>
      </c>
      <c r="C16" s="234"/>
      <c r="D16" s="29">
        <v>0</v>
      </c>
      <c r="F16" s="2" t="s">
        <v>12</v>
      </c>
      <c r="G16" s="234" t="s">
        <v>13</v>
      </c>
      <c r="H16" s="234"/>
      <c r="I16" s="182">
        <v>0</v>
      </c>
      <c r="J16" s="174"/>
      <c r="K16" s="128" t="s">
        <v>12</v>
      </c>
      <c r="L16" s="267" t="s">
        <v>13</v>
      </c>
      <c r="M16" s="267"/>
      <c r="N16" s="355">
        <v>0</v>
      </c>
      <c r="O16" s="197"/>
      <c r="P16" s="172" t="s">
        <v>12</v>
      </c>
      <c r="Q16" s="267" t="s">
        <v>13</v>
      </c>
      <c r="R16" s="267"/>
      <c r="S16" s="157">
        <v>0</v>
      </c>
      <c r="T16" s="186"/>
      <c r="U16" s="128" t="s">
        <v>12</v>
      </c>
      <c r="V16" s="267" t="s">
        <v>13</v>
      </c>
      <c r="W16" s="267"/>
      <c r="X16" s="157">
        <v>0</v>
      </c>
      <c r="Y16" s="186"/>
      <c r="Z16" s="128" t="s">
        <v>12</v>
      </c>
      <c r="AA16" s="267" t="s">
        <v>13</v>
      </c>
      <c r="AB16" s="267"/>
      <c r="AC16" s="157">
        <v>0</v>
      </c>
    </row>
    <row r="17" spans="1:29" x14ac:dyDescent="0.25">
      <c r="A17" s="2" t="s">
        <v>14</v>
      </c>
      <c r="B17" s="234" t="s">
        <v>15</v>
      </c>
      <c r="C17" s="234"/>
      <c r="D17" s="29">
        <v>0</v>
      </c>
      <c r="F17" s="2" t="s">
        <v>14</v>
      </c>
      <c r="G17" s="234" t="s">
        <v>15</v>
      </c>
      <c r="H17" s="234"/>
      <c r="I17" s="182">
        <v>0</v>
      </c>
      <c r="J17" s="174"/>
      <c r="K17" s="128" t="s">
        <v>14</v>
      </c>
      <c r="L17" s="267" t="s">
        <v>15</v>
      </c>
      <c r="M17" s="267"/>
      <c r="N17" s="355">
        <v>0</v>
      </c>
      <c r="O17" s="197"/>
      <c r="P17" s="172" t="s">
        <v>14</v>
      </c>
      <c r="Q17" s="267" t="s">
        <v>15</v>
      </c>
      <c r="R17" s="267"/>
      <c r="S17" s="157">
        <v>0</v>
      </c>
      <c r="T17" s="186"/>
      <c r="U17" s="128" t="s">
        <v>14</v>
      </c>
      <c r="V17" s="267" t="s">
        <v>15</v>
      </c>
      <c r="W17" s="267"/>
      <c r="X17" s="157">
        <v>0</v>
      </c>
      <c r="Y17" s="186"/>
      <c r="Z17" s="128" t="s">
        <v>14</v>
      </c>
      <c r="AA17" s="267" t="s">
        <v>15</v>
      </c>
      <c r="AB17" s="267"/>
      <c r="AC17" s="157">
        <v>0</v>
      </c>
    </row>
    <row r="18" spans="1:29" x14ac:dyDescent="0.25">
      <c r="A18" s="2" t="s">
        <v>16</v>
      </c>
      <c r="B18" s="234" t="s">
        <v>17</v>
      </c>
      <c r="C18" s="234"/>
      <c r="D18" s="29">
        <v>0</v>
      </c>
      <c r="F18" s="2" t="s">
        <v>16</v>
      </c>
      <c r="G18" s="234" t="s">
        <v>17</v>
      </c>
      <c r="H18" s="234"/>
      <c r="I18" s="182">
        <v>0</v>
      </c>
      <c r="J18" s="174"/>
      <c r="K18" s="128" t="s">
        <v>16</v>
      </c>
      <c r="L18" s="267" t="s">
        <v>17</v>
      </c>
      <c r="M18" s="267"/>
      <c r="N18" s="355">
        <v>0</v>
      </c>
      <c r="O18" s="197"/>
      <c r="P18" s="172" t="s">
        <v>16</v>
      </c>
      <c r="Q18" s="267" t="s">
        <v>17</v>
      </c>
      <c r="R18" s="267"/>
      <c r="S18" s="157">
        <v>0</v>
      </c>
      <c r="T18" s="186"/>
      <c r="U18" s="128" t="s">
        <v>16</v>
      </c>
      <c r="V18" s="267" t="s">
        <v>17</v>
      </c>
      <c r="W18" s="267"/>
      <c r="X18" s="157">
        <v>0</v>
      </c>
      <c r="Y18" s="186"/>
      <c r="Z18" s="128" t="s">
        <v>16</v>
      </c>
      <c r="AA18" s="267" t="s">
        <v>17</v>
      </c>
      <c r="AB18" s="267"/>
      <c r="AC18" s="157">
        <v>0</v>
      </c>
    </row>
    <row r="19" spans="1:29" x14ac:dyDescent="0.25">
      <c r="A19" s="233" t="s">
        <v>18</v>
      </c>
      <c r="B19" s="233"/>
      <c r="C19" s="233"/>
      <c r="D19" s="28">
        <f>SUM(D13:D18)</f>
        <v>6000</v>
      </c>
      <c r="F19" s="233" t="s">
        <v>18</v>
      </c>
      <c r="G19" s="233"/>
      <c r="H19" s="233"/>
      <c r="I19" s="181">
        <f>SUM(I13:I18)</f>
        <v>6000</v>
      </c>
      <c r="J19" s="174"/>
      <c r="K19" s="264" t="s">
        <v>18</v>
      </c>
      <c r="L19" s="264"/>
      <c r="M19" s="264"/>
      <c r="N19" s="354">
        <f>SUM(N13:N18)</f>
        <v>6000</v>
      </c>
      <c r="O19" s="197"/>
      <c r="P19" s="263" t="s">
        <v>18</v>
      </c>
      <c r="Q19" s="264"/>
      <c r="R19" s="264"/>
      <c r="S19" s="154">
        <f>SUM(S13:S18)</f>
        <v>6072</v>
      </c>
      <c r="T19" s="186"/>
      <c r="U19" s="264" t="s">
        <v>18</v>
      </c>
      <c r="V19" s="264"/>
      <c r="W19" s="264"/>
      <c r="X19" s="154">
        <f>SUM(X13:X18)</f>
        <v>6072</v>
      </c>
      <c r="Y19" s="186"/>
      <c r="Z19" s="264" t="s">
        <v>18</v>
      </c>
      <c r="AA19" s="264"/>
      <c r="AB19" s="264"/>
      <c r="AC19" s="154">
        <f>SUM(AC13:AC18)</f>
        <v>6482.467200000001</v>
      </c>
    </row>
    <row r="20" spans="1:29" x14ac:dyDescent="0.25">
      <c r="G20" s="1"/>
      <c r="H20" s="1"/>
      <c r="J20" s="174"/>
      <c r="K20" s="186"/>
      <c r="L20" s="288"/>
      <c r="M20" s="288"/>
      <c r="N20" s="186"/>
      <c r="O20" s="197"/>
      <c r="P20" s="186"/>
      <c r="Q20" s="288"/>
      <c r="R20" s="288"/>
      <c r="S20" s="186"/>
      <c r="T20" s="186"/>
      <c r="U20" s="186"/>
      <c r="V20" s="288"/>
      <c r="W20" s="288"/>
      <c r="X20" s="186"/>
      <c r="Y20" s="186"/>
      <c r="Z20" s="186"/>
      <c r="AA20" s="288"/>
      <c r="AB20" s="288"/>
      <c r="AC20" s="186"/>
    </row>
    <row r="21" spans="1:29" x14ac:dyDescent="0.25">
      <c r="A21" s="233" t="s">
        <v>19</v>
      </c>
      <c r="B21" s="233"/>
      <c r="C21" s="233"/>
      <c r="D21" s="233"/>
      <c r="F21" s="233" t="s">
        <v>19</v>
      </c>
      <c r="G21" s="233"/>
      <c r="H21" s="233"/>
      <c r="I21" s="237"/>
      <c r="J21" s="174"/>
      <c r="K21" s="264" t="s">
        <v>19</v>
      </c>
      <c r="L21" s="264"/>
      <c r="M21" s="264"/>
      <c r="N21" s="268"/>
      <c r="O21" s="197"/>
      <c r="P21" s="263" t="s">
        <v>19</v>
      </c>
      <c r="Q21" s="264"/>
      <c r="R21" s="264"/>
      <c r="S21" s="264"/>
      <c r="T21" s="186"/>
      <c r="U21" s="264" t="s">
        <v>19</v>
      </c>
      <c r="V21" s="264"/>
      <c r="W21" s="264"/>
      <c r="X21" s="264"/>
      <c r="Y21" s="186"/>
      <c r="Z21" s="264" t="s">
        <v>19</v>
      </c>
      <c r="AA21" s="264"/>
      <c r="AB21" s="264"/>
      <c r="AC21" s="264"/>
    </row>
    <row r="22" spans="1:29" x14ac:dyDescent="0.25">
      <c r="A22" s="233" t="s">
        <v>24</v>
      </c>
      <c r="B22" s="233"/>
      <c r="C22" s="233"/>
      <c r="D22" s="233"/>
      <c r="F22" s="233" t="s">
        <v>24</v>
      </c>
      <c r="G22" s="233"/>
      <c r="H22" s="233"/>
      <c r="I22" s="237"/>
      <c r="J22" s="174"/>
      <c r="K22" s="264" t="s">
        <v>24</v>
      </c>
      <c r="L22" s="264"/>
      <c r="M22" s="264"/>
      <c r="N22" s="268"/>
      <c r="O22" s="197"/>
      <c r="P22" s="263" t="s">
        <v>24</v>
      </c>
      <c r="Q22" s="264"/>
      <c r="R22" s="264"/>
      <c r="S22" s="264"/>
      <c r="T22" s="186"/>
      <c r="U22" s="264" t="s">
        <v>24</v>
      </c>
      <c r="V22" s="264"/>
      <c r="W22" s="264"/>
      <c r="X22" s="264"/>
      <c r="Y22" s="186"/>
      <c r="Z22" s="264" t="s">
        <v>24</v>
      </c>
      <c r="AA22" s="264"/>
      <c r="AB22" s="264"/>
      <c r="AC22" s="264"/>
    </row>
    <row r="23" spans="1:29" ht="41.25" customHeight="1" x14ac:dyDescent="0.25">
      <c r="A23" s="33" t="s">
        <v>20</v>
      </c>
      <c r="B23" s="33" t="s">
        <v>21</v>
      </c>
      <c r="C23" s="35" t="s">
        <v>28</v>
      </c>
      <c r="D23" s="33" t="s">
        <v>5</v>
      </c>
      <c r="F23" s="100" t="s">
        <v>20</v>
      </c>
      <c r="G23" s="100" t="s">
        <v>21</v>
      </c>
      <c r="H23" s="102" t="s">
        <v>28</v>
      </c>
      <c r="I23" s="155" t="s">
        <v>5</v>
      </c>
      <c r="J23" s="174"/>
      <c r="K23" s="315" t="s">
        <v>20</v>
      </c>
      <c r="L23" s="315" t="s">
        <v>21</v>
      </c>
      <c r="M23" s="314" t="s">
        <v>28</v>
      </c>
      <c r="N23" s="316" t="s">
        <v>5</v>
      </c>
      <c r="O23" s="197"/>
      <c r="P23" s="317" t="s">
        <v>20</v>
      </c>
      <c r="Q23" s="315" t="s">
        <v>21</v>
      </c>
      <c r="R23" s="314" t="s">
        <v>28</v>
      </c>
      <c r="S23" s="315" t="s">
        <v>5</v>
      </c>
      <c r="T23" s="186"/>
      <c r="U23" s="315" t="s">
        <v>20</v>
      </c>
      <c r="V23" s="315" t="s">
        <v>21</v>
      </c>
      <c r="W23" s="314" t="s">
        <v>28</v>
      </c>
      <c r="X23" s="315" t="s">
        <v>5</v>
      </c>
      <c r="Y23" s="186"/>
      <c r="Z23" s="315" t="s">
        <v>20</v>
      </c>
      <c r="AA23" s="315" t="s">
        <v>21</v>
      </c>
      <c r="AB23" s="314" t="s">
        <v>28</v>
      </c>
      <c r="AC23" s="315" t="s">
        <v>5</v>
      </c>
    </row>
    <row r="24" spans="1:29" x14ac:dyDescent="0.25">
      <c r="A24" s="2" t="s">
        <v>6</v>
      </c>
      <c r="B24" s="10" t="s">
        <v>22</v>
      </c>
      <c r="C24" s="21">
        <v>9.0899999999999995E-2</v>
      </c>
      <c r="D24" s="14">
        <f>C24*$D$19</f>
        <v>545.4</v>
      </c>
      <c r="F24" s="2" t="s">
        <v>6</v>
      </c>
      <c r="G24" s="10" t="s">
        <v>22</v>
      </c>
      <c r="H24" s="21">
        <v>9.0899999999999995E-2</v>
      </c>
      <c r="I24" s="163">
        <f>H24*$I$19</f>
        <v>545.4</v>
      </c>
      <c r="J24" s="174"/>
      <c r="K24" s="128" t="s">
        <v>6</v>
      </c>
      <c r="L24" s="132" t="s">
        <v>22</v>
      </c>
      <c r="M24" s="318">
        <v>9.0899999999999995E-2</v>
      </c>
      <c r="N24" s="323">
        <f>M24*$N$19</f>
        <v>545.4</v>
      </c>
      <c r="O24" s="197"/>
      <c r="P24" s="172" t="s">
        <v>6</v>
      </c>
      <c r="Q24" s="132" t="s">
        <v>22</v>
      </c>
      <c r="R24" s="318">
        <v>9.0899999999999995E-2</v>
      </c>
      <c r="S24" s="153">
        <f>R24*$S$19</f>
        <v>551.94479999999999</v>
      </c>
      <c r="T24" s="186"/>
      <c r="U24" s="128" t="s">
        <v>6</v>
      </c>
      <c r="V24" s="132" t="s">
        <v>22</v>
      </c>
      <c r="W24" s="318">
        <v>9.0899999999999995E-2</v>
      </c>
      <c r="X24" s="153">
        <f>W24*$X$19</f>
        <v>551.94479999999999</v>
      </c>
      <c r="Y24" s="186"/>
      <c r="Z24" s="128" t="s">
        <v>6</v>
      </c>
      <c r="AA24" s="132" t="s">
        <v>22</v>
      </c>
      <c r="AB24" s="318">
        <v>9.0899999999999995E-2</v>
      </c>
      <c r="AC24" s="153">
        <f>AB24*$AC$19</f>
        <v>589.25626848000002</v>
      </c>
    </row>
    <row r="25" spans="1:29" x14ac:dyDescent="0.25">
      <c r="A25" s="2" t="s">
        <v>8</v>
      </c>
      <c r="B25" s="10" t="s">
        <v>23</v>
      </c>
      <c r="C25" s="21">
        <v>0.1212</v>
      </c>
      <c r="D25" s="14">
        <f>C25*$D$19</f>
        <v>727.2</v>
      </c>
      <c r="F25" s="2" t="s">
        <v>8</v>
      </c>
      <c r="G25" s="10" t="s">
        <v>23</v>
      </c>
      <c r="H25" s="21">
        <v>0.1212</v>
      </c>
      <c r="I25" s="163">
        <f>H25*$I$19</f>
        <v>727.2</v>
      </c>
      <c r="J25" s="174"/>
      <c r="K25" s="128" t="s">
        <v>8</v>
      </c>
      <c r="L25" s="132" t="s">
        <v>23</v>
      </c>
      <c r="M25" s="318">
        <v>0.1212</v>
      </c>
      <c r="N25" s="323">
        <f>M25*$N$19</f>
        <v>727.2</v>
      </c>
      <c r="O25" s="197"/>
      <c r="P25" s="172" t="s">
        <v>8</v>
      </c>
      <c r="Q25" s="132" t="s">
        <v>23</v>
      </c>
      <c r="R25" s="318">
        <v>0.1212</v>
      </c>
      <c r="S25" s="153">
        <f>R25*$S$19</f>
        <v>735.92640000000006</v>
      </c>
      <c r="T25" s="186"/>
      <c r="U25" s="128" t="s">
        <v>8</v>
      </c>
      <c r="V25" s="132" t="s">
        <v>23</v>
      </c>
      <c r="W25" s="318">
        <v>0.1212</v>
      </c>
      <c r="X25" s="153">
        <f>W25*$X$19</f>
        <v>735.92640000000006</v>
      </c>
      <c r="Y25" s="186"/>
      <c r="Z25" s="128" t="s">
        <v>8</v>
      </c>
      <c r="AA25" s="132" t="s">
        <v>23</v>
      </c>
      <c r="AB25" s="318">
        <v>0.1212</v>
      </c>
      <c r="AC25" s="153">
        <f>AB25*$AC$19</f>
        <v>785.67502464000017</v>
      </c>
    </row>
    <row r="26" spans="1:29" x14ac:dyDescent="0.25">
      <c r="A26" s="233" t="s">
        <v>18</v>
      </c>
      <c r="B26" s="233"/>
      <c r="C26" s="20">
        <f>SUM(C24:C25)</f>
        <v>0.21210000000000001</v>
      </c>
      <c r="D26" s="14">
        <f>SUM(D24:D25)</f>
        <v>1272.5999999999999</v>
      </c>
      <c r="F26" s="233" t="s">
        <v>18</v>
      </c>
      <c r="G26" s="233"/>
      <c r="H26" s="20">
        <f>SUM(H24:H25)</f>
        <v>0.21210000000000001</v>
      </c>
      <c r="I26" s="163">
        <f>SUM(I24:I25)</f>
        <v>1272.5999999999999</v>
      </c>
      <c r="J26" s="174"/>
      <c r="K26" s="264" t="s">
        <v>18</v>
      </c>
      <c r="L26" s="264"/>
      <c r="M26" s="151">
        <f>SUM(M24:M25)</f>
        <v>0.21210000000000001</v>
      </c>
      <c r="N26" s="323">
        <f>SUM(N24:N25)</f>
        <v>1272.5999999999999</v>
      </c>
      <c r="O26" s="197"/>
      <c r="P26" s="263" t="s">
        <v>18</v>
      </c>
      <c r="Q26" s="264"/>
      <c r="R26" s="151">
        <f>SUM(R24:R25)</f>
        <v>0.21210000000000001</v>
      </c>
      <c r="S26" s="153">
        <f>SUM(S24:S25)</f>
        <v>1287.8712</v>
      </c>
      <c r="T26" s="186"/>
      <c r="U26" s="264" t="s">
        <v>18</v>
      </c>
      <c r="V26" s="264"/>
      <c r="W26" s="151">
        <f>SUM(W24:W25)</f>
        <v>0.21210000000000001</v>
      </c>
      <c r="X26" s="153">
        <f>SUM(X24:X25)</f>
        <v>1287.8712</v>
      </c>
      <c r="Y26" s="186"/>
      <c r="Z26" s="264" t="s">
        <v>18</v>
      </c>
      <c r="AA26" s="264"/>
      <c r="AB26" s="151">
        <f>SUM(AB24:AB25)</f>
        <v>0.21210000000000001</v>
      </c>
      <c r="AC26" s="153">
        <f>SUM(AC24:AC25)</f>
        <v>1374.9312931200002</v>
      </c>
    </row>
    <row r="27" spans="1:29" x14ac:dyDescent="0.25">
      <c r="G27" s="1"/>
      <c r="H27" s="1"/>
      <c r="J27" s="174"/>
      <c r="K27" s="186"/>
      <c r="L27" s="288"/>
      <c r="M27" s="288"/>
      <c r="N27" s="186"/>
      <c r="O27" s="197"/>
      <c r="P27" s="186"/>
      <c r="Q27" s="288"/>
      <c r="R27" s="288"/>
      <c r="S27" s="186"/>
      <c r="T27" s="186"/>
      <c r="U27" s="186"/>
      <c r="V27" s="288"/>
      <c r="W27" s="288"/>
      <c r="X27" s="186"/>
      <c r="Y27" s="186"/>
      <c r="Z27" s="186"/>
      <c r="AA27" s="288"/>
      <c r="AB27" s="288"/>
      <c r="AC27" s="186"/>
    </row>
    <row r="28" spans="1:29" ht="33" customHeight="1" x14ac:dyDescent="0.25">
      <c r="A28" s="245" t="s">
        <v>25</v>
      </c>
      <c r="B28" s="245"/>
      <c r="C28" s="245"/>
      <c r="D28" s="245"/>
      <c r="F28" s="245" t="s">
        <v>25</v>
      </c>
      <c r="G28" s="245"/>
      <c r="H28" s="245"/>
      <c r="I28" s="246"/>
      <c r="J28" s="174"/>
      <c r="K28" s="319" t="s">
        <v>25</v>
      </c>
      <c r="L28" s="319"/>
      <c r="M28" s="319"/>
      <c r="N28" s="320"/>
      <c r="O28" s="197"/>
      <c r="P28" s="321" t="s">
        <v>25</v>
      </c>
      <c r="Q28" s="319"/>
      <c r="R28" s="319"/>
      <c r="S28" s="319"/>
      <c r="T28" s="186"/>
      <c r="U28" s="319" t="s">
        <v>25</v>
      </c>
      <c r="V28" s="319"/>
      <c r="W28" s="319"/>
      <c r="X28" s="319"/>
      <c r="Y28" s="186"/>
      <c r="Z28" s="319" t="s">
        <v>25</v>
      </c>
      <c r="AA28" s="319"/>
      <c r="AB28" s="319"/>
      <c r="AC28" s="319"/>
    </row>
    <row r="29" spans="1:29" x14ac:dyDescent="0.25">
      <c r="A29" s="34" t="s">
        <v>26</v>
      </c>
      <c r="B29" s="35" t="s">
        <v>27</v>
      </c>
      <c r="C29" s="35" t="s">
        <v>28</v>
      </c>
      <c r="D29" s="34" t="s">
        <v>5</v>
      </c>
      <c r="F29" s="101" t="s">
        <v>26</v>
      </c>
      <c r="G29" s="102" t="s">
        <v>27</v>
      </c>
      <c r="H29" s="102" t="s">
        <v>28</v>
      </c>
      <c r="I29" s="156" t="s">
        <v>5</v>
      </c>
      <c r="J29" s="174"/>
      <c r="K29" s="206" t="s">
        <v>26</v>
      </c>
      <c r="L29" s="314" t="s">
        <v>27</v>
      </c>
      <c r="M29" s="314" t="s">
        <v>28</v>
      </c>
      <c r="N29" s="207" t="s">
        <v>5</v>
      </c>
      <c r="O29" s="197"/>
      <c r="P29" s="208" t="s">
        <v>26</v>
      </c>
      <c r="Q29" s="314" t="s">
        <v>27</v>
      </c>
      <c r="R29" s="314" t="s">
        <v>28</v>
      </c>
      <c r="S29" s="206" t="s">
        <v>5</v>
      </c>
      <c r="T29" s="186"/>
      <c r="U29" s="206" t="s">
        <v>26</v>
      </c>
      <c r="V29" s="314" t="s">
        <v>27</v>
      </c>
      <c r="W29" s="314" t="s">
        <v>28</v>
      </c>
      <c r="X29" s="206" t="s">
        <v>5</v>
      </c>
      <c r="Y29" s="186"/>
      <c r="Z29" s="206" t="s">
        <v>26</v>
      </c>
      <c r="AA29" s="314" t="s">
        <v>27</v>
      </c>
      <c r="AB29" s="314" t="s">
        <v>28</v>
      </c>
      <c r="AC29" s="206" t="s">
        <v>5</v>
      </c>
    </row>
    <row r="30" spans="1:29" x14ac:dyDescent="0.25">
      <c r="A30" s="2" t="s">
        <v>6</v>
      </c>
      <c r="B30" s="10" t="s">
        <v>29</v>
      </c>
      <c r="C30" s="15">
        <v>0</v>
      </c>
      <c r="D30" s="12">
        <f t="shared" ref="D30:D37" si="0">C30*($D$19+$D$26)</f>
        <v>0</v>
      </c>
      <c r="F30" s="2" t="s">
        <v>6</v>
      </c>
      <c r="G30" s="10" t="s">
        <v>29</v>
      </c>
      <c r="H30" s="15">
        <v>0</v>
      </c>
      <c r="I30" s="178">
        <f t="shared" ref="I30" si="1">H30*($D$19+$D$26)</f>
        <v>0</v>
      </c>
      <c r="J30" s="174"/>
      <c r="K30" s="128" t="s">
        <v>6</v>
      </c>
      <c r="L30" s="132" t="s">
        <v>29</v>
      </c>
      <c r="M30" s="115">
        <v>0</v>
      </c>
      <c r="N30" s="191">
        <f t="shared" ref="N30" si="2">M30*($D$19+$D$26)</f>
        <v>0</v>
      </c>
      <c r="O30" s="197"/>
      <c r="P30" s="172" t="s">
        <v>6</v>
      </c>
      <c r="Q30" s="132" t="s">
        <v>29</v>
      </c>
      <c r="R30" s="115">
        <v>0</v>
      </c>
      <c r="S30" s="152">
        <f t="shared" ref="S30:S37" si="3">R30*($S$19+$S$26)</f>
        <v>0</v>
      </c>
      <c r="T30" s="186"/>
      <c r="U30" s="128" t="s">
        <v>6</v>
      </c>
      <c r="V30" s="132" t="s">
        <v>29</v>
      </c>
      <c r="W30" s="115">
        <v>0</v>
      </c>
      <c r="X30" s="152">
        <f t="shared" ref="X30:X37" si="4">W30*($X$19+$X$26)</f>
        <v>0</v>
      </c>
      <c r="Y30" s="186"/>
      <c r="Z30" s="128" t="s">
        <v>6</v>
      </c>
      <c r="AA30" s="132" t="s">
        <v>29</v>
      </c>
      <c r="AB30" s="115">
        <v>0</v>
      </c>
      <c r="AC30" s="152">
        <f t="shared" ref="AC30:AC37" si="5">AB30*($AC$19+$AC$26)</f>
        <v>0</v>
      </c>
    </row>
    <row r="31" spans="1:29" x14ac:dyDescent="0.25">
      <c r="A31" s="2" t="s">
        <v>8</v>
      </c>
      <c r="B31" s="10" t="s">
        <v>30</v>
      </c>
      <c r="C31" s="15">
        <v>2.5000000000000001E-2</v>
      </c>
      <c r="D31" s="12">
        <f t="shared" si="0"/>
        <v>181.81500000000003</v>
      </c>
      <c r="F31" s="2" t="s">
        <v>8</v>
      </c>
      <c r="G31" s="10" t="s">
        <v>30</v>
      </c>
      <c r="H31" s="15">
        <v>2.5000000000000001E-2</v>
      </c>
      <c r="I31" s="178">
        <f t="shared" ref="I31:I37" si="6">H31*($I$19+$I$26)</f>
        <v>181.81500000000003</v>
      </c>
      <c r="J31" s="174"/>
      <c r="K31" s="128" t="s">
        <v>8</v>
      </c>
      <c r="L31" s="132" t="s">
        <v>30</v>
      </c>
      <c r="M31" s="115">
        <v>2.5000000000000001E-2</v>
      </c>
      <c r="N31" s="191">
        <f t="shared" ref="N31:N37" si="7">M31*($I$19+$I$26)</f>
        <v>181.81500000000003</v>
      </c>
      <c r="O31" s="197"/>
      <c r="P31" s="172" t="s">
        <v>8</v>
      </c>
      <c r="Q31" s="132" t="s">
        <v>30</v>
      </c>
      <c r="R31" s="115">
        <v>2.5000000000000001E-2</v>
      </c>
      <c r="S31" s="152">
        <f t="shared" si="3"/>
        <v>183.99678</v>
      </c>
      <c r="T31" s="186"/>
      <c r="U31" s="128" t="s">
        <v>8</v>
      </c>
      <c r="V31" s="132" t="s">
        <v>30</v>
      </c>
      <c r="W31" s="115">
        <v>2.5000000000000001E-2</v>
      </c>
      <c r="X31" s="152">
        <f t="shared" si="4"/>
        <v>183.99678</v>
      </c>
      <c r="Y31" s="186"/>
      <c r="Z31" s="128" t="s">
        <v>8</v>
      </c>
      <c r="AA31" s="132" t="s">
        <v>30</v>
      </c>
      <c r="AB31" s="115">
        <v>2.5000000000000001E-2</v>
      </c>
      <c r="AC31" s="152">
        <f t="shared" si="5"/>
        <v>196.43496232800004</v>
      </c>
    </row>
    <row r="32" spans="1:29" x14ac:dyDescent="0.25">
      <c r="A32" s="2" t="s">
        <v>10</v>
      </c>
      <c r="B32" s="10" t="s">
        <v>126</v>
      </c>
      <c r="C32" s="15">
        <v>0.02</v>
      </c>
      <c r="D32" s="12">
        <f t="shared" si="0"/>
        <v>145.452</v>
      </c>
      <c r="F32" s="2" t="s">
        <v>10</v>
      </c>
      <c r="G32" s="10" t="s">
        <v>126</v>
      </c>
      <c r="H32" s="15">
        <v>0.02</v>
      </c>
      <c r="I32" s="178">
        <f t="shared" si="6"/>
        <v>145.452</v>
      </c>
      <c r="J32" s="174"/>
      <c r="K32" s="128" t="s">
        <v>10</v>
      </c>
      <c r="L32" s="132" t="s">
        <v>126</v>
      </c>
      <c r="M32" s="115">
        <f>2%*0.5</f>
        <v>0.01</v>
      </c>
      <c r="N32" s="191">
        <f t="shared" si="7"/>
        <v>72.725999999999999</v>
      </c>
      <c r="O32" s="197"/>
      <c r="P32" s="172" t="s">
        <v>10</v>
      </c>
      <c r="Q32" s="132" t="s">
        <v>126</v>
      </c>
      <c r="R32" s="115">
        <f>2%*0.5</f>
        <v>0.01</v>
      </c>
      <c r="S32" s="152">
        <f t="shared" si="3"/>
        <v>73.598711999999992</v>
      </c>
      <c r="T32" s="186"/>
      <c r="U32" s="128" t="s">
        <v>10</v>
      </c>
      <c r="V32" s="132" t="s">
        <v>126</v>
      </c>
      <c r="W32" s="115">
        <f>2%*0.5</f>
        <v>0.01</v>
      </c>
      <c r="X32" s="152">
        <f t="shared" si="4"/>
        <v>73.598711999999992</v>
      </c>
      <c r="Y32" s="186"/>
      <c r="Z32" s="128" t="s">
        <v>10</v>
      </c>
      <c r="AA32" s="132" t="s">
        <v>126</v>
      </c>
      <c r="AB32" s="115">
        <f>2%*0.5</f>
        <v>0.01</v>
      </c>
      <c r="AC32" s="152">
        <f t="shared" si="5"/>
        <v>78.573984931200016</v>
      </c>
    </row>
    <row r="33" spans="1:29" x14ac:dyDescent="0.25">
      <c r="A33" s="2" t="s">
        <v>12</v>
      </c>
      <c r="B33" s="10" t="s">
        <v>31</v>
      </c>
      <c r="C33" s="15">
        <v>1.4999999999999999E-2</v>
      </c>
      <c r="D33" s="12">
        <f t="shared" si="0"/>
        <v>109.089</v>
      </c>
      <c r="F33" s="2" t="s">
        <v>12</v>
      </c>
      <c r="G33" s="10" t="s">
        <v>31</v>
      </c>
      <c r="H33" s="115">
        <v>1.4999999999999999E-2</v>
      </c>
      <c r="I33" s="178">
        <f t="shared" si="6"/>
        <v>109.089</v>
      </c>
      <c r="J33" s="174"/>
      <c r="K33" s="128" t="s">
        <v>12</v>
      </c>
      <c r="L33" s="132" t="s">
        <v>31</v>
      </c>
      <c r="M33" s="115">
        <v>1.4999999999999999E-2</v>
      </c>
      <c r="N33" s="191">
        <f t="shared" si="7"/>
        <v>109.089</v>
      </c>
      <c r="O33" s="197"/>
      <c r="P33" s="172" t="s">
        <v>12</v>
      </c>
      <c r="Q33" s="132" t="s">
        <v>31</v>
      </c>
      <c r="R33" s="115">
        <v>1.4999999999999999E-2</v>
      </c>
      <c r="S33" s="152">
        <f t="shared" si="3"/>
        <v>110.39806799999999</v>
      </c>
      <c r="T33" s="186"/>
      <c r="U33" s="128" t="s">
        <v>12</v>
      </c>
      <c r="V33" s="132" t="s">
        <v>31</v>
      </c>
      <c r="W33" s="115">
        <v>1.4999999999999999E-2</v>
      </c>
      <c r="X33" s="152">
        <f t="shared" si="4"/>
        <v>110.39806799999999</v>
      </c>
      <c r="Y33" s="186"/>
      <c r="Z33" s="128" t="s">
        <v>12</v>
      </c>
      <c r="AA33" s="132" t="s">
        <v>31</v>
      </c>
      <c r="AB33" s="115">
        <v>1.4999999999999999E-2</v>
      </c>
      <c r="AC33" s="152">
        <f t="shared" si="5"/>
        <v>117.86097739680001</v>
      </c>
    </row>
    <row r="34" spans="1:29" x14ac:dyDescent="0.25">
      <c r="A34" s="2" t="s">
        <v>14</v>
      </c>
      <c r="B34" s="10" t="s">
        <v>32</v>
      </c>
      <c r="C34" s="15">
        <v>0.01</v>
      </c>
      <c r="D34" s="12">
        <f t="shared" si="0"/>
        <v>72.725999999999999</v>
      </c>
      <c r="F34" s="2" t="s">
        <v>14</v>
      </c>
      <c r="G34" s="10" t="s">
        <v>32</v>
      </c>
      <c r="H34" s="115">
        <v>0.01</v>
      </c>
      <c r="I34" s="178">
        <f t="shared" si="6"/>
        <v>72.725999999999999</v>
      </c>
      <c r="J34" s="174"/>
      <c r="K34" s="128" t="s">
        <v>14</v>
      </c>
      <c r="L34" s="132" t="s">
        <v>32</v>
      </c>
      <c r="M34" s="115">
        <v>0.01</v>
      </c>
      <c r="N34" s="191">
        <f t="shared" si="7"/>
        <v>72.725999999999999</v>
      </c>
      <c r="O34" s="197"/>
      <c r="P34" s="172" t="s">
        <v>14</v>
      </c>
      <c r="Q34" s="132" t="s">
        <v>32</v>
      </c>
      <c r="R34" s="115">
        <v>0.01</v>
      </c>
      <c r="S34" s="152">
        <f t="shared" si="3"/>
        <v>73.598711999999992</v>
      </c>
      <c r="T34" s="186"/>
      <c r="U34" s="128" t="s">
        <v>14</v>
      </c>
      <c r="V34" s="132" t="s">
        <v>32</v>
      </c>
      <c r="W34" s="115">
        <v>0.01</v>
      </c>
      <c r="X34" s="152">
        <f t="shared" si="4"/>
        <v>73.598711999999992</v>
      </c>
      <c r="Y34" s="186"/>
      <c r="Z34" s="128" t="s">
        <v>14</v>
      </c>
      <c r="AA34" s="132" t="s">
        <v>32</v>
      </c>
      <c r="AB34" s="115">
        <v>0.01</v>
      </c>
      <c r="AC34" s="152">
        <f t="shared" si="5"/>
        <v>78.573984931200016</v>
      </c>
    </row>
    <row r="35" spans="1:29" x14ac:dyDescent="0.25">
      <c r="A35" s="2" t="s">
        <v>16</v>
      </c>
      <c r="B35" s="10" t="s">
        <v>33</v>
      </c>
      <c r="C35" s="15">
        <v>6.0000000000000001E-3</v>
      </c>
      <c r="D35" s="12">
        <f t="shared" si="0"/>
        <v>43.635600000000004</v>
      </c>
      <c r="F35" s="2" t="s">
        <v>16</v>
      </c>
      <c r="G35" s="10" t="s">
        <v>33</v>
      </c>
      <c r="H35" s="115">
        <v>6.0000000000000001E-3</v>
      </c>
      <c r="I35" s="178">
        <f t="shared" si="6"/>
        <v>43.635600000000004</v>
      </c>
      <c r="J35" s="174"/>
      <c r="K35" s="128" t="s">
        <v>16</v>
      </c>
      <c r="L35" s="132" t="s">
        <v>33</v>
      </c>
      <c r="M35" s="115">
        <v>6.0000000000000001E-3</v>
      </c>
      <c r="N35" s="191">
        <f t="shared" si="7"/>
        <v>43.635600000000004</v>
      </c>
      <c r="O35" s="197"/>
      <c r="P35" s="172" t="s">
        <v>16</v>
      </c>
      <c r="Q35" s="132" t="s">
        <v>33</v>
      </c>
      <c r="R35" s="115">
        <v>6.0000000000000001E-3</v>
      </c>
      <c r="S35" s="152">
        <f t="shared" si="3"/>
        <v>44.159227199999997</v>
      </c>
      <c r="T35" s="186"/>
      <c r="U35" s="128" t="s">
        <v>16</v>
      </c>
      <c r="V35" s="132" t="s">
        <v>33</v>
      </c>
      <c r="W35" s="115">
        <v>6.0000000000000001E-3</v>
      </c>
      <c r="X35" s="152">
        <f t="shared" si="4"/>
        <v>44.159227199999997</v>
      </c>
      <c r="Y35" s="186"/>
      <c r="Z35" s="128" t="s">
        <v>16</v>
      </c>
      <c r="AA35" s="132" t="s">
        <v>33</v>
      </c>
      <c r="AB35" s="115">
        <v>6.0000000000000001E-3</v>
      </c>
      <c r="AC35" s="152">
        <f t="shared" si="5"/>
        <v>47.14439095872001</v>
      </c>
    </row>
    <row r="36" spans="1:29" x14ac:dyDescent="0.25">
      <c r="A36" s="2" t="s">
        <v>34</v>
      </c>
      <c r="B36" s="10" t="s">
        <v>35</v>
      </c>
      <c r="C36" s="15">
        <v>2E-3</v>
      </c>
      <c r="D36" s="12">
        <f t="shared" si="0"/>
        <v>14.545200000000001</v>
      </c>
      <c r="F36" s="2" t="s">
        <v>34</v>
      </c>
      <c r="G36" s="10" t="s">
        <v>35</v>
      </c>
      <c r="H36" s="115">
        <v>2E-3</v>
      </c>
      <c r="I36" s="178">
        <f t="shared" si="6"/>
        <v>14.545200000000001</v>
      </c>
      <c r="J36" s="174"/>
      <c r="K36" s="128" t="s">
        <v>34</v>
      </c>
      <c r="L36" s="132" t="s">
        <v>35</v>
      </c>
      <c r="M36" s="115">
        <v>2E-3</v>
      </c>
      <c r="N36" s="191">
        <f t="shared" si="7"/>
        <v>14.545200000000001</v>
      </c>
      <c r="O36" s="197"/>
      <c r="P36" s="172" t="s">
        <v>34</v>
      </c>
      <c r="Q36" s="132" t="s">
        <v>35</v>
      </c>
      <c r="R36" s="115">
        <v>2E-3</v>
      </c>
      <c r="S36" s="152">
        <f t="shared" si="3"/>
        <v>14.719742399999999</v>
      </c>
      <c r="T36" s="186"/>
      <c r="U36" s="128" t="s">
        <v>34</v>
      </c>
      <c r="V36" s="132" t="s">
        <v>35</v>
      </c>
      <c r="W36" s="115">
        <v>2E-3</v>
      </c>
      <c r="X36" s="152">
        <f t="shared" si="4"/>
        <v>14.719742399999999</v>
      </c>
      <c r="Y36" s="186"/>
      <c r="Z36" s="128" t="s">
        <v>34</v>
      </c>
      <c r="AA36" s="132" t="s">
        <v>35</v>
      </c>
      <c r="AB36" s="115">
        <v>2E-3</v>
      </c>
      <c r="AC36" s="152">
        <f t="shared" si="5"/>
        <v>15.714796986240003</v>
      </c>
    </row>
    <row r="37" spans="1:29" x14ac:dyDescent="0.25">
      <c r="A37" s="2" t="s">
        <v>36</v>
      </c>
      <c r="B37" s="10" t="s">
        <v>37</v>
      </c>
      <c r="C37" s="15">
        <v>0.08</v>
      </c>
      <c r="D37" s="12">
        <f t="shared" si="0"/>
        <v>581.80799999999999</v>
      </c>
      <c r="F37" s="2" t="s">
        <v>36</v>
      </c>
      <c r="G37" s="10" t="s">
        <v>37</v>
      </c>
      <c r="H37" s="115">
        <v>0.08</v>
      </c>
      <c r="I37" s="178">
        <f t="shared" si="6"/>
        <v>581.80799999999999</v>
      </c>
      <c r="J37" s="174"/>
      <c r="K37" s="128" t="s">
        <v>36</v>
      </c>
      <c r="L37" s="132" t="s">
        <v>37</v>
      </c>
      <c r="M37" s="115">
        <v>0.08</v>
      </c>
      <c r="N37" s="191">
        <f t="shared" si="7"/>
        <v>581.80799999999999</v>
      </c>
      <c r="O37" s="197"/>
      <c r="P37" s="172" t="s">
        <v>36</v>
      </c>
      <c r="Q37" s="132" t="s">
        <v>37</v>
      </c>
      <c r="R37" s="115">
        <v>0.08</v>
      </c>
      <c r="S37" s="152">
        <f t="shared" si="3"/>
        <v>588.78969599999994</v>
      </c>
      <c r="T37" s="186"/>
      <c r="U37" s="128" t="s">
        <v>36</v>
      </c>
      <c r="V37" s="132" t="s">
        <v>37</v>
      </c>
      <c r="W37" s="115">
        <v>0.08</v>
      </c>
      <c r="X37" s="152">
        <f t="shared" si="4"/>
        <v>588.78969599999994</v>
      </c>
      <c r="Y37" s="186"/>
      <c r="Z37" s="128" t="s">
        <v>36</v>
      </c>
      <c r="AA37" s="132" t="s">
        <v>37</v>
      </c>
      <c r="AB37" s="115">
        <v>0.08</v>
      </c>
      <c r="AC37" s="152">
        <f t="shared" si="5"/>
        <v>628.59187944960013</v>
      </c>
    </row>
    <row r="38" spans="1:29" x14ac:dyDescent="0.25">
      <c r="A38" s="237" t="s">
        <v>18</v>
      </c>
      <c r="B38" s="239"/>
      <c r="C38" s="16">
        <f>SUM(C30:C37)</f>
        <v>0.158</v>
      </c>
      <c r="D38" s="12">
        <f>SUM(D30:D37)</f>
        <v>1149.0708</v>
      </c>
      <c r="F38" s="237" t="s">
        <v>18</v>
      </c>
      <c r="G38" s="239"/>
      <c r="H38" s="116">
        <f>SUM(H30:H37)</f>
        <v>0.158</v>
      </c>
      <c r="I38" s="178">
        <f>SUM(I30:I37)</f>
        <v>1149.0708</v>
      </c>
      <c r="J38" s="174"/>
      <c r="K38" s="268" t="s">
        <v>18</v>
      </c>
      <c r="L38" s="263"/>
      <c r="M38" s="116">
        <f>SUM(M30:M37)</f>
        <v>0.14800000000000002</v>
      </c>
      <c r="N38" s="191">
        <f>SUM(N30:N37)</f>
        <v>1076.3448000000001</v>
      </c>
      <c r="O38" s="197"/>
      <c r="P38" s="322" t="s">
        <v>18</v>
      </c>
      <c r="Q38" s="263"/>
      <c r="R38" s="116">
        <f>SUM(R30:R37)</f>
        <v>0.14800000000000002</v>
      </c>
      <c r="S38" s="152">
        <f>SUM(S30:S37)</f>
        <v>1089.2609375999998</v>
      </c>
      <c r="T38" s="186"/>
      <c r="U38" s="268" t="s">
        <v>18</v>
      </c>
      <c r="V38" s="263"/>
      <c r="W38" s="116">
        <f>SUM(W30:W37)</f>
        <v>0.14800000000000002</v>
      </c>
      <c r="X38" s="152">
        <f>SUM(X30:X37)</f>
        <v>1089.2609375999998</v>
      </c>
      <c r="Y38" s="186"/>
      <c r="Z38" s="268" t="s">
        <v>18</v>
      </c>
      <c r="AA38" s="263"/>
      <c r="AB38" s="116">
        <f>SUM(AB30:AB37)</f>
        <v>0.14800000000000002</v>
      </c>
      <c r="AC38" s="152">
        <f>SUM(AC30:AC37)</f>
        <v>1162.8949769817602</v>
      </c>
    </row>
    <row r="39" spans="1:29" x14ac:dyDescent="0.25">
      <c r="G39" s="1"/>
      <c r="H39" s="1"/>
      <c r="J39" s="174"/>
      <c r="K39" s="186"/>
      <c r="L39" s="288"/>
      <c r="M39" s="288"/>
      <c r="N39" s="186"/>
      <c r="O39" s="197"/>
      <c r="P39" s="186"/>
      <c r="Q39" s="288"/>
      <c r="R39" s="288"/>
      <c r="S39" s="186"/>
      <c r="T39" s="186"/>
      <c r="U39" s="186"/>
      <c r="V39" s="288"/>
      <c r="W39" s="288"/>
      <c r="X39" s="186"/>
      <c r="Y39" s="186"/>
      <c r="Z39" s="186"/>
      <c r="AA39" s="288"/>
      <c r="AB39" s="288"/>
      <c r="AC39" s="186"/>
    </row>
    <row r="40" spans="1:29" ht="15" customHeight="1" x14ac:dyDescent="0.25">
      <c r="A40" s="245" t="s">
        <v>38</v>
      </c>
      <c r="B40" s="245"/>
      <c r="C40" s="245"/>
      <c r="D40" s="245"/>
      <c r="F40" s="245" t="s">
        <v>38</v>
      </c>
      <c r="G40" s="245"/>
      <c r="H40" s="245"/>
      <c r="I40" s="246"/>
      <c r="J40" s="174"/>
      <c r="K40" s="319" t="s">
        <v>38</v>
      </c>
      <c r="L40" s="319"/>
      <c r="M40" s="319"/>
      <c r="N40" s="320"/>
      <c r="O40" s="197"/>
      <c r="P40" s="321" t="s">
        <v>38</v>
      </c>
      <c r="Q40" s="319"/>
      <c r="R40" s="319"/>
      <c r="S40" s="319"/>
      <c r="T40" s="186"/>
      <c r="U40" s="319" t="s">
        <v>38</v>
      </c>
      <c r="V40" s="319"/>
      <c r="W40" s="319"/>
      <c r="X40" s="319"/>
      <c r="Y40" s="186"/>
      <c r="Z40" s="319" t="s">
        <v>38</v>
      </c>
      <c r="AA40" s="319"/>
      <c r="AB40" s="319"/>
      <c r="AC40" s="319"/>
    </row>
    <row r="41" spans="1:29" x14ac:dyDescent="0.25">
      <c r="A41" s="34" t="s">
        <v>39</v>
      </c>
      <c r="B41" s="35" t="s">
        <v>40</v>
      </c>
      <c r="C41" s="34" t="s">
        <v>90</v>
      </c>
      <c r="D41" s="35" t="s">
        <v>5</v>
      </c>
      <c r="F41" s="101" t="s">
        <v>39</v>
      </c>
      <c r="G41" s="102" t="s">
        <v>40</v>
      </c>
      <c r="H41" s="101" t="s">
        <v>90</v>
      </c>
      <c r="I41" s="159" t="s">
        <v>5</v>
      </c>
      <c r="J41" s="174"/>
      <c r="K41" s="206" t="s">
        <v>39</v>
      </c>
      <c r="L41" s="314" t="s">
        <v>40</v>
      </c>
      <c r="M41" s="206" t="s">
        <v>90</v>
      </c>
      <c r="N41" s="313" t="s">
        <v>5</v>
      </c>
      <c r="O41" s="197"/>
      <c r="P41" s="208" t="s">
        <v>39</v>
      </c>
      <c r="Q41" s="314" t="s">
        <v>40</v>
      </c>
      <c r="R41" s="206" t="s">
        <v>90</v>
      </c>
      <c r="S41" s="314" t="s">
        <v>5</v>
      </c>
      <c r="T41" s="186"/>
      <c r="U41" s="206" t="s">
        <v>39</v>
      </c>
      <c r="V41" s="314" t="s">
        <v>40</v>
      </c>
      <c r="W41" s="206" t="s">
        <v>90</v>
      </c>
      <c r="X41" s="314" t="s">
        <v>5</v>
      </c>
      <c r="Y41" s="186"/>
      <c r="Z41" s="206" t="s">
        <v>39</v>
      </c>
      <c r="AA41" s="314" t="s">
        <v>40</v>
      </c>
      <c r="AB41" s="206" t="s">
        <v>90</v>
      </c>
      <c r="AC41" s="314" t="s">
        <v>5</v>
      </c>
    </row>
    <row r="42" spans="1:29" x14ac:dyDescent="0.25">
      <c r="A42" s="2" t="s">
        <v>6</v>
      </c>
      <c r="B42" s="10" t="s">
        <v>41</v>
      </c>
      <c r="C42" s="30">
        <v>22</v>
      </c>
      <c r="D42" s="14">
        <f>IF((D13*6%)&gt;(C42*10),0,(C42*10)-(D13*6%))</f>
        <v>0</v>
      </c>
      <c r="F42" s="2" t="s">
        <v>6</v>
      </c>
      <c r="G42" s="10" t="s">
        <v>41</v>
      </c>
      <c r="H42" s="30">
        <v>22</v>
      </c>
      <c r="I42" s="163">
        <f>IF((I13*6%)&gt;(H42*10),0,(H42*10)-(I13*6%))</f>
        <v>0</v>
      </c>
      <c r="J42" s="174"/>
      <c r="K42" s="128" t="s">
        <v>6</v>
      </c>
      <c r="L42" s="132" t="s">
        <v>41</v>
      </c>
      <c r="M42" s="145">
        <v>22</v>
      </c>
      <c r="N42" s="323">
        <f>IF((N13*6%)&gt;(M42*10),0,(M42*10)-(N13*6%))</f>
        <v>0</v>
      </c>
      <c r="O42" s="197"/>
      <c r="P42" s="172" t="s">
        <v>6</v>
      </c>
      <c r="Q42" s="132" t="s">
        <v>41</v>
      </c>
      <c r="R42" s="145">
        <v>22</v>
      </c>
      <c r="S42" s="153">
        <f>IF((S13*6%)&gt;(R42*10),0,(R42*10)-(S13*6%))</f>
        <v>0</v>
      </c>
      <c r="T42" s="186"/>
      <c r="U42" s="128" t="s">
        <v>6</v>
      </c>
      <c r="V42" s="132" t="s">
        <v>41</v>
      </c>
      <c r="W42" s="145">
        <v>22</v>
      </c>
      <c r="X42" s="153">
        <f>IF((X13*6%)&gt;(W42*10),0,(W42*10)-(X13*6%))</f>
        <v>0</v>
      </c>
      <c r="Y42" s="186"/>
      <c r="Z42" s="128" t="s">
        <v>6</v>
      </c>
      <c r="AA42" s="132" t="s">
        <v>41</v>
      </c>
      <c r="AB42" s="145">
        <v>22</v>
      </c>
      <c r="AC42" s="153">
        <f>IF((AC13*6%)&gt;(AB42*10),0,(AB42*10)-(AC13*6%))</f>
        <v>0</v>
      </c>
    </row>
    <row r="43" spans="1:29" x14ac:dyDescent="0.25">
      <c r="A43" s="2" t="s">
        <v>8</v>
      </c>
      <c r="B43" s="10" t="s">
        <v>42</v>
      </c>
      <c r="C43" s="30">
        <v>22</v>
      </c>
      <c r="D43" s="14">
        <f>(C43*26.24)*0.85</f>
        <v>490.68799999999999</v>
      </c>
      <c r="F43" s="2" t="s">
        <v>8</v>
      </c>
      <c r="G43" s="10" t="s">
        <v>42</v>
      </c>
      <c r="H43" s="30">
        <v>22</v>
      </c>
      <c r="I43" s="163">
        <f>(H43*26.24)*0.85</f>
        <v>490.68799999999999</v>
      </c>
      <c r="J43" s="174"/>
      <c r="K43" s="128" t="s">
        <v>8</v>
      </c>
      <c r="L43" s="132" t="s">
        <v>42</v>
      </c>
      <c r="M43" s="145">
        <v>22</v>
      </c>
      <c r="N43" s="323">
        <f>(M43*26.24)*0.85</f>
        <v>490.68799999999999</v>
      </c>
      <c r="O43" s="197"/>
      <c r="P43" s="172" t="s">
        <v>8</v>
      </c>
      <c r="Q43" s="132" t="s">
        <v>42</v>
      </c>
      <c r="R43" s="145">
        <v>22</v>
      </c>
      <c r="S43" s="362">
        <f>(R43*26.87)*0.85</f>
        <v>502.46899999999999</v>
      </c>
      <c r="T43" s="186"/>
      <c r="U43" s="128" t="s">
        <v>8</v>
      </c>
      <c r="V43" s="132" t="s">
        <v>42</v>
      </c>
      <c r="W43" s="145">
        <v>22</v>
      </c>
      <c r="X43" s="153">
        <f>(W43*26.87)*0.85</f>
        <v>502.46899999999999</v>
      </c>
      <c r="Y43" s="186"/>
      <c r="Z43" s="128" t="s">
        <v>8</v>
      </c>
      <c r="AA43" s="132" t="s">
        <v>42</v>
      </c>
      <c r="AB43" s="145">
        <v>22</v>
      </c>
      <c r="AC43" s="153">
        <f>(AB43*28.69)*0.85</f>
        <v>536.50300000000004</v>
      </c>
    </row>
    <row r="44" spans="1:29" x14ac:dyDescent="0.25">
      <c r="A44" s="2" t="s">
        <v>10</v>
      </c>
      <c r="B44" s="10" t="s">
        <v>43</v>
      </c>
      <c r="C44" s="30"/>
      <c r="D44" s="42">
        <f>204.41*50%</f>
        <v>102.205</v>
      </c>
      <c r="F44" s="2" t="s">
        <v>10</v>
      </c>
      <c r="G44" s="10" t="s">
        <v>43</v>
      </c>
      <c r="H44" s="30"/>
      <c r="I44" s="161">
        <f>204.41*50%</f>
        <v>102.205</v>
      </c>
      <c r="J44" s="174"/>
      <c r="K44" s="128" t="s">
        <v>10</v>
      </c>
      <c r="L44" s="132" t="s">
        <v>43</v>
      </c>
      <c r="M44" s="145"/>
      <c r="N44" s="169">
        <f>204.41*50%</f>
        <v>102.205</v>
      </c>
      <c r="O44" s="197"/>
      <c r="P44" s="172" t="s">
        <v>10</v>
      </c>
      <c r="Q44" s="324" t="s">
        <v>43</v>
      </c>
      <c r="R44" s="145"/>
      <c r="S44" s="114">
        <f>204.41*50%</f>
        <v>102.205</v>
      </c>
      <c r="T44" s="186"/>
      <c r="U44" s="128" t="s">
        <v>10</v>
      </c>
      <c r="V44" s="324" t="s">
        <v>43</v>
      </c>
      <c r="W44" s="145"/>
      <c r="X44" s="114">
        <f>204.41*50%</f>
        <v>102.205</v>
      </c>
      <c r="Y44" s="186"/>
      <c r="Z44" s="128" t="s">
        <v>10</v>
      </c>
      <c r="AA44" s="324" t="s">
        <v>43</v>
      </c>
      <c r="AB44" s="145"/>
      <c r="AC44" s="114">
        <f>236.09*50%</f>
        <v>118.045</v>
      </c>
    </row>
    <row r="45" spans="1:29" x14ac:dyDescent="0.25">
      <c r="A45" s="2" t="s">
        <v>12</v>
      </c>
      <c r="B45" s="10" t="s">
        <v>91</v>
      </c>
      <c r="C45" s="30"/>
      <c r="D45" s="14">
        <v>0</v>
      </c>
      <c r="F45" s="2" t="s">
        <v>12</v>
      </c>
      <c r="G45" s="10" t="s">
        <v>91</v>
      </c>
      <c r="H45" s="30"/>
      <c r="I45" s="163">
        <v>0</v>
      </c>
      <c r="J45" s="174"/>
      <c r="K45" s="128" t="s">
        <v>12</v>
      </c>
      <c r="L45" s="132" t="s">
        <v>91</v>
      </c>
      <c r="M45" s="145"/>
      <c r="N45" s="323">
        <v>0</v>
      </c>
      <c r="O45" s="197"/>
      <c r="P45" s="172" t="s">
        <v>12</v>
      </c>
      <c r="Q45" s="132" t="s">
        <v>91</v>
      </c>
      <c r="R45" s="145"/>
      <c r="S45" s="153">
        <v>0</v>
      </c>
      <c r="T45" s="186"/>
      <c r="U45" s="128" t="s">
        <v>12</v>
      </c>
      <c r="V45" s="132" t="s">
        <v>91</v>
      </c>
      <c r="W45" s="145"/>
      <c r="X45" s="153">
        <v>0</v>
      </c>
      <c r="Y45" s="186"/>
      <c r="Z45" s="128" t="s">
        <v>12</v>
      </c>
      <c r="AA45" s="132" t="s">
        <v>91</v>
      </c>
      <c r="AB45" s="145"/>
      <c r="AC45" s="153">
        <v>0</v>
      </c>
    </row>
    <row r="46" spans="1:29" x14ac:dyDescent="0.25">
      <c r="A46" s="233" t="s">
        <v>18</v>
      </c>
      <c r="B46" s="233"/>
      <c r="C46" s="233"/>
      <c r="D46" s="14">
        <f>SUM(D42:D45)</f>
        <v>592.89300000000003</v>
      </c>
      <c r="F46" s="233" t="s">
        <v>18</v>
      </c>
      <c r="G46" s="233"/>
      <c r="H46" s="233"/>
      <c r="I46" s="163">
        <f>SUM(I42:I45)</f>
        <v>592.89300000000003</v>
      </c>
      <c r="J46" s="174"/>
      <c r="K46" s="264" t="s">
        <v>18</v>
      </c>
      <c r="L46" s="264"/>
      <c r="M46" s="264"/>
      <c r="N46" s="323">
        <f>SUM(N42:N45)</f>
        <v>592.89300000000003</v>
      </c>
      <c r="O46" s="197"/>
      <c r="P46" s="263" t="s">
        <v>18</v>
      </c>
      <c r="Q46" s="264"/>
      <c r="R46" s="264"/>
      <c r="S46" s="153">
        <f>SUM(S42:S45)</f>
        <v>604.67399999999998</v>
      </c>
      <c r="T46" s="186"/>
      <c r="U46" s="264" t="s">
        <v>18</v>
      </c>
      <c r="V46" s="264"/>
      <c r="W46" s="264"/>
      <c r="X46" s="153">
        <f>SUM(X42:X45)</f>
        <v>604.67399999999998</v>
      </c>
      <c r="Y46" s="186"/>
      <c r="Z46" s="264" t="s">
        <v>18</v>
      </c>
      <c r="AA46" s="264"/>
      <c r="AB46" s="264"/>
      <c r="AC46" s="153">
        <f>SUM(AC42:AC45)</f>
        <v>654.548</v>
      </c>
    </row>
    <row r="47" spans="1:29" x14ac:dyDescent="0.25">
      <c r="G47" s="1"/>
      <c r="H47" s="1"/>
      <c r="J47" s="174"/>
      <c r="K47" s="186"/>
      <c r="L47" s="288"/>
      <c r="M47" s="288"/>
      <c r="N47" s="186"/>
      <c r="O47" s="197"/>
      <c r="P47" s="186"/>
      <c r="Q47" s="288"/>
      <c r="R47" s="288"/>
      <c r="S47" s="186"/>
      <c r="T47" s="186"/>
      <c r="U47" s="186"/>
      <c r="V47" s="288"/>
      <c r="W47" s="288"/>
      <c r="X47" s="186"/>
      <c r="Y47" s="186"/>
      <c r="Z47" s="186"/>
      <c r="AA47" s="288"/>
      <c r="AB47" s="288"/>
      <c r="AC47" s="186"/>
    </row>
    <row r="48" spans="1:29" ht="15" customHeight="1" x14ac:dyDescent="0.25">
      <c r="A48" s="245" t="s">
        <v>44</v>
      </c>
      <c r="B48" s="245"/>
      <c r="C48" s="245"/>
      <c r="D48" s="245"/>
      <c r="F48" s="245" t="s">
        <v>44</v>
      </c>
      <c r="G48" s="245"/>
      <c r="H48" s="245"/>
      <c r="I48" s="246"/>
      <c r="J48" s="174"/>
      <c r="K48" s="319" t="s">
        <v>44</v>
      </c>
      <c r="L48" s="319"/>
      <c r="M48" s="319"/>
      <c r="N48" s="320"/>
      <c r="O48" s="197"/>
      <c r="P48" s="321" t="s">
        <v>44</v>
      </c>
      <c r="Q48" s="319"/>
      <c r="R48" s="319"/>
      <c r="S48" s="319"/>
      <c r="T48" s="186"/>
      <c r="U48" s="319" t="s">
        <v>44</v>
      </c>
      <c r="V48" s="319"/>
      <c r="W48" s="319"/>
      <c r="X48" s="319"/>
      <c r="Y48" s="186"/>
      <c r="Z48" s="319" t="s">
        <v>44</v>
      </c>
      <c r="AA48" s="319"/>
      <c r="AB48" s="319"/>
      <c r="AC48" s="319"/>
    </row>
    <row r="49" spans="1:29" x14ac:dyDescent="0.25">
      <c r="A49" s="35">
        <v>2</v>
      </c>
      <c r="B49" s="244" t="s">
        <v>45</v>
      </c>
      <c r="C49" s="244"/>
      <c r="D49" s="35" t="s">
        <v>5</v>
      </c>
      <c r="F49" s="102">
        <v>2</v>
      </c>
      <c r="G49" s="244" t="s">
        <v>45</v>
      </c>
      <c r="H49" s="244"/>
      <c r="I49" s="159" t="s">
        <v>5</v>
      </c>
      <c r="J49" s="174"/>
      <c r="K49" s="314">
        <v>2</v>
      </c>
      <c r="L49" s="312" t="s">
        <v>45</v>
      </c>
      <c r="M49" s="312"/>
      <c r="N49" s="313" t="s">
        <v>5</v>
      </c>
      <c r="O49" s="197"/>
      <c r="P49" s="325">
        <v>2</v>
      </c>
      <c r="Q49" s="312" t="s">
        <v>45</v>
      </c>
      <c r="R49" s="312"/>
      <c r="S49" s="314" t="s">
        <v>5</v>
      </c>
      <c r="T49" s="186"/>
      <c r="U49" s="314">
        <v>2</v>
      </c>
      <c r="V49" s="312" t="s">
        <v>45</v>
      </c>
      <c r="W49" s="312"/>
      <c r="X49" s="314" t="s">
        <v>5</v>
      </c>
      <c r="Y49" s="186"/>
      <c r="Z49" s="314">
        <v>2</v>
      </c>
      <c r="AA49" s="312" t="s">
        <v>45</v>
      </c>
      <c r="AB49" s="312"/>
      <c r="AC49" s="314" t="s">
        <v>5</v>
      </c>
    </row>
    <row r="50" spans="1:29" ht="30" customHeight="1" x14ac:dyDescent="0.25">
      <c r="A50" s="9" t="s">
        <v>20</v>
      </c>
      <c r="B50" s="232" t="s">
        <v>21</v>
      </c>
      <c r="C50" s="232"/>
      <c r="D50" s="14">
        <f>D26</f>
        <v>1272.5999999999999</v>
      </c>
      <c r="F50" s="9" t="s">
        <v>20</v>
      </c>
      <c r="G50" s="232" t="s">
        <v>21</v>
      </c>
      <c r="H50" s="232"/>
      <c r="I50" s="163">
        <f>I26</f>
        <v>1272.5999999999999</v>
      </c>
      <c r="J50" s="174"/>
      <c r="K50" s="129" t="s">
        <v>20</v>
      </c>
      <c r="L50" s="269" t="s">
        <v>21</v>
      </c>
      <c r="M50" s="269"/>
      <c r="N50" s="323">
        <f>N26</f>
        <v>1272.5999999999999</v>
      </c>
      <c r="O50" s="197"/>
      <c r="P50" s="173" t="s">
        <v>20</v>
      </c>
      <c r="Q50" s="269" t="s">
        <v>21</v>
      </c>
      <c r="R50" s="269"/>
      <c r="S50" s="153">
        <f>S26</f>
        <v>1287.8712</v>
      </c>
      <c r="T50" s="186"/>
      <c r="U50" s="129" t="s">
        <v>20</v>
      </c>
      <c r="V50" s="269" t="s">
        <v>21</v>
      </c>
      <c r="W50" s="269"/>
      <c r="X50" s="153">
        <f>X26</f>
        <v>1287.8712</v>
      </c>
      <c r="Y50" s="186"/>
      <c r="Z50" s="129" t="s">
        <v>20</v>
      </c>
      <c r="AA50" s="269" t="s">
        <v>21</v>
      </c>
      <c r="AB50" s="269"/>
      <c r="AC50" s="153">
        <f>AC26</f>
        <v>1374.9312931200002</v>
      </c>
    </row>
    <row r="51" spans="1:29" x14ac:dyDescent="0.25">
      <c r="A51" s="9" t="s">
        <v>26</v>
      </c>
      <c r="B51" s="234" t="s">
        <v>27</v>
      </c>
      <c r="C51" s="234"/>
      <c r="D51" s="14">
        <f>D38</f>
        <v>1149.0708</v>
      </c>
      <c r="F51" s="9" t="s">
        <v>26</v>
      </c>
      <c r="G51" s="234" t="s">
        <v>27</v>
      </c>
      <c r="H51" s="234"/>
      <c r="I51" s="163">
        <f>I38</f>
        <v>1149.0708</v>
      </c>
      <c r="J51" s="174"/>
      <c r="K51" s="129" t="s">
        <v>26</v>
      </c>
      <c r="L51" s="267" t="s">
        <v>27</v>
      </c>
      <c r="M51" s="267"/>
      <c r="N51" s="323">
        <f>N38</f>
        <v>1076.3448000000001</v>
      </c>
      <c r="O51" s="197"/>
      <c r="P51" s="173" t="s">
        <v>26</v>
      </c>
      <c r="Q51" s="267" t="s">
        <v>27</v>
      </c>
      <c r="R51" s="267"/>
      <c r="S51" s="153">
        <f>S38</f>
        <v>1089.2609375999998</v>
      </c>
      <c r="T51" s="186"/>
      <c r="U51" s="129" t="s">
        <v>26</v>
      </c>
      <c r="V51" s="267" t="s">
        <v>27</v>
      </c>
      <c r="W51" s="267"/>
      <c r="X51" s="153">
        <f>X38</f>
        <v>1089.2609375999998</v>
      </c>
      <c r="Y51" s="186"/>
      <c r="Z51" s="129" t="s">
        <v>26</v>
      </c>
      <c r="AA51" s="267" t="s">
        <v>27</v>
      </c>
      <c r="AB51" s="267"/>
      <c r="AC51" s="153">
        <f>AC38</f>
        <v>1162.8949769817602</v>
      </c>
    </row>
    <row r="52" spans="1:29" x14ac:dyDescent="0.25">
      <c r="A52" s="9" t="s">
        <v>39</v>
      </c>
      <c r="B52" s="234" t="s">
        <v>40</v>
      </c>
      <c r="C52" s="234"/>
      <c r="D52" s="14">
        <f>D46</f>
        <v>592.89300000000003</v>
      </c>
      <c r="F52" s="9" t="s">
        <v>39</v>
      </c>
      <c r="G52" s="234" t="s">
        <v>40</v>
      </c>
      <c r="H52" s="234"/>
      <c r="I52" s="163">
        <f>I46</f>
        <v>592.89300000000003</v>
      </c>
      <c r="J52" s="174"/>
      <c r="K52" s="129" t="s">
        <v>39</v>
      </c>
      <c r="L52" s="267" t="s">
        <v>40</v>
      </c>
      <c r="M52" s="267"/>
      <c r="N52" s="323">
        <f>N46</f>
        <v>592.89300000000003</v>
      </c>
      <c r="O52" s="197"/>
      <c r="P52" s="173" t="s">
        <v>39</v>
      </c>
      <c r="Q52" s="267" t="s">
        <v>40</v>
      </c>
      <c r="R52" s="267"/>
      <c r="S52" s="153">
        <f>S46</f>
        <v>604.67399999999998</v>
      </c>
      <c r="T52" s="186"/>
      <c r="U52" s="129" t="s">
        <v>39</v>
      </c>
      <c r="V52" s="267" t="s">
        <v>40</v>
      </c>
      <c r="W52" s="267"/>
      <c r="X52" s="153">
        <f>X46</f>
        <v>604.67399999999998</v>
      </c>
      <c r="Y52" s="186"/>
      <c r="Z52" s="129" t="s">
        <v>39</v>
      </c>
      <c r="AA52" s="267" t="s">
        <v>40</v>
      </c>
      <c r="AB52" s="267"/>
      <c r="AC52" s="153">
        <f>AC46</f>
        <v>654.548</v>
      </c>
    </row>
    <row r="53" spans="1:29" x14ac:dyDescent="0.25">
      <c r="A53" s="237" t="s">
        <v>18</v>
      </c>
      <c r="B53" s="238"/>
      <c r="C53" s="239"/>
      <c r="D53" s="14">
        <f>SUM(D50:D52)</f>
        <v>3014.5637999999999</v>
      </c>
      <c r="F53" s="237" t="s">
        <v>18</v>
      </c>
      <c r="G53" s="238"/>
      <c r="H53" s="239"/>
      <c r="I53" s="163">
        <f>SUM(I50:I52)</f>
        <v>3014.5637999999999</v>
      </c>
      <c r="J53" s="174"/>
      <c r="K53" s="268" t="s">
        <v>18</v>
      </c>
      <c r="L53" s="322"/>
      <c r="M53" s="263"/>
      <c r="N53" s="323">
        <f>SUM(N50:N52)</f>
        <v>2941.8378000000002</v>
      </c>
      <c r="O53" s="197"/>
      <c r="P53" s="322" t="s">
        <v>18</v>
      </c>
      <c r="Q53" s="322"/>
      <c r="R53" s="263"/>
      <c r="S53" s="153">
        <f>SUM(S50:S52)</f>
        <v>2981.8061375999996</v>
      </c>
      <c r="T53" s="186"/>
      <c r="U53" s="268" t="s">
        <v>18</v>
      </c>
      <c r="V53" s="322"/>
      <c r="W53" s="263"/>
      <c r="X53" s="153">
        <f>SUM(X50:X52)</f>
        <v>2981.8061375999996</v>
      </c>
      <c r="Y53" s="186"/>
      <c r="Z53" s="268" t="s">
        <v>18</v>
      </c>
      <c r="AA53" s="322"/>
      <c r="AB53" s="263"/>
      <c r="AC53" s="153">
        <f>SUM(AC50:AC52)</f>
        <v>3192.37427010176</v>
      </c>
    </row>
    <row r="54" spans="1:29" x14ac:dyDescent="0.25">
      <c r="G54" s="1"/>
      <c r="H54" s="1"/>
      <c r="J54" s="174"/>
      <c r="K54" s="186"/>
      <c r="L54" s="288"/>
      <c r="M54" s="288"/>
      <c r="N54" s="186"/>
      <c r="O54" s="197"/>
      <c r="P54" s="186"/>
      <c r="Q54" s="288"/>
      <c r="R54" s="288"/>
      <c r="S54" s="186"/>
      <c r="T54" s="186"/>
      <c r="U54" s="186"/>
      <c r="V54" s="288"/>
      <c r="W54" s="288"/>
      <c r="X54" s="186"/>
      <c r="Y54" s="186"/>
      <c r="Z54" s="186"/>
      <c r="AA54" s="288"/>
      <c r="AB54" s="288"/>
      <c r="AC54" s="186"/>
    </row>
    <row r="55" spans="1:29" ht="15" customHeight="1" x14ac:dyDescent="0.25">
      <c r="A55" s="245" t="s">
        <v>78</v>
      </c>
      <c r="B55" s="245"/>
      <c r="C55" s="245"/>
      <c r="D55" s="245"/>
      <c r="F55" s="245" t="s">
        <v>78</v>
      </c>
      <c r="G55" s="245"/>
      <c r="H55" s="245"/>
      <c r="I55" s="246"/>
      <c r="J55" s="174"/>
      <c r="K55" s="319" t="s">
        <v>78</v>
      </c>
      <c r="L55" s="319"/>
      <c r="M55" s="319"/>
      <c r="N55" s="320"/>
      <c r="O55" s="197"/>
      <c r="P55" s="321" t="s">
        <v>78</v>
      </c>
      <c r="Q55" s="319"/>
      <c r="R55" s="319"/>
      <c r="S55" s="319"/>
      <c r="T55" s="186"/>
      <c r="U55" s="319" t="s">
        <v>78</v>
      </c>
      <c r="V55" s="319"/>
      <c r="W55" s="319"/>
      <c r="X55" s="319"/>
      <c r="Y55" s="186"/>
      <c r="Z55" s="319" t="s">
        <v>78</v>
      </c>
      <c r="AA55" s="319"/>
      <c r="AB55" s="319"/>
      <c r="AC55" s="319"/>
    </row>
    <row r="56" spans="1:29" x14ac:dyDescent="0.25">
      <c r="A56" s="35">
        <v>3</v>
      </c>
      <c r="B56" s="35" t="s">
        <v>46</v>
      </c>
      <c r="C56" s="35" t="s">
        <v>28</v>
      </c>
      <c r="D56" s="35" t="s">
        <v>5</v>
      </c>
      <c r="F56" s="102">
        <v>3</v>
      </c>
      <c r="G56" s="102" t="s">
        <v>46</v>
      </c>
      <c r="H56" s="102" t="s">
        <v>28</v>
      </c>
      <c r="I56" s="159" t="s">
        <v>5</v>
      </c>
      <c r="J56" s="174"/>
      <c r="K56" s="314">
        <v>3</v>
      </c>
      <c r="L56" s="314" t="s">
        <v>46</v>
      </c>
      <c r="M56" s="314" t="s">
        <v>28</v>
      </c>
      <c r="N56" s="313" t="s">
        <v>5</v>
      </c>
      <c r="O56" s="197"/>
      <c r="P56" s="325">
        <v>3</v>
      </c>
      <c r="Q56" s="314" t="s">
        <v>46</v>
      </c>
      <c r="R56" s="314" t="s">
        <v>28</v>
      </c>
      <c r="S56" s="314" t="s">
        <v>5</v>
      </c>
      <c r="T56" s="186"/>
      <c r="U56" s="314">
        <v>3</v>
      </c>
      <c r="V56" s="314" t="s">
        <v>46</v>
      </c>
      <c r="W56" s="314" t="s">
        <v>28</v>
      </c>
      <c r="X56" s="314" t="s">
        <v>5</v>
      </c>
      <c r="Y56" s="186"/>
      <c r="Z56" s="314">
        <v>3</v>
      </c>
      <c r="AA56" s="314" t="s">
        <v>46</v>
      </c>
      <c r="AB56" s="314" t="s">
        <v>28</v>
      </c>
      <c r="AC56" s="314" t="s">
        <v>5</v>
      </c>
    </row>
    <row r="57" spans="1:29" ht="26.25" customHeight="1" x14ac:dyDescent="0.25">
      <c r="A57" s="9" t="s">
        <v>6</v>
      </c>
      <c r="B57" s="6" t="s">
        <v>47</v>
      </c>
      <c r="C57" s="15">
        <v>4.1999999999999997E-3</v>
      </c>
      <c r="D57" s="12">
        <f t="shared" ref="D57:D62" si="8">C57*($D$19+$D$26)</f>
        <v>30.544920000000001</v>
      </c>
      <c r="F57" s="9" t="s">
        <v>6</v>
      </c>
      <c r="G57" s="6" t="s">
        <v>47</v>
      </c>
      <c r="H57" s="15">
        <v>4.1999999999999997E-3</v>
      </c>
      <c r="I57" s="178">
        <f t="shared" ref="I57:I62" si="9">H57*($I$19+$I$26)</f>
        <v>30.544920000000001</v>
      </c>
      <c r="J57" s="174"/>
      <c r="K57" s="129" t="s">
        <v>6</v>
      </c>
      <c r="L57" s="143" t="s">
        <v>47</v>
      </c>
      <c r="M57" s="115">
        <v>4.1999999999999997E-3</v>
      </c>
      <c r="N57" s="191">
        <f t="shared" ref="N57:N62" si="10">M57*($N$19+$N$26)</f>
        <v>30.544920000000001</v>
      </c>
      <c r="O57" s="197"/>
      <c r="P57" s="173" t="s">
        <v>6</v>
      </c>
      <c r="Q57" s="143" t="s">
        <v>47</v>
      </c>
      <c r="R57" s="115">
        <v>4.1999999999999997E-3</v>
      </c>
      <c r="S57" s="152">
        <f t="shared" ref="S57:S62" si="11">R57*($S$19+$S$26)</f>
        <v>30.911459039999997</v>
      </c>
      <c r="T57" s="186"/>
      <c r="U57" s="129" t="s">
        <v>6</v>
      </c>
      <c r="V57" s="143" t="s">
        <v>47</v>
      </c>
      <c r="W57" s="115">
        <v>4.1999999999999997E-3</v>
      </c>
      <c r="X57" s="152">
        <f t="shared" ref="X57:X62" si="12">W57*($X$19+$X$26)</f>
        <v>30.911459039999997</v>
      </c>
      <c r="Y57" s="186"/>
      <c r="Z57" s="129" t="s">
        <v>6</v>
      </c>
      <c r="AA57" s="143" t="s">
        <v>47</v>
      </c>
      <c r="AB57" s="115">
        <v>4.1999999999999997E-3</v>
      </c>
      <c r="AC57" s="152">
        <f t="shared" ref="AC57:AC62" si="13">AB57*($AC$19+$AC$26)</f>
        <v>33.001073671104002</v>
      </c>
    </row>
    <row r="58" spans="1:29" ht="30.75" customHeight="1" x14ac:dyDescent="0.25">
      <c r="A58" s="9" t="s">
        <v>8</v>
      </c>
      <c r="B58" s="6" t="s">
        <v>48</v>
      </c>
      <c r="C58" s="15">
        <v>2.9999999999999997E-4</v>
      </c>
      <c r="D58" s="12">
        <f t="shared" si="8"/>
        <v>2.1817799999999998</v>
      </c>
      <c r="F58" s="9" t="s">
        <v>8</v>
      </c>
      <c r="G58" s="6" t="s">
        <v>48</v>
      </c>
      <c r="H58" s="15">
        <v>2.9999999999999997E-4</v>
      </c>
      <c r="I58" s="178">
        <f t="shared" si="9"/>
        <v>2.1817799999999998</v>
      </c>
      <c r="J58" s="174"/>
      <c r="K58" s="129" t="s">
        <v>8</v>
      </c>
      <c r="L58" s="143" t="s">
        <v>48</v>
      </c>
      <c r="M58" s="115">
        <v>2.9999999999999997E-4</v>
      </c>
      <c r="N58" s="191">
        <f t="shared" si="10"/>
        <v>2.1817799999999998</v>
      </c>
      <c r="O58" s="197"/>
      <c r="P58" s="173" t="s">
        <v>8</v>
      </c>
      <c r="Q58" s="143" t="s">
        <v>48</v>
      </c>
      <c r="R58" s="115">
        <v>2.9999999999999997E-4</v>
      </c>
      <c r="S58" s="152">
        <f t="shared" si="11"/>
        <v>2.2079613599999997</v>
      </c>
      <c r="T58" s="186"/>
      <c r="U58" s="129" t="s">
        <v>8</v>
      </c>
      <c r="V58" s="143" t="s">
        <v>48</v>
      </c>
      <c r="W58" s="115">
        <v>2.9999999999999997E-4</v>
      </c>
      <c r="X58" s="152">
        <f t="shared" si="12"/>
        <v>2.2079613599999997</v>
      </c>
      <c r="Y58" s="186"/>
      <c r="Z58" s="129" t="s">
        <v>8</v>
      </c>
      <c r="AA58" s="143" t="s">
        <v>48</v>
      </c>
      <c r="AB58" s="115">
        <v>2.9999999999999997E-4</v>
      </c>
      <c r="AC58" s="152">
        <f t="shared" si="13"/>
        <v>2.3572195479360003</v>
      </c>
    </row>
    <row r="59" spans="1:29" ht="35.25" customHeight="1" x14ac:dyDescent="0.25">
      <c r="A59" s="9" t="s">
        <v>10</v>
      </c>
      <c r="B59" s="6" t="s">
        <v>49</v>
      </c>
      <c r="C59" s="15">
        <v>2.1499999999999998E-2</v>
      </c>
      <c r="D59" s="12">
        <f t="shared" si="8"/>
        <v>156.36089999999999</v>
      </c>
      <c r="F59" s="9" t="s">
        <v>10</v>
      </c>
      <c r="G59" s="6" t="s">
        <v>49</v>
      </c>
      <c r="H59" s="120">
        <v>2.0000000000000001E-4</v>
      </c>
      <c r="I59" s="178">
        <f t="shared" si="9"/>
        <v>1.45452</v>
      </c>
      <c r="J59" s="174"/>
      <c r="K59" s="129" t="s">
        <v>10</v>
      </c>
      <c r="L59" s="143" t="s">
        <v>49</v>
      </c>
      <c r="M59" s="115">
        <v>2.0000000000000001E-4</v>
      </c>
      <c r="N59" s="191">
        <f t="shared" si="10"/>
        <v>1.45452</v>
      </c>
      <c r="O59" s="197"/>
      <c r="P59" s="173" t="s">
        <v>10</v>
      </c>
      <c r="Q59" s="143" t="s">
        <v>49</v>
      </c>
      <c r="R59" s="115">
        <v>2.0000000000000001E-4</v>
      </c>
      <c r="S59" s="152">
        <f t="shared" si="11"/>
        <v>1.47197424</v>
      </c>
      <c r="T59" s="186"/>
      <c r="U59" s="129" t="s">
        <v>10</v>
      </c>
      <c r="V59" s="143" t="s">
        <v>49</v>
      </c>
      <c r="W59" s="115">
        <v>2.0000000000000001E-4</v>
      </c>
      <c r="X59" s="152">
        <f t="shared" si="12"/>
        <v>1.47197424</v>
      </c>
      <c r="Y59" s="186"/>
      <c r="Z59" s="129" t="s">
        <v>10</v>
      </c>
      <c r="AA59" s="143" t="s">
        <v>49</v>
      </c>
      <c r="AB59" s="115">
        <v>2.0000000000000001E-4</v>
      </c>
      <c r="AC59" s="152">
        <f t="shared" si="13"/>
        <v>1.5714796986240003</v>
      </c>
    </row>
    <row r="60" spans="1:29" ht="27" customHeight="1" x14ac:dyDescent="0.25">
      <c r="A60" s="9" t="s">
        <v>12</v>
      </c>
      <c r="B60" s="6" t="s">
        <v>50</v>
      </c>
      <c r="C60" s="15">
        <v>1.9400000000000001E-2</v>
      </c>
      <c r="D60" s="12">
        <f t="shared" si="8"/>
        <v>141.08844000000002</v>
      </c>
      <c r="F60" s="9" t="s">
        <v>12</v>
      </c>
      <c r="G60" s="6" t="s">
        <v>50</v>
      </c>
      <c r="H60" s="15">
        <v>1.9400000000000001E-2</v>
      </c>
      <c r="I60" s="178">
        <f t="shared" si="9"/>
        <v>141.08844000000002</v>
      </c>
      <c r="J60" s="174"/>
      <c r="K60" s="129" t="s">
        <v>12</v>
      </c>
      <c r="L60" s="143" t="s">
        <v>50</v>
      </c>
      <c r="M60" s="115">
        <v>1.9400000000000001E-2</v>
      </c>
      <c r="N60" s="191">
        <f t="shared" si="10"/>
        <v>141.08844000000002</v>
      </c>
      <c r="O60" s="197"/>
      <c r="P60" s="173" t="s">
        <v>12</v>
      </c>
      <c r="Q60" s="143" t="s">
        <v>50</v>
      </c>
      <c r="R60" s="115">
        <v>1.9400000000000001E-2</v>
      </c>
      <c r="S60" s="152">
        <f t="shared" si="11"/>
        <v>142.78150127999999</v>
      </c>
      <c r="T60" s="186"/>
      <c r="U60" s="129" t="s">
        <v>12</v>
      </c>
      <c r="V60" s="143" t="s">
        <v>50</v>
      </c>
      <c r="W60" s="286">
        <v>1.9400000000000001E-3</v>
      </c>
      <c r="X60" s="152">
        <f t="shared" si="12"/>
        <v>14.278150128</v>
      </c>
      <c r="Y60" s="186"/>
      <c r="Z60" s="129" t="s">
        <v>12</v>
      </c>
      <c r="AA60" s="143" t="s">
        <v>50</v>
      </c>
      <c r="AB60" s="286">
        <v>1.9400000000000001E-3</v>
      </c>
      <c r="AC60" s="152">
        <f t="shared" si="13"/>
        <v>15.243353076652802</v>
      </c>
    </row>
    <row r="61" spans="1:29" ht="48" customHeight="1" x14ac:dyDescent="0.25">
      <c r="A61" s="9" t="s">
        <v>14</v>
      </c>
      <c r="B61" s="6" t="s">
        <v>51</v>
      </c>
      <c r="C61" s="15">
        <v>7.1000000000000004E-3</v>
      </c>
      <c r="D61" s="12">
        <f t="shared" si="8"/>
        <v>51.635460000000009</v>
      </c>
      <c r="F61" s="9" t="s">
        <v>14</v>
      </c>
      <c r="G61" s="6" t="s">
        <v>51</v>
      </c>
      <c r="H61" s="120">
        <v>3.0999999999999999E-3</v>
      </c>
      <c r="I61" s="178">
        <f t="shared" si="9"/>
        <v>22.545059999999999</v>
      </c>
      <c r="J61" s="174"/>
      <c r="K61" s="129" t="s">
        <v>14</v>
      </c>
      <c r="L61" s="143" t="s">
        <v>51</v>
      </c>
      <c r="M61" s="115">
        <v>3.0999999999999999E-3</v>
      </c>
      <c r="N61" s="191">
        <f t="shared" si="10"/>
        <v>22.545059999999999</v>
      </c>
      <c r="O61" s="197"/>
      <c r="P61" s="173" t="s">
        <v>14</v>
      </c>
      <c r="Q61" s="143" t="s">
        <v>51</v>
      </c>
      <c r="R61" s="115">
        <v>3.0999999999999999E-3</v>
      </c>
      <c r="S61" s="152">
        <f t="shared" si="11"/>
        <v>22.815600719999999</v>
      </c>
      <c r="T61" s="186"/>
      <c r="U61" s="129" t="s">
        <v>14</v>
      </c>
      <c r="V61" s="143" t="s">
        <v>51</v>
      </c>
      <c r="W61" s="115">
        <v>3.0999999999999999E-3</v>
      </c>
      <c r="X61" s="152">
        <f t="shared" si="12"/>
        <v>22.815600719999999</v>
      </c>
      <c r="Y61" s="186"/>
      <c r="Z61" s="129" t="s">
        <v>14</v>
      </c>
      <c r="AA61" s="143" t="s">
        <v>51</v>
      </c>
      <c r="AB61" s="115">
        <v>3.0999999999999999E-3</v>
      </c>
      <c r="AC61" s="152">
        <f t="shared" si="13"/>
        <v>24.357935328672003</v>
      </c>
    </row>
    <row r="62" spans="1:29" ht="30" x14ac:dyDescent="0.25">
      <c r="A62" s="9" t="s">
        <v>16</v>
      </c>
      <c r="B62" s="6" t="s">
        <v>52</v>
      </c>
      <c r="C62" s="15">
        <v>2.1499999999999998E-2</v>
      </c>
      <c r="D62" s="12">
        <f t="shared" si="8"/>
        <v>156.36089999999999</v>
      </c>
      <c r="F62" s="129" t="s">
        <v>16</v>
      </c>
      <c r="G62" s="132" t="s">
        <v>199</v>
      </c>
      <c r="H62" s="122">
        <v>3.49E-2</v>
      </c>
      <c r="I62" s="177">
        <f t="shared" si="9"/>
        <v>253.81374000000002</v>
      </c>
      <c r="J62" s="174"/>
      <c r="K62" s="129" t="s">
        <v>16</v>
      </c>
      <c r="L62" s="132" t="s">
        <v>199</v>
      </c>
      <c r="M62" s="141">
        <v>3.49E-2</v>
      </c>
      <c r="N62" s="189">
        <f t="shared" si="10"/>
        <v>253.81374000000002</v>
      </c>
      <c r="O62" s="197"/>
      <c r="P62" s="173" t="s">
        <v>16</v>
      </c>
      <c r="Q62" s="132" t="s">
        <v>199</v>
      </c>
      <c r="R62" s="141">
        <v>3.49E-2</v>
      </c>
      <c r="S62" s="149">
        <f t="shared" si="11"/>
        <v>256.85950487999997</v>
      </c>
      <c r="T62" s="186"/>
      <c r="U62" s="129" t="s">
        <v>16</v>
      </c>
      <c r="V62" s="132" t="s">
        <v>199</v>
      </c>
      <c r="W62" s="141">
        <v>3.49E-2</v>
      </c>
      <c r="X62" s="149">
        <f t="shared" si="12"/>
        <v>256.85950487999997</v>
      </c>
      <c r="Y62" s="186"/>
      <c r="Z62" s="129" t="s">
        <v>16</v>
      </c>
      <c r="AA62" s="132" t="s">
        <v>199</v>
      </c>
      <c r="AB62" s="141">
        <v>3.49E-2</v>
      </c>
      <c r="AC62" s="149">
        <f t="shared" si="13"/>
        <v>274.22320740988806</v>
      </c>
    </row>
    <row r="63" spans="1:29" x14ac:dyDescent="0.25">
      <c r="A63" s="237" t="s">
        <v>18</v>
      </c>
      <c r="B63" s="239"/>
      <c r="C63" s="20">
        <f>SUM(C57:C62)</f>
        <v>7.3999999999999996E-2</v>
      </c>
      <c r="D63" s="14">
        <f>SUM(D57:D62)</f>
        <v>538.17240000000004</v>
      </c>
      <c r="F63" s="237" t="s">
        <v>18</v>
      </c>
      <c r="G63" s="239"/>
      <c r="H63" s="20">
        <f>SUM(H57:H62)</f>
        <v>6.2100000000000002E-2</v>
      </c>
      <c r="I63" s="163">
        <f>SUM(I57:I62)</f>
        <v>451.62846000000002</v>
      </c>
      <c r="J63" s="174"/>
      <c r="K63" s="268" t="s">
        <v>18</v>
      </c>
      <c r="L63" s="263"/>
      <c r="M63" s="151">
        <f>SUM(M57:M62)</f>
        <v>6.2100000000000002E-2</v>
      </c>
      <c r="N63" s="323">
        <f>SUM(N57:N62)</f>
        <v>451.62846000000002</v>
      </c>
      <c r="O63" s="197"/>
      <c r="P63" s="322" t="s">
        <v>18</v>
      </c>
      <c r="Q63" s="263"/>
      <c r="R63" s="151">
        <f>SUM(R57:R62)</f>
        <v>6.2100000000000002E-2</v>
      </c>
      <c r="S63" s="153">
        <f>SUM(S57:S62)</f>
        <v>457.04800151999996</v>
      </c>
      <c r="T63" s="186"/>
      <c r="U63" s="268" t="s">
        <v>18</v>
      </c>
      <c r="V63" s="263"/>
      <c r="W63" s="151">
        <f>SUM(W57:W62)</f>
        <v>4.4639999999999999E-2</v>
      </c>
      <c r="X63" s="153">
        <f>SUM(X57:X62)</f>
        <v>328.54465036799996</v>
      </c>
      <c r="Y63" s="186"/>
      <c r="Z63" s="268" t="s">
        <v>18</v>
      </c>
      <c r="AA63" s="263"/>
      <c r="AB63" s="151">
        <f>SUM(AB57:AB62)</f>
        <v>4.4639999999999999E-2</v>
      </c>
      <c r="AC63" s="153">
        <f>SUM(AC57:AC62)</f>
        <v>350.75426873287688</v>
      </c>
    </row>
    <row r="64" spans="1:29" x14ac:dyDescent="0.25">
      <c r="F64" s="135"/>
      <c r="G64" s="135"/>
      <c r="H64" s="136"/>
      <c r="I64" s="138"/>
      <c r="J64" s="174"/>
      <c r="K64" s="349"/>
      <c r="L64" s="349"/>
      <c r="M64" s="350"/>
      <c r="N64" s="356"/>
      <c r="O64" s="197"/>
      <c r="P64" s="349"/>
      <c r="Q64" s="349"/>
      <c r="R64" s="350"/>
      <c r="S64" s="356"/>
      <c r="T64" s="186"/>
      <c r="U64" s="349"/>
      <c r="V64" s="349"/>
      <c r="W64" s="350"/>
      <c r="X64" s="356"/>
      <c r="Y64" s="186"/>
      <c r="Z64" s="349"/>
      <c r="AA64" s="349"/>
      <c r="AB64" s="350"/>
      <c r="AC64" s="356"/>
    </row>
    <row r="65" spans="1:29" ht="15" customHeight="1" x14ac:dyDescent="0.25">
      <c r="A65" s="245" t="s">
        <v>53</v>
      </c>
      <c r="B65" s="245"/>
      <c r="C65" s="245"/>
      <c r="D65" s="245"/>
      <c r="F65" s="245" t="s">
        <v>53</v>
      </c>
      <c r="G65" s="245"/>
      <c r="H65" s="245"/>
      <c r="I65" s="246"/>
      <c r="J65" s="174"/>
      <c r="K65" s="319" t="s">
        <v>53</v>
      </c>
      <c r="L65" s="319"/>
      <c r="M65" s="319"/>
      <c r="N65" s="320"/>
      <c r="O65" s="197"/>
      <c r="P65" s="321" t="s">
        <v>53</v>
      </c>
      <c r="Q65" s="319"/>
      <c r="R65" s="319"/>
      <c r="S65" s="319"/>
      <c r="T65" s="186"/>
      <c r="U65" s="319" t="s">
        <v>53</v>
      </c>
      <c r="V65" s="319"/>
      <c r="W65" s="319"/>
      <c r="X65" s="319"/>
      <c r="Y65" s="186"/>
      <c r="Z65" s="319" t="s">
        <v>53</v>
      </c>
      <c r="AA65" s="319"/>
      <c r="AB65" s="319"/>
      <c r="AC65" s="319"/>
    </row>
    <row r="66" spans="1:29" ht="39.75" customHeight="1" x14ac:dyDescent="0.25">
      <c r="A66" s="247" t="s">
        <v>96</v>
      </c>
      <c r="B66" s="247"/>
      <c r="C66" s="247"/>
      <c r="D66" s="247"/>
      <c r="F66" s="247" t="s">
        <v>96</v>
      </c>
      <c r="G66" s="247"/>
      <c r="H66" s="247"/>
      <c r="I66" s="248"/>
      <c r="J66" s="174"/>
      <c r="K66" s="326" t="s">
        <v>96</v>
      </c>
      <c r="L66" s="326"/>
      <c r="M66" s="326"/>
      <c r="N66" s="327"/>
      <c r="O66" s="197"/>
      <c r="P66" s="328" t="s">
        <v>96</v>
      </c>
      <c r="Q66" s="326"/>
      <c r="R66" s="326"/>
      <c r="S66" s="326"/>
      <c r="T66" s="186"/>
      <c r="U66" s="326" t="s">
        <v>96</v>
      </c>
      <c r="V66" s="326"/>
      <c r="W66" s="326"/>
      <c r="X66" s="326"/>
      <c r="Y66" s="186"/>
      <c r="Z66" s="326" t="s">
        <v>96</v>
      </c>
      <c r="AA66" s="326"/>
      <c r="AB66" s="326"/>
      <c r="AC66" s="326"/>
    </row>
    <row r="67" spans="1:29" x14ac:dyDescent="0.25">
      <c r="G67" s="1"/>
      <c r="H67" s="1"/>
      <c r="J67" s="174"/>
      <c r="K67" s="186"/>
      <c r="L67" s="288"/>
      <c r="M67" s="288"/>
      <c r="N67" s="186"/>
      <c r="O67" s="197"/>
      <c r="P67" s="186"/>
      <c r="Q67" s="288"/>
      <c r="R67" s="288"/>
      <c r="S67" s="186"/>
      <c r="T67" s="186"/>
      <c r="U67" s="186"/>
      <c r="V67" s="288"/>
      <c r="W67" s="288"/>
      <c r="X67" s="186"/>
      <c r="Y67" s="186"/>
      <c r="Z67" s="186"/>
      <c r="AA67" s="288"/>
      <c r="AB67" s="288"/>
      <c r="AC67" s="186"/>
    </row>
    <row r="68" spans="1:29" ht="32.25" customHeight="1" x14ac:dyDescent="0.25">
      <c r="A68" s="245" t="s">
        <v>97</v>
      </c>
      <c r="B68" s="245"/>
      <c r="C68" s="245"/>
      <c r="D68" s="245"/>
      <c r="F68" s="245" t="s">
        <v>97</v>
      </c>
      <c r="G68" s="245"/>
      <c r="H68" s="245"/>
      <c r="I68" s="246"/>
      <c r="J68" s="174"/>
      <c r="K68" s="319" t="s">
        <v>97</v>
      </c>
      <c r="L68" s="319"/>
      <c r="M68" s="319"/>
      <c r="N68" s="320"/>
      <c r="O68" s="197"/>
      <c r="P68" s="321" t="s">
        <v>97</v>
      </c>
      <c r="Q68" s="319"/>
      <c r="R68" s="319"/>
      <c r="S68" s="319"/>
      <c r="T68" s="186"/>
      <c r="U68" s="319" t="s">
        <v>97</v>
      </c>
      <c r="V68" s="319"/>
      <c r="W68" s="319"/>
      <c r="X68" s="319"/>
      <c r="Y68" s="186"/>
      <c r="Z68" s="319" t="s">
        <v>97</v>
      </c>
      <c r="AA68" s="319"/>
      <c r="AB68" s="319"/>
      <c r="AC68" s="319"/>
    </row>
    <row r="69" spans="1:29" x14ac:dyDescent="0.25">
      <c r="A69" s="44" t="s">
        <v>54</v>
      </c>
      <c r="B69" s="45" t="s">
        <v>55</v>
      </c>
      <c r="C69" s="45" t="s">
        <v>28</v>
      </c>
      <c r="D69" s="45" t="s">
        <v>5</v>
      </c>
      <c r="F69" s="101" t="s">
        <v>54</v>
      </c>
      <c r="G69" s="102" t="s">
        <v>55</v>
      </c>
      <c r="H69" s="102" t="s">
        <v>28</v>
      </c>
      <c r="I69" s="159" t="s">
        <v>5</v>
      </c>
      <c r="J69" s="174"/>
      <c r="K69" s="206" t="s">
        <v>54</v>
      </c>
      <c r="L69" s="314" t="s">
        <v>55</v>
      </c>
      <c r="M69" s="314" t="s">
        <v>28</v>
      </c>
      <c r="N69" s="313" t="s">
        <v>5</v>
      </c>
      <c r="O69" s="197"/>
      <c r="P69" s="208" t="s">
        <v>54</v>
      </c>
      <c r="Q69" s="314" t="s">
        <v>55</v>
      </c>
      <c r="R69" s="314" t="s">
        <v>28</v>
      </c>
      <c r="S69" s="314" t="s">
        <v>5</v>
      </c>
      <c r="T69" s="186"/>
      <c r="U69" s="206" t="s">
        <v>54</v>
      </c>
      <c r="V69" s="314" t="s">
        <v>55</v>
      </c>
      <c r="W69" s="314" t="s">
        <v>28</v>
      </c>
      <c r="X69" s="314" t="s">
        <v>5</v>
      </c>
      <c r="Y69" s="186"/>
      <c r="Z69" s="206" t="s">
        <v>54</v>
      </c>
      <c r="AA69" s="314" t="s">
        <v>55</v>
      </c>
      <c r="AB69" s="314" t="s">
        <v>28</v>
      </c>
      <c r="AC69" s="314" t="s">
        <v>5</v>
      </c>
    </row>
    <row r="70" spans="1:29" ht="24.75" customHeight="1" x14ac:dyDescent="0.25">
      <c r="A70" s="9" t="s">
        <v>6</v>
      </c>
      <c r="B70" s="6" t="s">
        <v>56</v>
      </c>
      <c r="C70" s="15">
        <v>6.8999999999999999E-3</v>
      </c>
      <c r="D70" s="12">
        <f t="shared" ref="D70:D75" si="14">C70*($D$19+$D$26)</f>
        <v>50.18094</v>
      </c>
      <c r="F70" s="9" t="s">
        <v>6</v>
      </c>
      <c r="G70" s="6" t="s">
        <v>56</v>
      </c>
      <c r="H70" s="15">
        <v>6.8999999999999999E-3</v>
      </c>
      <c r="I70" s="178">
        <f t="shared" ref="I70:I75" si="15">H70*($I$19+$I$26)</f>
        <v>50.18094</v>
      </c>
      <c r="J70" s="174"/>
      <c r="K70" s="129" t="s">
        <v>6</v>
      </c>
      <c r="L70" s="143" t="s">
        <v>56</v>
      </c>
      <c r="M70" s="115">
        <v>6.8999999999999999E-3</v>
      </c>
      <c r="N70" s="191">
        <f t="shared" ref="N70:N75" si="16">M70*($N$19+$N$26)</f>
        <v>50.18094</v>
      </c>
      <c r="O70" s="197"/>
      <c r="P70" s="173" t="s">
        <v>6</v>
      </c>
      <c r="Q70" s="143" t="s">
        <v>56</v>
      </c>
      <c r="R70" s="115">
        <v>6.8999999999999999E-3</v>
      </c>
      <c r="S70" s="152">
        <f t="shared" ref="S70:S75" si="17">R70*($S$19+$S$26)</f>
        <v>50.783111279999993</v>
      </c>
      <c r="T70" s="186"/>
      <c r="U70" s="129" t="s">
        <v>6</v>
      </c>
      <c r="V70" s="143" t="s">
        <v>56</v>
      </c>
      <c r="W70" s="115">
        <v>6.8999999999999999E-3</v>
      </c>
      <c r="X70" s="152">
        <f>W70*($X$19+$X$26)</f>
        <v>50.783111279999993</v>
      </c>
      <c r="Y70" s="186"/>
      <c r="Z70" s="129" t="s">
        <v>6</v>
      </c>
      <c r="AA70" s="143" t="s">
        <v>56</v>
      </c>
      <c r="AB70" s="115">
        <v>6.8999999999999999E-3</v>
      </c>
      <c r="AC70" s="152">
        <f t="shared" ref="AC70:AC75" si="18">AB70*($AC$19+$AC$26)</f>
        <v>54.21604960252801</v>
      </c>
    </row>
    <row r="71" spans="1:29" ht="31.5" customHeight="1" x14ac:dyDescent="0.25">
      <c r="A71" s="9" t="s">
        <v>8</v>
      </c>
      <c r="B71" s="6" t="s">
        <v>57</v>
      </c>
      <c r="C71" s="15">
        <v>2.8E-3</v>
      </c>
      <c r="D71" s="12">
        <f t="shared" si="14"/>
        <v>20.36328</v>
      </c>
      <c r="F71" s="9" t="s">
        <v>8</v>
      </c>
      <c r="G71" s="6" t="s">
        <v>57</v>
      </c>
      <c r="H71" s="15">
        <v>2.8E-3</v>
      </c>
      <c r="I71" s="178">
        <f t="shared" si="15"/>
        <v>20.36328</v>
      </c>
      <c r="J71" s="174"/>
      <c r="K71" s="129" t="s">
        <v>8</v>
      </c>
      <c r="L71" s="143" t="s">
        <v>57</v>
      </c>
      <c r="M71" s="115">
        <v>2.8E-3</v>
      </c>
      <c r="N71" s="191">
        <f t="shared" si="16"/>
        <v>20.36328</v>
      </c>
      <c r="O71" s="197"/>
      <c r="P71" s="173" t="s">
        <v>8</v>
      </c>
      <c r="Q71" s="143" t="s">
        <v>57</v>
      </c>
      <c r="R71" s="115">
        <v>2.8E-3</v>
      </c>
      <c r="S71" s="152">
        <f t="shared" si="17"/>
        <v>20.60763936</v>
      </c>
      <c r="T71" s="186"/>
      <c r="U71" s="129" t="s">
        <v>8</v>
      </c>
      <c r="V71" s="143" t="s">
        <v>57</v>
      </c>
      <c r="W71" s="115">
        <v>2.8E-3</v>
      </c>
      <c r="X71" s="152">
        <f>W71*($X$19+$X$26)</f>
        <v>20.60763936</v>
      </c>
      <c r="Y71" s="186"/>
      <c r="Z71" s="129" t="s">
        <v>8</v>
      </c>
      <c r="AA71" s="143" t="s">
        <v>57</v>
      </c>
      <c r="AB71" s="115">
        <v>2.8E-3</v>
      </c>
      <c r="AC71" s="152">
        <f t="shared" si="18"/>
        <v>22.000715780736002</v>
      </c>
    </row>
    <row r="72" spans="1:29" ht="33.75" customHeight="1" x14ac:dyDescent="0.25">
      <c r="A72" s="9" t="s">
        <v>10</v>
      </c>
      <c r="B72" s="6" t="s">
        <v>58</v>
      </c>
      <c r="C72" s="15">
        <v>2.0000000000000001E-4</v>
      </c>
      <c r="D72" s="12">
        <f t="shared" si="14"/>
        <v>1.45452</v>
      </c>
      <c r="F72" s="9" t="s">
        <v>10</v>
      </c>
      <c r="G72" s="6" t="s">
        <v>58</v>
      </c>
      <c r="H72" s="15">
        <v>2.0000000000000001E-4</v>
      </c>
      <c r="I72" s="178">
        <f t="shared" si="15"/>
        <v>1.45452</v>
      </c>
      <c r="J72" s="174"/>
      <c r="K72" s="129" t="s">
        <v>10</v>
      </c>
      <c r="L72" s="143" t="s">
        <v>58</v>
      </c>
      <c r="M72" s="115">
        <v>2.0000000000000001E-4</v>
      </c>
      <c r="N72" s="191">
        <f t="shared" si="16"/>
        <v>1.45452</v>
      </c>
      <c r="O72" s="197"/>
      <c r="P72" s="173" t="s">
        <v>10</v>
      </c>
      <c r="Q72" s="143" t="s">
        <v>58</v>
      </c>
      <c r="R72" s="115">
        <v>2.0000000000000001E-4</v>
      </c>
      <c r="S72" s="152">
        <f t="shared" si="17"/>
        <v>1.47197424</v>
      </c>
      <c r="T72" s="186"/>
      <c r="U72" s="129" t="s">
        <v>10</v>
      </c>
      <c r="V72" s="143" t="s">
        <v>58</v>
      </c>
      <c r="W72" s="115">
        <v>2.0000000000000001E-4</v>
      </c>
      <c r="X72" s="152">
        <f>W72*($X$19+$X$26)</f>
        <v>1.47197424</v>
      </c>
      <c r="Y72" s="186"/>
      <c r="Z72" s="129" t="s">
        <v>10</v>
      </c>
      <c r="AA72" s="143" t="s">
        <v>58</v>
      </c>
      <c r="AB72" s="115">
        <v>2.0000000000000001E-4</v>
      </c>
      <c r="AC72" s="152">
        <f t="shared" si="18"/>
        <v>1.5714796986240003</v>
      </c>
    </row>
    <row r="73" spans="1:29" ht="31.5" customHeight="1" x14ac:dyDescent="0.25">
      <c r="A73" s="9" t="s">
        <v>12</v>
      </c>
      <c r="B73" s="6" t="s">
        <v>59</v>
      </c>
      <c r="C73" s="15">
        <v>2.7000000000000001E-3</v>
      </c>
      <c r="D73" s="12">
        <f t="shared" si="14"/>
        <v>19.636020000000002</v>
      </c>
      <c r="F73" s="9" t="s">
        <v>12</v>
      </c>
      <c r="G73" s="6" t="s">
        <v>59</v>
      </c>
      <c r="H73" s="15">
        <v>2.7000000000000001E-3</v>
      </c>
      <c r="I73" s="178">
        <f t="shared" si="15"/>
        <v>19.636020000000002</v>
      </c>
      <c r="J73" s="174"/>
      <c r="K73" s="129" t="s">
        <v>12</v>
      </c>
      <c r="L73" s="143" t="s">
        <v>59</v>
      </c>
      <c r="M73" s="115">
        <v>2.7000000000000001E-3</v>
      </c>
      <c r="N73" s="191">
        <f t="shared" si="16"/>
        <v>19.636020000000002</v>
      </c>
      <c r="O73" s="197"/>
      <c r="P73" s="173" t="s">
        <v>12</v>
      </c>
      <c r="Q73" s="143" t="s">
        <v>59</v>
      </c>
      <c r="R73" s="115">
        <v>2.7000000000000001E-3</v>
      </c>
      <c r="S73" s="152">
        <f t="shared" si="17"/>
        <v>19.87165224</v>
      </c>
      <c r="T73" s="186"/>
      <c r="U73" s="129" t="s">
        <v>12</v>
      </c>
      <c r="V73" s="143" t="s">
        <v>59</v>
      </c>
      <c r="W73" s="115">
        <v>2.7000000000000001E-3</v>
      </c>
      <c r="X73" s="152">
        <f>W73*($X$19+$X$26)</f>
        <v>19.87165224</v>
      </c>
      <c r="Y73" s="186"/>
      <c r="Z73" s="129" t="s">
        <v>12</v>
      </c>
      <c r="AA73" s="143" t="s">
        <v>59</v>
      </c>
      <c r="AB73" s="115">
        <v>2.7000000000000001E-3</v>
      </c>
      <c r="AC73" s="152">
        <f t="shared" si="18"/>
        <v>21.214975931424004</v>
      </c>
    </row>
    <row r="74" spans="1:29" ht="30" customHeight="1" x14ac:dyDescent="0.25">
      <c r="A74" s="9" t="s">
        <v>14</v>
      </c>
      <c r="B74" s="6" t="s">
        <v>60</v>
      </c>
      <c r="C74" s="15">
        <v>2.9999999999999997E-4</v>
      </c>
      <c r="D74" s="12">
        <f t="shared" si="14"/>
        <v>2.1817799999999998</v>
      </c>
      <c r="F74" s="9" t="s">
        <v>14</v>
      </c>
      <c r="G74" s="6" t="s">
        <v>60</v>
      </c>
      <c r="H74" s="15">
        <v>2.9999999999999997E-4</v>
      </c>
      <c r="I74" s="178">
        <f t="shared" si="15"/>
        <v>2.1817799999999998</v>
      </c>
      <c r="J74" s="174"/>
      <c r="K74" s="129" t="s">
        <v>14</v>
      </c>
      <c r="L74" s="143" t="s">
        <v>60</v>
      </c>
      <c r="M74" s="115">
        <v>2.9999999999999997E-4</v>
      </c>
      <c r="N74" s="191">
        <f t="shared" si="16"/>
        <v>2.1817799999999998</v>
      </c>
      <c r="O74" s="197"/>
      <c r="P74" s="173" t="s">
        <v>14</v>
      </c>
      <c r="Q74" s="143" t="s">
        <v>60</v>
      </c>
      <c r="R74" s="115">
        <v>2.9999999999999997E-4</v>
      </c>
      <c r="S74" s="152">
        <f t="shared" si="17"/>
        <v>2.2079613599999997</v>
      </c>
      <c r="T74" s="186"/>
      <c r="U74" s="129" t="s">
        <v>14</v>
      </c>
      <c r="V74" s="143" t="s">
        <v>60</v>
      </c>
      <c r="W74" s="115">
        <v>2.9999999999999997E-4</v>
      </c>
      <c r="X74" s="152">
        <f>W74*($X$19+$X$26)</f>
        <v>2.2079613599999997</v>
      </c>
      <c r="Y74" s="186"/>
      <c r="Z74" s="129" t="s">
        <v>14</v>
      </c>
      <c r="AA74" s="143" t="s">
        <v>60</v>
      </c>
      <c r="AB74" s="115">
        <v>2.9999999999999997E-4</v>
      </c>
      <c r="AC74" s="152">
        <f t="shared" si="18"/>
        <v>2.3572195479360003</v>
      </c>
    </row>
    <row r="75" spans="1:29" ht="31.5" customHeight="1" x14ac:dyDescent="0.25">
      <c r="A75" s="9" t="s">
        <v>16</v>
      </c>
      <c r="B75" s="6" t="s">
        <v>61</v>
      </c>
      <c r="C75" s="15">
        <v>0</v>
      </c>
      <c r="D75" s="12">
        <f t="shared" si="14"/>
        <v>0</v>
      </c>
      <c r="F75" s="9" t="s">
        <v>16</v>
      </c>
      <c r="G75" s="6" t="s">
        <v>61</v>
      </c>
      <c r="H75" s="15">
        <v>0</v>
      </c>
      <c r="I75" s="178">
        <f t="shared" si="15"/>
        <v>0</v>
      </c>
      <c r="J75" s="174"/>
      <c r="K75" s="129" t="s">
        <v>16</v>
      </c>
      <c r="L75" s="143" t="s">
        <v>61</v>
      </c>
      <c r="M75" s="115">
        <v>0</v>
      </c>
      <c r="N75" s="191">
        <f t="shared" si="16"/>
        <v>0</v>
      </c>
      <c r="O75" s="197"/>
      <c r="P75" s="173" t="s">
        <v>16</v>
      </c>
      <c r="Q75" s="143" t="s">
        <v>61</v>
      </c>
      <c r="R75" s="115">
        <v>0</v>
      </c>
      <c r="S75" s="152">
        <f t="shared" si="17"/>
        <v>0</v>
      </c>
      <c r="T75" s="186"/>
      <c r="U75" s="129" t="s">
        <v>16</v>
      </c>
      <c r="V75" s="143" t="s">
        <v>61</v>
      </c>
      <c r="W75" s="115">
        <v>0</v>
      </c>
      <c r="X75" s="152">
        <f t="shared" ref="X75" si="19">W75*($I$19+$I$26)</f>
        <v>0</v>
      </c>
      <c r="Y75" s="186"/>
      <c r="Z75" s="129" t="s">
        <v>16</v>
      </c>
      <c r="AA75" s="143" t="s">
        <v>61</v>
      </c>
      <c r="AB75" s="115">
        <v>0</v>
      </c>
      <c r="AC75" s="152">
        <f t="shared" si="18"/>
        <v>0</v>
      </c>
    </row>
    <row r="76" spans="1:29" x14ac:dyDescent="0.25">
      <c r="A76" s="237" t="s">
        <v>18</v>
      </c>
      <c r="B76" s="239"/>
      <c r="C76" s="20">
        <f>SUM(C70:C75)</f>
        <v>1.29E-2</v>
      </c>
      <c r="D76" s="14">
        <f>SUM(D70:D75)</f>
        <v>93.816540000000003</v>
      </c>
      <c r="F76" s="237" t="s">
        <v>18</v>
      </c>
      <c r="G76" s="239"/>
      <c r="H76" s="20">
        <f>SUM(H70:H75)</f>
        <v>1.29E-2</v>
      </c>
      <c r="I76" s="163">
        <f>SUM(I70:I75)</f>
        <v>93.816540000000003</v>
      </c>
      <c r="J76" s="174"/>
      <c r="K76" s="268" t="s">
        <v>18</v>
      </c>
      <c r="L76" s="263"/>
      <c r="M76" s="151">
        <f>SUM(M70:M75)</f>
        <v>1.29E-2</v>
      </c>
      <c r="N76" s="323">
        <f>SUM(N70:N75)</f>
        <v>93.816540000000003</v>
      </c>
      <c r="O76" s="197"/>
      <c r="P76" s="322" t="s">
        <v>18</v>
      </c>
      <c r="Q76" s="263"/>
      <c r="R76" s="151">
        <f>SUM(R70:R75)</f>
        <v>1.29E-2</v>
      </c>
      <c r="S76" s="153">
        <f>SUM(S70:S75)</f>
        <v>94.942338479999989</v>
      </c>
      <c r="T76" s="186"/>
      <c r="U76" s="268" t="s">
        <v>18</v>
      </c>
      <c r="V76" s="263"/>
      <c r="W76" s="151">
        <f>SUM(W70:W75)</f>
        <v>1.29E-2</v>
      </c>
      <c r="X76" s="153">
        <f>SUM(X70:X75)</f>
        <v>94.942338479999989</v>
      </c>
      <c r="Y76" s="186"/>
      <c r="Z76" s="268" t="s">
        <v>18</v>
      </c>
      <c r="AA76" s="263"/>
      <c r="AB76" s="151">
        <f>SUM(AB70:AB75)</f>
        <v>1.29E-2</v>
      </c>
      <c r="AC76" s="153">
        <f>SUM(AC70:AC75)</f>
        <v>101.36044056124801</v>
      </c>
    </row>
    <row r="77" spans="1:29" x14ac:dyDescent="0.25">
      <c r="G77" s="1"/>
      <c r="H77" s="1"/>
      <c r="J77" s="174"/>
      <c r="K77" s="186"/>
      <c r="L77" s="288"/>
      <c r="M77" s="288"/>
      <c r="N77" s="186"/>
      <c r="O77" s="197"/>
      <c r="P77" s="186"/>
      <c r="Q77" s="288"/>
      <c r="R77" s="288"/>
      <c r="S77" s="186"/>
      <c r="T77" s="186"/>
      <c r="U77" s="186"/>
      <c r="V77" s="288"/>
      <c r="W77" s="288"/>
      <c r="X77" s="186"/>
      <c r="Y77" s="186"/>
      <c r="Z77" s="186"/>
      <c r="AA77" s="288"/>
      <c r="AB77" s="288"/>
      <c r="AC77" s="186"/>
    </row>
    <row r="78" spans="1:29" x14ac:dyDescent="0.25">
      <c r="A78" s="233" t="s">
        <v>98</v>
      </c>
      <c r="B78" s="233"/>
      <c r="C78" s="233"/>
      <c r="D78" s="233"/>
      <c r="F78" s="233" t="s">
        <v>98</v>
      </c>
      <c r="G78" s="233"/>
      <c r="H78" s="233"/>
      <c r="I78" s="237"/>
      <c r="J78" s="174"/>
      <c r="K78" s="264" t="s">
        <v>98</v>
      </c>
      <c r="L78" s="264"/>
      <c r="M78" s="264"/>
      <c r="N78" s="268"/>
      <c r="O78" s="197"/>
      <c r="P78" s="263" t="s">
        <v>98</v>
      </c>
      <c r="Q78" s="264"/>
      <c r="R78" s="264"/>
      <c r="S78" s="264"/>
      <c r="T78" s="186"/>
      <c r="U78" s="264" t="s">
        <v>98</v>
      </c>
      <c r="V78" s="264"/>
      <c r="W78" s="264"/>
      <c r="X78" s="264"/>
      <c r="Y78" s="186"/>
      <c r="Z78" s="264" t="s">
        <v>98</v>
      </c>
      <c r="AA78" s="264"/>
      <c r="AB78" s="264"/>
      <c r="AC78" s="264"/>
    </row>
    <row r="79" spans="1:29" x14ac:dyDescent="0.25">
      <c r="A79" s="34" t="s">
        <v>62</v>
      </c>
      <c r="B79" s="35" t="s">
        <v>63</v>
      </c>
      <c r="C79" s="35" t="s">
        <v>5</v>
      </c>
      <c r="D79" s="34"/>
      <c r="F79" s="101" t="s">
        <v>62</v>
      </c>
      <c r="G79" s="102" t="s">
        <v>63</v>
      </c>
      <c r="H79" s="102" t="s">
        <v>5</v>
      </c>
      <c r="I79" s="156"/>
      <c r="J79" s="174"/>
      <c r="K79" s="206" t="s">
        <v>62</v>
      </c>
      <c r="L79" s="314" t="s">
        <v>63</v>
      </c>
      <c r="M79" s="314" t="s">
        <v>5</v>
      </c>
      <c r="N79" s="207"/>
      <c r="O79" s="197"/>
      <c r="P79" s="208" t="s">
        <v>62</v>
      </c>
      <c r="Q79" s="314" t="s">
        <v>63</v>
      </c>
      <c r="R79" s="314" t="s">
        <v>5</v>
      </c>
      <c r="S79" s="206"/>
      <c r="T79" s="186"/>
      <c r="U79" s="206" t="s">
        <v>62</v>
      </c>
      <c r="V79" s="314" t="s">
        <v>63</v>
      </c>
      <c r="W79" s="314" t="s">
        <v>5</v>
      </c>
      <c r="X79" s="206"/>
      <c r="Y79" s="186"/>
      <c r="Z79" s="206" t="s">
        <v>62</v>
      </c>
      <c r="AA79" s="314" t="s">
        <v>63</v>
      </c>
      <c r="AB79" s="314" t="s">
        <v>5</v>
      </c>
      <c r="AC79" s="206"/>
    </row>
    <row r="80" spans="1:29" ht="36.75" customHeight="1" x14ac:dyDescent="0.25">
      <c r="A80" s="9" t="s">
        <v>6</v>
      </c>
      <c r="B80" s="6" t="s">
        <v>64</v>
      </c>
      <c r="C80" s="13"/>
      <c r="D80" s="4"/>
      <c r="F80" s="9" t="s">
        <v>6</v>
      </c>
      <c r="G80" s="6" t="s">
        <v>64</v>
      </c>
      <c r="H80" s="13"/>
      <c r="I80" s="165"/>
      <c r="J80" s="174"/>
      <c r="K80" s="129" t="s">
        <v>6</v>
      </c>
      <c r="L80" s="143" t="s">
        <v>64</v>
      </c>
      <c r="M80" s="330"/>
      <c r="N80" s="331"/>
      <c r="O80" s="197"/>
      <c r="P80" s="173" t="s">
        <v>6</v>
      </c>
      <c r="Q80" s="143" t="s">
        <v>64</v>
      </c>
      <c r="R80" s="330"/>
      <c r="S80" s="332"/>
      <c r="T80" s="186"/>
      <c r="U80" s="129" t="s">
        <v>6</v>
      </c>
      <c r="V80" s="143" t="s">
        <v>64</v>
      </c>
      <c r="W80" s="330"/>
      <c r="X80" s="332"/>
      <c r="Y80" s="186"/>
      <c r="Z80" s="129" t="s">
        <v>6</v>
      </c>
      <c r="AA80" s="143" t="s">
        <v>64</v>
      </c>
      <c r="AB80" s="330"/>
      <c r="AC80" s="332"/>
    </row>
    <row r="81" spans="1:29" x14ac:dyDescent="0.25">
      <c r="A81" s="237" t="s">
        <v>18</v>
      </c>
      <c r="B81" s="239"/>
      <c r="C81" s="14">
        <f>SUM(C80)</f>
        <v>0</v>
      </c>
      <c r="D81" s="4"/>
      <c r="F81" s="237" t="s">
        <v>18</v>
      </c>
      <c r="G81" s="239"/>
      <c r="H81" s="14">
        <f>SUM(H80)</f>
        <v>0</v>
      </c>
      <c r="I81" s="165"/>
      <c r="J81" s="174"/>
      <c r="K81" s="268" t="s">
        <v>18</v>
      </c>
      <c r="L81" s="263"/>
      <c r="M81" s="153">
        <f>SUM(M80)</f>
        <v>0</v>
      </c>
      <c r="N81" s="331"/>
      <c r="O81" s="197"/>
      <c r="P81" s="322" t="s">
        <v>18</v>
      </c>
      <c r="Q81" s="263"/>
      <c r="R81" s="153">
        <f>SUM(R80)</f>
        <v>0</v>
      </c>
      <c r="S81" s="332"/>
      <c r="T81" s="186"/>
      <c r="U81" s="268" t="s">
        <v>18</v>
      </c>
      <c r="V81" s="263"/>
      <c r="W81" s="153">
        <f>SUM(W80)</f>
        <v>0</v>
      </c>
      <c r="X81" s="332"/>
      <c r="Y81" s="186"/>
      <c r="Z81" s="268" t="s">
        <v>18</v>
      </c>
      <c r="AA81" s="263"/>
      <c r="AB81" s="153">
        <f>SUM(AB80)</f>
        <v>0</v>
      </c>
      <c r="AC81" s="332"/>
    </row>
    <row r="82" spans="1:29" x14ac:dyDescent="0.25">
      <c r="G82" s="1"/>
      <c r="H82" s="1"/>
      <c r="J82" s="174"/>
      <c r="K82" s="186"/>
      <c r="L82" s="288"/>
      <c r="M82" s="288"/>
      <c r="N82" s="186"/>
      <c r="O82" s="197"/>
      <c r="P82" s="186"/>
      <c r="Q82" s="288"/>
      <c r="R82" s="288"/>
      <c r="S82" s="186"/>
      <c r="T82" s="186"/>
      <c r="U82" s="186"/>
      <c r="V82" s="288"/>
      <c r="W82" s="288"/>
      <c r="X82" s="186"/>
      <c r="Y82" s="186"/>
      <c r="Z82" s="186"/>
      <c r="AA82" s="288"/>
      <c r="AB82" s="288"/>
      <c r="AC82" s="186"/>
    </row>
    <row r="83" spans="1:29" ht="29.25" customHeight="1" x14ac:dyDescent="0.25">
      <c r="A83" s="211" t="s">
        <v>99</v>
      </c>
      <c r="B83" s="211"/>
      <c r="C83" s="211"/>
      <c r="D83" s="211"/>
      <c r="F83" s="211" t="s">
        <v>99</v>
      </c>
      <c r="G83" s="211"/>
      <c r="H83" s="211"/>
      <c r="I83" s="218"/>
      <c r="J83" s="174"/>
      <c r="K83" s="309" t="s">
        <v>99</v>
      </c>
      <c r="L83" s="309"/>
      <c r="M83" s="309"/>
      <c r="N83" s="310"/>
      <c r="O83" s="197"/>
      <c r="P83" s="311" t="s">
        <v>99</v>
      </c>
      <c r="Q83" s="309"/>
      <c r="R83" s="309"/>
      <c r="S83" s="309"/>
      <c r="T83" s="186"/>
      <c r="U83" s="309" t="s">
        <v>99</v>
      </c>
      <c r="V83" s="309"/>
      <c r="W83" s="309"/>
      <c r="X83" s="309"/>
      <c r="Y83" s="186"/>
      <c r="Z83" s="309" t="s">
        <v>99</v>
      </c>
      <c r="AA83" s="309"/>
      <c r="AB83" s="309"/>
      <c r="AC83" s="309"/>
    </row>
    <row r="84" spans="1:29" x14ac:dyDescent="0.25">
      <c r="A84" s="34">
        <v>4</v>
      </c>
      <c r="B84" s="244" t="s">
        <v>65</v>
      </c>
      <c r="C84" s="244"/>
      <c r="D84" s="35" t="s">
        <v>5</v>
      </c>
      <c r="F84" s="101">
        <v>4</v>
      </c>
      <c r="G84" s="244" t="s">
        <v>65</v>
      </c>
      <c r="H84" s="244"/>
      <c r="I84" s="159" t="s">
        <v>5</v>
      </c>
      <c r="J84" s="174"/>
      <c r="K84" s="206">
        <v>4</v>
      </c>
      <c r="L84" s="312" t="s">
        <v>65</v>
      </c>
      <c r="M84" s="312"/>
      <c r="N84" s="313" t="s">
        <v>5</v>
      </c>
      <c r="O84" s="197"/>
      <c r="P84" s="208">
        <v>4</v>
      </c>
      <c r="Q84" s="312" t="s">
        <v>65</v>
      </c>
      <c r="R84" s="312"/>
      <c r="S84" s="314" t="s">
        <v>5</v>
      </c>
      <c r="T84" s="186"/>
      <c r="U84" s="206">
        <v>4</v>
      </c>
      <c r="V84" s="312" t="s">
        <v>65</v>
      </c>
      <c r="W84" s="312"/>
      <c r="X84" s="314" t="s">
        <v>5</v>
      </c>
      <c r="Y84" s="186"/>
      <c r="Z84" s="206">
        <v>4</v>
      </c>
      <c r="AA84" s="312" t="s">
        <v>65</v>
      </c>
      <c r="AB84" s="312"/>
      <c r="AC84" s="314" t="s">
        <v>5</v>
      </c>
    </row>
    <row r="85" spans="1:29" x14ac:dyDescent="0.25">
      <c r="A85" s="2" t="s">
        <v>54</v>
      </c>
      <c r="B85" s="234" t="s">
        <v>55</v>
      </c>
      <c r="C85" s="234"/>
      <c r="D85" s="14">
        <f>D76</f>
        <v>93.816540000000003</v>
      </c>
      <c r="F85" s="2" t="s">
        <v>54</v>
      </c>
      <c r="G85" s="234" t="s">
        <v>55</v>
      </c>
      <c r="H85" s="234"/>
      <c r="I85" s="163">
        <f>I76</f>
        <v>93.816540000000003</v>
      </c>
      <c r="J85" s="174"/>
      <c r="K85" s="128" t="s">
        <v>54</v>
      </c>
      <c r="L85" s="267" t="s">
        <v>55</v>
      </c>
      <c r="M85" s="267"/>
      <c r="N85" s="323">
        <f>N76</f>
        <v>93.816540000000003</v>
      </c>
      <c r="O85" s="197"/>
      <c r="P85" s="172" t="s">
        <v>54</v>
      </c>
      <c r="Q85" s="267" t="s">
        <v>55</v>
      </c>
      <c r="R85" s="267"/>
      <c r="S85" s="153">
        <f>S76</f>
        <v>94.942338479999989</v>
      </c>
      <c r="T85" s="186"/>
      <c r="U85" s="128" t="s">
        <v>54</v>
      </c>
      <c r="V85" s="267" t="s">
        <v>55</v>
      </c>
      <c r="W85" s="267"/>
      <c r="X85" s="153">
        <f>X76</f>
        <v>94.942338479999989</v>
      </c>
      <c r="Y85" s="186"/>
      <c r="Z85" s="128" t="s">
        <v>54</v>
      </c>
      <c r="AA85" s="267" t="s">
        <v>55</v>
      </c>
      <c r="AB85" s="267"/>
      <c r="AC85" s="153">
        <f>AC76</f>
        <v>101.36044056124801</v>
      </c>
    </row>
    <row r="86" spans="1:29" ht="15" hidden="1" customHeight="1" x14ac:dyDescent="0.25">
      <c r="A86" s="2" t="s">
        <v>62</v>
      </c>
      <c r="B86" s="10" t="s">
        <v>66</v>
      </c>
      <c r="C86" s="10"/>
      <c r="D86" s="13">
        <f>C81</f>
        <v>0</v>
      </c>
      <c r="F86" s="2" t="s">
        <v>62</v>
      </c>
      <c r="G86" s="10" t="s">
        <v>66</v>
      </c>
      <c r="H86" s="10"/>
      <c r="I86" s="179">
        <f>H81</f>
        <v>0</v>
      </c>
      <c r="J86" s="174"/>
      <c r="K86" s="128" t="s">
        <v>62</v>
      </c>
      <c r="L86" s="132" t="s">
        <v>66</v>
      </c>
      <c r="M86" s="132"/>
      <c r="N86" s="353">
        <f>M81</f>
        <v>0</v>
      </c>
      <c r="O86" s="197"/>
      <c r="P86" s="172" t="s">
        <v>62</v>
      </c>
      <c r="Q86" s="132" t="s">
        <v>66</v>
      </c>
      <c r="R86" s="132"/>
      <c r="S86" s="330">
        <f>R81</f>
        <v>0</v>
      </c>
      <c r="T86" s="186"/>
      <c r="U86" s="128" t="s">
        <v>62</v>
      </c>
      <c r="V86" s="132" t="s">
        <v>66</v>
      </c>
      <c r="W86" s="132"/>
      <c r="X86" s="330">
        <f>W81</f>
        <v>0</v>
      </c>
      <c r="Y86" s="186"/>
      <c r="Z86" s="128" t="s">
        <v>62</v>
      </c>
      <c r="AA86" s="132" t="s">
        <v>66</v>
      </c>
      <c r="AB86" s="132"/>
      <c r="AC86" s="330">
        <f>AB81</f>
        <v>0</v>
      </c>
    </row>
    <row r="87" spans="1:29" x14ac:dyDescent="0.25">
      <c r="A87" s="233" t="s">
        <v>18</v>
      </c>
      <c r="B87" s="233"/>
      <c r="C87" s="233"/>
      <c r="D87" s="14">
        <f>SUM(D85:D86)</f>
        <v>93.816540000000003</v>
      </c>
      <c r="F87" s="233" t="s">
        <v>18</v>
      </c>
      <c r="G87" s="233"/>
      <c r="H87" s="233"/>
      <c r="I87" s="163">
        <f>SUM(I85:I86)</f>
        <v>93.816540000000003</v>
      </c>
      <c r="J87" s="174"/>
      <c r="K87" s="264" t="s">
        <v>18</v>
      </c>
      <c r="L87" s="264"/>
      <c r="M87" s="264"/>
      <c r="N87" s="323">
        <f>SUM(N85:N86)</f>
        <v>93.816540000000003</v>
      </c>
      <c r="O87" s="197"/>
      <c r="P87" s="263" t="s">
        <v>18</v>
      </c>
      <c r="Q87" s="264"/>
      <c r="R87" s="264"/>
      <c r="S87" s="153">
        <f>SUM(S85:S86)</f>
        <v>94.942338479999989</v>
      </c>
      <c r="T87" s="186"/>
      <c r="U87" s="264" t="s">
        <v>18</v>
      </c>
      <c r="V87" s="264"/>
      <c r="W87" s="264"/>
      <c r="X87" s="153">
        <f>SUM(X85:X86)</f>
        <v>94.942338479999989</v>
      </c>
      <c r="Y87" s="186"/>
      <c r="Z87" s="264" t="s">
        <v>18</v>
      </c>
      <c r="AA87" s="264"/>
      <c r="AB87" s="264"/>
      <c r="AC87" s="153">
        <f>SUM(AC85:AC86)</f>
        <v>101.36044056124801</v>
      </c>
    </row>
    <row r="88" spans="1:29" x14ac:dyDescent="0.25">
      <c r="G88" s="1"/>
      <c r="H88" s="1"/>
      <c r="J88" s="174"/>
      <c r="K88" s="186"/>
      <c r="L88" s="288"/>
      <c r="M88" s="288"/>
      <c r="N88" s="186"/>
      <c r="O88" s="197"/>
      <c r="P88" s="186"/>
      <c r="Q88" s="288"/>
      <c r="R88" s="288"/>
      <c r="S88" s="186"/>
      <c r="T88" s="186"/>
      <c r="U88" s="186"/>
      <c r="V88" s="288"/>
      <c r="W88" s="288"/>
      <c r="X88" s="186"/>
      <c r="Y88" s="186"/>
      <c r="Z88" s="186"/>
      <c r="AA88" s="288"/>
      <c r="AB88" s="288"/>
      <c r="AC88" s="186"/>
    </row>
    <row r="89" spans="1:29" ht="15" customHeight="1" x14ac:dyDescent="0.25">
      <c r="A89" s="235" t="s">
        <v>67</v>
      </c>
      <c r="B89" s="235"/>
      <c r="C89" s="235"/>
      <c r="D89" s="235"/>
      <c r="F89" s="235" t="s">
        <v>67</v>
      </c>
      <c r="G89" s="235"/>
      <c r="H89" s="235"/>
      <c r="I89" s="236"/>
      <c r="J89" s="174"/>
      <c r="K89" s="335" t="s">
        <v>67</v>
      </c>
      <c r="L89" s="335"/>
      <c r="M89" s="335"/>
      <c r="N89" s="336"/>
      <c r="O89" s="197"/>
      <c r="P89" s="337" t="s">
        <v>67</v>
      </c>
      <c r="Q89" s="335"/>
      <c r="R89" s="335"/>
      <c r="S89" s="335"/>
      <c r="T89" s="186"/>
      <c r="U89" s="335" t="s">
        <v>67</v>
      </c>
      <c r="V89" s="335"/>
      <c r="W89" s="335"/>
      <c r="X89" s="335"/>
      <c r="Y89" s="186"/>
      <c r="Z89" s="335" t="s">
        <v>67</v>
      </c>
      <c r="AA89" s="335"/>
      <c r="AB89" s="335"/>
      <c r="AC89" s="335"/>
    </row>
    <row r="90" spans="1:29" x14ac:dyDescent="0.25">
      <c r="A90" s="34">
        <v>5</v>
      </c>
      <c r="B90" s="244" t="s">
        <v>68</v>
      </c>
      <c r="C90" s="244"/>
      <c r="D90" s="35" t="s">
        <v>5</v>
      </c>
      <c r="F90" s="101">
        <v>5</v>
      </c>
      <c r="G90" s="244" t="s">
        <v>68</v>
      </c>
      <c r="H90" s="244"/>
      <c r="I90" s="159" t="s">
        <v>5</v>
      </c>
      <c r="J90" s="174"/>
      <c r="K90" s="206">
        <v>5</v>
      </c>
      <c r="L90" s="312" t="s">
        <v>68</v>
      </c>
      <c r="M90" s="312"/>
      <c r="N90" s="313" t="s">
        <v>5</v>
      </c>
      <c r="O90" s="197"/>
      <c r="P90" s="208">
        <v>5</v>
      </c>
      <c r="Q90" s="312" t="s">
        <v>68</v>
      </c>
      <c r="R90" s="312"/>
      <c r="S90" s="314" t="s">
        <v>5</v>
      </c>
      <c r="T90" s="186"/>
      <c r="U90" s="206">
        <v>5</v>
      </c>
      <c r="V90" s="312" t="s">
        <v>68</v>
      </c>
      <c r="W90" s="312"/>
      <c r="X90" s="314" t="s">
        <v>5</v>
      </c>
      <c r="Y90" s="186"/>
      <c r="Z90" s="206">
        <v>5</v>
      </c>
      <c r="AA90" s="312" t="s">
        <v>68</v>
      </c>
      <c r="AB90" s="312"/>
      <c r="AC90" s="314" t="s">
        <v>5</v>
      </c>
    </row>
    <row r="91" spans="1:29" x14ac:dyDescent="0.25">
      <c r="A91" s="2" t="s">
        <v>6</v>
      </c>
      <c r="B91" s="234" t="s">
        <v>69</v>
      </c>
      <c r="C91" s="234"/>
      <c r="D91" s="14">
        <v>0</v>
      </c>
      <c r="F91" s="2" t="s">
        <v>6</v>
      </c>
      <c r="G91" s="234" t="s">
        <v>69</v>
      </c>
      <c r="H91" s="234"/>
      <c r="I91" s="163">
        <v>0</v>
      </c>
      <c r="J91" s="174"/>
      <c r="K91" s="128" t="s">
        <v>6</v>
      </c>
      <c r="L91" s="267" t="s">
        <v>69</v>
      </c>
      <c r="M91" s="267"/>
      <c r="N91" s="323">
        <v>0</v>
      </c>
      <c r="O91" s="197"/>
      <c r="P91" s="172" t="s">
        <v>6</v>
      </c>
      <c r="Q91" s="267" t="s">
        <v>69</v>
      </c>
      <c r="R91" s="267"/>
      <c r="S91" s="153">
        <v>0</v>
      </c>
      <c r="T91" s="186"/>
      <c r="U91" s="128" t="s">
        <v>6</v>
      </c>
      <c r="V91" s="267" t="s">
        <v>69</v>
      </c>
      <c r="W91" s="267"/>
      <c r="X91" s="153">
        <v>0</v>
      </c>
      <c r="Y91" s="186"/>
      <c r="Z91" s="128" t="s">
        <v>6</v>
      </c>
      <c r="AA91" s="267" t="s">
        <v>69</v>
      </c>
      <c r="AB91" s="267"/>
      <c r="AC91" s="153">
        <v>0</v>
      </c>
    </row>
    <row r="92" spans="1:29" x14ac:dyDescent="0.25">
      <c r="A92" s="2" t="s">
        <v>8</v>
      </c>
      <c r="B92" s="234" t="s">
        <v>70</v>
      </c>
      <c r="C92" s="234"/>
      <c r="D92" s="14">
        <v>0</v>
      </c>
      <c r="F92" s="2" t="s">
        <v>8</v>
      </c>
      <c r="G92" s="234" t="s">
        <v>70</v>
      </c>
      <c r="H92" s="234"/>
      <c r="I92" s="163">
        <v>0</v>
      </c>
      <c r="J92" s="174"/>
      <c r="K92" s="128" t="s">
        <v>8</v>
      </c>
      <c r="L92" s="267" t="s">
        <v>70</v>
      </c>
      <c r="M92" s="267"/>
      <c r="N92" s="323">
        <v>0</v>
      </c>
      <c r="O92" s="197"/>
      <c r="P92" s="172" t="s">
        <v>8</v>
      </c>
      <c r="Q92" s="267" t="s">
        <v>70</v>
      </c>
      <c r="R92" s="267"/>
      <c r="S92" s="153">
        <v>0</v>
      </c>
      <c r="T92" s="186"/>
      <c r="U92" s="128" t="s">
        <v>8</v>
      </c>
      <c r="V92" s="267" t="s">
        <v>70</v>
      </c>
      <c r="W92" s="267"/>
      <c r="X92" s="153">
        <v>0</v>
      </c>
      <c r="Y92" s="186"/>
      <c r="Z92" s="128" t="s">
        <v>8</v>
      </c>
      <c r="AA92" s="267" t="s">
        <v>70</v>
      </c>
      <c r="AB92" s="267"/>
      <c r="AC92" s="153">
        <v>0</v>
      </c>
    </row>
    <row r="93" spans="1:29" x14ac:dyDescent="0.25">
      <c r="A93" s="2" t="s">
        <v>10</v>
      </c>
      <c r="B93" s="234" t="s">
        <v>71</v>
      </c>
      <c r="C93" s="234"/>
      <c r="D93" s="14">
        <v>0</v>
      </c>
      <c r="F93" s="2" t="s">
        <v>10</v>
      </c>
      <c r="G93" s="234" t="s">
        <v>71</v>
      </c>
      <c r="H93" s="234"/>
      <c r="I93" s="163">
        <v>0</v>
      </c>
      <c r="J93" s="174"/>
      <c r="K93" s="128" t="s">
        <v>10</v>
      </c>
      <c r="L93" s="267" t="s">
        <v>71</v>
      </c>
      <c r="M93" s="267"/>
      <c r="N93" s="323">
        <v>0</v>
      </c>
      <c r="O93" s="197"/>
      <c r="P93" s="172" t="s">
        <v>10</v>
      </c>
      <c r="Q93" s="267" t="s">
        <v>71</v>
      </c>
      <c r="R93" s="267"/>
      <c r="S93" s="153">
        <v>0</v>
      </c>
      <c r="T93" s="186"/>
      <c r="U93" s="128" t="s">
        <v>10</v>
      </c>
      <c r="V93" s="267" t="s">
        <v>71</v>
      </c>
      <c r="W93" s="267"/>
      <c r="X93" s="153">
        <v>0</v>
      </c>
      <c r="Y93" s="186"/>
      <c r="Z93" s="128" t="s">
        <v>10</v>
      </c>
      <c r="AA93" s="267" t="s">
        <v>71</v>
      </c>
      <c r="AB93" s="267"/>
      <c r="AC93" s="153">
        <v>0</v>
      </c>
    </row>
    <row r="94" spans="1:29" x14ac:dyDescent="0.25">
      <c r="A94" s="2" t="s">
        <v>12</v>
      </c>
      <c r="B94" s="234" t="s">
        <v>17</v>
      </c>
      <c r="C94" s="234"/>
      <c r="D94" s="14">
        <v>0</v>
      </c>
      <c r="F94" s="2" t="s">
        <v>12</v>
      </c>
      <c r="G94" s="234" t="s">
        <v>17</v>
      </c>
      <c r="H94" s="234"/>
      <c r="I94" s="163">
        <v>0</v>
      </c>
      <c r="J94" s="174"/>
      <c r="K94" s="128" t="s">
        <v>12</v>
      </c>
      <c r="L94" s="267" t="s">
        <v>17</v>
      </c>
      <c r="M94" s="267"/>
      <c r="N94" s="323">
        <v>0</v>
      </c>
      <c r="O94" s="197"/>
      <c r="P94" s="172" t="s">
        <v>12</v>
      </c>
      <c r="Q94" s="267" t="s">
        <v>17</v>
      </c>
      <c r="R94" s="267"/>
      <c r="S94" s="153">
        <v>0</v>
      </c>
      <c r="T94" s="186"/>
      <c r="U94" s="128" t="s">
        <v>12</v>
      </c>
      <c r="V94" s="267" t="s">
        <v>17</v>
      </c>
      <c r="W94" s="267"/>
      <c r="X94" s="153">
        <v>0</v>
      </c>
      <c r="Y94" s="186"/>
      <c r="Z94" s="128" t="s">
        <v>12</v>
      </c>
      <c r="AA94" s="267" t="s">
        <v>17</v>
      </c>
      <c r="AB94" s="267"/>
      <c r="AC94" s="153">
        <v>0</v>
      </c>
    </row>
    <row r="95" spans="1:29" x14ac:dyDescent="0.25">
      <c r="A95" s="233" t="s">
        <v>18</v>
      </c>
      <c r="B95" s="233"/>
      <c r="C95" s="233"/>
      <c r="D95" s="14">
        <f>SUM(D91:D94)</f>
        <v>0</v>
      </c>
      <c r="F95" s="233" t="s">
        <v>18</v>
      </c>
      <c r="G95" s="233"/>
      <c r="H95" s="233"/>
      <c r="I95" s="163">
        <f>SUM(I91:I94)</f>
        <v>0</v>
      </c>
      <c r="J95" s="174"/>
      <c r="K95" s="264" t="s">
        <v>18</v>
      </c>
      <c r="L95" s="264"/>
      <c r="M95" s="264"/>
      <c r="N95" s="323">
        <f>SUM(N91:N94)</f>
        <v>0</v>
      </c>
      <c r="O95" s="197"/>
      <c r="P95" s="263" t="s">
        <v>18</v>
      </c>
      <c r="Q95" s="264"/>
      <c r="R95" s="264"/>
      <c r="S95" s="153">
        <f>SUM(S91:S94)</f>
        <v>0</v>
      </c>
      <c r="T95" s="186"/>
      <c r="U95" s="264" t="s">
        <v>18</v>
      </c>
      <c r="V95" s="264"/>
      <c r="W95" s="264"/>
      <c r="X95" s="153">
        <f>SUM(X91:X94)</f>
        <v>0</v>
      </c>
      <c r="Y95" s="186"/>
      <c r="Z95" s="264" t="s">
        <v>18</v>
      </c>
      <c r="AA95" s="264"/>
      <c r="AB95" s="264"/>
      <c r="AC95" s="153">
        <f>SUM(AC91:AC94)</f>
        <v>0</v>
      </c>
    </row>
    <row r="96" spans="1:29" x14ac:dyDescent="0.25">
      <c r="G96" s="1"/>
      <c r="H96" s="1"/>
      <c r="J96" s="174"/>
      <c r="K96" s="186"/>
      <c r="L96" s="288"/>
      <c r="M96" s="288"/>
      <c r="N96" s="186"/>
      <c r="O96" s="197"/>
      <c r="P96" s="186"/>
      <c r="Q96" s="288"/>
      <c r="R96" s="288"/>
      <c r="S96" s="186"/>
      <c r="T96" s="186"/>
      <c r="U96" s="186"/>
      <c r="V96" s="288"/>
      <c r="W96" s="288"/>
      <c r="X96" s="186"/>
      <c r="Y96" s="186"/>
      <c r="Z96" s="186"/>
      <c r="AA96" s="288"/>
      <c r="AB96" s="288"/>
      <c r="AC96" s="186"/>
    </row>
    <row r="97" spans="1:29" ht="15" customHeight="1" x14ac:dyDescent="0.25">
      <c r="A97" s="235" t="s">
        <v>72</v>
      </c>
      <c r="B97" s="235"/>
      <c r="C97" s="235"/>
      <c r="D97" s="235"/>
      <c r="F97" s="235" t="s">
        <v>72</v>
      </c>
      <c r="G97" s="235"/>
      <c r="H97" s="235"/>
      <c r="I97" s="236"/>
      <c r="J97" s="174"/>
      <c r="K97" s="335" t="s">
        <v>72</v>
      </c>
      <c r="L97" s="335"/>
      <c r="M97" s="335"/>
      <c r="N97" s="336"/>
      <c r="O97" s="197"/>
      <c r="P97" s="337" t="s">
        <v>72</v>
      </c>
      <c r="Q97" s="335"/>
      <c r="R97" s="335"/>
      <c r="S97" s="335"/>
      <c r="T97" s="186"/>
      <c r="U97" s="335" t="s">
        <v>72</v>
      </c>
      <c r="V97" s="335"/>
      <c r="W97" s="335"/>
      <c r="X97" s="335"/>
      <c r="Y97" s="186"/>
      <c r="Z97" s="335" t="s">
        <v>72</v>
      </c>
      <c r="AA97" s="335"/>
      <c r="AB97" s="335"/>
      <c r="AC97" s="335"/>
    </row>
    <row r="98" spans="1:29" ht="15" customHeight="1" x14ac:dyDescent="0.25">
      <c r="A98" s="240" t="s">
        <v>101</v>
      </c>
      <c r="B98" s="240"/>
      <c r="C98" s="241" t="s">
        <v>175</v>
      </c>
      <c r="D98" s="241"/>
      <c r="F98" s="240" t="s">
        <v>101</v>
      </c>
      <c r="G98" s="240"/>
      <c r="H98" s="241" t="s">
        <v>175</v>
      </c>
      <c r="I98" s="242"/>
      <c r="J98" s="174"/>
      <c r="K98" s="338" t="s">
        <v>101</v>
      </c>
      <c r="L98" s="338"/>
      <c r="M98" s="339" t="s">
        <v>175</v>
      </c>
      <c r="N98" s="340"/>
      <c r="O98" s="197"/>
      <c r="P98" s="341" t="s">
        <v>101</v>
      </c>
      <c r="Q98" s="338"/>
      <c r="R98" s="339" t="s">
        <v>175</v>
      </c>
      <c r="S98" s="339"/>
      <c r="T98" s="186"/>
      <c r="U98" s="338" t="s">
        <v>101</v>
      </c>
      <c r="V98" s="338"/>
      <c r="W98" s="339" t="s">
        <v>175</v>
      </c>
      <c r="X98" s="339"/>
      <c r="Y98" s="186"/>
      <c r="Z98" s="338" t="s">
        <v>101</v>
      </c>
      <c r="AA98" s="338"/>
      <c r="AB98" s="339" t="s">
        <v>175</v>
      </c>
      <c r="AC98" s="339"/>
    </row>
    <row r="99" spans="1:29" x14ac:dyDescent="0.25">
      <c r="A99" s="40">
        <v>6</v>
      </c>
      <c r="B99" s="41" t="s">
        <v>73</v>
      </c>
      <c r="C99" s="41" t="s">
        <v>28</v>
      </c>
      <c r="D99" s="40" t="s">
        <v>5</v>
      </c>
      <c r="F99" s="101">
        <v>6</v>
      </c>
      <c r="G99" s="102" t="s">
        <v>73</v>
      </c>
      <c r="H99" s="102" t="s">
        <v>28</v>
      </c>
      <c r="I99" s="156" t="s">
        <v>5</v>
      </c>
      <c r="J99" s="174"/>
      <c r="K99" s="206">
        <v>6</v>
      </c>
      <c r="L99" s="314" t="s">
        <v>73</v>
      </c>
      <c r="M99" s="314" t="s">
        <v>28</v>
      </c>
      <c r="N99" s="207" t="s">
        <v>5</v>
      </c>
      <c r="O99" s="197"/>
      <c r="P99" s="208">
        <v>6</v>
      </c>
      <c r="Q99" s="314" t="s">
        <v>73</v>
      </c>
      <c r="R99" s="314" t="s">
        <v>28</v>
      </c>
      <c r="S99" s="206" t="s">
        <v>5</v>
      </c>
      <c r="T99" s="186"/>
      <c r="U99" s="206">
        <v>6</v>
      </c>
      <c r="V99" s="314" t="s">
        <v>73</v>
      </c>
      <c r="W99" s="314" t="s">
        <v>28</v>
      </c>
      <c r="X99" s="206" t="s">
        <v>5</v>
      </c>
      <c r="Y99" s="186"/>
      <c r="Z99" s="206">
        <v>6</v>
      </c>
      <c r="AA99" s="314" t="s">
        <v>73</v>
      </c>
      <c r="AB99" s="314" t="s">
        <v>28</v>
      </c>
      <c r="AC99" s="206" t="s">
        <v>5</v>
      </c>
    </row>
    <row r="100" spans="1:29" x14ac:dyDescent="0.25">
      <c r="A100" s="2" t="s">
        <v>6</v>
      </c>
      <c r="B100" s="10" t="s">
        <v>74</v>
      </c>
      <c r="C100" s="15">
        <f>'Quadro-Resumo'!$I$8</f>
        <v>0.05</v>
      </c>
      <c r="D100" s="12">
        <f>C100*D116</f>
        <v>482.32763699999998</v>
      </c>
      <c r="F100" s="2" t="s">
        <v>6</v>
      </c>
      <c r="G100" s="10" t="s">
        <v>74</v>
      </c>
      <c r="H100" s="15">
        <f>'Quadro-Resumo'!$I$8</f>
        <v>0.05</v>
      </c>
      <c r="I100" s="178">
        <f>H100*I116</f>
        <v>478.00044000000003</v>
      </c>
      <c r="J100" s="174"/>
      <c r="K100" s="128" t="s">
        <v>6</v>
      </c>
      <c r="L100" s="132" t="s">
        <v>74</v>
      </c>
      <c r="M100" s="115">
        <f>'Quadro-Resumo'!$I$8</f>
        <v>0.05</v>
      </c>
      <c r="N100" s="191">
        <f>M100*N116</f>
        <v>474.36414000000008</v>
      </c>
      <c r="O100" s="197"/>
      <c r="P100" s="172" t="s">
        <v>6</v>
      </c>
      <c r="Q100" s="132" t="s">
        <v>74</v>
      </c>
      <c r="R100" s="115">
        <f>'Quadro-Resumo'!$I$8</f>
        <v>0.05</v>
      </c>
      <c r="S100" s="152">
        <f>R100*S116</f>
        <v>480.28982387999997</v>
      </c>
      <c r="T100" s="186"/>
      <c r="U100" s="128" t="s">
        <v>6</v>
      </c>
      <c r="V100" s="132" t="s">
        <v>74</v>
      </c>
      <c r="W100" s="115">
        <f>'Quadro-Resumo'!$I$8</f>
        <v>0.05</v>
      </c>
      <c r="X100" s="152">
        <f>W100*X116</f>
        <v>473.86465632239998</v>
      </c>
      <c r="Y100" s="186"/>
      <c r="Z100" s="128" t="s">
        <v>6</v>
      </c>
      <c r="AA100" s="132" t="s">
        <v>74</v>
      </c>
      <c r="AB100" s="115">
        <f>'Quadro-Resumo'!$I$8</f>
        <v>0.05</v>
      </c>
      <c r="AC100" s="152">
        <f>AB100*AC116</f>
        <v>506.3478089697943</v>
      </c>
    </row>
    <row r="101" spans="1:29" x14ac:dyDescent="0.25">
      <c r="A101" s="2" t="s">
        <v>8</v>
      </c>
      <c r="B101" s="10" t="s">
        <v>75</v>
      </c>
      <c r="C101" s="15">
        <f>'Quadro-Resumo'!$H$8</f>
        <v>0.10946134991766895</v>
      </c>
      <c r="D101" s="12">
        <f>C101*D116</f>
        <v>1055.9246849723881</v>
      </c>
      <c r="F101" s="2" t="s">
        <v>8</v>
      </c>
      <c r="G101" s="10" t="s">
        <v>75</v>
      </c>
      <c r="H101" s="15">
        <f>'Quadro-Resumo'!$H$8</f>
        <v>0.10946134991766895</v>
      </c>
      <c r="I101" s="178">
        <f>H101*I116</f>
        <v>1046.4514684727944</v>
      </c>
      <c r="J101" s="174"/>
      <c r="K101" s="128" t="s">
        <v>8</v>
      </c>
      <c r="L101" s="132" t="s">
        <v>75</v>
      </c>
      <c r="M101" s="115">
        <f>'Quadro-Resumo'!$H$8</f>
        <v>0.10946134991766895</v>
      </c>
      <c r="N101" s="191">
        <f>M101*N116</f>
        <v>1038.4907823386823</v>
      </c>
      <c r="O101" s="197"/>
      <c r="P101" s="172" t="s">
        <v>8</v>
      </c>
      <c r="Q101" s="132" t="s">
        <v>75</v>
      </c>
      <c r="R101" s="115">
        <f>'Quadro-Resumo'!$H$8</f>
        <v>0.10946134991766895</v>
      </c>
      <c r="S101" s="152">
        <f>R101*S116</f>
        <v>1051.4634494724853</v>
      </c>
      <c r="T101" s="186"/>
      <c r="U101" s="128" t="s">
        <v>8</v>
      </c>
      <c r="V101" s="132" t="s">
        <v>75</v>
      </c>
      <c r="W101" s="115">
        <f>'Quadro-Resumo'!$H$8</f>
        <v>0.10946134991766895</v>
      </c>
      <c r="X101" s="152">
        <f>W101*X116</f>
        <v>1037.3972991864432</v>
      </c>
      <c r="Y101" s="186"/>
      <c r="Z101" s="128" t="s">
        <v>8</v>
      </c>
      <c r="AA101" s="132" t="s">
        <v>75</v>
      </c>
      <c r="AB101" s="115">
        <f>'Quadro-Resumo'!$H$8</f>
        <v>0.10946134991766895</v>
      </c>
      <c r="AC101" s="152">
        <f>AB101*AC116</f>
        <v>1108.510293953753</v>
      </c>
    </row>
    <row r="102" spans="1:29" x14ac:dyDescent="0.25">
      <c r="A102" s="2" t="s">
        <v>10</v>
      </c>
      <c r="B102" s="10" t="s">
        <v>108</v>
      </c>
      <c r="C102" s="16">
        <f>SUM(C103:C105)</f>
        <v>8.6499999999999994E-2</v>
      </c>
      <c r="D102" s="42">
        <f>C102*(($D$100+$D$101+$D$116)/(1-$C$102))</f>
        <v>1059.0975783914739</v>
      </c>
      <c r="F102" s="2" t="s">
        <v>10</v>
      </c>
      <c r="G102" s="10" t="s">
        <v>108</v>
      </c>
      <c r="H102" s="16">
        <f>SUM(H103:H105)</f>
        <v>5.6499999999999995E-2</v>
      </c>
      <c r="I102" s="161">
        <f>H102*(($I$100+$I$101+$I$116)/(1-$H$102))</f>
        <v>663.77533654341585</v>
      </c>
      <c r="J102" s="174"/>
      <c r="K102" s="128" t="s">
        <v>10</v>
      </c>
      <c r="L102" s="132" t="s">
        <v>108</v>
      </c>
      <c r="M102" s="116">
        <f>SUM(M103:M105)</f>
        <v>5.6499999999999995E-2</v>
      </c>
      <c r="N102" s="169">
        <f>M102*(($N$100+$N$101+$N$116)/(1-$H$102))</f>
        <v>658.7257883541447</v>
      </c>
      <c r="O102" s="197"/>
      <c r="P102" s="172" t="s">
        <v>10</v>
      </c>
      <c r="Q102" s="132" t="s">
        <v>108</v>
      </c>
      <c r="R102" s="116">
        <f>SUM(R103:R105)</f>
        <v>5.6499999999999995E-2</v>
      </c>
      <c r="S102" s="114">
        <f>R102*(($S$100+$S$101+$S$116)/(1-$R$102))</f>
        <v>666.95448959068926</v>
      </c>
      <c r="T102" s="186"/>
      <c r="U102" s="128" t="s">
        <v>10</v>
      </c>
      <c r="V102" s="132" t="s">
        <v>108</v>
      </c>
      <c r="W102" s="116">
        <f>SUM(W103:W105)</f>
        <v>5.6499999999999995E-2</v>
      </c>
      <c r="X102" s="114">
        <f>W102*(($X$100+$X$101+$X$116)/(1-$W$102))</f>
        <v>658.03218031856011</v>
      </c>
      <c r="Y102" s="186"/>
      <c r="Z102" s="128" t="s">
        <v>10</v>
      </c>
      <c r="AA102" s="132" t="s">
        <v>108</v>
      </c>
      <c r="AB102" s="116">
        <f>SUM(AB103:AB105)</f>
        <v>5.6499999999999995E-2</v>
      </c>
      <c r="AC102" s="114">
        <f>AB102*(($AC$100+$AC$101+$AC$116)/(1-$AB$102))</f>
        <v>703.13991197779308</v>
      </c>
    </row>
    <row r="103" spans="1:29" x14ac:dyDescent="0.25">
      <c r="A103" s="2" t="s">
        <v>103</v>
      </c>
      <c r="B103" s="10" t="s">
        <v>102</v>
      </c>
      <c r="C103" s="16">
        <v>6.4999999999999997E-3</v>
      </c>
      <c r="D103" s="42">
        <f>C103*(($D$100+$D$101+$D$116)/(1-$C$102))</f>
        <v>79.585367162365102</v>
      </c>
      <c r="F103" s="2" t="s">
        <v>103</v>
      </c>
      <c r="G103" s="10" t="s">
        <v>102</v>
      </c>
      <c r="H103" s="16">
        <v>6.4999999999999997E-3</v>
      </c>
      <c r="I103" s="161">
        <f>H103*(($I$100+$I$101+$I$116)/(1-$H$102))</f>
        <v>76.363534292605365</v>
      </c>
      <c r="J103" s="174"/>
      <c r="K103" s="128" t="s">
        <v>103</v>
      </c>
      <c r="L103" s="132" t="s">
        <v>102</v>
      </c>
      <c r="M103" s="116">
        <v>6.4999999999999997E-3</v>
      </c>
      <c r="N103" s="169">
        <f>M103*(($N$100+$N$101+$N$116)/(1-$H$102))</f>
        <v>75.78261281950337</v>
      </c>
      <c r="O103" s="197"/>
      <c r="P103" s="172" t="s">
        <v>103</v>
      </c>
      <c r="Q103" s="132" t="s">
        <v>102</v>
      </c>
      <c r="R103" s="116">
        <v>6.4999999999999997E-3</v>
      </c>
      <c r="S103" s="114">
        <f>R103*(($S$100+$S$101+$S$116)/(1-$R$102))</f>
        <v>76.72927756353063</v>
      </c>
      <c r="T103" s="186"/>
      <c r="U103" s="128" t="s">
        <v>103</v>
      </c>
      <c r="V103" s="132" t="s">
        <v>102</v>
      </c>
      <c r="W103" s="116">
        <v>6.4999999999999997E-3</v>
      </c>
      <c r="X103" s="114">
        <f>W103*(($X$100+$X$101+$X$116)/(1-$W$102))</f>
        <v>75.702817204790108</v>
      </c>
      <c r="Y103" s="186"/>
      <c r="Z103" s="128" t="s">
        <v>103</v>
      </c>
      <c r="AA103" s="132" t="s">
        <v>102</v>
      </c>
      <c r="AB103" s="116">
        <v>6.4999999999999997E-3</v>
      </c>
      <c r="AC103" s="114">
        <f>AB103*(($AC$100+$AC$101+$AC$116)/(1-$AB$102))</f>
        <v>80.89220226293196</v>
      </c>
    </row>
    <row r="104" spans="1:29" x14ac:dyDescent="0.25">
      <c r="A104" s="2" t="s">
        <v>105</v>
      </c>
      <c r="B104" s="10" t="s">
        <v>104</v>
      </c>
      <c r="C104" s="16">
        <v>0.03</v>
      </c>
      <c r="D104" s="42">
        <f>C104*(($D$100+$D$101+$D$116)/(1-$C$102))</f>
        <v>367.31707921091584</v>
      </c>
      <c r="F104" s="2" t="s">
        <v>105</v>
      </c>
      <c r="G104" s="10" t="s">
        <v>104</v>
      </c>
      <c r="H104" s="16">
        <v>0.03</v>
      </c>
      <c r="I104" s="161">
        <f>H104*(($I$100+$I$101+$I$116)/(1-$H$102))</f>
        <v>352.44708135048631</v>
      </c>
      <c r="J104" s="174"/>
      <c r="K104" s="128" t="s">
        <v>105</v>
      </c>
      <c r="L104" s="132" t="s">
        <v>104</v>
      </c>
      <c r="M104" s="116">
        <v>0.03</v>
      </c>
      <c r="N104" s="169">
        <f>M104*(($N$100+$N$101+$N$116)/(1-$H$102))</f>
        <v>349.76590532078478</v>
      </c>
      <c r="O104" s="197"/>
      <c r="P104" s="172" t="s">
        <v>105</v>
      </c>
      <c r="Q104" s="132" t="s">
        <v>104</v>
      </c>
      <c r="R104" s="116">
        <v>0.03</v>
      </c>
      <c r="S104" s="114">
        <f>R104*(($S$100+$S$101+$S$116)/(1-$R$102))</f>
        <v>354.13512721629519</v>
      </c>
      <c r="T104" s="186"/>
      <c r="U104" s="128" t="s">
        <v>105</v>
      </c>
      <c r="V104" s="132" t="s">
        <v>104</v>
      </c>
      <c r="W104" s="116">
        <v>0.03</v>
      </c>
      <c r="X104" s="114">
        <f>W104*(($X$100+$X$101+$X$116)/(1-$W$102))</f>
        <v>349.39761786826205</v>
      </c>
      <c r="Y104" s="186"/>
      <c r="Z104" s="128" t="s">
        <v>105</v>
      </c>
      <c r="AA104" s="132" t="s">
        <v>104</v>
      </c>
      <c r="AB104" s="116">
        <v>0.03</v>
      </c>
      <c r="AC104" s="114">
        <f>AB104*(($AC$100+$AC$101+$AC$116)/(1-$AB$102))</f>
        <v>373.34862582891674</v>
      </c>
    </row>
    <row r="105" spans="1:29" x14ac:dyDescent="0.25">
      <c r="A105" s="2" t="s">
        <v>107</v>
      </c>
      <c r="B105" s="10" t="s">
        <v>106</v>
      </c>
      <c r="C105" s="16">
        <v>0.05</v>
      </c>
      <c r="D105" s="42">
        <f>C105*(($D$100+$D$101+$D$116)/(1-$C$102))</f>
        <v>612.19513201819314</v>
      </c>
      <c r="F105" s="112" t="s">
        <v>107</v>
      </c>
      <c r="G105" s="113" t="s">
        <v>106</v>
      </c>
      <c r="H105" s="103">
        <v>0.02</v>
      </c>
      <c r="I105" s="167">
        <f>H105*(($I$100+$I$101+$I$116)/(1-$H$102))</f>
        <v>234.96472090032421</v>
      </c>
      <c r="J105" s="174"/>
      <c r="K105" s="128" t="s">
        <v>107</v>
      </c>
      <c r="L105" s="132" t="s">
        <v>106</v>
      </c>
      <c r="M105" s="116">
        <v>0.02</v>
      </c>
      <c r="N105" s="169">
        <f>M105*(($N$100+$N$101+$N$116)/(1-$H$102))</f>
        <v>233.17727021385653</v>
      </c>
      <c r="O105" s="197"/>
      <c r="P105" s="172" t="s">
        <v>107</v>
      </c>
      <c r="Q105" s="132" t="s">
        <v>106</v>
      </c>
      <c r="R105" s="116">
        <v>0.02</v>
      </c>
      <c r="S105" s="114">
        <f>R105*(($S$100+$S$101+$S$116)/(1-$R$102))</f>
        <v>236.09008481086349</v>
      </c>
      <c r="T105" s="186"/>
      <c r="U105" s="128" t="s">
        <v>107</v>
      </c>
      <c r="V105" s="132" t="s">
        <v>106</v>
      </c>
      <c r="W105" s="116">
        <v>0.02</v>
      </c>
      <c r="X105" s="114">
        <f>W105*(($X$100+$X$101+$X$116)/(1-$W$102))</f>
        <v>232.93174524550804</v>
      </c>
      <c r="Y105" s="186"/>
      <c r="Z105" s="128" t="s">
        <v>107</v>
      </c>
      <c r="AA105" s="132" t="s">
        <v>106</v>
      </c>
      <c r="AB105" s="116">
        <v>0.02</v>
      </c>
      <c r="AC105" s="114">
        <f>AB105*(($AC$100+$AC$101+$AC$116)/(1-$AB$102))</f>
        <v>248.89908388594449</v>
      </c>
    </row>
    <row r="106" spans="1:29" ht="30" x14ac:dyDescent="0.25">
      <c r="A106" s="9" t="s">
        <v>12</v>
      </c>
      <c r="B106" s="6" t="s">
        <v>110</v>
      </c>
      <c r="C106" s="31">
        <v>4.4999999999999998E-2</v>
      </c>
      <c r="D106" s="43">
        <f>C106*(($D$100+$D$101+$D$116)/(1-$C$102))</f>
        <v>550.97561881637375</v>
      </c>
      <c r="F106" s="9" t="s">
        <v>12</v>
      </c>
      <c r="G106" s="6" t="s">
        <v>110</v>
      </c>
      <c r="H106" s="31">
        <v>4.4999999999999998E-2</v>
      </c>
      <c r="I106" s="166">
        <f>H106*(($I$100+$I$101+$I$116)/(1-$H$102))</f>
        <v>528.67062202572947</v>
      </c>
      <c r="J106" s="174"/>
      <c r="K106" s="129" t="s">
        <v>12</v>
      </c>
      <c r="L106" s="143" t="s">
        <v>110</v>
      </c>
      <c r="M106" s="139">
        <v>4.4999999999999998E-2</v>
      </c>
      <c r="N106" s="333">
        <f>M106*(($N$100+$N$101+$N$116)/(1-$H$102))</f>
        <v>524.64885798117723</v>
      </c>
      <c r="O106" s="197"/>
      <c r="P106" s="173" t="s">
        <v>12</v>
      </c>
      <c r="Q106" s="143" t="s">
        <v>110</v>
      </c>
      <c r="R106" s="139">
        <v>4.4999999999999998E-2</v>
      </c>
      <c r="S106" s="334">
        <f>R106*(($S$100+$S$101+$S$116)/(1-$R$102))</f>
        <v>531.20269082444281</v>
      </c>
      <c r="T106" s="186"/>
      <c r="U106" s="129" t="s">
        <v>12</v>
      </c>
      <c r="V106" s="143" t="s">
        <v>110</v>
      </c>
      <c r="W106" s="139">
        <v>4.4999999999999998E-2</v>
      </c>
      <c r="X106" s="334">
        <f>W106*(($X$100+$X$101+$X$116)/(1-$W$102))</f>
        <v>524.09642680239301</v>
      </c>
      <c r="Y106" s="186"/>
      <c r="Z106" s="129" t="s">
        <v>12</v>
      </c>
      <c r="AA106" s="143" t="s">
        <v>110</v>
      </c>
      <c r="AB106" s="139">
        <v>4.4999999999999998E-2</v>
      </c>
      <c r="AC106" s="334">
        <f>AB106*(($AC$100+$AC$101+$AC$116)/(1-$AB$102))</f>
        <v>560.02293874337511</v>
      </c>
    </row>
    <row r="107" spans="1:29" x14ac:dyDescent="0.25">
      <c r="A107" s="233" t="s">
        <v>18</v>
      </c>
      <c r="B107" s="233"/>
      <c r="C107" s="16">
        <f>SUM(C100:C102)</f>
        <v>0.24596134991766896</v>
      </c>
      <c r="D107" s="12">
        <f>D100+D101+D102+D106</f>
        <v>3148.3255191802355</v>
      </c>
      <c r="F107" s="233" t="s">
        <v>18</v>
      </c>
      <c r="G107" s="233"/>
      <c r="H107" s="16">
        <f>SUM(H100:H102)</f>
        <v>0.21596134991766897</v>
      </c>
      <c r="I107" s="178">
        <f>I100+I101+I102+I106</f>
        <v>2716.8978670419401</v>
      </c>
      <c r="J107" s="174"/>
      <c r="K107" s="264" t="s">
        <v>18</v>
      </c>
      <c r="L107" s="264"/>
      <c r="M107" s="116">
        <f>SUM(M100:M102)</f>
        <v>0.21596134991766897</v>
      </c>
      <c r="N107" s="191">
        <f>N100+N101+N102+N106</f>
        <v>2696.229568674004</v>
      </c>
      <c r="O107" s="197"/>
      <c r="P107" s="263" t="s">
        <v>18</v>
      </c>
      <c r="Q107" s="264"/>
      <c r="R107" s="116">
        <f>SUM(R100:R102)</f>
        <v>0.21596134991766897</v>
      </c>
      <c r="S107" s="152">
        <f>S100+S101+S102+S106</f>
        <v>2729.9104537676176</v>
      </c>
      <c r="T107" s="186"/>
      <c r="U107" s="264" t="s">
        <v>18</v>
      </c>
      <c r="V107" s="264"/>
      <c r="W107" s="116">
        <f>SUM(W100:W102)</f>
        <v>0.21596134991766897</v>
      </c>
      <c r="X107" s="152">
        <f>X100+X101+X102+X106</f>
        <v>2693.3905626297965</v>
      </c>
      <c r="Y107" s="186"/>
      <c r="Z107" s="264" t="s">
        <v>18</v>
      </c>
      <c r="AA107" s="264"/>
      <c r="AB107" s="116">
        <f>SUM(AB100:AB102)</f>
        <v>0.21596134991766897</v>
      </c>
      <c r="AC107" s="152">
        <f>AC100+AC101+AC102+AC106</f>
        <v>2878.0209536447155</v>
      </c>
    </row>
    <row r="108" spans="1:29" x14ac:dyDescent="0.25">
      <c r="G108" s="1"/>
      <c r="H108" s="1"/>
      <c r="J108" s="174"/>
      <c r="K108" s="186"/>
      <c r="L108" s="288"/>
      <c r="M108" s="288"/>
      <c r="N108" s="186"/>
      <c r="O108" s="197"/>
      <c r="P108" s="186"/>
      <c r="Q108" s="288"/>
      <c r="R108" s="288"/>
      <c r="S108" s="186"/>
      <c r="T108" s="186"/>
      <c r="U108" s="186"/>
      <c r="V108" s="288"/>
      <c r="W108" s="288"/>
      <c r="X108" s="186"/>
      <c r="Y108" s="186"/>
      <c r="Z108" s="186"/>
      <c r="AA108" s="288"/>
      <c r="AB108" s="288"/>
      <c r="AC108" s="186"/>
    </row>
    <row r="109" spans="1:29" ht="15" customHeight="1" x14ac:dyDescent="0.25">
      <c r="A109" s="235" t="s">
        <v>100</v>
      </c>
      <c r="B109" s="235"/>
      <c r="C109" s="235"/>
      <c r="D109" s="235"/>
      <c r="F109" s="235" t="s">
        <v>100</v>
      </c>
      <c r="G109" s="235"/>
      <c r="H109" s="235"/>
      <c r="I109" s="236"/>
      <c r="J109" s="174"/>
      <c r="K109" s="335" t="s">
        <v>100</v>
      </c>
      <c r="L109" s="335"/>
      <c r="M109" s="335"/>
      <c r="N109" s="336"/>
      <c r="O109" s="197"/>
      <c r="P109" s="337" t="s">
        <v>100</v>
      </c>
      <c r="Q109" s="335"/>
      <c r="R109" s="335"/>
      <c r="S109" s="335"/>
      <c r="T109" s="186"/>
      <c r="U109" s="335" t="s">
        <v>100</v>
      </c>
      <c r="V109" s="335"/>
      <c r="W109" s="335"/>
      <c r="X109" s="335"/>
      <c r="Y109" s="186"/>
      <c r="Z109" s="335" t="s">
        <v>100</v>
      </c>
      <c r="AA109" s="335"/>
      <c r="AB109" s="335"/>
      <c r="AC109" s="335"/>
    </row>
    <row r="110" spans="1:29" x14ac:dyDescent="0.25">
      <c r="A110" s="237" t="s">
        <v>82</v>
      </c>
      <c r="B110" s="238"/>
      <c r="C110" s="239"/>
      <c r="D110" s="35" t="s">
        <v>76</v>
      </c>
      <c r="F110" s="237" t="s">
        <v>82</v>
      </c>
      <c r="G110" s="238"/>
      <c r="H110" s="239"/>
      <c r="I110" s="159" t="s">
        <v>76</v>
      </c>
      <c r="J110" s="174"/>
      <c r="K110" s="268" t="s">
        <v>82</v>
      </c>
      <c r="L110" s="322"/>
      <c r="M110" s="263"/>
      <c r="N110" s="313" t="s">
        <v>76</v>
      </c>
      <c r="O110" s="197"/>
      <c r="P110" s="322" t="s">
        <v>82</v>
      </c>
      <c r="Q110" s="322"/>
      <c r="R110" s="263"/>
      <c r="S110" s="314" t="s">
        <v>76</v>
      </c>
      <c r="T110" s="186"/>
      <c r="U110" s="268" t="s">
        <v>82</v>
      </c>
      <c r="V110" s="322"/>
      <c r="W110" s="263"/>
      <c r="X110" s="314" t="s">
        <v>76</v>
      </c>
      <c r="Y110" s="186"/>
      <c r="Z110" s="268" t="s">
        <v>82</v>
      </c>
      <c r="AA110" s="322"/>
      <c r="AB110" s="263"/>
      <c r="AC110" s="314" t="s">
        <v>76</v>
      </c>
    </row>
    <row r="111" spans="1:29" ht="15" customHeight="1" x14ac:dyDescent="0.25">
      <c r="A111" s="9" t="s">
        <v>6</v>
      </c>
      <c r="B111" s="232" t="s">
        <v>77</v>
      </c>
      <c r="C111" s="232"/>
      <c r="D111" s="14">
        <f>D19</f>
        <v>6000</v>
      </c>
      <c r="F111" s="9" t="s">
        <v>6</v>
      </c>
      <c r="G111" s="232" t="s">
        <v>77</v>
      </c>
      <c r="H111" s="232"/>
      <c r="I111" s="163">
        <f>I19</f>
        <v>6000</v>
      </c>
      <c r="J111" s="174"/>
      <c r="K111" s="129" t="s">
        <v>6</v>
      </c>
      <c r="L111" s="269" t="s">
        <v>77</v>
      </c>
      <c r="M111" s="269"/>
      <c r="N111" s="323">
        <f>N19</f>
        <v>6000</v>
      </c>
      <c r="O111" s="197"/>
      <c r="P111" s="173" t="s">
        <v>6</v>
      </c>
      <c r="Q111" s="269" t="s">
        <v>77</v>
      </c>
      <c r="R111" s="269"/>
      <c r="S111" s="153">
        <f>S19</f>
        <v>6072</v>
      </c>
      <c r="T111" s="186"/>
      <c r="U111" s="129" t="s">
        <v>6</v>
      </c>
      <c r="V111" s="269" t="s">
        <v>77</v>
      </c>
      <c r="W111" s="269"/>
      <c r="X111" s="153">
        <f>X19</f>
        <v>6072</v>
      </c>
      <c r="Y111" s="186"/>
      <c r="Z111" s="129" t="s">
        <v>6</v>
      </c>
      <c r="AA111" s="269" t="s">
        <v>77</v>
      </c>
      <c r="AB111" s="269"/>
      <c r="AC111" s="153">
        <f>AC19</f>
        <v>6482.467200000001</v>
      </c>
    </row>
    <row r="112" spans="1:29" ht="30" customHeight="1" x14ac:dyDescent="0.25">
      <c r="A112" s="9" t="s">
        <v>8</v>
      </c>
      <c r="B112" s="232" t="s">
        <v>19</v>
      </c>
      <c r="C112" s="232"/>
      <c r="D112" s="14">
        <f>D53</f>
        <v>3014.5637999999999</v>
      </c>
      <c r="F112" s="9" t="s">
        <v>8</v>
      </c>
      <c r="G112" s="232" t="s">
        <v>19</v>
      </c>
      <c r="H112" s="232"/>
      <c r="I112" s="163">
        <f>I53</f>
        <v>3014.5637999999999</v>
      </c>
      <c r="J112" s="174"/>
      <c r="K112" s="129" t="s">
        <v>8</v>
      </c>
      <c r="L112" s="269" t="s">
        <v>19</v>
      </c>
      <c r="M112" s="269"/>
      <c r="N112" s="323">
        <f>N53</f>
        <v>2941.8378000000002</v>
      </c>
      <c r="O112" s="197"/>
      <c r="P112" s="173" t="s">
        <v>8</v>
      </c>
      <c r="Q112" s="269" t="s">
        <v>19</v>
      </c>
      <c r="R112" s="269"/>
      <c r="S112" s="153">
        <f>S53</f>
        <v>2981.8061375999996</v>
      </c>
      <c r="T112" s="186"/>
      <c r="U112" s="129" t="s">
        <v>8</v>
      </c>
      <c r="V112" s="269" t="s">
        <v>19</v>
      </c>
      <c r="W112" s="269"/>
      <c r="X112" s="153">
        <f>X53</f>
        <v>2981.8061375999996</v>
      </c>
      <c r="Y112" s="186"/>
      <c r="Z112" s="129" t="s">
        <v>8</v>
      </c>
      <c r="AA112" s="269" t="s">
        <v>19</v>
      </c>
      <c r="AB112" s="269"/>
      <c r="AC112" s="153">
        <f>AC53</f>
        <v>3192.37427010176</v>
      </c>
    </row>
    <row r="113" spans="1:29" ht="15" customHeight="1" x14ac:dyDescent="0.25">
      <c r="A113" s="9" t="s">
        <v>10</v>
      </c>
      <c r="B113" s="232" t="s">
        <v>78</v>
      </c>
      <c r="C113" s="232"/>
      <c r="D113" s="14">
        <f>D63</f>
        <v>538.17240000000004</v>
      </c>
      <c r="F113" s="9" t="s">
        <v>10</v>
      </c>
      <c r="G113" s="232" t="s">
        <v>78</v>
      </c>
      <c r="H113" s="232"/>
      <c r="I113" s="163">
        <f>I63</f>
        <v>451.62846000000002</v>
      </c>
      <c r="J113" s="174"/>
      <c r="K113" s="129" t="s">
        <v>10</v>
      </c>
      <c r="L113" s="269" t="s">
        <v>78</v>
      </c>
      <c r="M113" s="269"/>
      <c r="N113" s="323">
        <f>N63</f>
        <v>451.62846000000002</v>
      </c>
      <c r="O113" s="197"/>
      <c r="P113" s="173" t="s">
        <v>10</v>
      </c>
      <c r="Q113" s="269" t="s">
        <v>78</v>
      </c>
      <c r="R113" s="269"/>
      <c r="S113" s="153">
        <f>S63</f>
        <v>457.04800151999996</v>
      </c>
      <c r="T113" s="186"/>
      <c r="U113" s="129" t="s">
        <v>10</v>
      </c>
      <c r="V113" s="269" t="s">
        <v>78</v>
      </c>
      <c r="W113" s="269"/>
      <c r="X113" s="153">
        <f>X63</f>
        <v>328.54465036799996</v>
      </c>
      <c r="Y113" s="186"/>
      <c r="Z113" s="129" t="s">
        <v>10</v>
      </c>
      <c r="AA113" s="269" t="s">
        <v>78</v>
      </c>
      <c r="AB113" s="269"/>
      <c r="AC113" s="153">
        <f>AC63</f>
        <v>350.75426873287688</v>
      </c>
    </row>
    <row r="114" spans="1:29" ht="30" customHeight="1" x14ac:dyDescent="0.25">
      <c r="A114" s="9" t="s">
        <v>12</v>
      </c>
      <c r="B114" s="232" t="s">
        <v>53</v>
      </c>
      <c r="C114" s="232"/>
      <c r="D114" s="14">
        <f>D87</f>
        <v>93.816540000000003</v>
      </c>
      <c r="F114" s="9" t="s">
        <v>12</v>
      </c>
      <c r="G114" s="232" t="s">
        <v>53</v>
      </c>
      <c r="H114" s="232"/>
      <c r="I114" s="163">
        <f>I87</f>
        <v>93.816540000000003</v>
      </c>
      <c r="J114" s="174"/>
      <c r="K114" s="129" t="s">
        <v>12</v>
      </c>
      <c r="L114" s="269" t="s">
        <v>53</v>
      </c>
      <c r="M114" s="269"/>
      <c r="N114" s="323">
        <f>N87</f>
        <v>93.816540000000003</v>
      </c>
      <c r="O114" s="197"/>
      <c r="P114" s="173" t="s">
        <v>12</v>
      </c>
      <c r="Q114" s="269" t="s">
        <v>53</v>
      </c>
      <c r="R114" s="269"/>
      <c r="S114" s="153">
        <f>S87</f>
        <v>94.942338479999989</v>
      </c>
      <c r="T114" s="186"/>
      <c r="U114" s="129" t="s">
        <v>12</v>
      </c>
      <c r="V114" s="269" t="s">
        <v>53</v>
      </c>
      <c r="W114" s="269"/>
      <c r="X114" s="153">
        <f>X87</f>
        <v>94.942338479999989</v>
      </c>
      <c r="Y114" s="186"/>
      <c r="Z114" s="129" t="s">
        <v>12</v>
      </c>
      <c r="AA114" s="269" t="s">
        <v>53</v>
      </c>
      <c r="AB114" s="269"/>
      <c r="AC114" s="153">
        <f>AC87</f>
        <v>101.36044056124801</v>
      </c>
    </row>
    <row r="115" spans="1:29" ht="15" customHeight="1" x14ac:dyDescent="0.25">
      <c r="A115" s="9" t="s">
        <v>14</v>
      </c>
      <c r="B115" s="232" t="s">
        <v>67</v>
      </c>
      <c r="C115" s="232"/>
      <c r="D115" s="14">
        <f>D95</f>
        <v>0</v>
      </c>
      <c r="F115" s="9" t="s">
        <v>14</v>
      </c>
      <c r="G115" s="232" t="s">
        <v>67</v>
      </c>
      <c r="H115" s="232"/>
      <c r="I115" s="163">
        <f>I95</f>
        <v>0</v>
      </c>
      <c r="J115" s="174"/>
      <c r="K115" s="129" t="s">
        <v>14</v>
      </c>
      <c r="L115" s="269" t="s">
        <v>67</v>
      </c>
      <c r="M115" s="269"/>
      <c r="N115" s="323">
        <f>N95</f>
        <v>0</v>
      </c>
      <c r="O115" s="197"/>
      <c r="P115" s="173" t="s">
        <v>14</v>
      </c>
      <c r="Q115" s="269" t="s">
        <v>67</v>
      </c>
      <c r="R115" s="269"/>
      <c r="S115" s="153">
        <f>S95</f>
        <v>0</v>
      </c>
      <c r="T115" s="186"/>
      <c r="U115" s="129" t="s">
        <v>14</v>
      </c>
      <c r="V115" s="269" t="s">
        <v>67</v>
      </c>
      <c r="W115" s="269"/>
      <c r="X115" s="153">
        <f>X95</f>
        <v>0</v>
      </c>
      <c r="Y115" s="186"/>
      <c r="Z115" s="129" t="s">
        <v>14</v>
      </c>
      <c r="AA115" s="269" t="s">
        <v>67</v>
      </c>
      <c r="AB115" s="269"/>
      <c r="AC115" s="153">
        <f>AC95</f>
        <v>0</v>
      </c>
    </row>
    <row r="116" spans="1:29" x14ac:dyDescent="0.25">
      <c r="A116" s="233" t="s">
        <v>79</v>
      </c>
      <c r="B116" s="233"/>
      <c r="C116" s="233"/>
      <c r="D116" s="14">
        <f>SUM(D111:D115)</f>
        <v>9646.5527399999992</v>
      </c>
      <c r="F116" s="233" t="s">
        <v>79</v>
      </c>
      <c r="G116" s="233"/>
      <c r="H116" s="233"/>
      <c r="I116" s="163">
        <f>SUM(I111:I115)</f>
        <v>9560.0087999999996</v>
      </c>
      <c r="J116" s="174"/>
      <c r="K116" s="264" t="s">
        <v>79</v>
      </c>
      <c r="L116" s="264"/>
      <c r="M116" s="264"/>
      <c r="N116" s="323">
        <f>SUM(N111:N115)</f>
        <v>9487.2828000000009</v>
      </c>
      <c r="O116" s="197"/>
      <c r="P116" s="263" t="s">
        <v>79</v>
      </c>
      <c r="Q116" s="264"/>
      <c r="R116" s="264"/>
      <c r="S116" s="153">
        <f>SUM(S111:S115)</f>
        <v>9605.796477599999</v>
      </c>
      <c r="T116" s="186"/>
      <c r="U116" s="264" t="s">
        <v>79</v>
      </c>
      <c r="V116" s="264"/>
      <c r="W116" s="264"/>
      <c r="X116" s="153">
        <f>SUM(X111:X115)</f>
        <v>9477.2931264479994</v>
      </c>
      <c r="Y116" s="186"/>
      <c r="Z116" s="264" t="s">
        <v>79</v>
      </c>
      <c r="AA116" s="264"/>
      <c r="AB116" s="264"/>
      <c r="AC116" s="153">
        <f>SUM(AC111:AC115)</f>
        <v>10126.956179395886</v>
      </c>
    </row>
    <row r="117" spans="1:29" x14ac:dyDescent="0.25">
      <c r="A117" s="2" t="s">
        <v>16</v>
      </c>
      <c r="B117" s="234" t="s">
        <v>72</v>
      </c>
      <c r="C117" s="234"/>
      <c r="D117" s="14">
        <f>D107</f>
        <v>3148.3255191802355</v>
      </c>
      <c r="F117" s="2" t="s">
        <v>16</v>
      </c>
      <c r="G117" s="234" t="s">
        <v>72</v>
      </c>
      <c r="H117" s="234"/>
      <c r="I117" s="163">
        <f>I107</f>
        <v>2716.8978670419401</v>
      </c>
      <c r="J117" s="174"/>
      <c r="K117" s="128" t="s">
        <v>16</v>
      </c>
      <c r="L117" s="267" t="s">
        <v>72</v>
      </c>
      <c r="M117" s="267"/>
      <c r="N117" s="323">
        <f>N107</f>
        <v>2696.229568674004</v>
      </c>
      <c r="O117" s="197"/>
      <c r="P117" s="172" t="s">
        <v>16</v>
      </c>
      <c r="Q117" s="267" t="s">
        <v>72</v>
      </c>
      <c r="R117" s="267"/>
      <c r="S117" s="153">
        <f>S107</f>
        <v>2729.9104537676176</v>
      </c>
      <c r="T117" s="186"/>
      <c r="U117" s="128" t="s">
        <v>16</v>
      </c>
      <c r="V117" s="267" t="s">
        <v>72</v>
      </c>
      <c r="W117" s="267"/>
      <c r="X117" s="153">
        <f>X107</f>
        <v>2693.3905626297965</v>
      </c>
      <c r="Y117" s="186"/>
      <c r="Z117" s="128" t="s">
        <v>16</v>
      </c>
      <c r="AA117" s="267" t="s">
        <v>72</v>
      </c>
      <c r="AB117" s="267"/>
      <c r="AC117" s="153">
        <f>AC107</f>
        <v>2878.0209536447155</v>
      </c>
    </row>
    <row r="118" spans="1:29" x14ac:dyDescent="0.25">
      <c r="A118" s="233" t="s">
        <v>80</v>
      </c>
      <c r="B118" s="233"/>
      <c r="C118" s="233"/>
      <c r="D118" s="14">
        <f>SUM(D116:D117)</f>
        <v>12794.878259180234</v>
      </c>
      <c r="F118" s="233" t="s">
        <v>80</v>
      </c>
      <c r="G118" s="233"/>
      <c r="H118" s="233"/>
      <c r="I118" s="180">
        <f>SUM(I116:I117)</f>
        <v>12276.90666704194</v>
      </c>
      <c r="J118" s="174"/>
      <c r="K118" s="264" t="s">
        <v>80</v>
      </c>
      <c r="L118" s="264"/>
      <c r="M118" s="264"/>
      <c r="N118" s="323">
        <f>SUM(N116:N117)</f>
        <v>12183.512368674004</v>
      </c>
      <c r="O118" s="197"/>
      <c r="P118" s="263" t="s">
        <v>80</v>
      </c>
      <c r="Q118" s="264"/>
      <c r="R118" s="264"/>
      <c r="S118" s="153">
        <f>SUM(S116:S117)</f>
        <v>12335.706931367617</v>
      </c>
      <c r="T118" s="186"/>
      <c r="U118" s="264" t="s">
        <v>80</v>
      </c>
      <c r="V118" s="264"/>
      <c r="W118" s="264"/>
      <c r="X118" s="153">
        <f>SUM(X116:X117)</f>
        <v>12170.683689077796</v>
      </c>
      <c r="Y118" s="186"/>
      <c r="Z118" s="264" t="s">
        <v>80</v>
      </c>
      <c r="AA118" s="264"/>
      <c r="AB118" s="264"/>
      <c r="AC118" s="153">
        <f>SUM(AC116:AC117)</f>
        <v>13004.9771330406</v>
      </c>
    </row>
  </sheetData>
  <mergeCells count="383">
    <mergeCell ref="L114:M114"/>
    <mergeCell ref="L115:M115"/>
    <mergeCell ref="K116:M116"/>
    <mergeCell ref="L117:M117"/>
    <mergeCell ref="K118:M118"/>
    <mergeCell ref="K97:N97"/>
    <mergeCell ref="K98:L98"/>
    <mergeCell ref="M98:N98"/>
    <mergeCell ref="K107:L107"/>
    <mergeCell ref="K109:N109"/>
    <mergeCell ref="K110:M110"/>
    <mergeCell ref="L111:M111"/>
    <mergeCell ref="L112:M112"/>
    <mergeCell ref="L113:M113"/>
    <mergeCell ref="L85:M85"/>
    <mergeCell ref="K87:M87"/>
    <mergeCell ref="K89:N89"/>
    <mergeCell ref="L90:M90"/>
    <mergeCell ref="L91:M91"/>
    <mergeCell ref="L92:M92"/>
    <mergeCell ref="L93:M93"/>
    <mergeCell ref="L94:M94"/>
    <mergeCell ref="K95:M95"/>
    <mergeCell ref="K63:L63"/>
    <mergeCell ref="K65:N65"/>
    <mergeCell ref="K66:N66"/>
    <mergeCell ref="K68:N68"/>
    <mergeCell ref="K76:L76"/>
    <mergeCell ref="K78:N78"/>
    <mergeCell ref="K81:L81"/>
    <mergeCell ref="K83:N83"/>
    <mergeCell ref="L84:M84"/>
    <mergeCell ref="K40:N40"/>
    <mergeCell ref="K46:M46"/>
    <mergeCell ref="K48:N48"/>
    <mergeCell ref="L49:M49"/>
    <mergeCell ref="L50:M50"/>
    <mergeCell ref="L51:M51"/>
    <mergeCell ref="L52:M52"/>
    <mergeCell ref="K53:M53"/>
    <mergeCell ref="K55:N55"/>
    <mergeCell ref="K1:N1"/>
    <mergeCell ref="K2:N2"/>
    <mergeCell ref="K3:N3"/>
    <mergeCell ref="M4:N4"/>
    <mergeCell ref="M5:N5"/>
    <mergeCell ref="M6:N6"/>
    <mergeCell ref="M7:N7"/>
    <mergeCell ref="M8:N8"/>
    <mergeCell ref="M9:N9"/>
    <mergeCell ref="K11:N11"/>
    <mergeCell ref="L12:M12"/>
    <mergeCell ref="L13:M13"/>
    <mergeCell ref="L14:M14"/>
    <mergeCell ref="L15:M15"/>
    <mergeCell ref="L16:M16"/>
    <mergeCell ref="L17:M17"/>
    <mergeCell ref="L18:M18"/>
    <mergeCell ref="K19:M19"/>
    <mergeCell ref="K21:N21"/>
    <mergeCell ref="K22:N22"/>
    <mergeCell ref="K26:L26"/>
    <mergeCell ref="K28:N28"/>
    <mergeCell ref="K38:L38"/>
    <mergeCell ref="Z110:AB110"/>
    <mergeCell ref="AA111:AB111"/>
    <mergeCell ref="AA112:AB112"/>
    <mergeCell ref="AA113:AB113"/>
    <mergeCell ref="Z78:AC78"/>
    <mergeCell ref="Z81:AA81"/>
    <mergeCell ref="Z83:AC83"/>
    <mergeCell ref="AA84:AB84"/>
    <mergeCell ref="AA85:AB85"/>
    <mergeCell ref="Z87:AB87"/>
    <mergeCell ref="Z89:AC89"/>
    <mergeCell ref="AA90:AB90"/>
    <mergeCell ref="AA91:AB91"/>
    <mergeCell ref="AA51:AB51"/>
    <mergeCell ref="AA52:AB52"/>
    <mergeCell ref="Z53:AB53"/>
    <mergeCell ref="Z55:AC55"/>
    <mergeCell ref="Z63:AA63"/>
    <mergeCell ref="Z65:AC65"/>
    <mergeCell ref="AA114:AB114"/>
    <mergeCell ref="AA115:AB115"/>
    <mergeCell ref="Z116:AB116"/>
    <mergeCell ref="AA117:AB117"/>
    <mergeCell ref="Z118:AB118"/>
    <mergeCell ref="AA92:AB92"/>
    <mergeCell ref="AA93:AB93"/>
    <mergeCell ref="AA94:AB94"/>
    <mergeCell ref="Z95:AB95"/>
    <mergeCell ref="Z97:AC97"/>
    <mergeCell ref="Z98:AA98"/>
    <mergeCell ref="AB98:AC98"/>
    <mergeCell ref="Z107:AA107"/>
    <mergeCell ref="Z109:AC109"/>
    <mergeCell ref="Z66:AC66"/>
    <mergeCell ref="Z68:AC68"/>
    <mergeCell ref="Z76:AA76"/>
    <mergeCell ref="Z22:AC22"/>
    <mergeCell ref="Z26:AA26"/>
    <mergeCell ref="Z28:AC28"/>
    <mergeCell ref="Z38:AA38"/>
    <mergeCell ref="Z40:AC40"/>
    <mergeCell ref="Z46:AB46"/>
    <mergeCell ref="Z48:AC48"/>
    <mergeCell ref="AA49:AB49"/>
    <mergeCell ref="AA50:AB50"/>
    <mergeCell ref="V114:W114"/>
    <mergeCell ref="V115:W115"/>
    <mergeCell ref="U116:W116"/>
    <mergeCell ref="V117:W117"/>
    <mergeCell ref="U118:W118"/>
    <mergeCell ref="Z1:AC1"/>
    <mergeCell ref="Z2:AC2"/>
    <mergeCell ref="Z3:AC3"/>
    <mergeCell ref="AB4:AC4"/>
    <mergeCell ref="AB5:AC5"/>
    <mergeCell ref="AB6:AC6"/>
    <mergeCell ref="AB7:AC7"/>
    <mergeCell ref="AB8:AC8"/>
    <mergeCell ref="AB9:AC9"/>
    <mergeCell ref="Z11:AC11"/>
    <mergeCell ref="AA12:AB12"/>
    <mergeCell ref="AA13:AB13"/>
    <mergeCell ref="AA14:AB14"/>
    <mergeCell ref="AA15:AB15"/>
    <mergeCell ref="AA16:AB16"/>
    <mergeCell ref="AA17:AB17"/>
    <mergeCell ref="AA18:AB18"/>
    <mergeCell ref="Z19:AB19"/>
    <mergeCell ref="Z21:AC21"/>
    <mergeCell ref="U97:X97"/>
    <mergeCell ref="U98:V98"/>
    <mergeCell ref="W98:X98"/>
    <mergeCell ref="U107:V107"/>
    <mergeCell ref="U109:X109"/>
    <mergeCell ref="U110:W110"/>
    <mergeCell ref="V111:W111"/>
    <mergeCell ref="V112:W112"/>
    <mergeCell ref="V113:W113"/>
    <mergeCell ref="V85:W85"/>
    <mergeCell ref="U87:W87"/>
    <mergeCell ref="U89:X89"/>
    <mergeCell ref="V90:W90"/>
    <mergeCell ref="V91:W91"/>
    <mergeCell ref="V92:W92"/>
    <mergeCell ref="V93:W93"/>
    <mergeCell ref="V94:W94"/>
    <mergeCell ref="U95:W95"/>
    <mergeCell ref="U63:V63"/>
    <mergeCell ref="U65:X65"/>
    <mergeCell ref="U66:X66"/>
    <mergeCell ref="U68:X68"/>
    <mergeCell ref="U76:V76"/>
    <mergeCell ref="U78:X78"/>
    <mergeCell ref="U81:V81"/>
    <mergeCell ref="U83:X83"/>
    <mergeCell ref="V84:W84"/>
    <mergeCell ref="U40:X40"/>
    <mergeCell ref="U46:W46"/>
    <mergeCell ref="U48:X48"/>
    <mergeCell ref="V49:W49"/>
    <mergeCell ref="V50:W50"/>
    <mergeCell ref="V51:W51"/>
    <mergeCell ref="V52:W52"/>
    <mergeCell ref="U53:W53"/>
    <mergeCell ref="U55:X55"/>
    <mergeCell ref="P118:R118"/>
    <mergeCell ref="U1:X1"/>
    <mergeCell ref="U2:X2"/>
    <mergeCell ref="U3:X3"/>
    <mergeCell ref="W4:X4"/>
    <mergeCell ref="W5:X5"/>
    <mergeCell ref="W6:X6"/>
    <mergeCell ref="W7:X7"/>
    <mergeCell ref="W8:X8"/>
    <mergeCell ref="W9:X9"/>
    <mergeCell ref="U11:X11"/>
    <mergeCell ref="V12:W12"/>
    <mergeCell ref="V13:W13"/>
    <mergeCell ref="V14:W14"/>
    <mergeCell ref="V15:W15"/>
    <mergeCell ref="V16:W16"/>
    <mergeCell ref="V17:W17"/>
    <mergeCell ref="V18:W18"/>
    <mergeCell ref="U19:W19"/>
    <mergeCell ref="U21:X21"/>
    <mergeCell ref="U22:X22"/>
    <mergeCell ref="U26:V26"/>
    <mergeCell ref="U28:X28"/>
    <mergeCell ref="U38:V38"/>
    <mergeCell ref="P109:S109"/>
    <mergeCell ref="P110:R110"/>
    <mergeCell ref="Q111:R111"/>
    <mergeCell ref="Q112:R112"/>
    <mergeCell ref="Q113:R113"/>
    <mergeCell ref="Q114:R114"/>
    <mergeCell ref="Q115:R115"/>
    <mergeCell ref="P116:R116"/>
    <mergeCell ref="Q117:R117"/>
    <mergeCell ref="Q91:R91"/>
    <mergeCell ref="Q92:R92"/>
    <mergeCell ref="Q93:R93"/>
    <mergeCell ref="Q94:R94"/>
    <mergeCell ref="P95:R95"/>
    <mergeCell ref="P97:S97"/>
    <mergeCell ref="P98:Q98"/>
    <mergeCell ref="R98:S98"/>
    <mergeCell ref="P107:Q107"/>
    <mergeCell ref="P76:Q76"/>
    <mergeCell ref="P78:S78"/>
    <mergeCell ref="P81:Q81"/>
    <mergeCell ref="P83:S83"/>
    <mergeCell ref="Q84:R84"/>
    <mergeCell ref="Q85:R85"/>
    <mergeCell ref="P87:R87"/>
    <mergeCell ref="P89:S89"/>
    <mergeCell ref="Q90:R90"/>
    <mergeCell ref="Q50:R50"/>
    <mergeCell ref="Q51:R51"/>
    <mergeCell ref="Q52:R52"/>
    <mergeCell ref="P53:R53"/>
    <mergeCell ref="P55:S55"/>
    <mergeCell ref="P63:Q63"/>
    <mergeCell ref="P65:S65"/>
    <mergeCell ref="P66:S66"/>
    <mergeCell ref="P68:S68"/>
    <mergeCell ref="P21:S21"/>
    <mergeCell ref="P22:S22"/>
    <mergeCell ref="P26:Q26"/>
    <mergeCell ref="P28:S28"/>
    <mergeCell ref="P38:Q38"/>
    <mergeCell ref="P40:S40"/>
    <mergeCell ref="P46:R46"/>
    <mergeCell ref="P48:S48"/>
    <mergeCell ref="Q49:R49"/>
    <mergeCell ref="P11:S11"/>
    <mergeCell ref="Q12:R12"/>
    <mergeCell ref="Q13:R13"/>
    <mergeCell ref="Q14:R14"/>
    <mergeCell ref="Q15:R15"/>
    <mergeCell ref="Q16:R16"/>
    <mergeCell ref="Q17:R17"/>
    <mergeCell ref="Q18:R18"/>
    <mergeCell ref="P19:R19"/>
    <mergeCell ref="P1:S1"/>
    <mergeCell ref="P2:S2"/>
    <mergeCell ref="P3:S3"/>
    <mergeCell ref="R4:S4"/>
    <mergeCell ref="R5:S5"/>
    <mergeCell ref="R6:S6"/>
    <mergeCell ref="R7:S7"/>
    <mergeCell ref="R8:S8"/>
    <mergeCell ref="R9:S9"/>
    <mergeCell ref="F116:H116"/>
    <mergeCell ref="G117:H117"/>
    <mergeCell ref="F118:H118"/>
    <mergeCell ref="G111:H111"/>
    <mergeCell ref="G112:H112"/>
    <mergeCell ref="G113:H113"/>
    <mergeCell ref="G114:H114"/>
    <mergeCell ref="G115:H115"/>
    <mergeCell ref="F98:G98"/>
    <mergeCell ref="H98:I98"/>
    <mergeCell ref="F107:G107"/>
    <mergeCell ref="F109:I109"/>
    <mergeCell ref="F110:H110"/>
    <mergeCell ref="G92:H92"/>
    <mergeCell ref="G93:H93"/>
    <mergeCell ref="G94:H94"/>
    <mergeCell ref="F95:H95"/>
    <mergeCell ref="F97:I97"/>
    <mergeCell ref="G85:H85"/>
    <mergeCell ref="F87:H87"/>
    <mergeCell ref="F89:I89"/>
    <mergeCell ref="G90:H90"/>
    <mergeCell ref="G91:H91"/>
    <mergeCell ref="F76:G76"/>
    <mergeCell ref="F78:I78"/>
    <mergeCell ref="F81:G81"/>
    <mergeCell ref="F83:I83"/>
    <mergeCell ref="G84:H84"/>
    <mergeCell ref="F55:I55"/>
    <mergeCell ref="F63:G63"/>
    <mergeCell ref="F65:I65"/>
    <mergeCell ref="F66:I66"/>
    <mergeCell ref="F68:I68"/>
    <mergeCell ref="G49:H49"/>
    <mergeCell ref="G50:H50"/>
    <mergeCell ref="G51:H51"/>
    <mergeCell ref="G52:H52"/>
    <mergeCell ref="F53:H53"/>
    <mergeCell ref="F28:I28"/>
    <mergeCell ref="F38:G38"/>
    <mergeCell ref="F40:I40"/>
    <mergeCell ref="F46:H46"/>
    <mergeCell ref="F48:I48"/>
    <mergeCell ref="G18:H18"/>
    <mergeCell ref="F19:H19"/>
    <mergeCell ref="F21:I21"/>
    <mergeCell ref="F22:I22"/>
    <mergeCell ref="F26:G26"/>
    <mergeCell ref="G13:H13"/>
    <mergeCell ref="G14:H14"/>
    <mergeCell ref="G15:H15"/>
    <mergeCell ref="G16:H16"/>
    <mergeCell ref="G17:H17"/>
    <mergeCell ref="H7:I7"/>
    <mergeCell ref="H8:I8"/>
    <mergeCell ref="H9:I9"/>
    <mergeCell ref="F11:I11"/>
    <mergeCell ref="G12:H12"/>
    <mergeCell ref="F1:I1"/>
    <mergeCell ref="F3:I3"/>
    <mergeCell ref="H4:I4"/>
    <mergeCell ref="H5:I5"/>
    <mergeCell ref="H6:I6"/>
    <mergeCell ref="F2:I2"/>
    <mergeCell ref="B14:C14"/>
    <mergeCell ref="A1:D1"/>
    <mergeCell ref="A3:D3"/>
    <mergeCell ref="C4:D4"/>
    <mergeCell ref="C5:D5"/>
    <mergeCell ref="C6:D6"/>
    <mergeCell ref="C7:D7"/>
    <mergeCell ref="C8:D8"/>
    <mergeCell ref="C9:D9"/>
    <mergeCell ref="A11:D11"/>
    <mergeCell ref="B12:C12"/>
    <mergeCell ref="B13:C13"/>
    <mergeCell ref="B15:C15"/>
    <mergeCell ref="B16:C16"/>
    <mergeCell ref="B17:C17"/>
    <mergeCell ref="B18:C18"/>
    <mergeCell ref="A19:C19"/>
    <mergeCell ref="A21:D21"/>
    <mergeCell ref="A22:D22"/>
    <mergeCell ref="A26:B26"/>
    <mergeCell ref="A48:D48"/>
    <mergeCell ref="A28:D28"/>
    <mergeCell ref="A38:B38"/>
    <mergeCell ref="A40:D40"/>
    <mergeCell ref="A46:C46"/>
    <mergeCell ref="A68:D68"/>
    <mergeCell ref="B49:C49"/>
    <mergeCell ref="B50:C50"/>
    <mergeCell ref="B51:C51"/>
    <mergeCell ref="B52:C52"/>
    <mergeCell ref="A53:C53"/>
    <mergeCell ref="A55:D55"/>
    <mergeCell ref="A63:B63"/>
    <mergeCell ref="A65:D65"/>
    <mergeCell ref="A66:D66"/>
    <mergeCell ref="B92:C92"/>
    <mergeCell ref="A76:B76"/>
    <mergeCell ref="A78:D78"/>
    <mergeCell ref="A81:B81"/>
    <mergeCell ref="A83:D83"/>
    <mergeCell ref="B84:C84"/>
    <mergeCell ref="B85:C85"/>
    <mergeCell ref="A87:C87"/>
    <mergeCell ref="A89:D89"/>
    <mergeCell ref="B90:C90"/>
    <mergeCell ref="B91:C91"/>
    <mergeCell ref="A118:C118"/>
    <mergeCell ref="B112:C112"/>
    <mergeCell ref="B113:C113"/>
    <mergeCell ref="B114:C114"/>
    <mergeCell ref="B115:C115"/>
    <mergeCell ref="A116:C116"/>
    <mergeCell ref="B117:C117"/>
    <mergeCell ref="B111:C111"/>
    <mergeCell ref="B93:C93"/>
    <mergeCell ref="B94:C94"/>
    <mergeCell ref="A95:C95"/>
    <mergeCell ref="A97:D97"/>
    <mergeCell ref="A98:B98"/>
    <mergeCell ref="C98:D98"/>
    <mergeCell ref="A107:B107"/>
    <mergeCell ref="A109:D109"/>
    <mergeCell ref="A110:C1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Quadro-Resumo</vt:lpstr>
      <vt:lpstr>Planilha1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Dados</vt:lpstr>
      <vt:lpstr>Adicional Noturno E Feriados</vt:lpstr>
      <vt:lpstr>Cálculo da garantia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Fontoura Campos da Silva</dc:creator>
  <cp:lastModifiedBy>Eliaquin Vieira dos Santos</cp:lastModifiedBy>
  <cp:lastPrinted>2019-07-26T18:13:31Z</cp:lastPrinted>
  <dcterms:created xsi:type="dcterms:W3CDTF">2019-04-29T17:44:08Z</dcterms:created>
  <dcterms:modified xsi:type="dcterms:W3CDTF">2022-03-03T19:46:03Z</dcterms:modified>
</cp:coreProperties>
</file>