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W:\SUCOP\SECCON\2023\PROVISÓRIOS SECCON\TERMO DE APOSTILAMENTO\IV TA - TCUI 001-2011 CEF SEi n. 0004295-91.2020.4.90.8000\"/>
    </mc:Choice>
  </mc:AlternateContent>
  <xr:revisionPtr revIDLastSave="0" documentId="13_ncr:1_{08B95BAD-363B-4522-BE3C-26D6E5A5A65A}" xr6:coauthVersionLast="47" xr6:coauthVersionMax="47" xr10:uidLastSave="{00000000-0000-0000-0000-000000000000}"/>
  <bookViews>
    <workbookView xWindow="28680" yWindow="-120" windowWidth="29040" windowHeight="15840" xr2:uid="{87603126-B820-4940-9B05-6274AF1CE613}"/>
  </bookViews>
  <sheets>
    <sheet name="Planilha de custo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18" i="1" l="1"/>
  <c r="N17" i="1"/>
  <c r="N16" i="1"/>
  <c r="H16" i="1"/>
  <c r="H13" i="1"/>
  <c r="H10" i="1"/>
  <c r="E17" i="1" l="1"/>
  <c r="E14" i="1"/>
  <c r="E11" i="1"/>
  <c r="C17" i="1" l="1"/>
  <c r="C18" i="1"/>
  <c r="E18" i="1" s="1"/>
  <c r="C16" i="1"/>
  <c r="E16" i="1" s="1"/>
  <c r="F16" i="1" l="1"/>
  <c r="C9" i="1"/>
  <c r="C15" i="1"/>
  <c r="E15" i="1" s="1"/>
  <c r="C14" i="1"/>
  <c r="C13" i="1"/>
  <c r="E13" i="1" s="1"/>
  <c r="C12" i="1"/>
  <c r="E12" i="1" s="1"/>
  <c r="C11" i="1"/>
  <c r="C10" i="1"/>
  <c r="E10" i="1" s="1"/>
  <c r="O16" i="1" l="1"/>
  <c r="F13" i="1"/>
  <c r="F10" i="1"/>
  <c r="P16" i="1" l="1"/>
  <c r="Q16" i="1"/>
  <c r="R16" i="1"/>
  <c r="O17" i="1"/>
  <c r="Q17" i="1" s="1"/>
  <c r="O18" i="1" l="1"/>
  <c r="P17" i="1"/>
  <c r="R17" i="1"/>
  <c r="I9" i="1"/>
  <c r="P18" i="1" l="1"/>
  <c r="Q18" i="1"/>
  <c r="R18" i="1" s="1"/>
  <c r="I10" i="1"/>
  <c r="I13" i="1" l="1"/>
  <c r="I16" i="1"/>
</calcChain>
</file>

<file path=xl/sharedStrings.xml><?xml version="1.0" encoding="utf-8"?>
<sst xmlns="http://schemas.openxmlformats.org/spreadsheetml/2006/main" count="36" uniqueCount="36">
  <si>
    <t>CONSELHO DA JUSTIÇA FEDERAL</t>
  </si>
  <si>
    <t>DIRETORIA EXECUTIVA DE ADMINISTRAÇÃO E DE GESTÃO DE PESSOAS</t>
  </si>
  <si>
    <t>Dias</t>
  </si>
  <si>
    <t>INPC-IBGE Total por Período</t>
  </si>
  <si>
    <t>INPC-IBGE Proporcional por Período</t>
  </si>
  <si>
    <t>INPC-IBGE Somado por Período</t>
  </si>
  <si>
    <t>SEÇÃO DE CONTRATOS</t>
  </si>
  <si>
    <t xml:space="preserve">PROCESSO SEI N. 0004295-91.2020.4.90.8000 </t>
  </si>
  <si>
    <t>Valor por M²</t>
  </si>
  <si>
    <t>Data Início dos Efeitos Financeiros</t>
  </si>
  <si>
    <t>Data Fim dos Efeitos Financeiros</t>
  </si>
  <si>
    <t>M²</t>
  </si>
  <si>
    <t>Valor Mensal</t>
  </si>
  <si>
    <t>II Apostilamento</t>
  </si>
  <si>
    <t>III Apostilamento</t>
  </si>
  <si>
    <t>Termo</t>
  </si>
  <si>
    <t>Valor do m²</t>
  </si>
  <si>
    <t>Cessão de Uso de Imóvel</t>
  </si>
  <si>
    <t>I Apostilamento</t>
  </si>
  <si>
    <t>IV Apostilamento</t>
  </si>
  <si>
    <t>Diferença do m²</t>
  </si>
  <si>
    <t>Valor Total</t>
  </si>
  <si>
    <t>Valor Anual</t>
  </si>
  <si>
    <t>Área (m²)</t>
  </si>
  <si>
    <t>Índice INPC</t>
  </si>
  <si>
    <t>SUBSECRETARIA DE COMPRAS, LICITAÇÕES E CONTRATOS</t>
  </si>
  <si>
    <t>a partir de 23/2/2015</t>
  </si>
  <si>
    <t>a partir de 22/2/2016</t>
  </si>
  <si>
    <t>a partir de 22/2/2017</t>
  </si>
  <si>
    <t>a partir de 22/2/2018</t>
  </si>
  <si>
    <t>a partir de 22/2/2019</t>
  </si>
  <si>
    <t>a partir de 22/2/2020</t>
  </si>
  <si>
    <t>a partir de 22/2/2021</t>
  </si>
  <si>
    <t>a partir de 22/2/2022</t>
  </si>
  <si>
    <t>a partir de 22/2/2023</t>
  </si>
  <si>
    <t>Efeitos Financeiros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</si>
</sst>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164" formatCode="0.000000%"/>
    <numFmt numFmtId="166" formatCode="&quot;R$&quot;\ #,##0.00"/>
  </numFmts>
  <fonts count="6" x14ac:knownFonts="1">
    <font>
      <sz val="11"/>
      <color theme="1"/>
      <name val="Calibri"/>
      <family val="2"/>
      <scheme val="minor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9" fontId="5" fillId="0" borderId="0" applyFont="0" applyFill="0" applyBorder="0" applyAlignment="0" applyProtection="0"/>
    <xf numFmtId="44" fontId="5" fillId="0" borderId="0" applyFont="0" applyFill="0" applyBorder="0" applyAlignment="0" applyProtection="0"/>
  </cellStyleXfs>
  <cellXfs count="63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/>
    </xf>
    <xf numFmtId="1" fontId="3" fillId="0" borderId="2" xfId="0" applyNumberFormat="1" applyFont="1" applyBorder="1" applyAlignment="1">
      <alignment horizontal="center" vertical="center" wrapText="1"/>
    </xf>
    <xf numFmtId="164" fontId="3" fillId="0" borderId="2" xfId="1" applyNumberFormat="1" applyFont="1" applyBorder="1" applyAlignment="1">
      <alignment horizontal="center" vertical="center"/>
    </xf>
    <xf numFmtId="14" fontId="3" fillId="0" borderId="2" xfId="0" applyNumberFormat="1" applyFont="1" applyBorder="1" applyAlignment="1">
      <alignment horizontal="center" vertical="center" wrapText="1"/>
    </xf>
    <xf numFmtId="1" fontId="3" fillId="0" borderId="2" xfId="0" applyNumberFormat="1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166" fontId="3" fillId="0" borderId="3" xfId="0" applyNumberFormat="1" applyFont="1" applyBorder="1" applyAlignment="1">
      <alignment horizontal="center" vertical="center"/>
    </xf>
    <xf numFmtId="166" fontId="3" fillId="0" borderId="6" xfId="0" applyNumberFormat="1" applyFont="1" applyBorder="1" applyAlignment="1">
      <alignment horizontal="center" vertical="center"/>
    </xf>
    <xf numFmtId="166" fontId="3" fillId="0" borderId="4" xfId="0" applyNumberFormat="1" applyFont="1" applyBorder="1" applyAlignment="1">
      <alignment horizontal="center" vertical="center"/>
    </xf>
    <xf numFmtId="164" fontId="3" fillId="0" borderId="3" xfId="1" applyNumberFormat="1" applyFont="1" applyBorder="1" applyAlignment="1">
      <alignment horizontal="center" vertical="center"/>
    </xf>
    <xf numFmtId="164" fontId="3" fillId="0" borderId="6" xfId="1" applyNumberFormat="1" applyFont="1" applyBorder="1" applyAlignment="1">
      <alignment horizontal="center" vertical="center"/>
    </xf>
    <xf numFmtId="164" fontId="3" fillId="0" borderId="4" xfId="1" applyNumberFormat="1" applyFont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0" xfId="0" applyFont="1" applyFill="1" applyBorder="1" applyAlignment="1">
      <alignment horizontal="center" vertical="center"/>
    </xf>
    <xf numFmtId="0" fontId="3" fillId="0" borderId="0" xfId="0" applyNumberFormat="1" applyFont="1"/>
    <xf numFmtId="14" fontId="4" fillId="0" borderId="0" xfId="0" applyNumberFormat="1" applyFont="1" applyFill="1" applyBorder="1" applyAlignment="1"/>
    <xf numFmtId="166" fontId="3" fillId="0" borderId="0" xfId="0" applyNumberFormat="1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 wrapText="1"/>
    </xf>
    <xf numFmtId="166" fontId="3" fillId="0" borderId="0" xfId="0" applyNumberFormat="1" applyFont="1" applyBorder="1" applyAlignment="1">
      <alignment horizontal="center" vertical="center"/>
    </xf>
    <xf numFmtId="0" fontId="3" fillId="0" borderId="0" xfId="0" applyFont="1" applyBorder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44" fontId="3" fillId="0" borderId="0" xfId="2" applyFont="1" applyBorder="1" applyAlignment="1">
      <alignment horizontal="center" vertical="center"/>
    </xf>
    <xf numFmtId="44" fontId="3" fillId="0" borderId="0" xfId="2" applyFont="1" applyBorder="1" applyAlignment="1">
      <alignment horizontal="center" vertical="center" wrapText="1"/>
    </xf>
    <xf numFmtId="10" fontId="3" fillId="0" borderId="0" xfId="0" applyNumberFormat="1" applyFont="1" applyBorder="1" applyAlignment="1">
      <alignment horizontal="center" vertical="center"/>
    </xf>
    <xf numFmtId="164" fontId="3" fillId="0" borderId="0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44" fontId="3" fillId="0" borderId="3" xfId="2" applyFont="1" applyBorder="1" applyAlignment="1">
      <alignment horizontal="center" vertical="center"/>
    </xf>
    <xf numFmtId="44" fontId="3" fillId="0" borderId="6" xfId="2" applyFont="1" applyBorder="1" applyAlignment="1">
      <alignment horizontal="center" vertical="center"/>
    </xf>
    <xf numFmtId="44" fontId="3" fillId="0" borderId="4" xfId="2" applyFont="1" applyBorder="1" applyAlignment="1">
      <alignment horizontal="center" vertical="center"/>
    </xf>
    <xf numFmtId="0" fontId="3" fillId="0" borderId="0" xfId="0" applyFont="1" applyBorder="1" applyAlignment="1">
      <alignment vertical="center"/>
    </xf>
    <xf numFmtId="164" fontId="3" fillId="0" borderId="0" xfId="0" applyNumberFormat="1" applyFont="1" applyBorder="1" applyAlignment="1">
      <alignment vertical="center" wrapText="1"/>
    </xf>
    <xf numFmtId="44" fontId="3" fillId="0" borderId="2" xfId="2" applyFont="1" applyBorder="1" applyAlignment="1">
      <alignment horizontal="center" vertical="center"/>
    </xf>
    <xf numFmtId="164" fontId="3" fillId="0" borderId="2" xfId="0" applyNumberFormat="1" applyFont="1" applyBorder="1" applyAlignment="1">
      <alignment horizontal="center" vertical="center"/>
    </xf>
    <xf numFmtId="44" fontId="3" fillId="0" borderId="2" xfId="2" applyFont="1" applyBorder="1" applyAlignment="1">
      <alignment horizontal="center" vertical="center" wrapText="1"/>
    </xf>
    <xf numFmtId="164" fontId="3" fillId="0" borderId="2" xfId="0" applyNumberFormat="1" applyFont="1" applyBorder="1" applyAlignment="1">
      <alignment horizontal="center"/>
    </xf>
    <xf numFmtId="164" fontId="3" fillId="0" borderId="2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horizontal="center" vertical="center" wrapText="1"/>
    </xf>
    <xf numFmtId="164" fontId="3" fillId="0" borderId="4" xfId="0" applyNumberFormat="1" applyFont="1" applyBorder="1" applyAlignment="1">
      <alignment horizontal="center" vertical="center" wrapText="1"/>
    </xf>
    <xf numFmtId="164" fontId="3" fillId="0" borderId="3" xfId="1" applyNumberFormat="1" applyFont="1" applyBorder="1" applyAlignment="1">
      <alignment vertical="center"/>
    </xf>
    <xf numFmtId="166" fontId="3" fillId="0" borderId="3" xfId="0" applyNumberFormat="1" applyFont="1" applyBorder="1" applyAlignment="1">
      <alignment vertical="center"/>
    </xf>
    <xf numFmtId="44" fontId="3" fillId="0" borderId="3" xfId="2" applyFont="1" applyBorder="1" applyAlignment="1">
      <alignment vertical="center"/>
    </xf>
  </cellXfs>
  <cellStyles count="3">
    <cellStyle name="Moeda" xfId="2" builtinId="4"/>
    <cellStyle name="Normal" xfId="0" builtinId="0"/>
    <cellStyle name="Porcentagem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BB9B16-64E3-4C93-A5E6-83CD82B85E7A}">
  <dimension ref="A1:V40"/>
  <sheetViews>
    <sheetView showGridLines="0" tabSelected="1" topLeftCell="A6" zoomScaleNormal="100" workbookViewId="0">
      <selection activeCell="R31" sqref="R31"/>
    </sheetView>
  </sheetViews>
  <sheetFormatPr defaultRowHeight="15" x14ac:dyDescent="0.25"/>
  <cols>
    <col min="1" max="2" width="11.85546875" style="3" bestFit="1" customWidth="1"/>
    <col min="3" max="3" width="5.140625" style="3" bestFit="1" customWidth="1"/>
    <col min="4" max="4" width="12.42578125" style="3" bestFit="1" customWidth="1"/>
    <col min="5" max="5" width="12.85546875" style="3" bestFit="1" customWidth="1"/>
    <col min="6" max="6" width="11.28515625" style="3" bestFit="1" customWidth="1"/>
    <col min="7" max="7" width="8.42578125" style="3" bestFit="1" customWidth="1"/>
    <col min="8" max="8" width="13.28515625" style="3" bestFit="1" customWidth="1"/>
    <col min="9" max="9" width="13.7109375" style="3" bestFit="1" customWidth="1"/>
    <col min="10" max="10" width="10.140625" style="3" customWidth="1"/>
    <col min="11" max="11" width="10.7109375" style="3" customWidth="1"/>
    <col min="12" max="12" width="23" style="3" bestFit="1" customWidth="1"/>
    <col min="13" max="13" width="10" style="3" bestFit="1" customWidth="1"/>
    <col min="14" max="14" width="12.7109375" style="3" bestFit="1" customWidth="1"/>
    <col min="15" max="15" width="11.85546875" style="3" bestFit="1" customWidth="1"/>
    <col min="16" max="16" width="16" style="3" bestFit="1" customWidth="1"/>
    <col min="17" max="17" width="12.42578125" style="3" bestFit="1" customWidth="1"/>
    <col min="18" max="18" width="13.5703125" style="3" bestFit="1" customWidth="1"/>
    <col min="19" max="19" width="19.28515625" style="3" bestFit="1" customWidth="1"/>
    <col min="20" max="21" width="10.7109375" style="3" customWidth="1"/>
    <col min="22" max="22" width="19.140625" style="3" bestFit="1" customWidth="1"/>
    <col min="23" max="26" width="10.140625" style="3" customWidth="1"/>
    <col min="27" max="16384" width="9.140625" style="3"/>
  </cols>
  <sheetData>
    <row r="1" spans="1:22" s="2" customFormat="1" x14ac:dyDescent="0.25">
      <c r="A1" s="16" t="s">
        <v>0</v>
      </c>
      <c r="B1" s="17"/>
      <c r="C1" s="17"/>
      <c r="D1" s="17"/>
      <c r="E1" s="17"/>
      <c r="F1" s="17"/>
      <c r="G1" s="17"/>
      <c r="H1" s="17"/>
      <c r="I1" s="17"/>
      <c r="J1" s="1"/>
      <c r="K1" s="1"/>
      <c r="L1" s="1"/>
      <c r="M1" s="1"/>
      <c r="N1" s="1"/>
      <c r="O1" s="1"/>
      <c r="P1" s="1"/>
      <c r="Q1" s="1"/>
      <c r="R1" s="1"/>
    </row>
    <row r="2" spans="1:22" s="2" customFormat="1" x14ac:dyDescent="0.25">
      <c r="A2" s="16" t="s">
        <v>1</v>
      </c>
      <c r="B2" s="17"/>
      <c r="C2" s="17"/>
      <c r="D2" s="17"/>
      <c r="E2" s="17"/>
      <c r="F2" s="17"/>
      <c r="G2" s="17"/>
      <c r="H2" s="17"/>
      <c r="I2" s="17"/>
      <c r="J2" s="1"/>
    </row>
    <row r="3" spans="1:22" s="2" customFormat="1" x14ac:dyDescent="0.25">
      <c r="A3" s="16" t="s">
        <v>25</v>
      </c>
      <c r="B3" s="17"/>
      <c r="C3" s="17"/>
      <c r="D3" s="17"/>
      <c r="E3" s="17"/>
      <c r="F3" s="17"/>
      <c r="G3" s="17"/>
      <c r="H3" s="17"/>
      <c r="I3" s="17"/>
      <c r="J3" s="1"/>
      <c r="K3" s="1"/>
      <c r="L3" s="1"/>
      <c r="M3" s="1"/>
      <c r="N3" s="1"/>
      <c r="O3" s="1"/>
      <c r="P3" s="1"/>
      <c r="Q3" s="1"/>
      <c r="R3" s="1"/>
    </row>
    <row r="4" spans="1:22" s="2" customFormat="1" x14ac:dyDescent="0.25">
      <c r="A4" s="16" t="s">
        <v>6</v>
      </c>
      <c r="B4" s="17"/>
      <c r="C4" s="17"/>
      <c r="D4" s="17"/>
      <c r="E4" s="17"/>
      <c r="F4" s="17"/>
      <c r="G4" s="17"/>
      <c r="H4" s="17"/>
      <c r="I4" s="17"/>
      <c r="J4" s="1"/>
      <c r="K4" s="1"/>
      <c r="L4" s="1"/>
      <c r="M4" s="1"/>
      <c r="N4" s="1"/>
      <c r="O4" s="1"/>
      <c r="P4" s="1"/>
      <c r="Q4" s="1"/>
      <c r="R4" s="1"/>
    </row>
    <row r="5" spans="1:22" x14ac:dyDescent="0.25">
      <c r="A5" s="5"/>
      <c r="B5" s="5"/>
      <c r="C5" s="5"/>
      <c r="D5" s="5"/>
      <c r="E5" s="5"/>
      <c r="F5" s="5"/>
      <c r="G5" s="5"/>
      <c r="H5" s="5"/>
      <c r="I5" s="5"/>
    </row>
    <row r="6" spans="1:22" x14ac:dyDescent="0.25">
      <c r="A6" s="24" t="s">
        <v>7</v>
      </c>
      <c r="B6" s="25"/>
      <c r="C6" s="25"/>
      <c r="D6" s="25"/>
      <c r="E6" s="25"/>
      <c r="F6" s="25"/>
      <c r="G6" s="25"/>
      <c r="H6" s="25"/>
      <c r="I6" s="25"/>
    </row>
    <row r="7" spans="1:22" x14ac:dyDescent="0.25">
      <c r="A7" s="5"/>
      <c r="B7" s="5"/>
      <c r="C7" s="5"/>
      <c r="D7" s="5"/>
      <c r="E7" s="5"/>
      <c r="F7" s="5"/>
      <c r="G7" s="5"/>
      <c r="H7" s="5"/>
      <c r="I7" s="5"/>
    </row>
    <row r="8" spans="1:22" ht="71.25" x14ac:dyDescent="0.25">
      <c r="A8" s="13" t="s">
        <v>9</v>
      </c>
      <c r="B8" s="13" t="s">
        <v>10</v>
      </c>
      <c r="C8" s="14" t="s">
        <v>2</v>
      </c>
      <c r="D8" s="13" t="s">
        <v>3</v>
      </c>
      <c r="E8" s="13" t="s">
        <v>4</v>
      </c>
      <c r="F8" s="13" t="s">
        <v>5</v>
      </c>
      <c r="G8" s="14" t="s">
        <v>11</v>
      </c>
      <c r="H8" s="14" t="s">
        <v>8</v>
      </c>
      <c r="I8" s="14" t="s">
        <v>12</v>
      </c>
      <c r="K8" s="30"/>
      <c r="L8" s="13" t="s">
        <v>15</v>
      </c>
      <c r="M8" s="13" t="s">
        <v>23</v>
      </c>
      <c r="N8" s="13" t="s">
        <v>24</v>
      </c>
      <c r="O8" s="13" t="s">
        <v>16</v>
      </c>
      <c r="P8" s="13" t="s">
        <v>20</v>
      </c>
      <c r="Q8" s="13" t="s">
        <v>21</v>
      </c>
      <c r="R8" s="13" t="s">
        <v>22</v>
      </c>
      <c r="S8" s="13" t="s">
        <v>35</v>
      </c>
      <c r="T8" s="31"/>
      <c r="U8" s="31"/>
      <c r="V8" s="31"/>
    </row>
    <row r="9" spans="1:22" x14ac:dyDescent="0.25">
      <c r="A9" s="7">
        <v>43862</v>
      </c>
      <c r="B9" s="7">
        <v>43882</v>
      </c>
      <c r="C9" s="8">
        <f t="shared" ref="C9:C18" si="0">B9-A9+1</f>
        <v>21</v>
      </c>
      <c r="D9" s="21">
        <v>1.6999999999999999E-3</v>
      </c>
      <c r="E9" s="9"/>
      <c r="F9" s="60"/>
      <c r="G9" s="61">
        <v>50.69</v>
      </c>
      <c r="H9" s="62">
        <v>81.790000000000006</v>
      </c>
      <c r="I9" s="62">
        <f t="shared" ref="I9" si="1">H9*G9</f>
        <v>4145.9350999999997</v>
      </c>
      <c r="K9" s="30"/>
      <c r="L9" s="6" t="s">
        <v>17</v>
      </c>
      <c r="M9" s="6">
        <v>50.69</v>
      </c>
      <c r="N9" s="6"/>
      <c r="O9" s="52">
        <v>50</v>
      </c>
      <c r="P9" s="52"/>
      <c r="Q9" s="52">
        <v>2534.5</v>
      </c>
      <c r="R9" s="52">
        <v>30414</v>
      </c>
      <c r="S9" s="12"/>
      <c r="T9" s="31"/>
      <c r="U9" s="31"/>
      <c r="V9" s="31"/>
    </row>
    <row r="10" spans="1:22" x14ac:dyDescent="0.25">
      <c r="A10" s="7">
        <v>43883</v>
      </c>
      <c r="B10" s="10">
        <v>43890</v>
      </c>
      <c r="C10" s="8">
        <f t="shared" si="0"/>
        <v>8</v>
      </c>
      <c r="D10" s="23"/>
      <c r="E10" s="9">
        <f>C10*(D9/29)</f>
        <v>4.6896551724137929E-4</v>
      </c>
      <c r="F10" s="21">
        <f>SUM(E10:E12)</f>
        <v>6.014316551724138E-2</v>
      </c>
      <c r="G10" s="18">
        <v>50.69</v>
      </c>
      <c r="H10" s="47">
        <f>H9*(1+F10)</f>
        <v>86.709109507655171</v>
      </c>
      <c r="I10" s="47">
        <f t="shared" ref="I10" si="2">H10*G10</f>
        <v>4395.2847609430401</v>
      </c>
      <c r="K10" s="30"/>
      <c r="L10" s="12" t="s">
        <v>18</v>
      </c>
      <c r="M10" s="6">
        <v>50.69</v>
      </c>
      <c r="N10" s="53">
        <v>0.27589999999999998</v>
      </c>
      <c r="O10" s="54">
        <v>63.8</v>
      </c>
      <c r="P10" s="54">
        <v>13.799999999999997</v>
      </c>
      <c r="Q10" s="52">
        <v>3234.0219999999999</v>
      </c>
      <c r="R10" s="52">
        <v>38808.263999999996</v>
      </c>
      <c r="S10" s="12" t="s">
        <v>26</v>
      </c>
      <c r="T10" s="31"/>
      <c r="U10" s="31"/>
      <c r="V10" s="31"/>
    </row>
    <row r="11" spans="1:22" x14ac:dyDescent="0.25">
      <c r="A11" s="7">
        <v>43891</v>
      </c>
      <c r="B11" s="10">
        <v>44227</v>
      </c>
      <c r="C11" s="8">
        <f t="shared" si="0"/>
        <v>337</v>
      </c>
      <c r="D11" s="9">
        <v>5.3524200000000001E-2</v>
      </c>
      <c r="E11" s="9">
        <f>D11</f>
        <v>5.3524200000000001E-2</v>
      </c>
      <c r="F11" s="22"/>
      <c r="G11" s="19"/>
      <c r="H11" s="48"/>
      <c r="I11" s="48"/>
      <c r="K11" s="30"/>
      <c r="L11" s="57" t="s">
        <v>13</v>
      </c>
      <c r="M11" s="44">
        <v>50.69</v>
      </c>
      <c r="N11" s="55">
        <v>0.114</v>
      </c>
      <c r="O11" s="54">
        <v>71.0732</v>
      </c>
      <c r="P11" s="54">
        <v>7.2732000000000028</v>
      </c>
      <c r="Q11" s="52">
        <v>3602.7005079999999</v>
      </c>
      <c r="R11" s="52">
        <v>43232.406095999999</v>
      </c>
      <c r="S11" s="12" t="s">
        <v>27</v>
      </c>
      <c r="T11" s="31"/>
      <c r="U11" s="31"/>
      <c r="V11" s="31"/>
    </row>
    <row r="12" spans="1:22" x14ac:dyDescent="0.25">
      <c r="A12" s="7">
        <v>44228</v>
      </c>
      <c r="B12" s="7">
        <v>44248</v>
      </c>
      <c r="C12" s="8">
        <f t="shared" si="0"/>
        <v>21</v>
      </c>
      <c r="D12" s="21">
        <v>8.2000000000000007E-3</v>
      </c>
      <c r="E12" s="9">
        <f>C12*(D12/28)</f>
        <v>6.150000000000001E-3</v>
      </c>
      <c r="F12" s="23"/>
      <c r="G12" s="20"/>
      <c r="H12" s="49"/>
      <c r="I12" s="49"/>
      <c r="K12" s="30"/>
      <c r="L12" s="58"/>
      <c r="M12" s="45"/>
      <c r="N12" s="55">
        <v>4.6899999999999997E-2</v>
      </c>
      <c r="O12" s="54">
        <v>74.406533080000003</v>
      </c>
      <c r="P12" s="54">
        <v>3.3333330800000027</v>
      </c>
      <c r="Q12" s="52">
        <v>3771.6671618251999</v>
      </c>
      <c r="R12" s="52">
        <v>45260.005941902396</v>
      </c>
      <c r="S12" s="12" t="s">
        <v>28</v>
      </c>
      <c r="T12" s="31"/>
      <c r="U12" s="31"/>
      <c r="V12" s="31"/>
    </row>
    <row r="13" spans="1:22" x14ac:dyDescent="0.25">
      <c r="A13" s="7">
        <v>44249</v>
      </c>
      <c r="B13" s="10">
        <v>44255</v>
      </c>
      <c r="C13" s="8">
        <f t="shared" si="0"/>
        <v>7</v>
      </c>
      <c r="D13" s="23"/>
      <c r="E13" s="9">
        <f>C13*(D12/28)</f>
        <v>2.0500000000000002E-3</v>
      </c>
      <c r="F13" s="21">
        <f>SUM(E13:E15)</f>
        <v>0.1065509</v>
      </c>
      <c r="G13" s="18">
        <v>50.69</v>
      </c>
      <c r="H13" s="47">
        <f>H10*(1+F13)</f>
        <v>95.948043163894383</v>
      </c>
      <c r="I13" s="47">
        <f t="shared" ref="I13" si="3">H13*G13</f>
        <v>4863.606307977806</v>
      </c>
      <c r="K13" s="30"/>
      <c r="L13" s="58"/>
      <c r="M13" s="45"/>
      <c r="N13" s="55">
        <v>1.8100000000000002E-2</v>
      </c>
      <c r="O13" s="54">
        <v>75.753291328748006</v>
      </c>
      <c r="P13" s="54">
        <v>1.346758248748003</v>
      </c>
      <c r="Q13" s="52">
        <v>3839.9343374542364</v>
      </c>
      <c r="R13" s="52">
        <v>46079.212049450834</v>
      </c>
      <c r="S13" s="12" t="s">
        <v>29</v>
      </c>
      <c r="T13" s="31"/>
      <c r="U13" s="31"/>
      <c r="V13" s="31"/>
    </row>
    <row r="14" spans="1:22" x14ac:dyDescent="0.25">
      <c r="A14" s="7">
        <v>44256</v>
      </c>
      <c r="B14" s="10">
        <v>44592</v>
      </c>
      <c r="C14" s="8">
        <f t="shared" si="0"/>
        <v>337</v>
      </c>
      <c r="D14" s="9">
        <v>9.7000900000000001E-2</v>
      </c>
      <c r="E14" s="9">
        <f>D14</f>
        <v>9.7000900000000001E-2</v>
      </c>
      <c r="F14" s="22"/>
      <c r="G14" s="19"/>
      <c r="H14" s="48"/>
      <c r="I14" s="48"/>
      <c r="K14" s="30"/>
      <c r="L14" s="58"/>
      <c r="M14" s="45"/>
      <c r="N14" s="55">
        <v>3.9399999999999998E-2</v>
      </c>
      <c r="O14" s="54">
        <v>78.737971007100683</v>
      </c>
      <c r="P14" s="54">
        <v>2.984679678352677</v>
      </c>
      <c r="Q14" s="52">
        <v>3991.2277503499336</v>
      </c>
      <c r="R14" s="52">
        <v>47894.733004199203</v>
      </c>
      <c r="S14" s="12" t="s">
        <v>30</v>
      </c>
      <c r="T14" s="31"/>
      <c r="U14" s="31"/>
      <c r="V14" s="31"/>
    </row>
    <row r="15" spans="1:22" x14ac:dyDescent="0.25">
      <c r="A15" s="7">
        <v>44593</v>
      </c>
      <c r="B15" s="7">
        <v>44613</v>
      </c>
      <c r="C15" s="11">
        <f t="shared" si="0"/>
        <v>21</v>
      </c>
      <c r="D15" s="21">
        <v>0.01</v>
      </c>
      <c r="E15" s="9">
        <f>C15*(D15/28)</f>
        <v>7.4999999999999997E-3</v>
      </c>
      <c r="F15" s="23"/>
      <c r="G15" s="20"/>
      <c r="H15" s="49"/>
      <c r="I15" s="49"/>
      <c r="K15" s="30"/>
      <c r="L15" s="59"/>
      <c r="M15" s="46"/>
      <c r="N15" s="53">
        <v>3.8699999999999998E-2</v>
      </c>
      <c r="O15" s="54">
        <v>81.790000000000006</v>
      </c>
      <c r="P15" s="54">
        <v>3.0520289928993236</v>
      </c>
      <c r="Q15" s="52">
        <v>4145.9350999999997</v>
      </c>
      <c r="R15" s="52">
        <v>49751.2212</v>
      </c>
      <c r="S15" s="12" t="s">
        <v>31</v>
      </c>
      <c r="T15" s="31"/>
      <c r="U15" s="31"/>
      <c r="V15" s="31"/>
    </row>
    <row r="16" spans="1:22" x14ac:dyDescent="0.25">
      <c r="A16" s="7">
        <v>44614</v>
      </c>
      <c r="B16" s="7">
        <v>44620</v>
      </c>
      <c r="C16" s="11">
        <f t="shared" si="0"/>
        <v>7</v>
      </c>
      <c r="D16" s="23"/>
      <c r="E16" s="9">
        <f>C16*(D15/28)</f>
        <v>2.5000000000000001E-3</v>
      </c>
      <c r="F16" s="21">
        <f>SUM(E16:E18)</f>
        <v>5.4922300000000007E-2</v>
      </c>
      <c r="G16" s="18">
        <v>50.69</v>
      </c>
      <c r="H16" s="47">
        <f>H13*(1+F16)</f>
        <v>101.21773037495475</v>
      </c>
      <c r="I16" s="47">
        <f t="shared" ref="I16" si="4">H16*G16</f>
        <v>5130.726752706456</v>
      </c>
      <c r="K16" s="30"/>
      <c r="L16" s="56" t="s">
        <v>14</v>
      </c>
      <c r="M16" s="44">
        <v>50.69</v>
      </c>
      <c r="N16" s="53">
        <f>F10</f>
        <v>6.014316551724138E-2</v>
      </c>
      <c r="O16" s="54">
        <f t="shared" ref="O15:O18" si="5">O15*(1+N16)</f>
        <v>86.709109507655171</v>
      </c>
      <c r="P16" s="54">
        <f t="shared" ref="P11:P18" si="6">O16-O15</f>
        <v>4.9191095076551647</v>
      </c>
      <c r="Q16" s="52">
        <f t="shared" ref="Q10:Q18" si="7">O16*M16</f>
        <v>4395.2847609430401</v>
      </c>
      <c r="R16" s="52">
        <f t="shared" ref="R10:R18" si="8">Q16*12</f>
        <v>52743.417131316484</v>
      </c>
      <c r="S16" s="12" t="s">
        <v>32</v>
      </c>
      <c r="T16" s="31"/>
      <c r="U16" s="31"/>
      <c r="V16" s="31"/>
    </row>
    <row r="17" spans="1:22" x14ac:dyDescent="0.25">
      <c r="A17" s="7">
        <v>44621</v>
      </c>
      <c r="B17" s="7">
        <v>44957</v>
      </c>
      <c r="C17" s="11">
        <f t="shared" si="0"/>
        <v>337</v>
      </c>
      <c r="D17" s="9">
        <v>4.6647300000000003E-2</v>
      </c>
      <c r="E17" s="9">
        <f t="shared" ref="E17" si="9">D17</f>
        <v>4.6647300000000003E-2</v>
      </c>
      <c r="F17" s="22"/>
      <c r="G17" s="19"/>
      <c r="H17" s="48"/>
      <c r="I17" s="48"/>
      <c r="K17" s="30"/>
      <c r="L17" s="56"/>
      <c r="M17" s="46"/>
      <c r="N17" s="53">
        <f>F13</f>
        <v>0.1065509</v>
      </c>
      <c r="O17" s="54">
        <f t="shared" si="5"/>
        <v>95.948043163894383</v>
      </c>
      <c r="P17" s="54">
        <f t="shared" si="6"/>
        <v>9.2389336562392117</v>
      </c>
      <c r="Q17" s="52">
        <f>O17*M16</f>
        <v>4863.606307977806</v>
      </c>
      <c r="R17" s="52">
        <f t="shared" si="8"/>
        <v>58363.275695733668</v>
      </c>
      <c r="S17" s="12" t="s">
        <v>33</v>
      </c>
      <c r="T17" s="31"/>
      <c r="U17" s="31"/>
      <c r="V17" s="31"/>
    </row>
    <row r="18" spans="1:22" x14ac:dyDescent="0.25">
      <c r="A18" s="7">
        <v>44958</v>
      </c>
      <c r="B18" s="7">
        <v>44978</v>
      </c>
      <c r="C18" s="11">
        <f t="shared" si="0"/>
        <v>21</v>
      </c>
      <c r="D18" s="9">
        <v>7.7000000000000002E-3</v>
      </c>
      <c r="E18" s="9">
        <f t="shared" ref="E18" si="10">C18*(D18/28)</f>
        <v>5.7750000000000006E-3</v>
      </c>
      <c r="F18" s="23"/>
      <c r="G18" s="20"/>
      <c r="H18" s="49"/>
      <c r="I18" s="49"/>
      <c r="K18" s="30"/>
      <c r="L18" s="15" t="s">
        <v>19</v>
      </c>
      <c r="M18" s="6">
        <v>50.69</v>
      </c>
      <c r="N18" s="53">
        <f>F16</f>
        <v>5.4922300000000007E-2</v>
      </c>
      <c r="O18" s="54">
        <f t="shared" si="5"/>
        <v>101.21773037495475</v>
      </c>
      <c r="P18" s="54">
        <f t="shared" si="6"/>
        <v>5.2696872110603721</v>
      </c>
      <c r="Q18" s="52">
        <f t="shared" si="7"/>
        <v>5130.726752706456</v>
      </c>
      <c r="R18" s="52">
        <f t="shared" si="8"/>
        <v>61568.721032477471</v>
      </c>
      <c r="S18" s="12" t="s">
        <v>34</v>
      </c>
      <c r="T18" s="31"/>
      <c r="U18" s="31"/>
      <c r="V18" s="31"/>
    </row>
    <row r="19" spans="1:22" x14ac:dyDescent="0.25">
      <c r="A19" s="26"/>
      <c r="B19" s="26"/>
      <c r="C19" s="26"/>
      <c r="D19" s="26"/>
      <c r="E19" s="26"/>
      <c r="F19" s="26"/>
      <c r="G19" s="26"/>
      <c r="H19" s="26"/>
      <c r="I19" s="26"/>
      <c r="K19" s="30"/>
      <c r="L19" s="43"/>
      <c r="M19" s="32"/>
      <c r="N19" s="40"/>
      <c r="O19" s="39"/>
      <c r="P19" s="39"/>
      <c r="Q19" s="38"/>
      <c r="R19" s="38"/>
      <c r="S19" s="31"/>
      <c r="T19" s="31"/>
      <c r="U19" s="31"/>
      <c r="V19" s="31"/>
    </row>
    <row r="20" spans="1:22" x14ac:dyDescent="0.25">
      <c r="A20" s="26"/>
      <c r="B20" s="26"/>
      <c r="C20" s="26"/>
      <c r="D20" s="26"/>
      <c r="E20" s="26"/>
      <c r="F20" s="26"/>
      <c r="G20" s="26"/>
      <c r="H20" s="26"/>
      <c r="I20" s="26"/>
      <c r="K20" s="30"/>
      <c r="L20" s="43"/>
      <c r="M20" s="32"/>
      <c r="N20" s="40"/>
      <c r="O20" s="39"/>
      <c r="P20" s="39"/>
      <c r="Q20" s="38"/>
      <c r="R20" s="38"/>
      <c r="S20" s="31"/>
      <c r="T20" s="31"/>
      <c r="U20" s="31"/>
      <c r="V20" s="31"/>
    </row>
    <row r="21" spans="1:22" x14ac:dyDescent="0.25">
      <c r="A21" s="26"/>
      <c r="B21" s="26"/>
      <c r="C21" s="26"/>
      <c r="D21" s="26"/>
      <c r="E21" s="26"/>
      <c r="F21" s="26"/>
      <c r="G21" s="26"/>
      <c r="H21" s="26"/>
      <c r="I21" s="26"/>
      <c r="K21" s="30"/>
      <c r="L21" s="37"/>
      <c r="M21" s="32"/>
      <c r="N21" s="40"/>
      <c r="O21" s="39"/>
      <c r="P21" s="39"/>
      <c r="Q21" s="38"/>
      <c r="R21" s="38"/>
      <c r="S21" s="31"/>
      <c r="T21" s="31"/>
      <c r="U21" s="31"/>
      <c r="V21" s="31"/>
    </row>
    <row r="22" spans="1:22" x14ac:dyDescent="0.25">
      <c r="A22" s="26"/>
      <c r="B22" s="26"/>
      <c r="C22" s="26"/>
      <c r="D22" s="26"/>
      <c r="E22" s="26"/>
      <c r="F22" s="26"/>
      <c r="G22" s="26"/>
      <c r="H22" s="26"/>
      <c r="I22" s="26"/>
      <c r="K22" s="30"/>
      <c r="L22" s="51"/>
      <c r="M22" s="50"/>
      <c r="N22" s="41"/>
      <c r="O22" s="39"/>
      <c r="P22" s="39"/>
      <c r="Q22" s="38"/>
      <c r="R22" s="38"/>
      <c r="S22" s="31"/>
      <c r="T22" s="31"/>
      <c r="U22" s="31"/>
      <c r="V22" s="31"/>
    </row>
    <row r="23" spans="1:22" x14ac:dyDescent="0.25">
      <c r="A23" s="26"/>
      <c r="B23" s="26"/>
      <c r="C23" s="26"/>
      <c r="D23" s="26"/>
      <c r="E23" s="26"/>
      <c r="F23" s="26"/>
      <c r="G23" s="26"/>
      <c r="H23" s="26"/>
      <c r="I23" s="26"/>
      <c r="K23" s="30"/>
      <c r="N23" s="42"/>
      <c r="S23" s="31"/>
      <c r="T23" s="31"/>
      <c r="U23" s="31"/>
      <c r="V23" s="31"/>
    </row>
    <row r="24" spans="1:22" x14ac:dyDescent="0.25">
      <c r="A24" s="26"/>
      <c r="B24" s="26"/>
      <c r="C24" s="26"/>
      <c r="D24" s="26"/>
      <c r="E24" s="26"/>
      <c r="F24" s="26"/>
      <c r="G24" s="26"/>
      <c r="H24" s="26"/>
      <c r="I24" s="26"/>
      <c r="K24" s="30"/>
      <c r="N24" s="42"/>
      <c r="S24" s="31"/>
      <c r="T24" s="31"/>
      <c r="U24" s="31"/>
      <c r="V24" s="31"/>
    </row>
    <row r="25" spans="1:22" x14ac:dyDescent="0.25">
      <c r="A25" s="26"/>
      <c r="B25" s="26"/>
      <c r="C25" s="26"/>
      <c r="D25" s="26"/>
      <c r="E25" s="26"/>
      <c r="F25" s="26"/>
      <c r="G25" s="26"/>
      <c r="H25" s="26"/>
      <c r="I25" s="26"/>
      <c r="K25" s="30"/>
      <c r="N25" s="42"/>
      <c r="S25" s="31"/>
      <c r="T25" s="31"/>
      <c r="U25" s="31"/>
      <c r="V25" s="31"/>
    </row>
    <row r="26" spans="1:22" x14ac:dyDescent="0.25">
      <c r="A26" s="26"/>
      <c r="B26" s="26"/>
      <c r="C26" s="26"/>
      <c r="D26" s="26"/>
      <c r="E26" s="26"/>
      <c r="F26" s="26"/>
      <c r="G26" s="26"/>
      <c r="H26" s="26"/>
      <c r="I26" s="26"/>
      <c r="K26" s="30"/>
      <c r="N26" s="42"/>
      <c r="S26" s="31"/>
      <c r="T26" s="31"/>
      <c r="U26" s="31"/>
      <c r="V26" s="31"/>
    </row>
    <row r="27" spans="1:22" x14ac:dyDescent="0.25">
      <c r="A27" s="26"/>
      <c r="B27" s="26"/>
      <c r="C27" s="26"/>
      <c r="D27" s="26"/>
      <c r="E27" s="26"/>
      <c r="F27" s="26"/>
      <c r="G27" s="26"/>
      <c r="H27" s="26"/>
      <c r="I27" s="26"/>
      <c r="K27" s="30"/>
      <c r="N27" s="42"/>
      <c r="S27" s="31"/>
      <c r="T27" s="31"/>
      <c r="U27" s="31"/>
      <c r="V27" s="31"/>
    </row>
    <row r="28" spans="1:22" x14ac:dyDescent="0.25">
      <c r="K28" s="30"/>
      <c r="M28" s="32"/>
      <c r="N28" s="41"/>
      <c r="O28" s="39"/>
      <c r="P28" s="39"/>
      <c r="Q28" s="38"/>
      <c r="R28" s="38"/>
      <c r="S28" s="31"/>
      <c r="T28" s="31"/>
      <c r="U28" s="31"/>
      <c r="V28" s="31"/>
    </row>
    <row r="29" spans="1:22" x14ac:dyDescent="0.25">
      <c r="K29" s="30"/>
      <c r="M29" s="32"/>
      <c r="N29" s="32"/>
      <c r="O29" s="39"/>
      <c r="P29" s="39"/>
      <c r="Q29" s="38"/>
      <c r="R29" s="38"/>
      <c r="S29" s="31"/>
      <c r="T29" s="31"/>
      <c r="U29" s="31"/>
      <c r="V29" s="31"/>
    </row>
    <row r="30" spans="1:22" x14ac:dyDescent="0.25">
      <c r="K30" s="30"/>
      <c r="L30" s="31"/>
      <c r="M30" s="31"/>
      <c r="N30" s="31"/>
      <c r="O30" s="31"/>
      <c r="P30" s="31"/>
      <c r="Q30" s="31"/>
      <c r="R30" s="31"/>
      <c r="S30" s="31"/>
      <c r="T30" s="31"/>
      <c r="U30" s="31"/>
      <c r="V30" s="31"/>
    </row>
    <row r="31" spans="1:22" x14ac:dyDescent="0.25">
      <c r="K31" s="30"/>
      <c r="L31" s="31"/>
      <c r="M31" s="31"/>
      <c r="N31" s="31"/>
      <c r="O31" s="31"/>
      <c r="P31" s="31"/>
      <c r="Q31" s="31"/>
      <c r="R31" s="31"/>
      <c r="S31" s="31"/>
      <c r="T31" s="31"/>
      <c r="U31" s="31"/>
      <c r="V31" s="31"/>
    </row>
    <row r="32" spans="1:22" x14ac:dyDescent="0.25">
      <c r="K32" s="30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</row>
    <row r="33" spans="10:22" x14ac:dyDescent="0.25">
      <c r="K33" s="30"/>
      <c r="L33" s="31"/>
      <c r="M33" s="31"/>
      <c r="N33" s="31"/>
      <c r="O33" s="31"/>
      <c r="P33" s="31"/>
      <c r="Q33" s="31"/>
      <c r="R33" s="31"/>
      <c r="S33" s="31"/>
      <c r="T33" s="31"/>
      <c r="U33" s="31"/>
      <c r="V33" s="31"/>
    </row>
    <row r="34" spans="10:22" x14ac:dyDescent="0.25">
      <c r="K34" s="30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</row>
    <row r="35" spans="10:22" x14ac:dyDescent="0.25">
      <c r="K35" s="32"/>
      <c r="S35" s="32"/>
      <c r="T35" s="33"/>
      <c r="U35" s="33"/>
      <c r="V35" s="32"/>
    </row>
    <row r="36" spans="10:22" x14ac:dyDescent="0.25">
      <c r="K36" s="34"/>
      <c r="S36" s="35"/>
      <c r="T36" s="35"/>
      <c r="U36" s="32"/>
      <c r="V36" s="36"/>
    </row>
    <row r="37" spans="10:22" x14ac:dyDescent="0.25">
      <c r="K37" s="34"/>
      <c r="S37" s="35"/>
      <c r="T37" s="35"/>
      <c r="U37" s="35"/>
      <c r="V37" s="32"/>
    </row>
    <row r="38" spans="10:22" x14ac:dyDescent="0.25">
      <c r="J38" s="4"/>
      <c r="K38" s="34"/>
      <c r="S38" s="35"/>
      <c r="T38" s="35"/>
      <c r="U38" s="35"/>
      <c r="V38" s="32"/>
    </row>
    <row r="39" spans="10:22" x14ac:dyDescent="0.25">
      <c r="J39" s="4"/>
      <c r="K39" s="34"/>
      <c r="S39" s="35"/>
      <c r="T39" s="35"/>
      <c r="U39" s="35"/>
      <c r="V39" s="32"/>
    </row>
    <row r="40" spans="10:22" x14ac:dyDescent="0.25">
      <c r="K40" s="27"/>
      <c r="S40" s="27"/>
      <c r="T40" s="27"/>
      <c r="U40" s="28"/>
      <c r="V40" s="29"/>
    </row>
  </sheetData>
  <mergeCells count="25">
    <mergeCell ref="L19:L20"/>
    <mergeCell ref="L16:L17"/>
    <mergeCell ref="L11:L15"/>
    <mergeCell ref="M11:M15"/>
    <mergeCell ref="M16:M17"/>
    <mergeCell ref="F13:F15"/>
    <mergeCell ref="A6:I6"/>
    <mergeCell ref="D15:D16"/>
    <mergeCell ref="F16:F18"/>
    <mergeCell ref="G16:G18"/>
    <mergeCell ref="H16:H18"/>
    <mergeCell ref="I16:I18"/>
    <mergeCell ref="A3:I3"/>
    <mergeCell ref="A2:I2"/>
    <mergeCell ref="A1:I1"/>
    <mergeCell ref="H10:H12"/>
    <mergeCell ref="F10:F12"/>
    <mergeCell ref="A4:I4"/>
    <mergeCell ref="D9:D10"/>
    <mergeCell ref="D12:D13"/>
    <mergeCell ref="H13:H15"/>
    <mergeCell ref="I10:I12"/>
    <mergeCell ref="I13:I15"/>
    <mergeCell ref="G10:G12"/>
    <mergeCell ref="G13:G15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Planilha de custos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Dhyonatas Lopes de Macedo</dc:creator>
  <cp:lastModifiedBy>Filipe Borges Marra</cp:lastModifiedBy>
  <dcterms:created xsi:type="dcterms:W3CDTF">2022-05-20T20:19:58Z</dcterms:created>
  <dcterms:modified xsi:type="dcterms:W3CDTF">2023-04-12T22:36:25Z</dcterms:modified>
</cp:coreProperties>
</file>