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kawano\Downloads\"/>
    </mc:Choice>
  </mc:AlternateContent>
  <xr:revisionPtr revIDLastSave="0" documentId="8_{9E307E1F-5D02-461A-B589-6426AD946458}" xr6:coauthVersionLast="47" xr6:coauthVersionMax="47" xr10:uidLastSave="{00000000-0000-0000-0000-000000000000}"/>
  <bookViews>
    <workbookView xWindow="-120" yWindow="-120" windowWidth="29040" windowHeight="15720" tabRatio="764" xr2:uid="{00000000-000D-0000-FFFF-FFFF00000000}"/>
  </bookViews>
  <sheets>
    <sheet name="Quadro-Resumo Contrato" sheetId="2" r:id="rId1"/>
    <sheet name="Acréscimo" sheetId="13" state="hidden" r:id="rId2"/>
    <sheet name="Serviço 1" sheetId="6" r:id="rId3"/>
    <sheet name="Anexo Transporte" sheetId="11" r:id="rId4"/>
    <sheet name="Anexo Uniformes" sheetId="10" r:id="rId5"/>
    <sheet name="Garantia" sheetId="12" state="hidden" r:id="rId6"/>
    <sheet name="Serviço 2" sheetId="7" state="hidden" r:id="rId7"/>
    <sheet name="Serviço 3" sheetId="8" state="hidden" r:id="rId8"/>
  </sheets>
  <definedNames>
    <definedName name="_xlnm.Print_Area" localSheetId="4">'Anexo Uniformes'!$A$1:$E$36</definedName>
    <definedName name="Print_Area" localSheetId="4">'Anexo Uniformes'!$A$1:$E$45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" i="12" l="1"/>
  <c r="F71" i="12" s="1"/>
  <c r="C68" i="2"/>
  <c r="E68" i="2" s="1"/>
  <c r="G68" i="2" s="1"/>
  <c r="G69" i="2" s="1"/>
  <c r="C56" i="2"/>
  <c r="B68" i="2"/>
  <c r="L12" i="13"/>
  <c r="L11" i="13"/>
  <c r="E13" i="13"/>
  <c r="G13" i="13" s="1"/>
  <c r="I13" i="13" s="1"/>
  <c r="I14" i="13" s="1"/>
  <c r="D13" i="13"/>
  <c r="E6" i="13"/>
  <c r="G6" i="13" s="1"/>
  <c r="I6" i="13" s="1"/>
  <c r="I7" i="13" s="1"/>
  <c r="D6" i="13"/>
  <c r="F91" i="12" l="1"/>
  <c r="F92" i="12"/>
  <c r="F94" i="12" s="1"/>
  <c r="R43" i="12"/>
  <c r="O59" i="12" s="1"/>
  <c r="I52" i="12"/>
  <c r="F52" i="12" s="1"/>
  <c r="I51" i="12"/>
  <c r="F51" i="12" s="1"/>
  <c r="R39" i="12"/>
  <c r="O39" i="12" s="1"/>
  <c r="I39" i="12"/>
  <c r="F39" i="12" s="1"/>
  <c r="O60" i="12" l="1"/>
  <c r="O62" i="12" s="1"/>
  <c r="O64" i="12" s="1"/>
  <c r="F60" i="12"/>
  <c r="F61" i="12" s="1"/>
  <c r="F63" i="12" l="1"/>
  <c r="J64" i="12" s="1"/>
  <c r="J65" i="12" s="1"/>
  <c r="L61" i="6"/>
  <c r="B56" i="2"/>
  <c r="L133" i="6"/>
  <c r="L132" i="6"/>
  <c r="L131" i="6"/>
  <c r="L129" i="6"/>
  <c r="K120" i="6"/>
  <c r="K119" i="6"/>
  <c r="K118" i="6" s="1"/>
  <c r="L106" i="6"/>
  <c r="L110" i="6" s="1"/>
  <c r="L101" i="6"/>
  <c r="L100" i="6"/>
  <c r="L102" i="6" s="1"/>
  <c r="L88" i="6"/>
  <c r="L87" i="6"/>
  <c r="L86" i="6"/>
  <c r="L85" i="6"/>
  <c r="L84" i="6"/>
  <c r="K90" i="6"/>
  <c r="L89" i="6"/>
  <c r="L73" i="6"/>
  <c r="L74" i="6"/>
  <c r="L72" i="6"/>
  <c r="L71" i="6"/>
  <c r="L70" i="6"/>
  <c r="L69" i="6"/>
  <c r="L68" i="6"/>
  <c r="K75" i="6"/>
  <c r="L62" i="6"/>
  <c r="F21" i="11"/>
  <c r="D21" i="11"/>
  <c r="F10" i="11"/>
  <c r="H10" i="11" s="1"/>
  <c r="L51" i="6"/>
  <c r="L41" i="6"/>
  <c r="L40" i="6"/>
  <c r="L39" i="6"/>
  <c r="L38" i="6"/>
  <c r="L37" i="6"/>
  <c r="L36" i="6"/>
  <c r="L35" i="6"/>
  <c r="L34" i="6"/>
  <c r="K42" i="6"/>
  <c r="L25" i="6"/>
  <c r="L27" i="6" s="1"/>
  <c r="L26" i="6"/>
  <c r="K27" i="6"/>
  <c r="J25" i="6"/>
  <c r="J26" i="6"/>
  <c r="L13" i="6"/>
  <c r="L19" i="6" s="1"/>
  <c r="R7" i="12"/>
  <c r="I20" i="12"/>
  <c r="I19" i="12"/>
  <c r="I7" i="12"/>
  <c r="L52" i="6" l="1"/>
  <c r="K123" i="6"/>
  <c r="L90" i="6"/>
  <c r="L75" i="6"/>
  <c r="G21" i="11"/>
  <c r="L42" i="6"/>
  <c r="F84" i="6"/>
  <c r="O27" i="12"/>
  <c r="O7" i="12"/>
  <c r="O28" i="12" s="1"/>
  <c r="O30" i="12" s="1"/>
  <c r="F20" i="12"/>
  <c r="F28" i="12"/>
  <c r="F19" i="12"/>
  <c r="B44" i="2"/>
  <c r="F7" i="12" l="1"/>
  <c r="F29" i="12" s="1"/>
  <c r="F31" i="12" s="1"/>
  <c r="J32" i="12" s="1"/>
  <c r="J33" i="12" s="1"/>
  <c r="H106" i="6" l="1"/>
  <c r="F106" i="6"/>
  <c r="F9" i="10"/>
  <c r="F8" i="10"/>
  <c r="F7" i="10"/>
  <c r="F6" i="10"/>
  <c r="F5" i="10"/>
  <c r="F4" i="10"/>
  <c r="I120" i="6" l="1"/>
  <c r="I119" i="6"/>
  <c r="G120" i="6"/>
  <c r="G119" i="6"/>
  <c r="E120" i="6"/>
  <c r="E119" i="6"/>
  <c r="D19" i="11"/>
  <c r="J101" i="6"/>
  <c r="I90" i="6"/>
  <c r="I75" i="6"/>
  <c r="I42" i="6"/>
  <c r="I27" i="6"/>
  <c r="J13" i="6"/>
  <c r="J19" i="6" s="1"/>
  <c r="F8" i="11"/>
  <c r="H8" i="11" s="1"/>
  <c r="B32" i="2"/>
  <c r="B20" i="2"/>
  <c r="G5" i="10"/>
  <c r="G6" i="10"/>
  <c r="G7" i="10"/>
  <c r="G8" i="10"/>
  <c r="G9" i="10"/>
  <c r="G4" i="10"/>
  <c r="F20" i="11"/>
  <c r="D20" i="11"/>
  <c r="F19" i="11"/>
  <c r="F9" i="11"/>
  <c r="J52" i="6" s="1"/>
  <c r="H13" i="6"/>
  <c r="H19" i="6" s="1"/>
  <c r="H129" i="6" s="1"/>
  <c r="F13" i="6"/>
  <c r="F19" i="6" s="1"/>
  <c r="F25" i="6" s="1"/>
  <c r="H101" i="6"/>
  <c r="F101" i="6"/>
  <c r="G90" i="6"/>
  <c r="E90" i="6"/>
  <c r="G75" i="6"/>
  <c r="E75" i="6"/>
  <c r="G42" i="6"/>
  <c r="G27" i="6"/>
  <c r="E42" i="6"/>
  <c r="E27" i="6"/>
  <c r="F18" i="11"/>
  <c r="D18" i="11"/>
  <c r="F7" i="11"/>
  <c r="H7" i="11" s="1"/>
  <c r="C120" i="6"/>
  <c r="C119" i="6"/>
  <c r="C96" i="6"/>
  <c r="D101" i="6" s="1"/>
  <c r="C90" i="6"/>
  <c r="C75" i="6"/>
  <c r="C42" i="6"/>
  <c r="C27" i="6"/>
  <c r="D13" i="6"/>
  <c r="D19" i="6" s="1"/>
  <c r="D52" i="6" l="1"/>
  <c r="H9" i="11"/>
  <c r="L55" i="6"/>
  <c r="L63" i="6" s="1"/>
  <c r="L64" i="6" s="1"/>
  <c r="L130" i="6" s="1"/>
  <c r="L134" i="6" s="1"/>
  <c r="J27" i="6"/>
  <c r="F26" i="6"/>
  <c r="H26" i="6"/>
  <c r="I118" i="6"/>
  <c r="I123" i="6" s="1"/>
  <c r="H52" i="6"/>
  <c r="J129" i="6"/>
  <c r="J51" i="6"/>
  <c r="J55" i="6" s="1"/>
  <c r="J63" i="6" s="1"/>
  <c r="F52" i="6"/>
  <c r="H25" i="6"/>
  <c r="C118" i="6"/>
  <c r="C123" i="6" s="1"/>
  <c r="E118" i="6"/>
  <c r="E123" i="6" s="1"/>
  <c r="G118" i="6"/>
  <c r="G123" i="6" s="1"/>
  <c r="G10" i="10"/>
  <c r="G20" i="11"/>
  <c r="G19" i="11"/>
  <c r="G18" i="11"/>
  <c r="F129" i="6"/>
  <c r="F51" i="6"/>
  <c r="H51" i="6"/>
  <c r="D51" i="6"/>
  <c r="D26" i="6"/>
  <c r="D129" i="6"/>
  <c r="D25" i="6"/>
  <c r="L116" i="6" l="1"/>
  <c r="L117" i="6"/>
  <c r="L118" i="6" s="1"/>
  <c r="D55" i="6"/>
  <c r="D63" i="6" s="1"/>
  <c r="J61" i="6"/>
  <c r="J86" i="6"/>
  <c r="J71" i="6"/>
  <c r="J39" i="6"/>
  <c r="J37" i="6"/>
  <c r="J84" i="6"/>
  <c r="J35" i="6"/>
  <c r="J73" i="6"/>
  <c r="J41" i="6"/>
  <c r="J36" i="6"/>
  <c r="J69" i="6"/>
  <c r="J40" i="6"/>
  <c r="J34" i="6"/>
  <c r="J70" i="6"/>
  <c r="J72" i="6"/>
  <c r="J88" i="6"/>
  <c r="J68" i="6"/>
  <c r="J87" i="6"/>
  <c r="J89" i="6"/>
  <c r="J85" i="6"/>
  <c r="J38" i="6"/>
  <c r="J74" i="6"/>
  <c r="H55" i="6"/>
  <c r="H63" i="6" s="1"/>
  <c r="F110" i="6"/>
  <c r="F133" i="6" s="1"/>
  <c r="H110" i="6"/>
  <c r="H133" i="6" s="1"/>
  <c r="J106" i="6"/>
  <c r="J110" i="6" s="1"/>
  <c r="J133" i="6" s="1"/>
  <c r="F55" i="6"/>
  <c r="F63" i="6" s="1"/>
  <c r="D27" i="6"/>
  <c r="D71" i="6" s="1"/>
  <c r="D87" i="6"/>
  <c r="D73" i="6"/>
  <c r="D41" i="6"/>
  <c r="D61" i="6"/>
  <c r="H27" i="6"/>
  <c r="F27" i="6"/>
  <c r="D39" i="6"/>
  <c r="D89" i="6"/>
  <c r="D84" i="6"/>
  <c r="L122" i="6" l="1"/>
  <c r="L123" i="6" s="1"/>
  <c r="L135" i="6" s="1"/>
  <c r="L136" i="6" s="1"/>
  <c r="E56" i="2" s="1"/>
  <c r="G56" i="2" s="1"/>
  <c r="G57" i="2" s="1"/>
  <c r="D35" i="6"/>
  <c r="J75" i="6"/>
  <c r="J131" i="6" s="1"/>
  <c r="D88" i="6"/>
  <c r="D40" i="6"/>
  <c r="D85" i="6"/>
  <c r="D34" i="6"/>
  <c r="J90" i="6"/>
  <c r="J100" i="6" s="1"/>
  <c r="J102" i="6" s="1"/>
  <c r="J132" i="6" s="1"/>
  <c r="D69" i="6"/>
  <c r="J42" i="6"/>
  <c r="J62" i="6" s="1"/>
  <c r="J64" i="6" s="1"/>
  <c r="J130" i="6" s="1"/>
  <c r="D72" i="6"/>
  <c r="D74" i="6"/>
  <c r="D86" i="6"/>
  <c r="D70" i="6"/>
  <c r="D37" i="6"/>
  <c r="D68" i="6"/>
  <c r="D36" i="6"/>
  <c r="D38" i="6"/>
  <c r="H61" i="6"/>
  <c r="H88" i="6"/>
  <c r="H89" i="6"/>
  <c r="H36" i="6"/>
  <c r="H38" i="6"/>
  <c r="H35" i="6"/>
  <c r="H84" i="6"/>
  <c r="H37" i="6"/>
  <c r="H41" i="6"/>
  <c r="H73" i="6"/>
  <c r="H74" i="6"/>
  <c r="H68" i="6"/>
  <c r="H34" i="6"/>
  <c r="H87" i="6"/>
  <c r="H71" i="6"/>
  <c r="H72" i="6"/>
  <c r="H85" i="6"/>
  <c r="H86" i="6"/>
  <c r="H40" i="6"/>
  <c r="H69" i="6"/>
  <c r="H39" i="6"/>
  <c r="H70" i="6"/>
  <c r="F61" i="6"/>
  <c r="F69" i="6"/>
  <c r="F70" i="6"/>
  <c r="F71" i="6"/>
  <c r="F72" i="6"/>
  <c r="F85" i="6"/>
  <c r="F89" i="6"/>
  <c r="F35" i="6"/>
  <c r="F88" i="6"/>
  <c r="F68" i="6"/>
  <c r="F38" i="6"/>
  <c r="F39" i="6"/>
  <c r="F40" i="6"/>
  <c r="F41" i="6"/>
  <c r="F34" i="6"/>
  <c r="F86" i="6"/>
  <c r="F74" i="6"/>
  <c r="F37" i="6"/>
  <c r="F87" i="6"/>
  <c r="F73" i="6"/>
  <c r="F36" i="6"/>
  <c r="D75" i="6" l="1"/>
  <c r="D131" i="6" s="1"/>
  <c r="J134" i="6"/>
  <c r="J117" i="6" s="1"/>
  <c r="D90" i="6"/>
  <c r="D100" i="6" s="1"/>
  <c r="D102" i="6" s="1"/>
  <c r="D132" i="6" s="1"/>
  <c r="D42" i="6"/>
  <c r="D62" i="6" s="1"/>
  <c r="D64" i="6" s="1"/>
  <c r="D130" i="6" s="1"/>
  <c r="H90" i="6"/>
  <c r="H100" i="6" s="1"/>
  <c r="H102" i="6" s="1"/>
  <c r="H132" i="6" s="1"/>
  <c r="H42" i="6"/>
  <c r="H62" i="6" s="1"/>
  <c r="H64" i="6" s="1"/>
  <c r="H130" i="6" s="1"/>
  <c r="F42" i="6"/>
  <c r="F62" i="6" s="1"/>
  <c r="F64" i="6" s="1"/>
  <c r="F130" i="6" s="1"/>
  <c r="F90" i="6"/>
  <c r="F100" i="6" s="1"/>
  <c r="F102" i="6" s="1"/>
  <c r="F132" i="6" s="1"/>
  <c r="H75" i="6"/>
  <c r="H131" i="6" s="1"/>
  <c r="F75" i="6"/>
  <c r="F131" i="6" s="1"/>
  <c r="J116" i="6" l="1"/>
  <c r="J118" i="6" s="1"/>
  <c r="H134" i="6"/>
  <c r="H117" i="6" s="1"/>
  <c r="F134" i="6"/>
  <c r="F117" i="6" s="1"/>
  <c r="J122" i="6" l="1"/>
  <c r="J123" i="6" s="1"/>
  <c r="J135" i="6" s="1"/>
  <c r="J136" i="6" s="1"/>
  <c r="C44" i="2" s="1"/>
  <c r="E44" i="2" s="1"/>
  <c r="G44" i="2" s="1"/>
  <c r="G45" i="2" s="1"/>
  <c r="H116" i="6"/>
  <c r="H118" i="6" s="1"/>
  <c r="F116" i="6"/>
  <c r="F118" i="6" s="1"/>
  <c r="H122" i="6" l="1"/>
  <c r="H123" i="6" s="1"/>
  <c r="H135" i="6" s="1"/>
  <c r="H136" i="6" s="1"/>
  <c r="C32" i="2" s="1"/>
  <c r="E32" i="2" s="1"/>
  <c r="G32" i="2" s="1"/>
  <c r="G33" i="2" s="1"/>
  <c r="F122" i="6"/>
  <c r="F123" i="6" s="1"/>
  <c r="F135" i="6" s="1"/>
  <c r="F136" i="6" s="1"/>
  <c r="C20" i="2" s="1"/>
  <c r="E20" i="2" s="1"/>
  <c r="G20" i="2" s="1"/>
  <c r="G21" i="2" s="1"/>
  <c r="E9" i="10" l="1"/>
  <c r="E8" i="10"/>
  <c r="E7" i="10"/>
  <c r="E6" i="10"/>
  <c r="E5" i="10"/>
  <c r="E4" i="10"/>
  <c r="E10" i="10" l="1"/>
  <c r="D106" i="6" s="1"/>
  <c r="D110" i="6" s="1"/>
  <c r="D133" i="6" s="1"/>
  <c r="D134" i="6" s="1"/>
  <c r="D116" i="6" l="1"/>
  <c r="D117" i="6"/>
  <c r="C75" i="7"/>
  <c r="D118" i="6" l="1"/>
  <c r="D122" i="6"/>
  <c r="C120" i="8"/>
  <c r="C119" i="8"/>
  <c r="C118" i="8" s="1"/>
  <c r="C123" i="8" s="1"/>
  <c r="D110" i="8"/>
  <c r="D133" i="8" s="1"/>
  <c r="C96" i="8"/>
  <c r="D101" i="8" s="1"/>
  <c r="C90" i="8"/>
  <c r="C75" i="8"/>
  <c r="D55" i="8"/>
  <c r="D63" i="8" s="1"/>
  <c r="C42" i="8"/>
  <c r="C27" i="8"/>
  <c r="D13" i="8"/>
  <c r="D19" i="8" s="1"/>
  <c r="C120" i="7"/>
  <c r="C119" i="7"/>
  <c r="D110" i="7"/>
  <c r="D133" i="7" s="1"/>
  <c r="C96" i="7"/>
  <c r="D101" i="7" s="1"/>
  <c r="C90" i="7"/>
  <c r="D55" i="7"/>
  <c r="D63" i="7" s="1"/>
  <c r="C42" i="7"/>
  <c r="C27" i="7"/>
  <c r="D13" i="7"/>
  <c r="D19" i="7" s="1"/>
  <c r="D123" i="6" l="1"/>
  <c r="D135" i="6" s="1"/>
  <c r="D136" i="6" s="1"/>
  <c r="C8" i="2" s="1"/>
  <c r="C118" i="7"/>
  <c r="C123" i="7" s="1"/>
  <c r="D26" i="8"/>
  <c r="D25" i="8"/>
  <c r="D129" i="8"/>
  <c r="D25" i="7"/>
  <c r="D129" i="7"/>
  <c r="D26" i="7"/>
  <c r="D27" i="8" l="1"/>
  <c r="D69" i="8" s="1"/>
  <c r="D41" i="8"/>
  <c r="D70" i="8"/>
  <c r="D68" i="8"/>
  <c r="D37" i="8"/>
  <c r="D87" i="8"/>
  <c r="D74" i="8"/>
  <c r="D38" i="8"/>
  <c r="D34" i="8"/>
  <c r="D89" i="8"/>
  <c r="D85" i="8"/>
  <c r="D39" i="8"/>
  <c r="D35" i="8"/>
  <c r="D36" i="8"/>
  <c r="D84" i="8"/>
  <c r="D27" i="7"/>
  <c r="D74" i="7" s="1"/>
  <c r="B8" i="2"/>
  <c r="D88" i="8" l="1"/>
  <c r="D86" i="8"/>
  <c r="D90" i="8" s="1"/>
  <c r="D100" i="8" s="1"/>
  <c r="D102" i="8" s="1"/>
  <c r="D132" i="8" s="1"/>
  <c r="D72" i="8"/>
  <c r="D40" i="8"/>
  <c r="D42" i="8" s="1"/>
  <c r="D62" i="8" s="1"/>
  <c r="D71" i="8"/>
  <c r="D61" i="8"/>
  <c r="D73" i="8"/>
  <c r="D61" i="7"/>
  <c r="D87" i="7"/>
  <c r="D69" i="7"/>
  <c r="D89" i="7"/>
  <c r="D41" i="7"/>
  <c r="D73" i="7"/>
  <c r="D70" i="7"/>
  <c r="D88" i="7"/>
  <c r="D40" i="7"/>
  <c r="D86" i="7"/>
  <c r="D38" i="7"/>
  <c r="D72" i="7"/>
  <c r="D34" i="7"/>
  <c r="D37" i="7"/>
  <c r="D71" i="7"/>
  <c r="D39" i="7"/>
  <c r="D85" i="7"/>
  <c r="D35" i="7"/>
  <c r="D84" i="7"/>
  <c r="D68" i="7"/>
  <c r="D36" i="7"/>
  <c r="D64" i="8" l="1"/>
  <c r="D130" i="8" s="1"/>
  <c r="D75" i="8"/>
  <c r="D131" i="8" s="1"/>
  <c r="D134" i="8"/>
  <c r="D75" i="7"/>
  <c r="D116" i="8"/>
  <c r="D117" i="8"/>
  <c r="D118" i="8" s="1"/>
  <c r="D42" i="7"/>
  <c r="D62" i="7" s="1"/>
  <c r="D64" i="7" s="1"/>
  <c r="D130" i="7" s="1"/>
  <c r="D131" i="7"/>
  <c r="D90" i="7"/>
  <c r="D100" i="7" s="1"/>
  <c r="D102" i="7" s="1"/>
  <c r="D132" i="7" s="1"/>
  <c r="D122" i="8" l="1"/>
  <c r="D123" i="8" s="1"/>
  <c r="D135" i="8" s="1"/>
  <c r="D136" i="8" s="1"/>
  <c r="D134" i="7"/>
  <c r="D116" i="7" s="1"/>
  <c r="D117" i="7" l="1"/>
  <c r="D118" i="7" s="1"/>
  <c r="D122" i="7" l="1"/>
  <c r="D123" i="7" s="1"/>
  <c r="D135" i="7" s="1"/>
  <c r="D136" i="7" s="1"/>
  <c r="E8" i="2" l="1"/>
  <c r="G8" i="2" s="1"/>
  <c r="G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Celeni Rocha Lopes da Silva</author>
  </authors>
  <commentList>
    <comment ref="D6" authorId="0" shapeId="0" xr:uid="{B9B493FC-48F7-49F7-945E-D8D4B378EB14}">
      <text>
        <r>
          <rPr>
            <b/>
            <sz val="9"/>
            <color indexed="81"/>
            <rFont val="Segoe UI"/>
            <family val="2"/>
          </rPr>
          <t>Celeni Rocha Lopes da Silva:</t>
        </r>
        <r>
          <rPr>
            <sz val="9"/>
            <color indexed="81"/>
            <rFont val="Segoe UI"/>
            <family val="2"/>
          </rPr>
          <t xml:space="preserve">
§ 4º, cláusula 13ª
 CCT DF000010/2019
</t>
        </r>
      </text>
    </comment>
  </commentList>
</comments>
</file>

<file path=xl/sharedStrings.xml><?xml version="1.0" encoding="utf-8"?>
<sst xmlns="http://schemas.openxmlformats.org/spreadsheetml/2006/main" count="944" uniqueCount="211">
  <si>
    <t>Dados para composição dos custos referentes a mão de obra</t>
  </si>
  <si>
    <t>Tipo de Serviço (mesmo serviço com características distintas)</t>
  </si>
  <si>
    <t>Classificação Brasileira de Ocupações (CBO)</t>
  </si>
  <si>
    <t>Data-Base da Categoria (dia/mês/ano)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</si>
  <si>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</si>
  <si>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</si>
  <si>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</si>
  <si>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</si>
  <si>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</si>
  <si>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</si>
  <si>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</si>
  <si>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</si>
  <si>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</si>
  <si>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</si>
  <si>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</si>
  <si>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</si>
  <si>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</si>
  <si>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</si>
  <si>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</si>
  <si>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Nota 1: O Módulo 1 refere-se ao valor mensal devido ao empregado pela prestação do serviço no período de 12 meses.</t>
  </si>
  <si>
    <t>Módulo 2 - 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</si>
  <si>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</si>
  <si>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</si>
  <si>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</si>
  <si>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</si>
  <si>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 Submódulo 2.1 - 13º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</si>
  <si>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</si>
  <si>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</si>
  <si>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</si>
  <si>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</si>
  <si>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</si>
  <si>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</si>
  <si>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</si>
  <si>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</si>
  <si>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</si>
  <si>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</si>
  <si>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</si>
  <si>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</si>
  <si>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</si>
  <si>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</si>
  <si>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</si>
  <si>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</si>
  <si>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</si>
  <si>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</si>
  <si>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</si>
  <si>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Quadro-Resumo do Módulo 2 - Encargos e Benefícios anuais, mensais e diários</t>
  </si>
  <si>
    <t>Encargos e Benefícios Anuais, Mensais e Diários</t>
  </si>
  <si>
    <t>Nota 1: O valor informado deverá ser o custo real do benefício (descontado o valor eventualmente pago pelo empregado).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</si>
  <si>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</si>
  <si>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</si>
  <si>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</si>
  <si>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</si>
  <si>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</si>
  <si>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</si>
  <si>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</si>
  <si>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</si>
  <si>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</si>
  <si>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</si>
  <si>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</si>
  <si>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</si>
  <si>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</si>
  <si>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</si>
  <si>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</si>
  <si>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</si>
  <si>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4.2</t>
  </si>
  <si>
    <t>Substituto na Intrajornada </t>
  </si>
  <si>
    <t>Substituto na cobertura de Intervalo para repouso ou alimentação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</si>
  <si>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</si>
  <si>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</si>
  <si>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</si>
  <si>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</si>
  <si>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</si>
  <si>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</si>
  <si>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</si>
  <si>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</si>
  <si>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</si>
  <si>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</si>
  <si>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</si>
  <si>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Valor(R$)</t>
  </si>
  <si>
    <t>Módulo 1 - Composição da Remuneração</t>
  </si>
  <si>
    <t>Módulo 3 - Provisão para Rescisão</t>
  </si>
  <si>
    <t>Subtotal (A + B +C+ D+E)</t>
  </si>
  <si>
    <t>Valor Total por Empregado</t>
  </si>
  <si>
    <t>Nota: Valores mensais por empregado.</t>
  </si>
  <si>
    <t>Nota 1: Custos Indiretos, Tributos e Lucro por empregado.</t>
  </si>
  <si>
    <t>Mão de obra vinculada à execução contratual (valor por empregado)</t>
  </si>
  <si>
    <t>Tipo de Serviço</t>
  </si>
  <si>
    <t>(A)</t>
  </si>
  <si>
    <t>Valor Proposto por Empregado </t>
  </si>
  <si>
    <t>(B)</t>
  </si>
  <si>
    <t>Qtde. de Empregados por Posto</t>
  </si>
  <si>
    <t>(C)</t>
  </si>
  <si>
    <t>Valor Proposto por Posto </t>
  </si>
  <si>
    <t>(D) = (B x C)</t>
  </si>
  <si>
    <t>(E)</t>
  </si>
  <si>
    <t>Valor Total do Serviço</t>
  </si>
  <si>
    <t>(F) = (D x E)</t>
  </si>
  <si>
    <t>I</t>
  </si>
  <si>
    <t>Qtde. de Postos </t>
  </si>
  <si>
    <t>QUADRO-RESUMO DO VALOR MENSAL DOS SERVIÇOS</t>
  </si>
  <si>
    <t>Dias úteis</t>
  </si>
  <si>
    <t>Assistência Odontológica</t>
  </si>
  <si>
    <t>PLANILHA DE CUSTOS E FORMAÇÃO DE PREÇOS</t>
  </si>
  <si>
    <t>Salário da Categoria Profissional</t>
  </si>
  <si>
    <t>Sindicato da Categoria Profissional (vinculada à execução contratual)</t>
  </si>
  <si>
    <t>Nº da Convenção Coletiva de trabalho (CCT)</t>
  </si>
  <si>
    <t>Nota 1: Como a planilha de custos e formação de preços é calculada mensalmente, provisiona-se proporcionalmente 1/11 (um onze avos) dos valores referentes a gratificação natalina, férias e adicional de férias. (Redação dada pela Instrução Normativa CJF nº 1, de 2016)</t>
  </si>
  <si>
    <t>Nota 2: O adicional de férias contido no Submódulo 2.1 corresponde a 1/3 (um terço) da remuneração que por sua vez é divido por 11 (onze) conforme Nota 1 acima.</t>
  </si>
  <si>
    <t>Nota 3: Levando em consideração a vigência contratual prevista no art. 57 da Lei nº 8.666, de 23 de junho de 1993, a rubrica férias tem como objetivo principal suprir a necessidade do pagamento das férias remuneradas ao final do contrato de 12 meses.</t>
  </si>
  <si>
    <t>RATAjustado (RAT x FAP)</t>
  </si>
  <si>
    <t>Nota 2: Os percentuais dos encargos previdenciários, do FGTS e demais contribuições são aqueles estabelecidos pela legislação vigente.</t>
  </si>
  <si>
    <t>Nota 3: O RAT a depender do grau de risco do serviço irá variar entre 1%, para risco leve, de 2%, para risco médio, e de 3% de risco grave. Deverá ser ajustado ao fator acidentário previdenciário (FAP).</t>
  </si>
  <si>
    <t>Nota 1: O percentual do INSS poderá sofrer alteração de acordo com a "Desoneração da Folha de Pagamento" (Lei 12.546/2011).</t>
  </si>
  <si>
    <t>Nota 2: Observar a previsão dos benefícios contidos em Acordos, Convenções e Dissídios Coletivos de Trabalho..</t>
  </si>
  <si>
    <t>Nota 1: O percentual de 1,94% indicado no Aviso Prévio Trabalhado torna-se custo não renovável decorridos 12 meses.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</si>
  <si>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</si>
  <si>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Nota 4: Esses percentuais incidem sobre o Módulo 1, o Submódulo 2.1.</t>
  </si>
  <si>
    <t>Submódulo 4.1 - Substituto nas Ausências Legais</t>
  </si>
  <si>
    <t>Submódulo 4.2 - Substituto na Intrajornada</t>
  </si>
  <si>
    <t>Quadro-Resumo do Módulo 4 - Custo de Reposição do Profissional Ausente</t>
  </si>
  <si>
    <t>QUADRO-RESUMO DO CUSTO POR EMPREGADO</t>
  </si>
  <si>
    <t>Nota 5: Os percentuais do Submódulo 2.2 já incidem sobre remuneração, 13º salário, férias e adicional de férias.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</si>
  <si>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</si>
  <si>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</si>
  <si>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Regime de tributação:</t>
  </si>
  <si>
    <t>Lucro presumido</t>
  </si>
  <si>
    <t>-</t>
  </si>
  <si>
    <t>Tributos Federais (PIS)</t>
  </si>
  <si>
    <t xml:space="preserve">C.1. </t>
  </si>
  <si>
    <t>Tributos Federais (COFINS)</t>
  </si>
  <si>
    <t>C.2.</t>
  </si>
  <si>
    <t>Tributos Estaduais/Municipais (ISS)</t>
  </si>
  <si>
    <t>C.3.</t>
  </si>
  <si>
    <t>Tributos (C.1 + C.2 + C.3)</t>
  </si>
  <si>
    <t>Nota 2: A empresa que indicar "desoneração" do Submódulo 2.2 deverá incluir uma rubrica para tributação da Contribuição Previdenciária sobre a Receita Bruta - CPRB.</t>
  </si>
  <si>
    <t>Contribuição Previdenciária sobre a Receita Bruta - CPRB</t>
  </si>
  <si>
    <t>Multa do FGTS</t>
  </si>
  <si>
    <t xml:space="preserve">Valor Mensal dos Serviços </t>
  </si>
  <si>
    <t xml:space="preserve">Demonstrativo Custo Auxílio-Alimentação </t>
  </si>
  <si>
    <t>Categoria</t>
  </si>
  <si>
    <t>Valor Unitário
Vale-Alimentação</t>
  </si>
  <si>
    <t>Contribuição PAT</t>
  </si>
  <si>
    <t>Quantidade Mensal/Posto</t>
  </si>
  <si>
    <t>Total Mensal/Posto</t>
  </si>
  <si>
    <t>Quantidade de Postos</t>
  </si>
  <si>
    <t>Total Gasto Mensal</t>
  </si>
  <si>
    <t>Demonstrativo Custos Vale-Transporte</t>
  </si>
  <si>
    <t>Quadro 01</t>
  </si>
  <si>
    <t xml:space="preserve">Salário-Base </t>
  </si>
  <si>
    <t>Custo/Mês</t>
  </si>
  <si>
    <t>Quantidade/
Mês</t>
  </si>
  <si>
    <t xml:space="preserve"> 6% Salário-Base</t>
  </si>
  <si>
    <t xml:space="preserve">Custo 
Vale-Transporte </t>
  </si>
  <si>
    <t>DEMONSTRATIVO CUSTO DOS UNIFORMES</t>
  </si>
  <si>
    <t>Categoria Profissional</t>
  </si>
  <si>
    <t>Quantidade</t>
  </si>
  <si>
    <t>Valor Unitário</t>
  </si>
  <si>
    <t>Valor Total</t>
  </si>
  <si>
    <t>Total Mensal</t>
  </si>
  <si>
    <t>Obs.: Qtd = Números de peças fornecidas anualmente</t>
  </si>
  <si>
    <t>Motorista Exeutivo Categoria D</t>
  </si>
  <si>
    <t>SITRATER</t>
  </si>
  <si>
    <t>DF000199/2020</t>
  </si>
  <si>
    <t>Nº do Processo: 0003122-10.2020.4.90.8000</t>
  </si>
  <si>
    <t>Pregão Nº: 25/2020</t>
  </si>
  <si>
    <t>MOTORISTA</t>
  </si>
  <si>
    <t>TERNO COMPLETO</t>
  </si>
  <si>
    <t>CAMISA SOCIAL</t>
  </si>
  <si>
    <t>MEIA</t>
  </si>
  <si>
    <t>CINTO</t>
  </si>
  <si>
    <t>SAPATO</t>
  </si>
  <si>
    <t>GRAVATA</t>
  </si>
  <si>
    <t>Motorista</t>
  </si>
  <si>
    <t>Auxilio Funeral</t>
  </si>
  <si>
    <t>Plano de Saúde</t>
  </si>
  <si>
    <t>7825-05</t>
  </si>
  <si>
    <t>Nº do Contrato: 8/2021</t>
  </si>
  <si>
    <t>DF000262/2021</t>
  </si>
  <si>
    <t>DF000009/2022</t>
  </si>
  <si>
    <t>Nota 2: Observar a previsão dos benefícios contidos em Acordos, Convenções e Dissídios Coletivos de Trabalho.</t>
  </si>
  <si>
    <t>Valor Unitário (reajuste de 11,546880%)</t>
  </si>
  <si>
    <t>Valor (R$) a partir de 28/1/2022 - redução aviso prévio trabalhado e reajuste uniformes</t>
  </si>
  <si>
    <t xml:space="preserve">RESUMO DO I TERMO ADITIVO AO CONTRATO </t>
  </si>
  <si>
    <t>COM EFEITOS A PARTIR DE 28/01/2021</t>
  </si>
  <si>
    <t>COM EFEITOS A PARTIR DE 01º/01/2022</t>
  </si>
  <si>
    <t>COM EFEITOS A PARTIR DE 28/01/2022</t>
  </si>
  <si>
    <t>4 dias</t>
  </si>
  <si>
    <t>27 dias</t>
  </si>
  <si>
    <t>garantia 5%</t>
  </si>
  <si>
    <t xml:space="preserve">Garantia CTR </t>
  </si>
  <si>
    <t>Garantia I T.A.</t>
  </si>
  <si>
    <t>Garantia Complementar</t>
  </si>
  <si>
    <t>3 dias</t>
  </si>
  <si>
    <t>GARANTIA I TERMO ADITIVO</t>
  </si>
  <si>
    <t>Valor (R$) a partir de 28/1/2021 - repactuação</t>
  </si>
  <si>
    <t>Valor (R$) a partir de 1º/1/2022 - repactuação</t>
  </si>
  <si>
    <t>Tipo de Uniforme</t>
  </si>
  <si>
    <t>DF002020/2023</t>
  </si>
  <si>
    <t>RESUMO DO I TERMO DE APOSTILAMENTO</t>
  </si>
  <si>
    <t>COM EFEITOS A PARTIR DE 01/01/2023</t>
  </si>
  <si>
    <t>Valor (R$) a partir de 1º/1/2023 - repactuação</t>
  </si>
  <si>
    <t>GARANTIA I TERMO DE APOSTILAMENTO</t>
  </si>
  <si>
    <t>garantia I T.A.</t>
  </si>
  <si>
    <t>garantia complementar</t>
  </si>
  <si>
    <t>Acréscimo</t>
  </si>
  <si>
    <t>Valor diferença</t>
  </si>
  <si>
    <t>Cálculo % acréscimo</t>
  </si>
  <si>
    <t>GARANTIA II TERMO ADITIVO</t>
  </si>
  <si>
    <t>RESUMO DO II TERMO ADITIVO</t>
  </si>
  <si>
    <t>COM EFEITOS A PARTIR DE 28/05/2024</t>
  </si>
  <si>
    <r>
      <t xml:space="preserve"> Auxílio-Alimentação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</si>
</sst>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0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4" fontId="0" fillId="0" borderId="1" xfId="2" applyFont="1" applyBorder="1" applyAlignment="1">
      <alignment vertical="center" wrapText="1"/>
    </xf>
    <xf numFmtId="0" fontId="3" fillId="0" borderId="0" xfId="0" applyFont="1"/>
    <xf numFmtId="164" fontId="2" fillId="2" borderId="1" xfId="2" applyFont="1" applyFill="1" applyBorder="1" applyAlignment="1">
      <alignment vertical="center" wrapText="1"/>
    </xf>
    <xf numFmtId="10" fontId="0" fillId="2" borderId="1" xfId="3" applyNumberFormat="1" applyFont="1" applyFill="1" applyBorder="1" applyAlignment="1">
      <alignment vertical="center"/>
    </xf>
    <xf numFmtId="10" fontId="0" fillId="0" borderId="1" xfId="3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0" fontId="0" fillId="3" borderId="1" xfId="0" applyNumberFormat="1" applyFill="1" applyBorder="1" applyAlignment="1">
      <alignment vertical="center"/>
    </xf>
    <xf numFmtId="43" fontId="0" fillId="3" borderId="1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10" fillId="0" borderId="0" xfId="4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4" fontId="10" fillId="0" borderId="0" xfId="4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4" applyNumberFormat="1" applyFont="1" applyAlignment="1">
      <alignment vertical="center" wrapText="1"/>
    </xf>
    <xf numFmtId="164" fontId="0" fillId="0" borderId="0" xfId="0" applyNumberFormat="1"/>
    <xf numFmtId="164" fontId="0" fillId="0" borderId="0" xfId="2" applyFont="1"/>
    <xf numFmtId="43" fontId="18" fillId="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3" fontId="18" fillId="3" borderId="1" xfId="1" applyFont="1" applyFill="1" applyBorder="1" applyAlignment="1">
      <alignment vertical="center"/>
    </xf>
    <xf numFmtId="44" fontId="8" fillId="0" borderId="0" xfId="0" applyNumberFormat="1" applyFont="1" applyAlignment="1">
      <alignment vertical="center" wrapText="1"/>
    </xf>
    <xf numFmtId="43" fontId="18" fillId="0" borderId="1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4" fontId="18" fillId="0" borderId="1" xfId="6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7" fontId="0" fillId="0" borderId="0" xfId="0" applyNumberFormat="1"/>
    <xf numFmtId="164" fontId="0" fillId="5" borderId="0" xfId="0" applyNumberFormat="1" applyFill="1"/>
    <xf numFmtId="0" fontId="0" fillId="0" borderId="9" xfId="0" applyBorder="1"/>
    <xf numFmtId="0" fontId="0" fillId="0" borderId="6" xfId="0" applyBorder="1"/>
    <xf numFmtId="0" fontId="0" fillId="5" borderId="6" xfId="0" applyFill="1" applyBorder="1"/>
    <xf numFmtId="164" fontId="0" fillId="0" borderId="6" xfId="0" applyNumberFormat="1" applyBorder="1"/>
    <xf numFmtId="0" fontId="0" fillId="0" borderId="10" xfId="0" applyBorder="1"/>
    <xf numFmtId="10" fontId="18" fillId="3" borderId="1" xfId="0" applyNumberFormat="1" applyFont="1" applyFill="1" applyBorder="1" applyAlignment="1">
      <alignment vertical="center"/>
    </xf>
    <xf numFmtId="10" fontId="18" fillId="0" borderId="1" xfId="0" applyNumberFormat="1" applyFont="1" applyBorder="1" applyAlignment="1">
      <alignment vertical="center"/>
    </xf>
    <xf numFmtId="10" fontId="18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2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19" fillId="2" borderId="1" xfId="2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65" fontId="18" fillId="2" borderId="1" xfId="1" applyNumberFormat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10" fontId="18" fillId="0" borderId="1" xfId="3" applyNumberFormat="1" applyFont="1" applyBorder="1" applyAlignment="1">
      <alignment vertical="center"/>
    </xf>
    <xf numFmtId="10" fontId="18" fillId="2" borderId="1" xfId="3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3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166" fontId="24" fillId="4" borderId="1" xfId="0" applyNumberFormat="1" applyFont="1" applyFill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28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164" fontId="25" fillId="0" borderId="1" xfId="4" applyNumberFormat="1" applyFont="1" applyFill="1" applyBorder="1" applyAlignment="1">
      <alignment horizontal="center" vertical="center" wrapText="1"/>
    </xf>
    <xf numFmtId="164" fontId="29" fillId="4" borderId="1" xfId="4" applyNumberFormat="1" applyFont="1" applyFill="1" applyBorder="1" applyAlignment="1">
      <alignment horizontal="center" vertical="center" wrapText="1"/>
    </xf>
    <xf numFmtId="44" fontId="25" fillId="0" borderId="1" xfId="4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164" fontId="17" fillId="0" borderId="1" xfId="2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4" fontId="30" fillId="2" borderId="1" xfId="2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 wrapText="1"/>
    </xf>
    <xf numFmtId="44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3" borderId="7" xfId="0" applyFill="1" applyBorder="1"/>
    <xf numFmtId="0" fontId="0" fillId="3" borderId="9" xfId="0" applyFill="1" applyBorder="1"/>
    <xf numFmtId="0" fontId="0" fillId="3" borderId="6" xfId="0" applyFill="1" applyBorder="1"/>
    <xf numFmtId="164" fontId="0" fillId="3" borderId="6" xfId="0" applyNumberFormat="1" applyFill="1" applyBorder="1"/>
    <xf numFmtId="0" fontId="0" fillId="0" borderId="1" xfId="0" applyBorder="1"/>
    <xf numFmtId="44" fontId="0" fillId="0" borderId="1" xfId="0" applyNumberFormat="1" applyBorder="1"/>
    <xf numFmtId="164" fontId="12" fillId="3" borderId="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4" fontId="0" fillId="0" borderId="3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3" xfId="6" applyFont="1" applyBorder="1" applyAlignment="1">
      <alignment horizontal="left" vertical="center"/>
    </xf>
    <xf numFmtId="164" fontId="0" fillId="0" borderId="4" xfId="6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0" fillId="0" borderId="1" xfId="2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9" fillId="3" borderId="6" xfId="0" applyFont="1" applyFill="1" applyBorder="1" applyAlignment="1">
      <alignment horizontal="center"/>
    </xf>
  </cellXfs>
  <cellStyles count="9">
    <cellStyle name="Moeda" xfId="2" builtinId="4"/>
    <cellStyle name="Moeda 2" xfId="6" xr:uid="{979913E6-CB76-4743-B8D7-4AEB354BDA36}"/>
    <cellStyle name="Moeda 4" xfId="4" xr:uid="{00000000-0005-0000-0000-000001000000}"/>
    <cellStyle name="Normal" xfId="0" builtinId="0"/>
    <cellStyle name="Normal 2" xfId="8" xr:uid="{153E8118-9E02-43ED-ABC0-BB0CB077776A}"/>
    <cellStyle name="Porcentagem" xfId="3" builtinId="5"/>
    <cellStyle name="Porcentagem 3 3 2" xfId="7" xr:uid="{53070F43-4400-4732-8A0D-C521E1CEBE88}"/>
    <cellStyle name="Vírgula" xfId="1" builtinId="3"/>
    <cellStyle name="Vírgula 2" xfId="5" xr:uid="{A021CB9F-4CEF-40BD-994C-C661CB912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48" workbookViewId="0">
      <selection activeCell="J66" sqref="J66"/>
    </sheetView>
  </sheetViews>
  <sheetFormatPr defaultRowHeight="15" x14ac:dyDescent="0.25"/>
  <cols>
    <col min="1" max="1" width="4.42578125" customWidth="1"/>
    <col min="2" max="2" width="20.5703125" customWidth="1"/>
    <col min="3" max="7" width="18.140625" customWidth="1"/>
    <col min="8" max="8" width="13.5703125" bestFit="1" customWidth="1"/>
    <col min="10" max="10" width="17.85546875" customWidth="1"/>
  </cols>
  <sheetData>
    <row r="1" spans="1:8" hidden="1" x14ac:dyDescent="0.25">
      <c r="A1" s="141" t="s">
        <v>99</v>
      </c>
      <c r="B1" s="141"/>
      <c r="C1" s="141"/>
      <c r="D1" s="141"/>
      <c r="E1" s="141"/>
      <c r="F1" s="141"/>
      <c r="G1" s="141"/>
      <c r="H1" s="16"/>
    </row>
    <row r="2" spans="1:8" hidden="1" x14ac:dyDescent="0.25">
      <c r="A2" s="141" t="s">
        <v>176</v>
      </c>
      <c r="B2" s="141"/>
      <c r="C2" s="141"/>
      <c r="D2" s="141"/>
      <c r="E2" s="141"/>
      <c r="F2" s="141"/>
      <c r="G2" s="141"/>
      <c r="H2" s="16"/>
    </row>
    <row r="3" spans="1:8" hidden="1" x14ac:dyDescent="0.25">
      <c r="A3" s="142" t="s">
        <v>163</v>
      </c>
      <c r="B3" s="142"/>
      <c r="C3" s="142"/>
      <c r="D3" s="142"/>
      <c r="E3" s="142"/>
      <c r="F3" s="142"/>
      <c r="G3" s="142"/>
      <c r="H3" s="16"/>
    </row>
    <row r="4" spans="1:8" hidden="1" x14ac:dyDescent="0.25">
      <c r="A4" s="142" t="s">
        <v>164</v>
      </c>
      <c r="B4" s="142"/>
      <c r="C4" s="142"/>
      <c r="D4" s="142"/>
      <c r="E4" s="142"/>
      <c r="F4" s="142"/>
      <c r="G4" s="142"/>
      <c r="H4" s="16"/>
    </row>
    <row r="5" spans="1:8" hidden="1" x14ac:dyDescent="0.25"/>
    <row r="6" spans="1:8" ht="45" hidden="1" x14ac:dyDescent="0.25">
      <c r="A6" s="144" t="s">
        <v>86</v>
      </c>
      <c r="B6" s="145"/>
      <c r="C6" s="6" t="s">
        <v>88</v>
      </c>
      <c r="D6" s="6" t="s">
        <v>90</v>
      </c>
      <c r="E6" s="6" t="s">
        <v>92</v>
      </c>
      <c r="F6" s="6" t="s">
        <v>98</v>
      </c>
      <c r="G6" s="6" t="s">
        <v>95</v>
      </c>
    </row>
    <row r="7" spans="1:8" hidden="1" x14ac:dyDescent="0.25">
      <c r="A7" s="144" t="s">
        <v>87</v>
      </c>
      <c r="B7" s="145"/>
      <c r="C7" s="6" t="s">
        <v>89</v>
      </c>
      <c r="D7" s="6" t="s">
        <v>91</v>
      </c>
      <c r="E7" s="6" t="s">
        <v>93</v>
      </c>
      <c r="F7" s="6" t="s">
        <v>94</v>
      </c>
      <c r="G7" s="6" t="s">
        <v>96</v>
      </c>
    </row>
    <row r="8" spans="1:8" ht="30" hidden="1" x14ac:dyDescent="0.25">
      <c r="A8" s="9" t="s">
        <v>97</v>
      </c>
      <c r="B8" s="4" t="str">
        <f>'Serviço 1'!C4</f>
        <v>Motorista Exeutivo Categoria D</v>
      </c>
      <c r="C8" s="15">
        <f>'Serviço 1'!D136</f>
        <v>6169.19</v>
      </c>
      <c r="D8" s="23">
        <v>1</v>
      </c>
      <c r="E8" s="15">
        <f>C8*D8</f>
        <v>6169.19</v>
      </c>
      <c r="F8" s="23">
        <v>8</v>
      </c>
      <c r="G8" s="15">
        <f>E8*F8</f>
        <v>49353.52</v>
      </c>
    </row>
    <row r="9" spans="1:8" hidden="1" x14ac:dyDescent="0.25">
      <c r="A9" s="143" t="s">
        <v>137</v>
      </c>
      <c r="B9" s="143"/>
      <c r="C9" s="143"/>
      <c r="D9" s="143"/>
      <c r="E9" s="143"/>
      <c r="F9" s="143"/>
      <c r="G9" s="17">
        <f>SUM(G8:G8)</f>
        <v>49353.52</v>
      </c>
      <c r="H9" s="46"/>
    </row>
    <row r="10" spans="1:8" hidden="1" x14ac:dyDescent="0.25"/>
    <row r="11" spans="1:8" hidden="1" x14ac:dyDescent="0.25">
      <c r="H11" s="47"/>
    </row>
    <row r="12" spans="1:8" x14ac:dyDescent="0.25">
      <c r="A12" s="141" t="s">
        <v>99</v>
      </c>
      <c r="B12" s="141"/>
      <c r="C12" s="141"/>
      <c r="D12" s="141"/>
      <c r="E12" s="141"/>
      <c r="F12" s="141"/>
      <c r="G12" s="141"/>
    </row>
    <row r="13" spans="1:8" x14ac:dyDescent="0.25">
      <c r="A13" s="141" t="s">
        <v>176</v>
      </c>
      <c r="B13" s="141"/>
      <c r="C13" s="141"/>
      <c r="D13" s="141"/>
      <c r="E13" s="141"/>
      <c r="F13" s="141"/>
      <c r="G13" s="141"/>
    </row>
    <row r="14" spans="1:8" x14ac:dyDescent="0.25">
      <c r="A14" s="142" t="s">
        <v>163</v>
      </c>
      <c r="B14" s="142"/>
      <c r="C14" s="142"/>
      <c r="D14" s="142"/>
      <c r="E14" s="142"/>
      <c r="F14" s="142"/>
      <c r="G14" s="142"/>
    </row>
    <row r="15" spans="1:8" x14ac:dyDescent="0.25">
      <c r="A15" s="142" t="s">
        <v>164</v>
      </c>
      <c r="B15" s="142"/>
      <c r="C15" s="142"/>
      <c r="D15" s="142"/>
      <c r="E15" s="142"/>
      <c r="F15" s="142"/>
      <c r="G15" s="142"/>
    </row>
    <row r="16" spans="1:8" x14ac:dyDescent="0.25">
      <c r="A16" s="140" t="s">
        <v>182</v>
      </c>
      <c r="B16" s="140"/>
      <c r="C16" s="140"/>
      <c r="D16" s="140"/>
      <c r="E16" s="140"/>
      <c r="F16" s="140"/>
      <c r="G16" s="140"/>
    </row>
    <row r="17" spans="1:7" x14ac:dyDescent="0.25">
      <c r="A17" s="138" t="s">
        <v>183</v>
      </c>
      <c r="B17" s="138"/>
      <c r="C17" s="138"/>
      <c r="D17" s="138"/>
      <c r="E17" s="138"/>
      <c r="F17" s="138"/>
      <c r="G17" s="138"/>
    </row>
    <row r="18" spans="1:7" ht="45" x14ac:dyDescent="0.25">
      <c r="A18" s="135" t="s">
        <v>86</v>
      </c>
      <c r="B18" s="136"/>
      <c r="C18" s="76" t="s">
        <v>88</v>
      </c>
      <c r="D18" s="76" t="s">
        <v>90</v>
      </c>
      <c r="E18" s="76" t="s">
        <v>92</v>
      </c>
      <c r="F18" s="76" t="s">
        <v>98</v>
      </c>
      <c r="G18" s="76" t="s">
        <v>95</v>
      </c>
    </row>
    <row r="19" spans="1:7" x14ac:dyDescent="0.25">
      <c r="A19" s="135" t="s">
        <v>87</v>
      </c>
      <c r="B19" s="136"/>
      <c r="C19" s="76" t="s">
        <v>89</v>
      </c>
      <c r="D19" s="76" t="s">
        <v>91</v>
      </c>
      <c r="E19" s="76" t="s">
        <v>93</v>
      </c>
      <c r="F19" s="76" t="s">
        <v>94</v>
      </c>
      <c r="G19" s="76" t="s">
        <v>96</v>
      </c>
    </row>
    <row r="20" spans="1:7" ht="30" x14ac:dyDescent="0.25">
      <c r="A20" s="77" t="s">
        <v>97</v>
      </c>
      <c r="B20" s="78" t="str">
        <f>'Serviço 1'!F4</f>
        <v>Motorista Exeutivo Categoria D</v>
      </c>
      <c r="C20" s="79">
        <f>'Serviço 1'!F136</f>
        <v>6414.92</v>
      </c>
      <c r="D20" s="80">
        <v>1</v>
      </c>
      <c r="E20" s="79">
        <f>C20*D20</f>
        <v>6414.92</v>
      </c>
      <c r="F20" s="80">
        <v>8</v>
      </c>
      <c r="G20" s="79">
        <f>E20*F20</f>
        <v>51319.360000000001</v>
      </c>
    </row>
    <row r="21" spans="1:7" x14ac:dyDescent="0.25">
      <c r="A21" s="137" t="s">
        <v>137</v>
      </c>
      <c r="B21" s="137"/>
      <c r="C21" s="137"/>
      <c r="D21" s="137"/>
      <c r="E21" s="137"/>
      <c r="F21" s="137"/>
      <c r="G21" s="81">
        <f>SUM(G20:G20)</f>
        <v>51319.360000000001</v>
      </c>
    </row>
    <row r="22" spans="1:7" x14ac:dyDescent="0.25">
      <c r="A22" s="82"/>
      <c r="B22" s="82"/>
      <c r="C22" s="82"/>
      <c r="D22" s="82"/>
      <c r="E22" s="82"/>
      <c r="F22" s="82"/>
      <c r="G22" s="82"/>
    </row>
    <row r="23" spans="1:7" x14ac:dyDescent="0.25">
      <c r="A23" s="82"/>
      <c r="B23" s="82"/>
      <c r="C23" s="82"/>
      <c r="D23" s="82"/>
      <c r="E23" s="82"/>
      <c r="F23" s="82"/>
      <c r="G23" s="82"/>
    </row>
    <row r="24" spans="1:7" x14ac:dyDescent="0.25">
      <c r="A24" s="139" t="s">
        <v>99</v>
      </c>
      <c r="B24" s="139"/>
      <c r="C24" s="139"/>
      <c r="D24" s="139"/>
      <c r="E24" s="139"/>
      <c r="F24" s="139"/>
      <c r="G24" s="139"/>
    </row>
    <row r="25" spans="1:7" x14ac:dyDescent="0.25">
      <c r="A25" s="139" t="s">
        <v>176</v>
      </c>
      <c r="B25" s="139"/>
      <c r="C25" s="139"/>
      <c r="D25" s="139"/>
      <c r="E25" s="139"/>
      <c r="F25" s="139"/>
      <c r="G25" s="139"/>
    </row>
    <row r="26" spans="1:7" x14ac:dyDescent="0.25">
      <c r="A26" s="134" t="s">
        <v>163</v>
      </c>
      <c r="B26" s="134"/>
      <c r="C26" s="134"/>
      <c r="D26" s="134"/>
      <c r="E26" s="134"/>
      <c r="F26" s="134"/>
      <c r="G26" s="134"/>
    </row>
    <row r="27" spans="1:7" x14ac:dyDescent="0.25">
      <c r="A27" s="134" t="s">
        <v>164</v>
      </c>
      <c r="B27" s="134"/>
      <c r="C27" s="134"/>
      <c r="D27" s="134"/>
      <c r="E27" s="134"/>
      <c r="F27" s="134"/>
      <c r="G27" s="134"/>
    </row>
    <row r="28" spans="1:7" x14ac:dyDescent="0.25">
      <c r="A28" s="140" t="s">
        <v>182</v>
      </c>
      <c r="B28" s="140"/>
      <c r="C28" s="140"/>
      <c r="D28" s="140"/>
      <c r="E28" s="140"/>
      <c r="F28" s="140"/>
      <c r="G28" s="140"/>
    </row>
    <row r="29" spans="1:7" x14ac:dyDescent="0.25">
      <c r="A29" s="138" t="s">
        <v>184</v>
      </c>
      <c r="B29" s="138"/>
      <c r="C29" s="138"/>
      <c r="D29" s="138"/>
      <c r="E29" s="138"/>
      <c r="F29" s="138"/>
      <c r="G29" s="138"/>
    </row>
    <row r="30" spans="1:7" ht="45" x14ac:dyDescent="0.25">
      <c r="A30" s="135" t="s">
        <v>86</v>
      </c>
      <c r="B30" s="136"/>
      <c r="C30" s="76" t="s">
        <v>88</v>
      </c>
      <c r="D30" s="76" t="s">
        <v>90</v>
      </c>
      <c r="E30" s="76" t="s">
        <v>92</v>
      </c>
      <c r="F30" s="76" t="s">
        <v>98</v>
      </c>
      <c r="G30" s="76" t="s">
        <v>95</v>
      </c>
    </row>
    <row r="31" spans="1:7" x14ac:dyDescent="0.25">
      <c r="A31" s="135" t="s">
        <v>87</v>
      </c>
      <c r="B31" s="136"/>
      <c r="C31" s="76" t="s">
        <v>89</v>
      </c>
      <c r="D31" s="76" t="s">
        <v>91</v>
      </c>
      <c r="E31" s="76" t="s">
        <v>93</v>
      </c>
      <c r="F31" s="76" t="s">
        <v>94</v>
      </c>
      <c r="G31" s="76" t="s">
        <v>96</v>
      </c>
    </row>
    <row r="32" spans="1:7" ht="30" x14ac:dyDescent="0.25">
      <c r="A32" s="77" t="s">
        <v>97</v>
      </c>
      <c r="B32" s="78" t="str">
        <f>'Serviço 1'!H4</f>
        <v>Motorista Exeutivo Categoria D</v>
      </c>
      <c r="C32" s="79">
        <f>'Serviço 1'!H136</f>
        <v>7016.17</v>
      </c>
      <c r="D32" s="80">
        <v>1</v>
      </c>
      <c r="E32" s="79">
        <f>C32*D32</f>
        <v>7016.17</v>
      </c>
      <c r="F32" s="80">
        <v>8</v>
      </c>
      <c r="G32" s="79">
        <f>E32*F32</f>
        <v>56129.36</v>
      </c>
    </row>
    <row r="33" spans="1:8" x14ac:dyDescent="0.25">
      <c r="A33" s="137" t="s">
        <v>137</v>
      </c>
      <c r="B33" s="137"/>
      <c r="C33" s="137"/>
      <c r="D33" s="137"/>
      <c r="E33" s="137"/>
      <c r="F33" s="137"/>
      <c r="G33" s="81">
        <f>SUM(G32:G32)</f>
        <v>56129.36</v>
      </c>
    </row>
    <row r="34" spans="1:8" x14ac:dyDescent="0.25">
      <c r="A34" s="82"/>
      <c r="B34" s="82"/>
      <c r="C34" s="82"/>
      <c r="D34" s="82"/>
      <c r="E34" s="82"/>
      <c r="F34" s="82"/>
      <c r="G34" s="82"/>
    </row>
    <row r="35" spans="1:8" x14ac:dyDescent="0.25">
      <c r="A35" s="82"/>
      <c r="B35" s="82"/>
      <c r="C35" s="82"/>
      <c r="D35" s="82"/>
      <c r="E35" s="82"/>
      <c r="F35" s="82"/>
      <c r="G35" s="82"/>
    </row>
    <row r="36" spans="1:8" x14ac:dyDescent="0.25">
      <c r="A36" s="139" t="s">
        <v>99</v>
      </c>
      <c r="B36" s="139"/>
      <c r="C36" s="139"/>
      <c r="D36" s="139"/>
      <c r="E36" s="139"/>
      <c r="F36" s="139"/>
      <c r="G36" s="139"/>
    </row>
    <row r="37" spans="1:8" x14ac:dyDescent="0.25">
      <c r="A37" s="139" t="s">
        <v>176</v>
      </c>
      <c r="B37" s="139"/>
      <c r="C37" s="139"/>
      <c r="D37" s="139"/>
      <c r="E37" s="139"/>
      <c r="F37" s="139"/>
      <c r="G37" s="139"/>
    </row>
    <row r="38" spans="1:8" x14ac:dyDescent="0.25">
      <c r="A38" s="134" t="s">
        <v>163</v>
      </c>
      <c r="B38" s="134"/>
      <c r="C38" s="134"/>
      <c r="D38" s="134"/>
      <c r="E38" s="134"/>
      <c r="F38" s="134"/>
      <c r="G38" s="134"/>
    </row>
    <row r="39" spans="1:8" x14ac:dyDescent="0.25">
      <c r="A39" s="134" t="s">
        <v>164</v>
      </c>
      <c r="B39" s="134"/>
      <c r="C39" s="134"/>
      <c r="D39" s="134"/>
      <c r="E39" s="134"/>
      <c r="F39" s="134"/>
      <c r="G39" s="134"/>
    </row>
    <row r="40" spans="1:8" x14ac:dyDescent="0.25">
      <c r="A40" s="140" t="s">
        <v>182</v>
      </c>
      <c r="B40" s="140"/>
      <c r="C40" s="140"/>
      <c r="D40" s="140"/>
      <c r="E40" s="140"/>
      <c r="F40" s="140"/>
      <c r="G40" s="140"/>
    </row>
    <row r="41" spans="1:8" x14ac:dyDescent="0.25">
      <c r="A41" s="138" t="s">
        <v>185</v>
      </c>
      <c r="B41" s="138"/>
      <c r="C41" s="138"/>
      <c r="D41" s="138"/>
      <c r="E41" s="138"/>
      <c r="F41" s="138"/>
      <c r="G41" s="138"/>
    </row>
    <row r="42" spans="1:8" ht="45" x14ac:dyDescent="0.25">
      <c r="A42" s="135" t="s">
        <v>86</v>
      </c>
      <c r="B42" s="136"/>
      <c r="C42" s="76" t="s">
        <v>88</v>
      </c>
      <c r="D42" s="76" t="s">
        <v>90</v>
      </c>
      <c r="E42" s="76" t="s">
        <v>92</v>
      </c>
      <c r="F42" s="76" t="s">
        <v>98</v>
      </c>
      <c r="G42" s="76" t="s">
        <v>95</v>
      </c>
    </row>
    <row r="43" spans="1:8" x14ac:dyDescent="0.25">
      <c r="A43" s="135" t="s">
        <v>87</v>
      </c>
      <c r="B43" s="136"/>
      <c r="C43" s="76" t="s">
        <v>89</v>
      </c>
      <c r="D43" s="76" t="s">
        <v>91</v>
      </c>
      <c r="E43" s="76" t="s">
        <v>93</v>
      </c>
      <c r="F43" s="76" t="s">
        <v>94</v>
      </c>
      <c r="G43" s="76" t="s">
        <v>96</v>
      </c>
    </row>
    <row r="44" spans="1:8" ht="30" x14ac:dyDescent="0.25">
      <c r="A44" s="77" t="s">
        <v>97</v>
      </c>
      <c r="B44" s="78" t="str">
        <f>'Serviço 1'!H4</f>
        <v>Motorista Exeutivo Categoria D</v>
      </c>
      <c r="C44" s="79">
        <f>'Serviço 1'!J136</f>
        <v>6948.83</v>
      </c>
      <c r="D44" s="80">
        <v>1</v>
      </c>
      <c r="E44" s="79">
        <f>C44*D44</f>
        <v>6948.83</v>
      </c>
      <c r="F44" s="80">
        <v>8</v>
      </c>
      <c r="G44" s="79">
        <f>E44*F44</f>
        <v>55590.64</v>
      </c>
    </row>
    <row r="45" spans="1:8" x14ac:dyDescent="0.25">
      <c r="A45" s="137" t="s">
        <v>137</v>
      </c>
      <c r="B45" s="137"/>
      <c r="C45" s="137"/>
      <c r="D45" s="137"/>
      <c r="E45" s="137"/>
      <c r="F45" s="137"/>
      <c r="G45" s="81">
        <f>SUM(G44:G44)</f>
        <v>55590.64</v>
      </c>
    </row>
    <row r="48" spans="1:8" x14ac:dyDescent="0.25">
      <c r="A48" s="139" t="s">
        <v>99</v>
      </c>
      <c r="B48" s="139"/>
      <c r="C48" s="139"/>
      <c r="D48" s="139"/>
      <c r="E48" s="139"/>
      <c r="F48" s="139"/>
      <c r="G48" s="139"/>
      <c r="H48" s="118"/>
    </row>
    <row r="49" spans="1:10" x14ac:dyDescent="0.25">
      <c r="A49" s="139" t="s">
        <v>176</v>
      </c>
      <c r="B49" s="139"/>
      <c r="C49" s="139"/>
      <c r="D49" s="139"/>
      <c r="E49" s="139"/>
      <c r="F49" s="139"/>
      <c r="G49" s="139"/>
      <c r="H49" s="118"/>
    </row>
    <row r="50" spans="1:10" x14ac:dyDescent="0.25">
      <c r="A50" s="134" t="s">
        <v>163</v>
      </c>
      <c r="B50" s="134"/>
      <c r="C50" s="134"/>
      <c r="D50" s="134"/>
      <c r="E50" s="134"/>
      <c r="F50" s="134"/>
      <c r="G50" s="134"/>
      <c r="H50" s="118"/>
    </row>
    <row r="51" spans="1:10" x14ac:dyDescent="0.25">
      <c r="A51" s="134" t="s">
        <v>164</v>
      </c>
      <c r="B51" s="134"/>
      <c r="C51" s="134"/>
      <c r="D51" s="134"/>
      <c r="E51" s="134"/>
      <c r="F51" s="134"/>
      <c r="G51" s="134"/>
      <c r="H51" s="118"/>
    </row>
    <row r="52" spans="1:10" x14ac:dyDescent="0.25">
      <c r="A52" s="140" t="s">
        <v>198</v>
      </c>
      <c r="B52" s="140"/>
      <c r="C52" s="140"/>
      <c r="D52" s="140"/>
      <c r="E52" s="140"/>
      <c r="F52" s="140"/>
      <c r="G52" s="140"/>
      <c r="H52" s="118"/>
    </row>
    <row r="53" spans="1:10" x14ac:dyDescent="0.25">
      <c r="A53" s="138" t="s">
        <v>199</v>
      </c>
      <c r="B53" s="138"/>
      <c r="C53" s="138"/>
      <c r="D53" s="138"/>
      <c r="E53" s="138"/>
      <c r="F53" s="138"/>
      <c r="G53" s="138"/>
      <c r="H53" s="118"/>
    </row>
    <row r="54" spans="1:10" ht="45" x14ac:dyDescent="0.25">
      <c r="A54" s="135" t="s">
        <v>86</v>
      </c>
      <c r="B54" s="136"/>
      <c r="C54" s="76" t="s">
        <v>88</v>
      </c>
      <c r="D54" s="76" t="s">
        <v>90</v>
      </c>
      <c r="E54" s="76" t="s">
        <v>92</v>
      </c>
      <c r="F54" s="76" t="s">
        <v>98</v>
      </c>
      <c r="G54" s="76" t="s">
        <v>95</v>
      </c>
      <c r="H54" s="118"/>
      <c r="J54" s="123"/>
    </row>
    <row r="55" spans="1:10" x14ac:dyDescent="0.25">
      <c r="A55" s="135" t="s">
        <v>87</v>
      </c>
      <c r="B55" s="136"/>
      <c r="C55" s="76" t="s">
        <v>89</v>
      </c>
      <c r="D55" s="76" t="s">
        <v>91</v>
      </c>
      <c r="E55" s="76" t="s">
        <v>93</v>
      </c>
      <c r="F55" s="76" t="s">
        <v>94</v>
      </c>
      <c r="G55" s="76" t="s">
        <v>96</v>
      </c>
      <c r="H55" s="118"/>
      <c r="J55" s="124"/>
    </row>
    <row r="56" spans="1:10" ht="33" customHeight="1" x14ac:dyDescent="0.25">
      <c r="A56" s="77" t="s">
        <v>97</v>
      </c>
      <c r="B56" s="78" t="str">
        <f>'Serviço 1'!L4</f>
        <v>Motorista Exeutivo Categoria D</v>
      </c>
      <c r="C56" s="79">
        <f>'Serviço 1'!L136</f>
        <v>7393.33</v>
      </c>
      <c r="D56" s="80">
        <v>1</v>
      </c>
      <c r="E56" s="79">
        <f>C56*D56</f>
        <v>7393.33</v>
      </c>
      <c r="F56" s="80">
        <v>8</v>
      </c>
      <c r="G56" s="79">
        <f>E56*F56</f>
        <v>59146.64</v>
      </c>
      <c r="H56" s="118"/>
    </row>
    <row r="57" spans="1:10" x14ac:dyDescent="0.25">
      <c r="A57" s="137" t="s">
        <v>137</v>
      </c>
      <c r="B57" s="137"/>
      <c r="C57" s="137"/>
      <c r="D57" s="137"/>
      <c r="E57" s="137"/>
      <c r="F57" s="137"/>
      <c r="G57" s="81">
        <f>SUM(G56:G56)</f>
        <v>59146.64</v>
      </c>
      <c r="H57" s="118"/>
    </row>
    <row r="58" spans="1:10" x14ac:dyDescent="0.25">
      <c r="A58" s="118"/>
      <c r="B58" s="118"/>
      <c r="C58" s="118"/>
      <c r="D58" s="118"/>
      <c r="E58" s="118"/>
      <c r="F58" s="118"/>
      <c r="G58" s="118"/>
      <c r="H58" s="118"/>
    </row>
    <row r="60" spans="1:10" x14ac:dyDescent="0.25">
      <c r="A60" s="139" t="s">
        <v>99</v>
      </c>
      <c r="B60" s="139"/>
      <c r="C60" s="139"/>
      <c r="D60" s="139"/>
      <c r="E60" s="139"/>
      <c r="F60" s="139"/>
      <c r="G60" s="139"/>
    </row>
    <row r="61" spans="1:10" x14ac:dyDescent="0.25">
      <c r="A61" s="139" t="s">
        <v>176</v>
      </c>
      <c r="B61" s="139"/>
      <c r="C61" s="139"/>
      <c r="D61" s="139"/>
      <c r="E61" s="139"/>
      <c r="F61" s="139"/>
      <c r="G61" s="139"/>
    </row>
    <row r="62" spans="1:10" x14ac:dyDescent="0.25">
      <c r="A62" s="134" t="s">
        <v>163</v>
      </c>
      <c r="B62" s="134"/>
      <c r="C62" s="134"/>
      <c r="D62" s="134"/>
      <c r="E62" s="134"/>
      <c r="F62" s="134"/>
      <c r="G62" s="134"/>
    </row>
    <row r="63" spans="1:10" x14ac:dyDescent="0.25">
      <c r="A63" s="134" t="s">
        <v>164</v>
      </c>
      <c r="B63" s="134"/>
      <c r="C63" s="134"/>
      <c r="D63" s="134"/>
      <c r="E63" s="134"/>
      <c r="F63" s="134"/>
      <c r="G63" s="134"/>
    </row>
    <row r="64" spans="1:10" x14ac:dyDescent="0.25">
      <c r="A64" s="140" t="s">
        <v>208</v>
      </c>
      <c r="B64" s="140"/>
      <c r="C64" s="140"/>
      <c r="D64" s="140"/>
      <c r="E64" s="140"/>
      <c r="F64" s="140"/>
      <c r="G64" s="140"/>
    </row>
    <row r="65" spans="1:7" x14ac:dyDescent="0.25">
      <c r="A65" s="205" t="s">
        <v>209</v>
      </c>
      <c r="B65" s="205"/>
      <c r="C65" s="205"/>
      <c r="D65" s="205"/>
      <c r="E65" s="205"/>
      <c r="F65" s="205"/>
      <c r="G65" s="205"/>
    </row>
    <row r="66" spans="1:7" ht="45" x14ac:dyDescent="0.25">
      <c r="A66" s="135" t="s">
        <v>86</v>
      </c>
      <c r="B66" s="136"/>
      <c r="C66" s="76" t="s">
        <v>88</v>
      </c>
      <c r="D66" s="76" t="s">
        <v>90</v>
      </c>
      <c r="E66" s="76" t="s">
        <v>92</v>
      </c>
      <c r="F66" s="76" t="s">
        <v>98</v>
      </c>
      <c r="G66" s="76" t="s">
        <v>95</v>
      </c>
    </row>
    <row r="67" spans="1:7" x14ac:dyDescent="0.25">
      <c r="A67" s="135" t="s">
        <v>87</v>
      </c>
      <c r="B67" s="136"/>
      <c r="C67" s="76" t="s">
        <v>89</v>
      </c>
      <c r="D67" s="76" t="s">
        <v>91</v>
      </c>
      <c r="E67" s="76" t="s">
        <v>93</v>
      </c>
      <c r="F67" s="76" t="s">
        <v>94</v>
      </c>
      <c r="G67" s="76" t="s">
        <v>96</v>
      </c>
    </row>
    <row r="68" spans="1:7" ht="30" x14ac:dyDescent="0.25">
      <c r="A68" s="77" t="s">
        <v>97</v>
      </c>
      <c r="B68" s="78" t="str">
        <f>'Serviço 1'!L4</f>
        <v>Motorista Exeutivo Categoria D</v>
      </c>
      <c r="C68" s="79">
        <f>'Serviço 1'!L136</f>
        <v>7393.33</v>
      </c>
      <c r="D68" s="80">
        <v>1</v>
      </c>
      <c r="E68" s="79">
        <f>C68*D68</f>
        <v>7393.33</v>
      </c>
      <c r="F68" s="80">
        <v>10</v>
      </c>
      <c r="G68" s="79">
        <f>E68*F68</f>
        <v>73933.3</v>
      </c>
    </row>
    <row r="69" spans="1:7" x14ac:dyDescent="0.25">
      <c r="A69" s="137" t="s">
        <v>137</v>
      </c>
      <c r="B69" s="137"/>
      <c r="C69" s="137"/>
      <c r="D69" s="137"/>
      <c r="E69" s="137"/>
      <c r="F69" s="137"/>
      <c r="G69" s="81">
        <f>SUM(G68:G68)</f>
        <v>73933.3</v>
      </c>
    </row>
  </sheetData>
  <mergeCells count="52">
    <mergeCell ref="A65:G65"/>
    <mergeCell ref="A66:B66"/>
    <mergeCell ref="A67:B67"/>
    <mergeCell ref="A69:F69"/>
    <mergeCell ref="A60:G60"/>
    <mergeCell ref="A61:G61"/>
    <mergeCell ref="A62:G62"/>
    <mergeCell ref="A63:G63"/>
    <mergeCell ref="A64:G64"/>
    <mergeCell ref="A53:G53"/>
    <mergeCell ref="A54:B54"/>
    <mergeCell ref="A55:B55"/>
    <mergeCell ref="A57:F57"/>
    <mergeCell ref="A48:G48"/>
    <mergeCell ref="A49:G49"/>
    <mergeCell ref="A50:G50"/>
    <mergeCell ref="A51:G51"/>
    <mergeCell ref="A52:G52"/>
    <mergeCell ref="A41:G41"/>
    <mergeCell ref="A42:B42"/>
    <mergeCell ref="A43:B43"/>
    <mergeCell ref="A45:F45"/>
    <mergeCell ref="A36:G36"/>
    <mergeCell ref="A37:G37"/>
    <mergeCell ref="A38:G38"/>
    <mergeCell ref="A39:G39"/>
    <mergeCell ref="A40:G40"/>
    <mergeCell ref="A9:F9"/>
    <mergeCell ref="A1:G1"/>
    <mergeCell ref="A7:B7"/>
    <mergeCell ref="A6:B6"/>
    <mergeCell ref="A3:G3"/>
    <mergeCell ref="A2:G2"/>
    <mergeCell ref="A4:G4"/>
    <mergeCell ref="A12:G12"/>
    <mergeCell ref="A13:G13"/>
    <mergeCell ref="A14:G14"/>
    <mergeCell ref="A15:G15"/>
    <mergeCell ref="A18:B18"/>
    <mergeCell ref="A16:G16"/>
    <mergeCell ref="A27:G27"/>
    <mergeCell ref="A30:B30"/>
    <mergeCell ref="A31:B31"/>
    <mergeCell ref="A33:F33"/>
    <mergeCell ref="A17:G17"/>
    <mergeCell ref="A29:G29"/>
    <mergeCell ref="A19:B19"/>
    <mergeCell ref="A21:F21"/>
    <mergeCell ref="A24:G24"/>
    <mergeCell ref="A25:G25"/>
    <mergeCell ref="A26:G26"/>
    <mergeCell ref="A28:G28"/>
  </mergeCells>
  <pageMargins left="0.511811024" right="0.511811024" top="0.78740157499999996" bottom="0.78740157499999996" header="0.31496062000000002" footer="0.31496062000000002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0EE4-B716-4978-8E52-334490CDEA76}">
  <dimension ref="C4:L14"/>
  <sheetViews>
    <sheetView workbookViewId="0">
      <selection activeCell="L18" sqref="L18"/>
    </sheetView>
  </sheetViews>
  <sheetFormatPr defaultRowHeight="15" x14ac:dyDescent="0.25"/>
  <cols>
    <col min="3" max="3" width="7.85546875" customWidth="1"/>
    <col min="4" max="4" width="13.7109375" customWidth="1"/>
    <col min="5" max="5" width="18" customWidth="1"/>
    <col min="6" max="6" width="14.85546875" customWidth="1"/>
    <col min="7" max="7" width="16.7109375" customWidth="1"/>
    <col min="8" max="8" width="15.5703125" customWidth="1"/>
    <col min="9" max="9" width="23.140625" customWidth="1"/>
    <col min="11" max="11" width="17.42578125" customWidth="1"/>
    <col min="12" max="12" width="18.42578125" customWidth="1"/>
  </cols>
  <sheetData>
    <row r="4" spans="3:12" ht="45" x14ac:dyDescent="0.25">
      <c r="C4" s="146" t="s">
        <v>86</v>
      </c>
      <c r="D4" s="147"/>
      <c r="E4" s="113" t="s">
        <v>88</v>
      </c>
      <c r="F4" s="113" t="s">
        <v>90</v>
      </c>
      <c r="G4" s="113" t="s">
        <v>92</v>
      </c>
      <c r="H4" s="113" t="s">
        <v>98</v>
      </c>
      <c r="I4" s="113" t="s">
        <v>95</v>
      </c>
    </row>
    <row r="5" spans="3:12" ht="30" x14ac:dyDescent="0.25">
      <c r="C5" s="146" t="s">
        <v>87</v>
      </c>
      <c r="D5" s="147"/>
      <c r="E5" s="113" t="s">
        <v>89</v>
      </c>
      <c r="F5" s="113" t="s">
        <v>91</v>
      </c>
      <c r="G5" s="113" t="s">
        <v>93</v>
      </c>
      <c r="H5" s="113" t="s">
        <v>94</v>
      </c>
      <c r="I5" s="113" t="s">
        <v>96</v>
      </c>
    </row>
    <row r="6" spans="3:12" ht="75" x14ac:dyDescent="0.25">
      <c r="C6" s="112" t="s">
        <v>97</v>
      </c>
      <c r="D6" s="119" t="str">
        <f>'Serviço 1'!L4</f>
        <v>Motorista Exeutivo Categoria D</v>
      </c>
      <c r="E6" s="120">
        <f>'Serviço 1'!L136</f>
        <v>7393.33</v>
      </c>
      <c r="F6" s="121">
        <v>1</v>
      </c>
      <c r="G6" s="120">
        <f>E6*F6</f>
        <v>7393.33</v>
      </c>
      <c r="H6" s="121">
        <v>8</v>
      </c>
      <c r="I6" s="120">
        <f>G6*H6</f>
        <v>59146.64</v>
      </c>
    </row>
    <row r="7" spans="3:12" x14ac:dyDescent="0.25">
      <c r="C7" s="148" t="s">
        <v>137</v>
      </c>
      <c r="D7" s="148"/>
      <c r="E7" s="148"/>
      <c r="F7" s="148"/>
      <c r="G7" s="148"/>
      <c r="H7" s="148"/>
      <c r="I7" s="122">
        <f>SUM(I6:I6)</f>
        <v>59146.64</v>
      </c>
    </row>
    <row r="10" spans="3:12" x14ac:dyDescent="0.25">
      <c r="C10" s="149" t="s">
        <v>204</v>
      </c>
      <c r="D10" s="149"/>
      <c r="E10" s="149"/>
      <c r="F10" s="149"/>
      <c r="G10" s="149"/>
      <c r="H10" s="149"/>
      <c r="I10" s="149"/>
    </row>
    <row r="11" spans="3:12" ht="45" x14ac:dyDescent="0.25">
      <c r="C11" s="146" t="s">
        <v>86</v>
      </c>
      <c r="D11" s="147"/>
      <c r="E11" s="113" t="s">
        <v>88</v>
      </c>
      <c r="F11" s="113" t="s">
        <v>90</v>
      </c>
      <c r="G11" s="113" t="s">
        <v>92</v>
      </c>
      <c r="H11" s="113" t="s">
        <v>98</v>
      </c>
      <c r="I11" s="113" t="s">
        <v>95</v>
      </c>
      <c r="K11" s="113" t="s">
        <v>206</v>
      </c>
      <c r="L11" s="131">
        <f>I14/I7</f>
        <v>1.25</v>
      </c>
    </row>
    <row r="12" spans="3:12" x14ac:dyDescent="0.25">
      <c r="C12" s="146" t="s">
        <v>87</v>
      </c>
      <c r="D12" s="147"/>
      <c r="E12" s="113" t="s">
        <v>89</v>
      </c>
      <c r="F12" s="113" t="s">
        <v>91</v>
      </c>
      <c r="G12" s="113" t="s">
        <v>93</v>
      </c>
      <c r="H12" s="113" t="s">
        <v>94</v>
      </c>
      <c r="I12" s="113" t="s">
        <v>96</v>
      </c>
      <c r="K12" s="113" t="s">
        <v>205</v>
      </c>
      <c r="L12" s="132">
        <f>I14-I7</f>
        <v>14786.660000000003</v>
      </c>
    </row>
    <row r="13" spans="3:12" ht="45" x14ac:dyDescent="0.25">
      <c r="C13" s="112" t="s">
        <v>97</v>
      </c>
      <c r="D13" s="119" t="str">
        <f>'Serviço 1'!L4</f>
        <v>Motorista Exeutivo Categoria D</v>
      </c>
      <c r="E13" s="120">
        <f>'Serviço 1'!L136</f>
        <v>7393.33</v>
      </c>
      <c r="F13" s="121">
        <v>1</v>
      </c>
      <c r="G13" s="120">
        <f>E13*F13</f>
        <v>7393.33</v>
      </c>
      <c r="H13" s="121">
        <v>10</v>
      </c>
      <c r="I13" s="120">
        <f>G13*H13</f>
        <v>73933.3</v>
      </c>
    </row>
    <row r="14" spans="3:12" x14ac:dyDescent="0.25">
      <c r="C14" s="148" t="s">
        <v>137</v>
      </c>
      <c r="D14" s="148"/>
      <c r="E14" s="148"/>
      <c r="F14" s="148"/>
      <c r="G14" s="148"/>
      <c r="H14" s="148"/>
      <c r="I14" s="122">
        <f>SUM(I13:I13)</f>
        <v>73933.3</v>
      </c>
      <c r="K14" s="124"/>
    </row>
  </sheetData>
  <mergeCells count="7">
    <mergeCell ref="C14:H14"/>
    <mergeCell ref="C4:D4"/>
    <mergeCell ref="C5:D5"/>
    <mergeCell ref="C7:H7"/>
    <mergeCell ref="C10:I10"/>
    <mergeCell ref="C11:D11"/>
    <mergeCell ref="C12:D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6"/>
  <sheetViews>
    <sheetView topLeftCell="C91" zoomScaleNormal="100" workbookViewId="0">
      <selection activeCell="L12" sqref="L12"/>
    </sheetView>
  </sheetViews>
  <sheetFormatPr defaultColWidth="9.28515625" defaultRowHeight="15" x14ac:dyDescent="0.25"/>
  <cols>
    <col min="1" max="1" width="4.7109375" style="1" bestFit="1" customWidth="1"/>
    <col min="2" max="2" width="60.5703125" style="1" bestFit="1" customWidth="1"/>
    <col min="3" max="3" width="14.140625" style="1" bestFit="1" customWidth="1"/>
    <col min="4" max="4" width="17" style="1" customWidth="1"/>
    <col min="5" max="5" width="14.140625" style="1" bestFit="1" customWidth="1"/>
    <col min="6" max="6" width="29" style="1" bestFit="1" customWidth="1"/>
    <col min="7" max="7" width="14.140625" style="1" bestFit="1" customWidth="1"/>
    <col min="8" max="8" width="29.28515625" style="1" customWidth="1"/>
    <col min="9" max="9" width="14.140625" style="1" bestFit="1" customWidth="1"/>
    <col min="10" max="10" width="29" style="1" bestFit="1" customWidth="1"/>
    <col min="11" max="11" width="14.5703125" style="1" customWidth="1"/>
    <col min="12" max="12" width="23.85546875" style="1" customWidth="1"/>
    <col min="13" max="16384" width="9.28515625" style="1"/>
  </cols>
  <sheetData>
    <row r="1" spans="1:12" x14ac:dyDescent="0.25">
      <c r="A1" s="159" t="s">
        <v>102</v>
      </c>
      <c r="B1" s="159"/>
      <c r="C1" s="159"/>
      <c r="D1" s="159"/>
    </row>
    <row r="3" spans="1:12" x14ac:dyDescent="0.25">
      <c r="A3" s="151" t="s">
        <v>0</v>
      </c>
      <c r="B3" s="151"/>
      <c r="C3" s="151"/>
      <c r="D3" s="151"/>
    </row>
    <row r="4" spans="1:12" ht="15" customHeight="1" x14ac:dyDescent="0.25">
      <c r="A4" s="7">
        <v>1</v>
      </c>
      <c r="B4" s="9" t="s">
        <v>1</v>
      </c>
      <c r="C4" s="162" t="s">
        <v>160</v>
      </c>
      <c r="D4" s="163"/>
      <c r="E4" s="83"/>
      <c r="F4" s="77" t="s">
        <v>160</v>
      </c>
      <c r="G4" s="83"/>
      <c r="H4" s="77" t="s">
        <v>160</v>
      </c>
      <c r="I4" s="83"/>
      <c r="J4" s="77" t="s">
        <v>160</v>
      </c>
      <c r="K4" s="59"/>
      <c r="L4" s="77" t="s">
        <v>160</v>
      </c>
    </row>
    <row r="5" spans="1:12" x14ac:dyDescent="0.25">
      <c r="A5" s="22">
        <v>2</v>
      </c>
      <c r="B5" s="4" t="s">
        <v>2</v>
      </c>
      <c r="C5" s="164" t="s">
        <v>175</v>
      </c>
      <c r="D5" s="165"/>
      <c r="E5" s="59"/>
      <c r="F5" s="84" t="s">
        <v>175</v>
      </c>
      <c r="G5" s="59"/>
      <c r="H5" s="84" t="s">
        <v>175</v>
      </c>
      <c r="I5" s="59"/>
      <c r="J5" s="84" t="s">
        <v>175</v>
      </c>
      <c r="K5" s="59"/>
      <c r="L5" s="84" t="s">
        <v>175</v>
      </c>
    </row>
    <row r="6" spans="1:12" x14ac:dyDescent="0.25">
      <c r="A6" s="22">
        <v>3</v>
      </c>
      <c r="B6" s="4" t="s">
        <v>103</v>
      </c>
      <c r="C6" s="166">
        <v>2590</v>
      </c>
      <c r="D6" s="167"/>
      <c r="E6" s="59"/>
      <c r="F6" s="61">
        <v>2696.19</v>
      </c>
      <c r="G6" s="59"/>
      <c r="H6" s="61">
        <v>2965.81</v>
      </c>
      <c r="I6" s="59"/>
      <c r="J6" s="61">
        <v>2965.81</v>
      </c>
      <c r="K6" s="59"/>
      <c r="L6" s="61">
        <v>3143.76</v>
      </c>
    </row>
    <row r="7" spans="1:12" ht="30" x14ac:dyDescent="0.25">
      <c r="A7" s="22">
        <v>4</v>
      </c>
      <c r="B7" s="4" t="s">
        <v>104</v>
      </c>
      <c r="C7" s="168" t="s">
        <v>161</v>
      </c>
      <c r="D7" s="169"/>
      <c r="E7" s="59"/>
      <c r="F7" s="62" t="s">
        <v>161</v>
      </c>
      <c r="G7" s="59"/>
      <c r="H7" s="62" t="s">
        <v>161</v>
      </c>
      <c r="I7" s="59"/>
      <c r="J7" s="62" t="s">
        <v>161</v>
      </c>
      <c r="K7" s="59"/>
      <c r="L7" s="62" t="s">
        <v>161</v>
      </c>
    </row>
    <row r="8" spans="1:12" x14ac:dyDescent="0.25">
      <c r="A8" s="22">
        <v>5</v>
      </c>
      <c r="B8" s="4" t="s">
        <v>3</v>
      </c>
      <c r="C8" s="160">
        <v>43831</v>
      </c>
      <c r="D8" s="161"/>
      <c r="E8" s="59"/>
      <c r="F8" s="63">
        <v>44197</v>
      </c>
      <c r="G8" s="59"/>
      <c r="H8" s="63">
        <v>44562</v>
      </c>
      <c r="I8" s="59"/>
      <c r="J8" s="63">
        <v>44562</v>
      </c>
      <c r="K8" s="59"/>
      <c r="L8" s="63">
        <v>44927</v>
      </c>
    </row>
    <row r="9" spans="1:12" x14ac:dyDescent="0.25">
      <c r="A9" s="22">
        <v>6</v>
      </c>
      <c r="B9" s="4" t="s">
        <v>105</v>
      </c>
      <c r="C9" s="160" t="s">
        <v>162</v>
      </c>
      <c r="D9" s="161"/>
      <c r="E9" s="59"/>
      <c r="F9" s="63" t="s">
        <v>177</v>
      </c>
      <c r="G9" s="59"/>
      <c r="H9" s="63" t="s">
        <v>178</v>
      </c>
      <c r="I9" s="59"/>
      <c r="J9" s="63" t="s">
        <v>178</v>
      </c>
      <c r="K9" s="59"/>
      <c r="L9" s="63" t="s">
        <v>197</v>
      </c>
    </row>
    <row r="10" spans="1:12" x14ac:dyDescent="0.25">
      <c r="E10" s="59"/>
      <c r="F10" s="59"/>
      <c r="G10" s="59"/>
      <c r="H10" s="59"/>
      <c r="I10" s="59"/>
      <c r="J10" s="59"/>
      <c r="K10" s="59"/>
      <c r="L10" s="59"/>
    </row>
    <row r="11" spans="1:12" x14ac:dyDescent="0.25">
      <c r="A11" s="143" t="s">
        <v>79</v>
      </c>
      <c r="B11" s="143"/>
      <c r="C11" s="143"/>
      <c r="D11" s="143"/>
      <c r="E11" s="59"/>
      <c r="F11" s="85"/>
      <c r="G11" s="59"/>
      <c r="H11" s="59"/>
      <c r="I11" s="59"/>
      <c r="J11" s="59"/>
      <c r="K11" s="59"/>
      <c r="L11" s="59"/>
    </row>
    <row r="12" spans="1:12" ht="60" x14ac:dyDescent="0.25">
      <c r="A12" s="5">
        <v>1</v>
      </c>
      <c r="B12" s="151" t="s">
        <v>4</v>
      </c>
      <c r="C12" s="151"/>
      <c r="D12" s="5" t="s">
        <v>5</v>
      </c>
      <c r="E12" s="59"/>
      <c r="F12" s="76" t="s">
        <v>194</v>
      </c>
      <c r="G12" s="83"/>
      <c r="H12" s="76" t="s">
        <v>195</v>
      </c>
      <c r="I12" s="83"/>
      <c r="J12" s="76" t="s">
        <v>181</v>
      </c>
      <c r="K12" s="59"/>
      <c r="L12" s="76" t="s">
        <v>200</v>
      </c>
    </row>
    <row r="13" spans="1:12" x14ac:dyDescent="0.25">
      <c r="A13" s="7" t="s">
        <v>6</v>
      </c>
      <c r="B13" s="156" t="s">
        <v>7</v>
      </c>
      <c r="C13" s="156"/>
      <c r="D13" s="12">
        <f>C6</f>
        <v>2590</v>
      </c>
      <c r="E13" s="59"/>
      <c r="F13" s="48">
        <f>F6</f>
        <v>2696.19</v>
      </c>
      <c r="G13" s="86"/>
      <c r="H13" s="48">
        <f>H6</f>
        <v>2965.81</v>
      </c>
      <c r="I13" s="86"/>
      <c r="J13" s="48">
        <f>J6</f>
        <v>2965.81</v>
      </c>
      <c r="K13" s="59"/>
      <c r="L13" s="48">
        <f>L6</f>
        <v>3143.76</v>
      </c>
    </row>
    <row r="14" spans="1:12" x14ac:dyDescent="0.25">
      <c r="A14" s="7" t="s">
        <v>8</v>
      </c>
      <c r="B14" s="156" t="s">
        <v>9</v>
      </c>
      <c r="C14" s="156"/>
      <c r="D14" s="51">
        <v>0</v>
      </c>
      <c r="E14" s="59"/>
      <c r="F14" s="87">
        <v>0</v>
      </c>
      <c r="G14" s="59"/>
      <c r="H14" s="87">
        <v>0</v>
      </c>
      <c r="I14" s="59"/>
      <c r="J14" s="87">
        <v>0</v>
      </c>
      <c r="K14" s="59"/>
      <c r="L14" s="87">
        <v>0</v>
      </c>
    </row>
    <row r="15" spans="1:12" x14ac:dyDescent="0.25">
      <c r="A15" s="7" t="s">
        <v>10</v>
      </c>
      <c r="B15" s="156" t="s">
        <v>11</v>
      </c>
      <c r="C15" s="156"/>
      <c r="D15" s="51">
        <v>0</v>
      </c>
      <c r="E15" s="59"/>
      <c r="F15" s="87">
        <v>0</v>
      </c>
      <c r="G15" s="59"/>
      <c r="H15" s="87">
        <v>0</v>
      </c>
      <c r="I15" s="59"/>
      <c r="J15" s="87">
        <v>0</v>
      </c>
      <c r="K15" s="59"/>
      <c r="L15" s="87">
        <v>0</v>
      </c>
    </row>
    <row r="16" spans="1:12" x14ac:dyDescent="0.25">
      <c r="A16" s="7" t="s">
        <v>12</v>
      </c>
      <c r="B16" s="156" t="s">
        <v>13</v>
      </c>
      <c r="C16" s="156"/>
      <c r="D16" s="51">
        <v>0</v>
      </c>
      <c r="E16" s="59"/>
      <c r="F16" s="87">
        <v>0</v>
      </c>
      <c r="G16" s="59"/>
      <c r="H16" s="87">
        <v>0</v>
      </c>
      <c r="I16" s="59"/>
      <c r="J16" s="87">
        <v>0</v>
      </c>
      <c r="K16" s="59"/>
      <c r="L16" s="87">
        <v>0</v>
      </c>
    </row>
    <row r="17" spans="1:12" x14ac:dyDescent="0.25">
      <c r="A17" s="7" t="s">
        <v>14</v>
      </c>
      <c r="B17" s="156" t="s">
        <v>15</v>
      </c>
      <c r="C17" s="156"/>
      <c r="D17" s="51">
        <v>0</v>
      </c>
      <c r="E17" s="59"/>
      <c r="F17" s="87">
        <v>0</v>
      </c>
      <c r="G17" s="59"/>
      <c r="H17" s="87">
        <v>0</v>
      </c>
      <c r="I17" s="59"/>
      <c r="J17" s="87">
        <v>0</v>
      </c>
      <c r="K17" s="59"/>
      <c r="L17" s="87">
        <v>0</v>
      </c>
    </row>
    <row r="18" spans="1:12" x14ac:dyDescent="0.25">
      <c r="A18" s="7" t="s">
        <v>16</v>
      </c>
      <c r="B18" s="156" t="s">
        <v>17</v>
      </c>
      <c r="C18" s="156"/>
      <c r="D18" s="51">
        <v>0</v>
      </c>
      <c r="E18" s="59"/>
      <c r="F18" s="87">
        <v>0</v>
      </c>
      <c r="G18" s="59"/>
      <c r="H18" s="87">
        <v>0</v>
      </c>
      <c r="I18" s="59"/>
      <c r="J18" s="87">
        <v>0</v>
      </c>
      <c r="K18" s="59"/>
      <c r="L18" s="87">
        <v>0</v>
      </c>
    </row>
    <row r="19" spans="1:12" x14ac:dyDescent="0.25">
      <c r="A19" s="151" t="s">
        <v>18</v>
      </c>
      <c r="B19" s="151"/>
      <c r="C19" s="151"/>
      <c r="D19" s="12">
        <f>SUM(D13:D18)</f>
        <v>2590</v>
      </c>
      <c r="E19" s="59"/>
      <c r="F19" s="48">
        <f>SUM(F13:F18)</f>
        <v>2696.19</v>
      </c>
      <c r="G19" s="59"/>
      <c r="H19" s="48">
        <f>SUM(H13:H18)</f>
        <v>2965.81</v>
      </c>
      <c r="I19" s="59"/>
      <c r="J19" s="48">
        <f>SUM(J13:J18)</f>
        <v>2965.81</v>
      </c>
      <c r="K19" s="59"/>
      <c r="L19" s="48">
        <f>SUM(L13:L18)</f>
        <v>3143.76</v>
      </c>
    </row>
    <row r="20" spans="1:12" ht="30.75" customHeight="1" x14ac:dyDescent="0.25">
      <c r="A20" s="170" t="s">
        <v>19</v>
      </c>
      <c r="B20" s="170"/>
      <c r="C20" s="170"/>
      <c r="D20" s="170"/>
      <c r="E20" s="59"/>
      <c r="F20" s="88"/>
      <c r="G20" s="88"/>
      <c r="H20" s="59"/>
      <c r="I20" s="88"/>
      <c r="J20" s="59"/>
      <c r="K20" s="59"/>
      <c r="L20" s="59"/>
    </row>
    <row r="21" spans="1:12" x14ac:dyDescent="0.25">
      <c r="E21" s="59"/>
      <c r="F21" s="59"/>
      <c r="G21" s="59"/>
      <c r="H21" s="59"/>
      <c r="I21" s="59"/>
      <c r="J21" s="59"/>
      <c r="K21" s="59"/>
      <c r="L21" s="59"/>
    </row>
    <row r="22" spans="1:12" x14ac:dyDescent="0.25">
      <c r="A22" s="151" t="s">
        <v>20</v>
      </c>
      <c r="B22" s="151"/>
      <c r="C22" s="151"/>
      <c r="D22" s="151"/>
      <c r="E22" s="59"/>
      <c r="F22" s="59"/>
      <c r="G22" s="59"/>
      <c r="H22" s="59"/>
      <c r="I22" s="59"/>
      <c r="J22" s="59"/>
      <c r="K22" s="59"/>
      <c r="L22" s="59"/>
    </row>
    <row r="23" spans="1:12" x14ac:dyDescent="0.25">
      <c r="A23" s="151" t="s">
        <v>25</v>
      </c>
      <c r="B23" s="151"/>
      <c r="C23" s="151"/>
      <c r="D23" s="151"/>
      <c r="E23" s="59"/>
      <c r="F23" s="59"/>
      <c r="G23" s="59"/>
      <c r="H23" s="59"/>
      <c r="I23" s="59"/>
      <c r="J23" s="59"/>
      <c r="K23" s="59"/>
      <c r="L23" s="59"/>
    </row>
    <row r="24" spans="1:12" x14ac:dyDescent="0.25">
      <c r="A24" s="6" t="s">
        <v>21</v>
      </c>
      <c r="B24" s="6" t="s">
        <v>22</v>
      </c>
      <c r="C24" s="5" t="s">
        <v>29</v>
      </c>
      <c r="D24" s="6" t="s">
        <v>5</v>
      </c>
      <c r="E24" s="60" t="s">
        <v>29</v>
      </c>
      <c r="F24" s="76" t="s">
        <v>5</v>
      </c>
      <c r="G24" s="60" t="s">
        <v>29</v>
      </c>
      <c r="H24" s="76" t="s">
        <v>5</v>
      </c>
      <c r="I24" s="60" t="s">
        <v>29</v>
      </c>
      <c r="J24" s="76" t="s">
        <v>5</v>
      </c>
      <c r="K24" s="60" t="s">
        <v>29</v>
      </c>
      <c r="L24" s="76" t="s">
        <v>5</v>
      </c>
    </row>
    <row r="25" spans="1:12" x14ac:dyDescent="0.25">
      <c r="A25" s="7" t="s">
        <v>6</v>
      </c>
      <c r="B25" s="8" t="s">
        <v>23</v>
      </c>
      <c r="C25" s="19">
        <v>9.0899999999999995E-2</v>
      </c>
      <c r="D25" s="12">
        <f>C25*$D$19</f>
        <v>235.43099999999998</v>
      </c>
      <c r="E25" s="89">
        <v>9.0899999999999995E-2</v>
      </c>
      <c r="F25" s="48">
        <f>E25*$F$19</f>
        <v>245.08367099999998</v>
      </c>
      <c r="G25" s="89">
        <v>9.0899999999999995E-2</v>
      </c>
      <c r="H25" s="48">
        <f>G25*$H$19</f>
        <v>269.592129</v>
      </c>
      <c r="I25" s="89">
        <v>9.0899999999999995E-2</v>
      </c>
      <c r="J25" s="48">
        <f>I25*$J$19</f>
        <v>269.592129</v>
      </c>
      <c r="K25" s="89">
        <v>9.0899999999999995E-2</v>
      </c>
      <c r="L25" s="48">
        <f>K25*$L$19</f>
        <v>285.76778400000001</v>
      </c>
    </row>
    <row r="26" spans="1:12" x14ac:dyDescent="0.25">
      <c r="A26" s="7" t="s">
        <v>8</v>
      </c>
      <c r="B26" s="8" t="s">
        <v>24</v>
      </c>
      <c r="C26" s="19">
        <v>0.1212</v>
      </c>
      <c r="D26" s="12">
        <f>C26*$D$19</f>
        <v>313.90800000000002</v>
      </c>
      <c r="E26" s="89">
        <v>0.1212</v>
      </c>
      <c r="F26" s="48">
        <f>E26*$F$19</f>
        <v>326.77822800000001</v>
      </c>
      <c r="G26" s="89">
        <v>0.1212</v>
      </c>
      <c r="H26" s="48">
        <f>G26*$H$19</f>
        <v>359.45617199999998</v>
      </c>
      <c r="I26" s="89">
        <v>0.1212</v>
      </c>
      <c r="J26" s="48">
        <f>I26*$J$19</f>
        <v>359.45617199999998</v>
      </c>
      <c r="K26" s="89">
        <v>0.1212</v>
      </c>
      <c r="L26" s="48">
        <f>K26*$L$19</f>
        <v>381.02371200000005</v>
      </c>
    </row>
    <row r="27" spans="1:12" x14ac:dyDescent="0.25">
      <c r="A27" s="151" t="s">
        <v>18</v>
      </c>
      <c r="B27" s="151"/>
      <c r="C27" s="18">
        <f t="shared" ref="C27:H27" si="0">SUM(C25:C26)</f>
        <v>0.21210000000000001</v>
      </c>
      <c r="D27" s="12">
        <f t="shared" si="0"/>
        <v>549.33899999999994</v>
      </c>
      <c r="E27" s="90">
        <f t="shared" si="0"/>
        <v>0.21210000000000001</v>
      </c>
      <c r="F27" s="48">
        <f t="shared" si="0"/>
        <v>571.86189899999999</v>
      </c>
      <c r="G27" s="90">
        <f t="shared" si="0"/>
        <v>0.21210000000000001</v>
      </c>
      <c r="H27" s="48">
        <f t="shared" si="0"/>
        <v>629.04830100000004</v>
      </c>
      <c r="I27" s="90">
        <f t="shared" ref="I27" si="1">SUM(I25:I26)</f>
        <v>0.21210000000000001</v>
      </c>
      <c r="J27" s="48">
        <f t="shared" ref="J27:K27" si="2">SUM(J25:J26)</f>
        <v>629.04830100000004</v>
      </c>
      <c r="K27" s="90">
        <f t="shared" si="2"/>
        <v>0.21210000000000001</v>
      </c>
      <c r="L27" s="48">
        <f t="shared" ref="L27" si="3">SUM(L25:L26)</f>
        <v>666.79149600000005</v>
      </c>
    </row>
    <row r="28" spans="1:12" s="55" customFormat="1" ht="37.5" customHeight="1" x14ac:dyDescent="0.25">
      <c r="A28" s="152" t="s">
        <v>106</v>
      </c>
      <c r="B28" s="152"/>
      <c r="C28" s="152"/>
      <c r="D28" s="152"/>
      <c r="E28" s="91"/>
      <c r="F28" s="91"/>
      <c r="G28" s="91"/>
      <c r="H28" s="91"/>
      <c r="I28" s="91"/>
      <c r="J28" s="91"/>
      <c r="K28" s="91"/>
      <c r="L28" s="91"/>
    </row>
    <row r="29" spans="1:12" s="55" customFormat="1" ht="37.5" customHeight="1" x14ac:dyDescent="0.25">
      <c r="A29" s="152" t="s">
        <v>107</v>
      </c>
      <c r="B29" s="152"/>
      <c r="C29" s="152"/>
      <c r="D29" s="152"/>
      <c r="E29" s="91"/>
      <c r="F29" s="91"/>
      <c r="G29" s="91"/>
      <c r="H29" s="91"/>
      <c r="I29" s="91"/>
      <c r="J29" s="91"/>
      <c r="K29" s="91"/>
      <c r="L29" s="91"/>
    </row>
    <row r="30" spans="1:12" s="55" customFormat="1" ht="37.5" customHeight="1" x14ac:dyDescent="0.25">
      <c r="A30" s="152" t="s">
        <v>108</v>
      </c>
      <c r="B30" s="152"/>
      <c r="C30" s="152"/>
      <c r="D30" s="152"/>
      <c r="E30" s="91"/>
      <c r="F30" s="91"/>
      <c r="G30" s="91"/>
      <c r="H30" s="91"/>
      <c r="I30" s="91"/>
      <c r="J30" s="91"/>
      <c r="K30" s="91"/>
      <c r="L30" s="91"/>
    </row>
    <row r="31" spans="1:12" x14ac:dyDescent="0.25">
      <c r="E31" s="59"/>
      <c r="F31" s="59"/>
      <c r="G31" s="59"/>
      <c r="H31" s="59"/>
      <c r="I31" s="59"/>
      <c r="J31" s="59"/>
      <c r="K31" s="59"/>
      <c r="L31" s="59"/>
    </row>
    <row r="32" spans="1:12" x14ac:dyDescent="0.25">
      <c r="A32" s="143" t="s">
        <v>26</v>
      </c>
      <c r="B32" s="143"/>
      <c r="C32" s="143"/>
      <c r="D32" s="143"/>
      <c r="E32" s="59"/>
      <c r="F32" s="59"/>
      <c r="G32" s="59"/>
      <c r="H32" s="59"/>
      <c r="I32" s="59"/>
      <c r="J32" s="59"/>
      <c r="K32" s="59"/>
      <c r="L32" s="59"/>
    </row>
    <row r="33" spans="1:12" x14ac:dyDescent="0.25">
      <c r="A33" s="5" t="s">
        <v>27</v>
      </c>
      <c r="B33" s="5" t="s">
        <v>28</v>
      </c>
      <c r="C33" s="5" t="s">
        <v>29</v>
      </c>
      <c r="D33" s="5" t="s">
        <v>5</v>
      </c>
      <c r="E33" s="60" t="s">
        <v>29</v>
      </c>
      <c r="F33" s="60" t="s">
        <v>5</v>
      </c>
      <c r="G33" s="60" t="s">
        <v>29</v>
      </c>
      <c r="H33" s="60" t="s">
        <v>5</v>
      </c>
      <c r="I33" s="60" t="s">
        <v>29</v>
      </c>
      <c r="J33" s="60" t="s">
        <v>5</v>
      </c>
      <c r="K33" s="60" t="s">
        <v>29</v>
      </c>
      <c r="L33" s="60" t="s">
        <v>5</v>
      </c>
    </row>
    <row r="34" spans="1:12" x14ac:dyDescent="0.25">
      <c r="A34" s="7" t="s">
        <v>6</v>
      </c>
      <c r="B34" s="8" t="s">
        <v>30</v>
      </c>
      <c r="C34" s="13">
        <v>0.2</v>
      </c>
      <c r="D34" s="12">
        <f t="shared" ref="D34:D41" si="4">C34*($D$19+$D$27)</f>
        <v>627.86779999999999</v>
      </c>
      <c r="E34" s="74">
        <v>0.2</v>
      </c>
      <c r="F34" s="48">
        <f>E34*($F$19+$F$27)</f>
        <v>653.61037980000003</v>
      </c>
      <c r="G34" s="74">
        <v>0.2</v>
      </c>
      <c r="H34" s="48">
        <f>G34*($H$19+$H$27)</f>
        <v>718.97166020000009</v>
      </c>
      <c r="I34" s="74">
        <v>0.2</v>
      </c>
      <c r="J34" s="48">
        <f>I34*($J$19+$J$27)</f>
        <v>718.97166020000009</v>
      </c>
      <c r="K34" s="74">
        <v>0.2</v>
      </c>
      <c r="L34" s="48">
        <f t="shared" ref="L34:L41" si="5">K34*($L$19+$L$27)</f>
        <v>762.1102992000001</v>
      </c>
    </row>
    <row r="35" spans="1:12" x14ac:dyDescent="0.25">
      <c r="A35" s="7" t="s">
        <v>8</v>
      </c>
      <c r="B35" s="8" t="s">
        <v>31</v>
      </c>
      <c r="C35" s="13">
        <v>2.5000000000000001E-2</v>
      </c>
      <c r="D35" s="12">
        <f t="shared" si="4"/>
        <v>78.483474999999999</v>
      </c>
      <c r="E35" s="74">
        <v>2.5000000000000001E-2</v>
      </c>
      <c r="F35" s="48">
        <f t="shared" ref="F35:F41" si="6">E35*($F$19+$F$27)</f>
        <v>81.701297475000004</v>
      </c>
      <c r="G35" s="74">
        <v>2.5000000000000001E-2</v>
      </c>
      <c r="H35" s="48">
        <f t="shared" ref="H35:H41" si="7">G35*($H$19+$H$27)</f>
        <v>89.871457525000011</v>
      </c>
      <c r="I35" s="74">
        <v>2.5000000000000001E-2</v>
      </c>
      <c r="J35" s="48">
        <f t="shared" ref="J35:J41" si="8">I35*($J$19+$J$27)</f>
        <v>89.871457525000011</v>
      </c>
      <c r="K35" s="74">
        <v>2.5000000000000001E-2</v>
      </c>
      <c r="L35" s="48">
        <f t="shared" si="5"/>
        <v>95.263787400000012</v>
      </c>
    </row>
    <row r="36" spans="1:12" x14ac:dyDescent="0.25">
      <c r="A36" s="7" t="s">
        <v>10</v>
      </c>
      <c r="B36" s="8" t="s">
        <v>109</v>
      </c>
      <c r="C36" s="13">
        <v>5.0000000000000001E-3</v>
      </c>
      <c r="D36" s="12">
        <f t="shared" si="4"/>
        <v>15.696695</v>
      </c>
      <c r="E36" s="73">
        <v>5.0000000000000001E-3</v>
      </c>
      <c r="F36" s="48">
        <f t="shared" si="6"/>
        <v>16.340259495000002</v>
      </c>
      <c r="G36" s="73">
        <v>5.0000000000000001E-3</v>
      </c>
      <c r="H36" s="48">
        <f t="shared" si="7"/>
        <v>17.974291505</v>
      </c>
      <c r="I36" s="73">
        <v>5.0000000000000001E-3</v>
      </c>
      <c r="J36" s="48">
        <f t="shared" si="8"/>
        <v>17.974291505</v>
      </c>
      <c r="K36" s="73">
        <v>5.0000000000000001E-3</v>
      </c>
      <c r="L36" s="48">
        <f t="shared" si="5"/>
        <v>19.05275748</v>
      </c>
    </row>
    <row r="37" spans="1:12" x14ac:dyDescent="0.25">
      <c r="A37" s="7" t="s">
        <v>12</v>
      </c>
      <c r="B37" s="8" t="s">
        <v>32</v>
      </c>
      <c r="C37" s="13">
        <v>1.4999999999999999E-2</v>
      </c>
      <c r="D37" s="12">
        <f t="shared" si="4"/>
        <v>47.090084999999995</v>
      </c>
      <c r="E37" s="74">
        <v>1.4999999999999999E-2</v>
      </c>
      <c r="F37" s="48">
        <f t="shared" si="6"/>
        <v>49.020778485000001</v>
      </c>
      <c r="G37" s="74">
        <v>1.4999999999999999E-2</v>
      </c>
      <c r="H37" s="48">
        <f t="shared" si="7"/>
        <v>53.922874515000004</v>
      </c>
      <c r="I37" s="74">
        <v>1.4999999999999999E-2</v>
      </c>
      <c r="J37" s="48">
        <f t="shared" si="8"/>
        <v>53.922874515000004</v>
      </c>
      <c r="K37" s="74">
        <v>1.4999999999999999E-2</v>
      </c>
      <c r="L37" s="48">
        <f t="shared" si="5"/>
        <v>57.158272439999998</v>
      </c>
    </row>
    <row r="38" spans="1:12" x14ac:dyDescent="0.25">
      <c r="A38" s="7" t="s">
        <v>14</v>
      </c>
      <c r="B38" s="8" t="s">
        <v>33</v>
      </c>
      <c r="C38" s="13">
        <v>0.01</v>
      </c>
      <c r="D38" s="12">
        <f t="shared" si="4"/>
        <v>31.39339</v>
      </c>
      <c r="E38" s="74">
        <v>0.01</v>
      </c>
      <c r="F38" s="48">
        <f t="shared" si="6"/>
        <v>32.680518990000003</v>
      </c>
      <c r="G38" s="74">
        <v>0.01</v>
      </c>
      <c r="H38" s="48">
        <f t="shared" si="7"/>
        <v>35.94858301</v>
      </c>
      <c r="I38" s="74">
        <v>0.01</v>
      </c>
      <c r="J38" s="48">
        <f t="shared" si="8"/>
        <v>35.94858301</v>
      </c>
      <c r="K38" s="74">
        <v>0.01</v>
      </c>
      <c r="L38" s="48">
        <f t="shared" si="5"/>
        <v>38.105514960000001</v>
      </c>
    </row>
    <row r="39" spans="1:12" x14ac:dyDescent="0.25">
      <c r="A39" s="7" t="s">
        <v>16</v>
      </c>
      <c r="B39" s="8" t="s">
        <v>34</v>
      </c>
      <c r="C39" s="13">
        <v>6.0000000000000001E-3</v>
      </c>
      <c r="D39" s="12">
        <f t="shared" si="4"/>
        <v>18.836034000000001</v>
      </c>
      <c r="E39" s="74">
        <v>6.0000000000000001E-3</v>
      </c>
      <c r="F39" s="48">
        <f t="shared" si="6"/>
        <v>19.608311394000001</v>
      </c>
      <c r="G39" s="74">
        <v>6.0000000000000001E-3</v>
      </c>
      <c r="H39" s="48">
        <f t="shared" si="7"/>
        <v>21.569149806000002</v>
      </c>
      <c r="I39" s="74">
        <v>6.0000000000000001E-3</v>
      </c>
      <c r="J39" s="48">
        <f t="shared" si="8"/>
        <v>21.569149806000002</v>
      </c>
      <c r="K39" s="74">
        <v>6.0000000000000001E-3</v>
      </c>
      <c r="L39" s="48">
        <f t="shared" si="5"/>
        <v>22.863308975999999</v>
      </c>
    </row>
    <row r="40" spans="1:12" x14ac:dyDescent="0.25">
      <c r="A40" s="7" t="s">
        <v>35</v>
      </c>
      <c r="B40" s="8" t="s">
        <v>36</v>
      </c>
      <c r="C40" s="13">
        <v>2E-3</v>
      </c>
      <c r="D40" s="12">
        <f t="shared" si="4"/>
        <v>6.2786780000000002</v>
      </c>
      <c r="E40" s="74">
        <v>2E-3</v>
      </c>
      <c r="F40" s="48">
        <f t="shared" si="6"/>
        <v>6.5361037980000001</v>
      </c>
      <c r="G40" s="74">
        <v>2E-3</v>
      </c>
      <c r="H40" s="48">
        <f t="shared" si="7"/>
        <v>7.1897166020000007</v>
      </c>
      <c r="I40" s="74">
        <v>2E-3</v>
      </c>
      <c r="J40" s="48">
        <f t="shared" si="8"/>
        <v>7.1897166020000007</v>
      </c>
      <c r="K40" s="74">
        <v>2E-3</v>
      </c>
      <c r="L40" s="48">
        <f t="shared" si="5"/>
        <v>7.621102992</v>
      </c>
    </row>
    <row r="41" spans="1:12" x14ac:dyDescent="0.25">
      <c r="A41" s="7" t="s">
        <v>37</v>
      </c>
      <c r="B41" s="8" t="s">
        <v>38</v>
      </c>
      <c r="C41" s="13">
        <v>0.08</v>
      </c>
      <c r="D41" s="12">
        <f t="shared" si="4"/>
        <v>251.14712</v>
      </c>
      <c r="E41" s="74">
        <v>0.08</v>
      </c>
      <c r="F41" s="48">
        <f t="shared" si="6"/>
        <v>261.44415192000002</v>
      </c>
      <c r="G41" s="74">
        <v>0.08</v>
      </c>
      <c r="H41" s="48">
        <f t="shared" si="7"/>
        <v>287.58866408</v>
      </c>
      <c r="I41" s="74">
        <v>0.08</v>
      </c>
      <c r="J41" s="48">
        <f t="shared" si="8"/>
        <v>287.58866408</v>
      </c>
      <c r="K41" s="74">
        <v>0.08</v>
      </c>
      <c r="L41" s="48">
        <f t="shared" si="5"/>
        <v>304.84411968000001</v>
      </c>
    </row>
    <row r="42" spans="1:12" x14ac:dyDescent="0.25">
      <c r="A42" s="153" t="s">
        <v>18</v>
      </c>
      <c r="B42" s="155"/>
      <c r="C42" s="14">
        <f t="shared" ref="C42:H42" si="9">SUM(C34:C41)</f>
        <v>0.34300000000000003</v>
      </c>
      <c r="D42" s="12">
        <f t="shared" si="9"/>
        <v>1076.793277</v>
      </c>
      <c r="E42" s="75">
        <f t="shared" si="9"/>
        <v>0.34300000000000003</v>
      </c>
      <c r="F42" s="48">
        <f t="shared" si="9"/>
        <v>1120.9418013570003</v>
      </c>
      <c r="G42" s="75">
        <f t="shared" si="9"/>
        <v>0.34300000000000003</v>
      </c>
      <c r="H42" s="48">
        <f t="shared" si="9"/>
        <v>1233.036397243</v>
      </c>
      <c r="I42" s="75">
        <f t="shared" ref="I42:K42" si="10">SUM(I34:I41)</f>
        <v>0.34300000000000003</v>
      </c>
      <c r="J42" s="48">
        <f t="shared" ref="J42:L42" si="11">SUM(J34:J41)</f>
        <v>1233.036397243</v>
      </c>
      <c r="K42" s="75">
        <f t="shared" si="10"/>
        <v>0.34300000000000003</v>
      </c>
      <c r="L42" s="48">
        <f t="shared" si="11"/>
        <v>1307.0191631280002</v>
      </c>
    </row>
    <row r="43" spans="1:12" ht="27.75" customHeight="1" x14ac:dyDescent="0.25">
      <c r="A43" s="152" t="s">
        <v>112</v>
      </c>
      <c r="B43" s="152"/>
      <c r="C43" s="152"/>
      <c r="D43" s="152"/>
      <c r="E43" s="59"/>
      <c r="F43" s="59"/>
      <c r="G43" s="59"/>
      <c r="H43" s="59"/>
      <c r="I43" s="59"/>
      <c r="J43" s="59"/>
      <c r="K43" s="59"/>
      <c r="L43" s="59"/>
    </row>
    <row r="44" spans="1:12" ht="27.75" customHeight="1" x14ac:dyDescent="0.25">
      <c r="A44" s="152" t="s">
        <v>110</v>
      </c>
      <c r="B44" s="152"/>
      <c r="C44" s="152"/>
      <c r="D44" s="152"/>
      <c r="E44" s="59"/>
      <c r="F44" s="59"/>
      <c r="G44" s="59"/>
      <c r="H44" s="59"/>
      <c r="I44" s="59"/>
      <c r="J44" s="59"/>
      <c r="K44" s="59"/>
      <c r="L44" s="59"/>
    </row>
    <row r="45" spans="1:12" ht="27.75" customHeight="1" x14ac:dyDescent="0.25">
      <c r="A45" s="152" t="s">
        <v>111</v>
      </c>
      <c r="B45" s="152"/>
      <c r="C45" s="152"/>
      <c r="D45" s="152"/>
      <c r="E45" s="59"/>
      <c r="F45" s="59"/>
      <c r="G45" s="59"/>
      <c r="H45" s="59"/>
      <c r="I45" s="59"/>
      <c r="J45" s="59"/>
      <c r="K45" s="59"/>
      <c r="L45" s="59"/>
    </row>
    <row r="46" spans="1:12" ht="27.75" customHeight="1" x14ac:dyDescent="0.25">
      <c r="A46" s="152" t="s">
        <v>116</v>
      </c>
      <c r="B46" s="152"/>
      <c r="C46" s="152"/>
      <c r="D46" s="152"/>
      <c r="E46" s="59"/>
      <c r="F46" s="59"/>
      <c r="G46" s="59"/>
      <c r="H46" s="59"/>
      <c r="I46" s="59"/>
      <c r="J46" s="59"/>
      <c r="K46" s="59"/>
      <c r="L46" s="59"/>
    </row>
    <row r="47" spans="1:12" ht="27.75" customHeight="1" x14ac:dyDescent="0.25">
      <c r="A47" s="152" t="s">
        <v>121</v>
      </c>
      <c r="B47" s="152"/>
      <c r="C47" s="152"/>
      <c r="D47" s="152"/>
      <c r="E47" s="59"/>
      <c r="F47" s="59"/>
      <c r="G47" s="59"/>
      <c r="H47" s="59"/>
      <c r="I47" s="59"/>
      <c r="J47" s="59"/>
      <c r="K47" s="59"/>
      <c r="L47" s="59"/>
    </row>
    <row r="48" spans="1:12" x14ac:dyDescent="0.25">
      <c r="E48" s="59"/>
      <c r="F48" s="59"/>
      <c r="G48" s="59"/>
      <c r="H48" s="59"/>
      <c r="I48" s="59"/>
      <c r="J48" s="59"/>
      <c r="K48" s="59"/>
      <c r="L48" s="59"/>
    </row>
    <row r="49" spans="1:12" x14ac:dyDescent="0.25">
      <c r="A49" s="143" t="s">
        <v>39</v>
      </c>
      <c r="B49" s="143"/>
      <c r="C49" s="143"/>
      <c r="D49" s="143"/>
      <c r="E49" s="59"/>
      <c r="F49" s="59"/>
      <c r="G49" s="59"/>
      <c r="H49" s="59"/>
      <c r="I49" s="59"/>
      <c r="J49" s="59"/>
      <c r="K49" s="59"/>
      <c r="L49" s="59"/>
    </row>
    <row r="50" spans="1:12" x14ac:dyDescent="0.25">
      <c r="A50" s="5" t="s">
        <v>40</v>
      </c>
      <c r="B50" s="5" t="s">
        <v>41</v>
      </c>
      <c r="C50" s="5" t="s">
        <v>100</v>
      </c>
      <c r="D50" s="5" t="s">
        <v>5</v>
      </c>
      <c r="E50" s="60" t="s">
        <v>100</v>
      </c>
      <c r="F50" s="60" t="s">
        <v>5</v>
      </c>
      <c r="G50" s="60" t="s">
        <v>100</v>
      </c>
      <c r="H50" s="60" t="s">
        <v>5</v>
      </c>
      <c r="I50" s="60" t="s">
        <v>100</v>
      </c>
      <c r="J50" s="60" t="s">
        <v>5</v>
      </c>
      <c r="K50" s="60" t="s">
        <v>100</v>
      </c>
      <c r="L50" s="60" t="s">
        <v>5</v>
      </c>
    </row>
    <row r="51" spans="1:12" x14ac:dyDescent="0.25">
      <c r="A51" s="7" t="s">
        <v>6</v>
      </c>
      <c r="B51" s="8" t="s">
        <v>42</v>
      </c>
      <c r="C51" s="52">
        <v>22</v>
      </c>
      <c r="D51" s="12">
        <f>(C51*11)-(D19*6%)</f>
        <v>86.6</v>
      </c>
      <c r="E51" s="92">
        <v>22</v>
      </c>
      <c r="F51" s="48">
        <f>(E51*11)-(F19*6%)</f>
        <v>80.2286</v>
      </c>
      <c r="G51" s="92">
        <v>22</v>
      </c>
      <c r="H51" s="48">
        <f>(G51*11)-(H19*6%)</f>
        <v>64.051400000000001</v>
      </c>
      <c r="I51" s="92">
        <v>22</v>
      </c>
      <c r="J51" s="48">
        <f>(I51*11)-(J19*6%)</f>
        <v>64.051400000000001</v>
      </c>
      <c r="K51" s="92">
        <v>22</v>
      </c>
      <c r="L51" s="48">
        <f>(K51*11)-(L19*6%)</f>
        <v>53.37439999999998</v>
      </c>
    </row>
    <row r="52" spans="1:12" x14ac:dyDescent="0.25">
      <c r="A52" s="7" t="s">
        <v>8</v>
      </c>
      <c r="B52" s="8" t="s">
        <v>43</v>
      </c>
      <c r="C52" s="52">
        <v>22</v>
      </c>
      <c r="D52" s="12">
        <f>'Anexo Transporte'!F7</f>
        <v>807.4</v>
      </c>
      <c r="E52" s="92">
        <v>22</v>
      </c>
      <c r="F52" s="48">
        <f>'Anexo Transporte'!F8</f>
        <v>840.62</v>
      </c>
      <c r="G52" s="92">
        <v>22</v>
      </c>
      <c r="H52" s="48">
        <f>'Anexo Transporte'!F9</f>
        <v>917.4</v>
      </c>
      <c r="I52" s="92">
        <v>22</v>
      </c>
      <c r="J52" s="48">
        <f>'Anexo Transporte'!F9</f>
        <v>917.4</v>
      </c>
      <c r="K52" s="92">
        <v>22</v>
      </c>
      <c r="L52" s="48">
        <f>'Anexo Transporte'!F10</f>
        <v>970.86</v>
      </c>
    </row>
    <row r="53" spans="1:12" x14ac:dyDescent="0.25">
      <c r="A53" s="7" t="s">
        <v>10</v>
      </c>
      <c r="B53" s="4" t="s">
        <v>174</v>
      </c>
      <c r="C53" s="53"/>
      <c r="D53" s="48">
        <v>162.12</v>
      </c>
      <c r="E53" s="92"/>
      <c r="F53" s="48">
        <v>173.07</v>
      </c>
      <c r="G53" s="92"/>
      <c r="H53" s="48">
        <v>187.63</v>
      </c>
      <c r="I53" s="92"/>
      <c r="J53" s="48">
        <v>187.63</v>
      </c>
      <c r="K53" s="92"/>
      <c r="L53" s="48">
        <v>241</v>
      </c>
    </row>
    <row r="54" spans="1:12" s="49" customFormat="1" x14ac:dyDescent="0.25">
      <c r="A54" s="7" t="s">
        <v>12</v>
      </c>
      <c r="B54" s="8" t="s">
        <v>173</v>
      </c>
      <c r="C54" s="52"/>
      <c r="D54" s="12">
        <v>2</v>
      </c>
      <c r="E54" s="92"/>
      <c r="F54" s="48">
        <v>2</v>
      </c>
      <c r="G54" s="92"/>
      <c r="H54" s="48">
        <v>2.5</v>
      </c>
      <c r="I54" s="92"/>
      <c r="J54" s="48">
        <v>2.5</v>
      </c>
      <c r="K54" s="92"/>
      <c r="L54" s="48">
        <v>2.75</v>
      </c>
    </row>
    <row r="55" spans="1:12" x14ac:dyDescent="0.25">
      <c r="A55" s="151" t="s">
        <v>18</v>
      </c>
      <c r="B55" s="151"/>
      <c r="C55" s="151"/>
      <c r="D55" s="12">
        <f>SUM(D51:D54)</f>
        <v>1058.1199999999999</v>
      </c>
      <c r="E55" s="59"/>
      <c r="F55" s="48">
        <f>SUM(F51:F54)</f>
        <v>1095.9186</v>
      </c>
      <c r="G55" s="59"/>
      <c r="H55" s="48">
        <f>SUM(H51:H54)</f>
        <v>1171.5814</v>
      </c>
      <c r="I55" s="59"/>
      <c r="J55" s="48">
        <f>SUM(J51:J54)</f>
        <v>1171.5814</v>
      </c>
      <c r="K55" s="59"/>
      <c r="L55" s="48">
        <f>SUM(L51:L54)</f>
        <v>1267.9844000000001</v>
      </c>
    </row>
    <row r="56" spans="1:12" x14ac:dyDescent="0.25">
      <c r="A56" s="152" t="s">
        <v>47</v>
      </c>
      <c r="B56" s="152"/>
      <c r="C56" s="152"/>
      <c r="D56" s="152"/>
      <c r="E56" s="59"/>
      <c r="F56" s="59"/>
      <c r="G56" s="59"/>
      <c r="H56" s="59"/>
      <c r="I56" s="59"/>
      <c r="J56" s="59"/>
      <c r="K56" s="59"/>
      <c r="L56" s="59"/>
    </row>
    <row r="57" spans="1:12" x14ac:dyDescent="0.25">
      <c r="A57" s="152" t="s">
        <v>179</v>
      </c>
      <c r="B57" s="152"/>
      <c r="C57" s="152"/>
      <c r="D57" s="152"/>
      <c r="E57" s="59"/>
      <c r="F57" s="59"/>
      <c r="G57" s="59"/>
      <c r="H57" s="59"/>
      <c r="I57" s="59"/>
      <c r="J57" s="59"/>
      <c r="K57" s="59"/>
      <c r="L57" s="59"/>
    </row>
    <row r="58" spans="1:12" x14ac:dyDescent="0.25">
      <c r="E58" s="59"/>
      <c r="F58" s="59"/>
      <c r="G58" s="59"/>
      <c r="H58" s="59"/>
      <c r="I58" s="59"/>
      <c r="J58" s="59"/>
      <c r="K58" s="59"/>
      <c r="L58" s="59"/>
    </row>
    <row r="59" spans="1:12" x14ac:dyDescent="0.25">
      <c r="A59" s="157" t="s">
        <v>45</v>
      </c>
      <c r="B59" s="157"/>
      <c r="C59" s="157"/>
      <c r="D59" s="157"/>
      <c r="E59" s="59"/>
      <c r="F59" s="59"/>
      <c r="G59" s="59"/>
      <c r="H59" s="59"/>
      <c r="I59" s="59"/>
      <c r="J59" s="59"/>
      <c r="K59" s="59"/>
      <c r="L59" s="59"/>
    </row>
    <row r="60" spans="1:12" x14ac:dyDescent="0.25">
      <c r="A60" s="5">
        <v>2</v>
      </c>
      <c r="B60" s="151" t="s">
        <v>46</v>
      </c>
      <c r="C60" s="151"/>
      <c r="D60" s="5" t="s">
        <v>5</v>
      </c>
      <c r="E60" s="59"/>
      <c r="F60" s="60" t="s">
        <v>5</v>
      </c>
      <c r="G60" s="59"/>
      <c r="H60" s="60" t="s">
        <v>5</v>
      </c>
      <c r="I60" s="59"/>
      <c r="J60" s="60" t="s">
        <v>5</v>
      </c>
      <c r="K60" s="59"/>
      <c r="L60" s="60" t="s">
        <v>5</v>
      </c>
    </row>
    <row r="61" spans="1:12" x14ac:dyDescent="0.25">
      <c r="A61" s="7" t="s">
        <v>21</v>
      </c>
      <c r="B61" s="150" t="s">
        <v>22</v>
      </c>
      <c r="C61" s="150"/>
      <c r="D61" s="12">
        <f>D27</f>
        <v>549.33899999999994</v>
      </c>
      <c r="E61" s="59"/>
      <c r="F61" s="48">
        <f>F27</f>
        <v>571.86189899999999</v>
      </c>
      <c r="G61" s="59"/>
      <c r="H61" s="48">
        <f>H27</f>
        <v>629.04830100000004</v>
      </c>
      <c r="I61" s="59"/>
      <c r="J61" s="48">
        <f>J27</f>
        <v>629.04830100000004</v>
      </c>
      <c r="K61" s="59"/>
      <c r="L61" s="48">
        <f>L27</f>
        <v>666.79149600000005</v>
      </c>
    </row>
    <row r="62" spans="1:12" x14ac:dyDescent="0.25">
      <c r="A62" s="7" t="s">
        <v>27</v>
      </c>
      <c r="B62" s="156" t="s">
        <v>28</v>
      </c>
      <c r="C62" s="156"/>
      <c r="D62" s="12">
        <f>D42</f>
        <v>1076.793277</v>
      </c>
      <c r="E62" s="59"/>
      <c r="F62" s="48">
        <f>F42</f>
        <v>1120.9418013570003</v>
      </c>
      <c r="G62" s="59"/>
      <c r="H62" s="48">
        <f>H42</f>
        <v>1233.036397243</v>
      </c>
      <c r="I62" s="59"/>
      <c r="J62" s="48">
        <f>J42</f>
        <v>1233.036397243</v>
      </c>
      <c r="K62" s="59"/>
      <c r="L62" s="48">
        <f>L42</f>
        <v>1307.0191631280002</v>
      </c>
    </row>
    <row r="63" spans="1:12" x14ac:dyDescent="0.25">
      <c r="A63" s="7" t="s">
        <v>40</v>
      </c>
      <c r="B63" s="156" t="s">
        <v>41</v>
      </c>
      <c r="C63" s="156"/>
      <c r="D63" s="12">
        <f>D55</f>
        <v>1058.1199999999999</v>
      </c>
      <c r="E63" s="59"/>
      <c r="F63" s="48">
        <f>F55</f>
        <v>1095.9186</v>
      </c>
      <c r="G63" s="59"/>
      <c r="H63" s="48">
        <f>H55</f>
        <v>1171.5814</v>
      </c>
      <c r="I63" s="59"/>
      <c r="J63" s="48">
        <f>J55</f>
        <v>1171.5814</v>
      </c>
      <c r="K63" s="59"/>
      <c r="L63" s="48">
        <f>L55</f>
        <v>1267.9844000000001</v>
      </c>
    </row>
    <row r="64" spans="1:12" x14ac:dyDescent="0.25">
      <c r="A64" s="153" t="s">
        <v>18</v>
      </c>
      <c r="B64" s="154"/>
      <c r="C64" s="155"/>
      <c r="D64" s="12">
        <f>SUM(D61:D63)</f>
        <v>2684.2522769999996</v>
      </c>
      <c r="E64" s="59"/>
      <c r="F64" s="48">
        <f>SUM(F61:F63)</f>
        <v>2788.7223003570002</v>
      </c>
      <c r="G64" s="59"/>
      <c r="H64" s="48">
        <f>SUM(H61:H63)</f>
        <v>3033.6660982430003</v>
      </c>
      <c r="I64" s="59"/>
      <c r="J64" s="48">
        <f>SUM(J61:J63)</f>
        <v>3033.6660982430003</v>
      </c>
      <c r="K64" s="59"/>
      <c r="L64" s="48">
        <f>SUM(L61:L63)</f>
        <v>3241.7950591280005</v>
      </c>
    </row>
    <row r="65" spans="1:12" x14ac:dyDescent="0.25">
      <c r="E65" s="59"/>
      <c r="F65" s="59"/>
      <c r="G65" s="59"/>
      <c r="H65" s="59"/>
      <c r="I65" s="59"/>
      <c r="J65" s="59"/>
      <c r="K65" s="59"/>
      <c r="L65" s="59"/>
    </row>
    <row r="66" spans="1:12" x14ac:dyDescent="0.25">
      <c r="A66" s="143" t="s">
        <v>80</v>
      </c>
      <c r="B66" s="143"/>
      <c r="C66" s="143"/>
      <c r="D66" s="143"/>
      <c r="E66" s="59"/>
      <c r="F66" s="59"/>
      <c r="G66" s="59"/>
      <c r="H66" s="59"/>
      <c r="I66" s="59"/>
      <c r="J66" s="59"/>
      <c r="K66" s="59"/>
      <c r="L66" s="59"/>
    </row>
    <row r="67" spans="1:12" x14ac:dyDescent="0.25">
      <c r="A67" s="5">
        <v>3</v>
      </c>
      <c r="B67" s="5" t="s">
        <v>48</v>
      </c>
      <c r="C67" s="5" t="s">
        <v>29</v>
      </c>
      <c r="D67" s="5" t="s">
        <v>5</v>
      </c>
      <c r="E67" s="60" t="s">
        <v>29</v>
      </c>
      <c r="F67" s="60" t="s">
        <v>5</v>
      </c>
      <c r="G67" s="60" t="s">
        <v>29</v>
      </c>
      <c r="H67" s="60" t="s">
        <v>5</v>
      </c>
      <c r="I67" s="60" t="s">
        <v>29</v>
      </c>
      <c r="J67" s="60" t="s">
        <v>5</v>
      </c>
      <c r="K67" s="60" t="s">
        <v>29</v>
      </c>
      <c r="L67" s="60" t="s">
        <v>5</v>
      </c>
    </row>
    <row r="68" spans="1:12" x14ac:dyDescent="0.25">
      <c r="A68" s="7" t="s">
        <v>6</v>
      </c>
      <c r="B68" s="4" t="s">
        <v>49</v>
      </c>
      <c r="C68" s="13">
        <v>3.8999999999999998E-3</v>
      </c>
      <c r="D68" s="12">
        <f t="shared" ref="D68:D74" si="12">C68*($D$19+$D$27)</f>
        <v>12.2434221</v>
      </c>
      <c r="E68" s="74">
        <v>3.8999999999999998E-3</v>
      </c>
      <c r="F68" s="48">
        <f>E68*($F$19+$F$27)</f>
        <v>12.7454024061</v>
      </c>
      <c r="G68" s="74">
        <v>3.8999999999999998E-3</v>
      </c>
      <c r="H68" s="48">
        <f>G68*($H$19+$H$27)</f>
        <v>14.019947373900001</v>
      </c>
      <c r="I68" s="74">
        <v>3.8999999999999998E-3</v>
      </c>
      <c r="J68" s="48">
        <f>I68*($J$19+$J$27)</f>
        <v>14.019947373900001</v>
      </c>
      <c r="K68" s="74">
        <v>3.8999999999999998E-3</v>
      </c>
      <c r="L68" s="48">
        <f t="shared" ref="L68:L74" si="13">K68*($L$19+$L$27)</f>
        <v>14.8611508344</v>
      </c>
    </row>
    <row r="69" spans="1:12" x14ac:dyDescent="0.25">
      <c r="A69" s="7" t="s">
        <v>8</v>
      </c>
      <c r="B69" s="4" t="s">
        <v>50</v>
      </c>
      <c r="C69" s="13">
        <v>2.9999999999999997E-4</v>
      </c>
      <c r="D69" s="12">
        <f t="shared" si="12"/>
        <v>0.94180169999999985</v>
      </c>
      <c r="E69" s="74">
        <v>2.9999999999999997E-4</v>
      </c>
      <c r="F69" s="48">
        <f t="shared" ref="F69:F74" si="14">E69*($F$19+$F$27)</f>
        <v>0.98041556969999988</v>
      </c>
      <c r="G69" s="74">
        <v>2.9999999999999997E-4</v>
      </c>
      <c r="H69" s="48">
        <f t="shared" ref="H69:H74" si="15">G69*($H$19+$H$27)</f>
        <v>1.0784574902999999</v>
      </c>
      <c r="I69" s="74">
        <v>2.9999999999999997E-4</v>
      </c>
      <c r="J69" s="48">
        <f>I69*($J$19+$J$27)</f>
        <v>1.0784574902999999</v>
      </c>
      <c r="K69" s="74">
        <v>2.9999999999999997E-4</v>
      </c>
      <c r="L69" s="48">
        <f t="shared" si="13"/>
        <v>1.1431654487999998</v>
      </c>
    </row>
    <row r="70" spans="1:12" ht="30" x14ac:dyDescent="0.25">
      <c r="A70" s="7" t="s">
        <v>10</v>
      </c>
      <c r="B70" s="4" t="s">
        <v>51</v>
      </c>
      <c r="C70" s="13">
        <v>1.0000000000000001E-5</v>
      </c>
      <c r="D70" s="12">
        <f t="shared" si="12"/>
        <v>3.139339E-2</v>
      </c>
      <c r="E70" s="74">
        <v>1.0000000000000001E-5</v>
      </c>
      <c r="F70" s="48">
        <f t="shared" si="14"/>
        <v>3.2680518990000004E-2</v>
      </c>
      <c r="G70" s="74">
        <v>1.0000000000000001E-5</v>
      </c>
      <c r="H70" s="48">
        <f t="shared" si="15"/>
        <v>3.5948583010000007E-2</v>
      </c>
      <c r="I70" s="74">
        <v>1.0000000000000001E-5</v>
      </c>
      <c r="J70" s="48">
        <f>I70*($J$19+$J$27)</f>
        <v>3.5948583010000007E-2</v>
      </c>
      <c r="K70" s="74">
        <v>1.0000000000000001E-5</v>
      </c>
      <c r="L70" s="48">
        <f t="shared" si="13"/>
        <v>3.8105514960000003E-2</v>
      </c>
    </row>
    <row r="71" spans="1:12" x14ac:dyDescent="0.25">
      <c r="A71" s="7" t="s">
        <v>12</v>
      </c>
      <c r="B71" s="4" t="s">
        <v>52</v>
      </c>
      <c r="C71" s="13">
        <v>1.9400000000000001E-2</v>
      </c>
      <c r="D71" s="12">
        <f t="shared" si="12"/>
        <v>60.903176600000002</v>
      </c>
      <c r="E71" s="74">
        <v>1.9400000000000001E-2</v>
      </c>
      <c r="F71" s="48">
        <f t="shared" si="14"/>
        <v>63.400206840600006</v>
      </c>
      <c r="G71" s="74">
        <v>1.9400000000000001E-2</v>
      </c>
      <c r="H71" s="48">
        <f t="shared" si="15"/>
        <v>69.740251039400007</v>
      </c>
      <c r="I71" s="74">
        <v>1.9400000000000001E-3</v>
      </c>
      <c r="J71" s="48">
        <f>I71*($J$19+$J$27)</f>
        <v>6.9740251039400007</v>
      </c>
      <c r="K71" s="74">
        <v>1.9400000000000001E-3</v>
      </c>
      <c r="L71" s="48">
        <f t="shared" si="13"/>
        <v>7.3924699022400002</v>
      </c>
    </row>
    <row r="72" spans="1:12" ht="30" x14ac:dyDescent="0.25">
      <c r="A72" s="7" t="s">
        <v>14</v>
      </c>
      <c r="B72" s="4" t="s">
        <v>53</v>
      </c>
      <c r="C72" s="13">
        <v>6.7000000000000002E-3</v>
      </c>
      <c r="D72" s="12">
        <f>C72*($D$19+$D$27)</f>
        <v>21.033571300000002</v>
      </c>
      <c r="E72" s="74">
        <v>6.7000000000000002E-3</v>
      </c>
      <c r="F72" s="48">
        <f t="shared" si="14"/>
        <v>21.895947723300001</v>
      </c>
      <c r="G72" s="74">
        <v>6.7000000000000002E-3</v>
      </c>
      <c r="H72" s="48">
        <f t="shared" si="15"/>
        <v>24.085550616700001</v>
      </c>
      <c r="I72" s="74">
        <v>6.7000000000000002E-3</v>
      </c>
      <c r="J72" s="48">
        <f t="shared" ref="J72:J74" si="16">I72*($J$19+$J$27)</f>
        <v>24.085550616700001</v>
      </c>
      <c r="K72" s="74">
        <v>6.7000000000000002E-3</v>
      </c>
      <c r="L72" s="48">
        <f t="shared" si="13"/>
        <v>25.5306950232</v>
      </c>
    </row>
    <row r="73" spans="1:12" ht="30" x14ac:dyDescent="0.25">
      <c r="A73" s="7" t="s">
        <v>16</v>
      </c>
      <c r="B73" s="4" t="s">
        <v>54</v>
      </c>
      <c r="C73" s="13">
        <v>1E-4</v>
      </c>
      <c r="D73" s="12">
        <f t="shared" si="12"/>
        <v>0.31393389999999999</v>
      </c>
      <c r="E73" s="74">
        <v>1E-4</v>
      </c>
      <c r="F73" s="48">
        <f t="shared" si="14"/>
        <v>0.32680518990000001</v>
      </c>
      <c r="G73" s="74">
        <v>1E-4</v>
      </c>
      <c r="H73" s="48">
        <f t="shared" si="15"/>
        <v>0.35948583010000001</v>
      </c>
      <c r="I73" s="74">
        <v>1E-4</v>
      </c>
      <c r="J73" s="48">
        <f t="shared" si="16"/>
        <v>0.35948583010000001</v>
      </c>
      <c r="K73" s="74">
        <v>1E-4</v>
      </c>
      <c r="L73" s="48">
        <f t="shared" si="13"/>
        <v>0.38105514960000003</v>
      </c>
    </row>
    <row r="74" spans="1:12" x14ac:dyDescent="0.25">
      <c r="A74" s="30" t="s">
        <v>35</v>
      </c>
      <c r="B74" s="31" t="s">
        <v>136</v>
      </c>
      <c r="C74" s="13">
        <v>3.49E-2</v>
      </c>
      <c r="D74" s="12">
        <f t="shared" si="12"/>
        <v>109.5629311</v>
      </c>
      <c r="E74" s="74">
        <v>3.49E-2</v>
      </c>
      <c r="F74" s="48">
        <f t="shared" si="14"/>
        <v>114.0550112751</v>
      </c>
      <c r="G74" s="74">
        <v>3.49E-2</v>
      </c>
      <c r="H74" s="48">
        <f t="shared" si="15"/>
        <v>125.46055470490001</v>
      </c>
      <c r="I74" s="74">
        <v>3.49E-2</v>
      </c>
      <c r="J74" s="48">
        <f t="shared" si="16"/>
        <v>125.46055470490001</v>
      </c>
      <c r="K74" s="74">
        <v>3.49E-2</v>
      </c>
      <c r="L74" s="48">
        <f t="shared" si="13"/>
        <v>132.9882472104</v>
      </c>
    </row>
    <row r="75" spans="1:12" x14ac:dyDescent="0.25">
      <c r="A75" s="153" t="s">
        <v>18</v>
      </c>
      <c r="B75" s="155"/>
      <c r="C75" s="18">
        <f t="shared" ref="C75:H75" si="17">SUM(C68:C74)</f>
        <v>6.5310000000000007E-2</v>
      </c>
      <c r="D75" s="12">
        <f t="shared" si="17"/>
        <v>205.03023009</v>
      </c>
      <c r="E75" s="90">
        <f t="shared" si="17"/>
        <v>6.5310000000000007E-2</v>
      </c>
      <c r="F75" s="48">
        <f t="shared" si="17"/>
        <v>213.43646952368999</v>
      </c>
      <c r="G75" s="90">
        <f t="shared" si="17"/>
        <v>6.5310000000000007E-2</v>
      </c>
      <c r="H75" s="48">
        <f t="shared" si="17"/>
        <v>234.78019563831003</v>
      </c>
      <c r="I75" s="90">
        <f t="shared" ref="I75:K75" si="18">SUM(I68:I74)</f>
        <v>4.7850000000000004E-2</v>
      </c>
      <c r="J75" s="48">
        <f t="shared" ref="J75:L75" si="19">SUM(J68:J74)</f>
        <v>172.01396970285001</v>
      </c>
      <c r="K75" s="90">
        <f t="shared" si="18"/>
        <v>4.7850000000000004E-2</v>
      </c>
      <c r="L75" s="48">
        <f t="shared" si="19"/>
        <v>182.33488908359999</v>
      </c>
    </row>
    <row r="76" spans="1:12" x14ac:dyDescent="0.25">
      <c r="A76" s="152" t="s">
        <v>114</v>
      </c>
      <c r="B76" s="152"/>
      <c r="C76" s="152"/>
      <c r="D76" s="152"/>
      <c r="E76" s="59"/>
      <c r="F76" s="59"/>
      <c r="G76" s="59"/>
      <c r="H76" s="59"/>
      <c r="I76" s="59"/>
      <c r="J76" s="59"/>
      <c r="K76" s="59"/>
      <c r="L76" s="59"/>
    </row>
    <row r="77" spans="1:12" x14ac:dyDescent="0.25">
      <c r="A77" s="152" t="s">
        <v>122</v>
      </c>
      <c r="B77" s="152"/>
      <c r="C77" s="152"/>
      <c r="D77" s="152"/>
      <c r="E77" s="59"/>
      <c r="F77" s="59"/>
      <c r="G77" s="59"/>
      <c r="H77" s="59"/>
      <c r="I77" s="59"/>
      <c r="J77" s="59"/>
      <c r="K77" s="59"/>
      <c r="L77" s="59"/>
    </row>
    <row r="78" spans="1:12" x14ac:dyDescent="0.25">
      <c r="E78" s="59"/>
      <c r="F78" s="59"/>
      <c r="G78" s="59"/>
      <c r="H78" s="59"/>
      <c r="I78" s="59"/>
      <c r="J78" s="59"/>
      <c r="K78" s="59"/>
      <c r="L78" s="59"/>
    </row>
    <row r="79" spans="1:12" x14ac:dyDescent="0.25">
      <c r="A79" s="143" t="s">
        <v>55</v>
      </c>
      <c r="B79" s="143"/>
      <c r="C79" s="143"/>
      <c r="D79" s="143"/>
      <c r="E79" s="59"/>
      <c r="F79" s="59"/>
      <c r="G79" s="59"/>
      <c r="H79" s="59"/>
      <c r="I79" s="59"/>
      <c r="J79" s="59"/>
      <c r="K79" s="59"/>
      <c r="L79" s="59"/>
    </row>
    <row r="80" spans="1:12" ht="28.5" customHeight="1" x14ac:dyDescent="0.25">
      <c r="A80" s="158" t="s">
        <v>115</v>
      </c>
      <c r="B80" s="158"/>
      <c r="C80" s="158"/>
      <c r="D80" s="158"/>
      <c r="E80" s="59"/>
      <c r="F80" s="59"/>
      <c r="G80" s="59"/>
      <c r="H80" s="59"/>
      <c r="I80" s="59"/>
      <c r="J80" s="59"/>
      <c r="K80" s="59"/>
      <c r="L80" s="59"/>
    </row>
    <row r="81" spans="1:12" x14ac:dyDescent="0.25">
      <c r="E81" s="59"/>
      <c r="F81" s="59"/>
      <c r="G81" s="59"/>
      <c r="H81" s="59"/>
      <c r="I81" s="59"/>
      <c r="J81" s="59"/>
      <c r="K81" s="59"/>
      <c r="L81" s="59"/>
    </row>
    <row r="82" spans="1:12" x14ac:dyDescent="0.25">
      <c r="A82" s="143" t="s">
        <v>117</v>
      </c>
      <c r="B82" s="143"/>
      <c r="C82" s="143"/>
      <c r="D82" s="143"/>
      <c r="E82" s="59"/>
      <c r="F82" s="59"/>
      <c r="G82" s="59"/>
      <c r="H82" s="59"/>
      <c r="I82" s="59"/>
      <c r="J82" s="59"/>
      <c r="K82" s="59"/>
      <c r="L82" s="59"/>
    </row>
    <row r="83" spans="1:12" x14ac:dyDescent="0.25">
      <c r="A83" s="5" t="s">
        <v>56</v>
      </c>
      <c r="B83" s="5" t="s">
        <v>57</v>
      </c>
      <c r="C83" s="5" t="s">
        <v>29</v>
      </c>
      <c r="D83" s="5" t="s">
        <v>5</v>
      </c>
      <c r="E83" s="60" t="s">
        <v>29</v>
      </c>
      <c r="F83" s="60" t="s">
        <v>5</v>
      </c>
      <c r="G83" s="60" t="s">
        <v>29</v>
      </c>
      <c r="H83" s="60" t="s">
        <v>5</v>
      </c>
      <c r="I83" s="60" t="s">
        <v>29</v>
      </c>
      <c r="J83" s="60" t="s">
        <v>5</v>
      </c>
      <c r="K83" s="60" t="s">
        <v>29</v>
      </c>
      <c r="L83" s="60" t="s">
        <v>5</v>
      </c>
    </row>
    <row r="84" spans="1:12" x14ac:dyDescent="0.25">
      <c r="A84" s="7" t="s">
        <v>6</v>
      </c>
      <c r="B84" s="4" t="s">
        <v>58</v>
      </c>
      <c r="C84" s="13">
        <v>6.8999999999999999E-3</v>
      </c>
      <c r="D84" s="12">
        <f t="shared" ref="D84:D89" si="20">C84*($D$19+$D$27)</f>
        <v>21.661439099999999</v>
      </c>
      <c r="E84" s="74">
        <v>6.8999999999999999E-3</v>
      </c>
      <c r="F84" s="48">
        <f>E84*($F$19+$F$27)</f>
        <v>22.549558103100001</v>
      </c>
      <c r="G84" s="74">
        <v>6.8999999999999999E-3</v>
      </c>
      <c r="H84" s="48">
        <f>G84*($H$19+$H$27)</f>
        <v>24.804522276900002</v>
      </c>
      <c r="I84" s="74">
        <v>6.8999999999999999E-3</v>
      </c>
      <c r="J84" s="48">
        <f>I84*($J$19+$J$27)</f>
        <v>24.804522276900002</v>
      </c>
      <c r="K84" s="74">
        <v>6.8999999999999999E-3</v>
      </c>
      <c r="L84" s="48">
        <f>K84*($L$19+$L$27)</f>
        <v>26.2928053224</v>
      </c>
    </row>
    <row r="85" spans="1:12" x14ac:dyDescent="0.25">
      <c r="A85" s="7" t="s">
        <v>8</v>
      </c>
      <c r="B85" s="4" t="s">
        <v>59</v>
      </c>
      <c r="C85" s="13">
        <v>2.9999999999999997E-4</v>
      </c>
      <c r="D85" s="12">
        <f t="shared" si="20"/>
        <v>0.94180169999999985</v>
      </c>
      <c r="E85" s="74">
        <v>2.9999999999999997E-4</v>
      </c>
      <c r="F85" s="48">
        <f t="shared" ref="F85:F89" si="21">E85*($F$19+$F$27)</f>
        <v>0.98041556969999988</v>
      </c>
      <c r="G85" s="74">
        <v>2.9999999999999997E-4</v>
      </c>
      <c r="H85" s="48">
        <f t="shared" ref="H85:H89" si="22">G85*($H$19+$H$27)</f>
        <v>1.0784574902999999</v>
      </c>
      <c r="I85" s="74">
        <v>2.9999999999999997E-4</v>
      </c>
      <c r="J85" s="48">
        <f t="shared" ref="J85:J89" si="23">I85*($J$19+$J$27)</f>
        <v>1.0784574902999999</v>
      </c>
      <c r="K85" s="74">
        <v>2.9999999999999997E-4</v>
      </c>
      <c r="L85" s="48">
        <f>K85*($L$19+$L$27)</f>
        <v>1.1431654487999998</v>
      </c>
    </row>
    <row r="86" spans="1:12" x14ac:dyDescent="0.25">
      <c r="A86" s="7" t="s">
        <v>10</v>
      </c>
      <c r="B86" s="4" t="s">
        <v>60</v>
      </c>
      <c r="C86" s="13">
        <v>2.0000000000000001E-4</v>
      </c>
      <c r="D86" s="12">
        <f t="shared" si="20"/>
        <v>0.62786779999999998</v>
      </c>
      <c r="E86" s="74">
        <v>2.0000000000000001E-4</v>
      </c>
      <c r="F86" s="48">
        <f t="shared" si="21"/>
        <v>0.65361037980000003</v>
      </c>
      <c r="G86" s="74">
        <v>2.0000000000000001E-4</v>
      </c>
      <c r="H86" s="48">
        <f t="shared" si="22"/>
        <v>0.71897166020000003</v>
      </c>
      <c r="I86" s="74">
        <v>2.0000000000000001E-4</v>
      </c>
      <c r="J86" s="48">
        <f t="shared" si="23"/>
        <v>0.71897166020000003</v>
      </c>
      <c r="K86" s="74">
        <v>2.0000000000000001E-4</v>
      </c>
      <c r="L86" s="48">
        <f>K86*($L$19+$L$27)</f>
        <v>0.76211029920000006</v>
      </c>
    </row>
    <row r="87" spans="1:12" x14ac:dyDescent="0.25">
      <c r="A87" s="7" t="s">
        <v>12</v>
      </c>
      <c r="B87" s="4" t="s">
        <v>61</v>
      </c>
      <c r="C87" s="13">
        <v>2.9999999999999997E-4</v>
      </c>
      <c r="D87" s="12">
        <f t="shared" si="20"/>
        <v>0.94180169999999985</v>
      </c>
      <c r="E87" s="74">
        <v>2.9999999999999997E-4</v>
      </c>
      <c r="F87" s="48">
        <f t="shared" si="21"/>
        <v>0.98041556969999988</v>
      </c>
      <c r="G87" s="74">
        <v>2.9999999999999997E-4</v>
      </c>
      <c r="H87" s="48">
        <f t="shared" si="22"/>
        <v>1.0784574902999999</v>
      </c>
      <c r="I87" s="74">
        <v>2.9999999999999997E-4</v>
      </c>
      <c r="J87" s="48">
        <f t="shared" si="23"/>
        <v>1.0784574902999999</v>
      </c>
      <c r="K87" s="74">
        <v>2.9999999999999997E-4</v>
      </c>
      <c r="L87" s="48">
        <f>K87*($L$19+$L$27)</f>
        <v>1.1431654487999998</v>
      </c>
    </row>
    <row r="88" spans="1:12" x14ac:dyDescent="0.25">
      <c r="A88" s="7" t="s">
        <v>14</v>
      </c>
      <c r="B88" s="4" t="s">
        <v>62</v>
      </c>
      <c r="C88" s="13">
        <v>2.9999999999999997E-4</v>
      </c>
      <c r="D88" s="12">
        <f t="shared" si="20"/>
        <v>0.94180169999999985</v>
      </c>
      <c r="E88" s="74">
        <v>2.9999999999999997E-4</v>
      </c>
      <c r="F88" s="48">
        <f t="shared" si="21"/>
        <v>0.98041556969999988</v>
      </c>
      <c r="G88" s="74">
        <v>2.9999999999999997E-4</v>
      </c>
      <c r="H88" s="48">
        <f t="shared" si="22"/>
        <v>1.0784574902999999</v>
      </c>
      <c r="I88" s="74">
        <v>2.9999999999999997E-4</v>
      </c>
      <c r="J88" s="48">
        <f t="shared" si="23"/>
        <v>1.0784574902999999</v>
      </c>
      <c r="K88" s="74">
        <v>2.9999999999999997E-4</v>
      </c>
      <c r="L88" s="48">
        <f>K88*($L$19+$L$27)</f>
        <v>1.1431654487999998</v>
      </c>
    </row>
    <row r="89" spans="1:12" x14ac:dyDescent="0.25">
      <c r="A89" s="7" t="s">
        <v>16</v>
      </c>
      <c r="B89" s="4" t="s">
        <v>63</v>
      </c>
      <c r="C89" s="13">
        <v>0</v>
      </c>
      <c r="D89" s="12">
        <f t="shared" si="20"/>
        <v>0</v>
      </c>
      <c r="E89" s="74">
        <v>0</v>
      </c>
      <c r="F89" s="48">
        <f t="shared" si="21"/>
        <v>0</v>
      </c>
      <c r="G89" s="74">
        <v>0</v>
      </c>
      <c r="H89" s="48">
        <f t="shared" si="22"/>
        <v>0</v>
      </c>
      <c r="I89" s="74">
        <v>0</v>
      </c>
      <c r="J89" s="48">
        <f t="shared" si="23"/>
        <v>0</v>
      </c>
      <c r="K89" s="74">
        <v>0</v>
      </c>
      <c r="L89" s="48">
        <f t="shared" ref="L89" si="24">K89*($J$19+$J$27)</f>
        <v>0</v>
      </c>
    </row>
    <row r="90" spans="1:12" x14ac:dyDescent="0.25">
      <c r="A90" s="153" t="s">
        <v>18</v>
      </c>
      <c r="B90" s="155"/>
      <c r="C90" s="18">
        <f t="shared" ref="C90:H90" si="25">SUM(C84:C89)</f>
        <v>8.0000000000000002E-3</v>
      </c>
      <c r="D90" s="12">
        <f t="shared" si="25"/>
        <v>25.114711999999997</v>
      </c>
      <c r="E90" s="90">
        <f t="shared" si="25"/>
        <v>8.0000000000000002E-3</v>
      </c>
      <c r="F90" s="48">
        <f t="shared" si="25"/>
        <v>26.144415192</v>
      </c>
      <c r="G90" s="90">
        <f t="shared" si="25"/>
        <v>8.0000000000000002E-3</v>
      </c>
      <c r="H90" s="48">
        <f t="shared" si="25"/>
        <v>28.758866408000003</v>
      </c>
      <c r="I90" s="90">
        <f t="shared" ref="I90:K90" si="26">SUM(I84:I89)</f>
        <v>8.0000000000000002E-3</v>
      </c>
      <c r="J90" s="48">
        <f t="shared" ref="J90:L90" si="27">SUM(J84:J89)</f>
        <v>28.758866408000003</v>
      </c>
      <c r="K90" s="90">
        <f t="shared" si="26"/>
        <v>8.0000000000000002E-3</v>
      </c>
      <c r="L90" s="48">
        <f t="shared" si="27"/>
        <v>30.484411968000003</v>
      </c>
    </row>
    <row r="91" spans="1:12" x14ac:dyDescent="0.25">
      <c r="A91" s="152" t="s">
        <v>123</v>
      </c>
      <c r="B91" s="152"/>
      <c r="C91" s="152"/>
      <c r="D91" s="152"/>
      <c r="E91" s="59"/>
      <c r="F91" s="59"/>
      <c r="G91" s="59"/>
      <c r="H91" s="59"/>
      <c r="I91" s="59"/>
      <c r="J91" s="59"/>
      <c r="K91" s="59"/>
      <c r="L91" s="59"/>
    </row>
    <row r="92" spans="1:12" x14ac:dyDescent="0.25">
      <c r="E92" s="59"/>
      <c r="F92" s="59"/>
      <c r="G92" s="59"/>
      <c r="H92" s="59"/>
      <c r="I92" s="59"/>
      <c r="J92" s="59"/>
      <c r="K92" s="59"/>
      <c r="L92" s="59"/>
    </row>
    <row r="93" spans="1:12" x14ac:dyDescent="0.25">
      <c r="A93" s="151" t="s">
        <v>118</v>
      </c>
      <c r="B93" s="151"/>
      <c r="C93" s="151"/>
      <c r="D93" s="151"/>
      <c r="E93" s="59"/>
      <c r="F93" s="59"/>
      <c r="G93" s="59"/>
      <c r="H93" s="59"/>
      <c r="I93" s="59"/>
      <c r="J93" s="59"/>
      <c r="K93" s="59"/>
      <c r="L93" s="59"/>
    </row>
    <row r="94" spans="1:12" x14ac:dyDescent="0.25">
      <c r="A94" s="5" t="s">
        <v>64</v>
      </c>
      <c r="B94" s="5" t="s">
        <v>65</v>
      </c>
      <c r="C94" s="5" t="s">
        <v>5</v>
      </c>
      <c r="D94" s="5"/>
      <c r="E94" s="59"/>
      <c r="F94" s="59"/>
      <c r="G94" s="59"/>
      <c r="H94" s="59"/>
      <c r="I94" s="59"/>
      <c r="J94" s="59"/>
      <c r="K94" s="59"/>
      <c r="L94" s="59"/>
    </row>
    <row r="95" spans="1:12" x14ac:dyDescent="0.25">
      <c r="A95" s="7" t="s">
        <v>6</v>
      </c>
      <c r="B95" s="4" t="s">
        <v>66</v>
      </c>
      <c r="C95" s="11"/>
      <c r="D95" s="50"/>
      <c r="E95" s="59"/>
      <c r="F95" s="59"/>
      <c r="G95" s="59"/>
      <c r="H95" s="59"/>
      <c r="I95" s="59"/>
      <c r="J95" s="59"/>
      <c r="K95" s="59"/>
      <c r="L95" s="59"/>
    </row>
    <row r="96" spans="1:12" x14ac:dyDescent="0.25">
      <c r="A96" s="153" t="s">
        <v>18</v>
      </c>
      <c r="B96" s="155"/>
      <c r="C96" s="12">
        <f>SUM(C95)</f>
        <v>0</v>
      </c>
      <c r="D96" s="50"/>
      <c r="E96" s="59"/>
      <c r="F96" s="59"/>
      <c r="G96" s="59"/>
      <c r="H96" s="59"/>
      <c r="I96" s="59"/>
      <c r="J96" s="59"/>
      <c r="K96" s="59"/>
      <c r="L96" s="59"/>
    </row>
    <row r="97" spans="1:12" x14ac:dyDescent="0.25">
      <c r="E97" s="59"/>
      <c r="F97" s="59"/>
      <c r="G97" s="59"/>
      <c r="H97" s="59"/>
      <c r="I97" s="59"/>
      <c r="J97" s="59"/>
      <c r="K97" s="59"/>
      <c r="L97" s="59"/>
    </row>
    <row r="98" spans="1:12" x14ac:dyDescent="0.25">
      <c r="A98" s="143" t="s">
        <v>119</v>
      </c>
      <c r="B98" s="143"/>
      <c r="C98" s="143"/>
      <c r="D98" s="143"/>
      <c r="E98" s="59"/>
      <c r="F98" s="59"/>
      <c r="G98" s="59"/>
      <c r="H98" s="59"/>
      <c r="I98" s="59"/>
      <c r="J98" s="59"/>
      <c r="K98" s="59"/>
      <c r="L98" s="59"/>
    </row>
    <row r="99" spans="1:12" x14ac:dyDescent="0.25">
      <c r="A99" s="5">
        <v>4</v>
      </c>
      <c r="B99" s="151" t="s">
        <v>67</v>
      </c>
      <c r="C99" s="151"/>
      <c r="D99" s="5" t="s">
        <v>5</v>
      </c>
      <c r="E99" s="59"/>
      <c r="F99" s="60" t="s">
        <v>5</v>
      </c>
      <c r="G99" s="59"/>
      <c r="H99" s="60" t="s">
        <v>5</v>
      </c>
      <c r="I99" s="59"/>
      <c r="J99" s="60" t="s">
        <v>5</v>
      </c>
      <c r="K99" s="59"/>
      <c r="L99" s="60" t="s">
        <v>5</v>
      </c>
    </row>
    <row r="100" spans="1:12" x14ac:dyDescent="0.25">
      <c r="A100" s="7" t="s">
        <v>56</v>
      </c>
      <c r="B100" s="156" t="s">
        <v>57</v>
      </c>
      <c r="C100" s="156"/>
      <c r="D100" s="12">
        <f>D90</f>
        <v>25.114711999999997</v>
      </c>
      <c r="E100" s="59"/>
      <c r="F100" s="48">
        <f>F90</f>
        <v>26.144415192</v>
      </c>
      <c r="G100" s="59"/>
      <c r="H100" s="48">
        <f>H90</f>
        <v>28.758866408000003</v>
      </c>
      <c r="I100" s="59"/>
      <c r="J100" s="48">
        <f>J90</f>
        <v>28.758866408000003</v>
      </c>
      <c r="K100" s="59"/>
      <c r="L100" s="48">
        <f>L90</f>
        <v>30.484411968000003</v>
      </c>
    </row>
    <row r="101" spans="1:12" x14ac:dyDescent="0.25">
      <c r="A101" s="7" t="s">
        <v>64</v>
      </c>
      <c r="B101" s="8" t="s">
        <v>68</v>
      </c>
      <c r="C101" s="8"/>
      <c r="D101" s="11">
        <f>C96</f>
        <v>0</v>
      </c>
      <c r="E101" s="59"/>
      <c r="F101" s="58">
        <f>E96</f>
        <v>0</v>
      </c>
      <c r="G101" s="59"/>
      <c r="H101" s="58">
        <f>G96</f>
        <v>0</v>
      </c>
      <c r="I101" s="59"/>
      <c r="J101" s="58">
        <f>I96</f>
        <v>0</v>
      </c>
      <c r="K101" s="59"/>
      <c r="L101" s="58">
        <f>K96</f>
        <v>0</v>
      </c>
    </row>
    <row r="102" spans="1:12" x14ac:dyDescent="0.25">
      <c r="A102" s="151" t="s">
        <v>18</v>
      </c>
      <c r="B102" s="151"/>
      <c r="C102" s="151"/>
      <c r="D102" s="12">
        <f>SUM(D100:D101)</f>
        <v>25.114711999999997</v>
      </c>
      <c r="E102" s="59"/>
      <c r="F102" s="48">
        <f>SUM(F100:F101)</f>
        <v>26.144415192</v>
      </c>
      <c r="G102" s="59"/>
      <c r="H102" s="48">
        <f>SUM(H100:H101)</f>
        <v>28.758866408000003</v>
      </c>
      <c r="I102" s="59"/>
      <c r="J102" s="48">
        <f>SUM(J100:J101)</f>
        <v>28.758866408000003</v>
      </c>
      <c r="K102" s="59"/>
      <c r="L102" s="48">
        <f>SUM(L100:L101)</f>
        <v>30.484411968000003</v>
      </c>
    </row>
    <row r="103" spans="1:12" x14ac:dyDescent="0.25">
      <c r="E103" s="59"/>
      <c r="F103" s="59"/>
      <c r="G103" s="59"/>
      <c r="H103" s="59"/>
      <c r="I103" s="59"/>
      <c r="J103" s="59"/>
      <c r="K103" s="59"/>
      <c r="L103" s="59"/>
    </row>
    <row r="104" spans="1:12" x14ac:dyDescent="0.25">
      <c r="A104" s="143" t="s">
        <v>69</v>
      </c>
      <c r="B104" s="143"/>
      <c r="C104" s="143"/>
      <c r="D104" s="143"/>
      <c r="E104" s="59"/>
      <c r="F104" s="59"/>
      <c r="G104" s="59"/>
      <c r="H104" s="59"/>
      <c r="I104" s="59"/>
      <c r="J104" s="59"/>
      <c r="K104" s="59"/>
      <c r="L104" s="59"/>
    </row>
    <row r="105" spans="1:12" x14ac:dyDescent="0.25">
      <c r="A105" s="5">
        <v>5</v>
      </c>
      <c r="B105" s="151" t="s">
        <v>70</v>
      </c>
      <c r="C105" s="151"/>
      <c r="D105" s="5" t="s">
        <v>5</v>
      </c>
      <c r="E105" s="59"/>
      <c r="F105" s="60" t="s">
        <v>5</v>
      </c>
      <c r="G105" s="59"/>
      <c r="H105" s="60" t="s">
        <v>5</v>
      </c>
      <c r="I105" s="59"/>
      <c r="J105" s="60" t="s">
        <v>5</v>
      </c>
      <c r="K105" s="59"/>
      <c r="L105" s="60" t="s">
        <v>5</v>
      </c>
    </row>
    <row r="106" spans="1:12" x14ac:dyDescent="0.25">
      <c r="A106" s="7" t="s">
        <v>6</v>
      </c>
      <c r="B106" s="156" t="s">
        <v>71</v>
      </c>
      <c r="C106" s="156"/>
      <c r="D106" s="12">
        <f>'Anexo Uniformes'!E10</f>
        <v>21.18</v>
      </c>
      <c r="E106" s="59"/>
      <c r="F106" s="48">
        <f>'Anexo Uniformes'!E10</f>
        <v>21.18</v>
      </c>
      <c r="G106" s="59"/>
      <c r="H106" s="48">
        <f>'Anexo Uniformes'!E10</f>
        <v>21.18</v>
      </c>
      <c r="I106" s="59"/>
      <c r="J106" s="48">
        <f>'Anexo Uniformes'!G10</f>
        <v>23.63</v>
      </c>
      <c r="K106" s="59"/>
      <c r="L106" s="48">
        <f>'Anexo Uniformes'!G10</f>
        <v>23.63</v>
      </c>
    </row>
    <row r="107" spans="1:12" x14ac:dyDescent="0.25">
      <c r="A107" s="7" t="s">
        <v>8</v>
      </c>
      <c r="B107" s="156" t="s">
        <v>72</v>
      </c>
      <c r="C107" s="156"/>
      <c r="D107" s="12">
        <v>0</v>
      </c>
      <c r="E107" s="59"/>
      <c r="F107" s="48">
        <v>0</v>
      </c>
      <c r="G107" s="59"/>
      <c r="H107" s="48">
        <v>0</v>
      </c>
      <c r="I107" s="59"/>
      <c r="J107" s="48">
        <v>0</v>
      </c>
      <c r="K107" s="59"/>
      <c r="L107" s="48">
        <v>0</v>
      </c>
    </row>
    <row r="108" spans="1:12" x14ac:dyDescent="0.25">
      <c r="A108" s="7" t="s">
        <v>10</v>
      </c>
      <c r="B108" s="156" t="s">
        <v>73</v>
      </c>
      <c r="C108" s="156"/>
      <c r="D108" s="12">
        <v>0</v>
      </c>
      <c r="E108" s="59"/>
      <c r="F108" s="48">
        <v>0</v>
      </c>
      <c r="G108" s="59"/>
      <c r="H108" s="48">
        <v>0</v>
      </c>
      <c r="I108" s="59"/>
      <c r="J108" s="48">
        <v>0</v>
      </c>
      <c r="K108" s="59"/>
      <c r="L108" s="48">
        <v>0</v>
      </c>
    </row>
    <row r="109" spans="1:12" x14ac:dyDescent="0.25">
      <c r="A109" s="7" t="s">
        <v>12</v>
      </c>
      <c r="B109" s="156" t="s">
        <v>17</v>
      </c>
      <c r="C109" s="156"/>
      <c r="D109" s="12">
        <v>0</v>
      </c>
      <c r="E109" s="59"/>
      <c r="F109" s="48">
        <v>0</v>
      </c>
      <c r="G109" s="59"/>
      <c r="H109" s="48">
        <v>0</v>
      </c>
      <c r="I109" s="59"/>
      <c r="J109" s="48">
        <v>0</v>
      </c>
      <c r="K109" s="59"/>
      <c r="L109" s="48">
        <v>0</v>
      </c>
    </row>
    <row r="110" spans="1:12" x14ac:dyDescent="0.25">
      <c r="A110" s="151" t="s">
        <v>18</v>
      </c>
      <c r="B110" s="151"/>
      <c r="C110" s="151"/>
      <c r="D110" s="12">
        <f>SUM(D106:D109)</f>
        <v>21.18</v>
      </c>
      <c r="E110" s="59"/>
      <c r="F110" s="48">
        <f>SUM(F106:F109)</f>
        <v>21.18</v>
      </c>
      <c r="G110" s="59"/>
      <c r="H110" s="48">
        <f>SUM(H106:H109)</f>
        <v>21.18</v>
      </c>
      <c r="I110" s="59"/>
      <c r="J110" s="48">
        <f>SUM(J106:J109)</f>
        <v>23.63</v>
      </c>
      <c r="K110" s="59"/>
      <c r="L110" s="48">
        <f>SUM(L106:L109)</f>
        <v>23.63</v>
      </c>
    </row>
    <row r="111" spans="1:12" x14ac:dyDescent="0.25">
      <c r="A111" s="152" t="s">
        <v>83</v>
      </c>
      <c r="B111" s="152"/>
      <c r="C111" s="152"/>
      <c r="D111" s="152"/>
      <c r="E111" s="59"/>
      <c r="F111" s="59"/>
      <c r="G111" s="59"/>
      <c r="H111" s="59"/>
      <c r="I111" s="59"/>
      <c r="J111" s="59"/>
      <c r="K111" s="59"/>
      <c r="L111" s="59"/>
    </row>
    <row r="112" spans="1:12" x14ac:dyDescent="0.25">
      <c r="E112" s="59"/>
      <c r="F112" s="59"/>
      <c r="G112" s="59"/>
      <c r="H112" s="59"/>
      <c r="I112" s="59"/>
      <c r="J112" s="59"/>
      <c r="K112" s="59"/>
      <c r="L112" s="59"/>
    </row>
    <row r="113" spans="1:12" x14ac:dyDescent="0.25">
      <c r="A113" s="143" t="s">
        <v>74</v>
      </c>
      <c r="B113" s="143"/>
      <c r="C113" s="143"/>
      <c r="D113" s="143"/>
      <c r="E113" s="59"/>
      <c r="F113" s="59"/>
      <c r="G113" s="59"/>
      <c r="H113" s="59"/>
      <c r="I113" s="59"/>
      <c r="J113" s="59"/>
      <c r="K113" s="59"/>
      <c r="L113" s="59"/>
    </row>
    <row r="114" spans="1:12" x14ac:dyDescent="0.25">
      <c r="A114" s="172" t="s">
        <v>124</v>
      </c>
      <c r="B114" s="172"/>
      <c r="C114" s="172" t="s">
        <v>125</v>
      </c>
      <c r="D114" s="172"/>
      <c r="E114" s="171" t="s">
        <v>125</v>
      </c>
      <c r="F114" s="171"/>
      <c r="G114" s="171" t="s">
        <v>125</v>
      </c>
      <c r="H114" s="171"/>
      <c r="I114" s="171" t="s">
        <v>125</v>
      </c>
      <c r="J114" s="171"/>
      <c r="K114" s="171" t="s">
        <v>125</v>
      </c>
      <c r="L114" s="171"/>
    </row>
    <row r="115" spans="1:12" x14ac:dyDescent="0.25">
      <c r="A115" s="5">
        <v>6</v>
      </c>
      <c r="B115" s="5" t="s">
        <v>75</v>
      </c>
      <c r="C115" s="5" t="s">
        <v>29</v>
      </c>
      <c r="D115" s="5" t="s">
        <v>5</v>
      </c>
      <c r="E115" s="60" t="s">
        <v>29</v>
      </c>
      <c r="F115" s="60" t="s">
        <v>5</v>
      </c>
      <c r="G115" s="60" t="s">
        <v>29</v>
      </c>
      <c r="H115" s="60" t="s">
        <v>5</v>
      </c>
      <c r="I115" s="60" t="s">
        <v>29</v>
      </c>
      <c r="J115" s="60" t="s">
        <v>5</v>
      </c>
      <c r="K115" s="60" t="s">
        <v>29</v>
      </c>
      <c r="L115" s="60" t="s">
        <v>5</v>
      </c>
    </row>
    <row r="116" spans="1:12" x14ac:dyDescent="0.25">
      <c r="A116" s="7" t="s">
        <v>6</v>
      </c>
      <c r="B116" s="8" t="s">
        <v>76</v>
      </c>
      <c r="C116" s="13">
        <v>0.01</v>
      </c>
      <c r="D116" s="12">
        <f>C116*D134</f>
        <v>55.255772190899997</v>
      </c>
      <c r="E116" s="74">
        <v>0.01</v>
      </c>
      <c r="F116" s="48">
        <f>E116*F134</f>
        <v>57.456731850726911</v>
      </c>
      <c r="G116" s="74">
        <v>0.01</v>
      </c>
      <c r="H116" s="48">
        <f>G116*H134</f>
        <v>62.841951602893104</v>
      </c>
      <c r="I116" s="74">
        <v>0.01</v>
      </c>
      <c r="J116" s="48">
        <f>I116*J134</f>
        <v>62.2387893435385</v>
      </c>
      <c r="K116" s="74">
        <v>0.01</v>
      </c>
      <c r="L116" s="48">
        <f>K116*L134</f>
        <v>66.220043601796007</v>
      </c>
    </row>
    <row r="117" spans="1:12" x14ac:dyDescent="0.25">
      <c r="A117" s="7" t="s">
        <v>8</v>
      </c>
      <c r="B117" s="8" t="s">
        <v>77</v>
      </c>
      <c r="C117" s="13">
        <v>0.01</v>
      </c>
      <c r="D117" s="12">
        <f>C117*D134</f>
        <v>55.255772190899997</v>
      </c>
      <c r="E117" s="74">
        <v>0.01</v>
      </c>
      <c r="F117" s="48">
        <f>E117*F134</f>
        <v>57.456731850726911</v>
      </c>
      <c r="G117" s="74">
        <v>0.01</v>
      </c>
      <c r="H117" s="48">
        <f>G117*H134</f>
        <v>62.841951602893104</v>
      </c>
      <c r="I117" s="74">
        <v>0.01</v>
      </c>
      <c r="J117" s="48">
        <f>I117*J134</f>
        <v>62.2387893435385</v>
      </c>
      <c r="K117" s="74">
        <v>0.01</v>
      </c>
      <c r="L117" s="48">
        <f>K117*L134</f>
        <v>66.220043601796007</v>
      </c>
    </row>
    <row r="118" spans="1:12" x14ac:dyDescent="0.25">
      <c r="A118" s="7" t="s">
        <v>10</v>
      </c>
      <c r="B118" s="8" t="s">
        <v>133</v>
      </c>
      <c r="C118" s="14">
        <f>SUM(C119:C121)</f>
        <v>8.6499999999999994E-2</v>
      </c>
      <c r="D118" s="12">
        <f>(D134+D117+D116)*(C118/IF(C114="Lucro presumido",91.45%,85.75%))</f>
        <v>533.10188960121445</v>
      </c>
      <c r="E118" s="75">
        <f>SUM(E119:E121)</f>
        <v>8.6499999999999994E-2</v>
      </c>
      <c r="F118" s="48">
        <f>(F134+F117+F116)*(E118/IF(E114="Lucro presumido",91.45%,85.75%))</f>
        <v>554.33651735261185</v>
      </c>
      <c r="G118" s="75">
        <f>SUM(G119:G121)</f>
        <v>8.6499999999999994E-2</v>
      </c>
      <c r="H118" s="48">
        <f>(H134+H117+H116)*(G118/IF(G114="Lucro presumido",91.45%,85.75%))</f>
        <v>606.29255220593325</v>
      </c>
      <c r="I118" s="75">
        <f>SUM(I119:I121)</f>
        <v>8.6499999999999994E-2</v>
      </c>
      <c r="J118" s="48">
        <f>(J134+J117+J116)*(I118/IF(I114="Lucro presumido",91.45%,85.75%))</f>
        <v>600.47330604487729</v>
      </c>
      <c r="K118" s="75">
        <f>SUM(K119:K121)</f>
        <v>8.6499999999999994E-2</v>
      </c>
      <c r="L118" s="48">
        <f>(L134+L117+L116)*(K118/IF(K114="Lucro presumido",91.45%,85.75%))</f>
        <v>638.88402919480166</v>
      </c>
    </row>
    <row r="119" spans="1:12" x14ac:dyDescent="0.25">
      <c r="A119" s="7" t="s">
        <v>128</v>
      </c>
      <c r="B119" s="8" t="s">
        <v>127</v>
      </c>
      <c r="C119" s="14">
        <f>IF(C114="Lucro presumido",0.65%,1.65%)</f>
        <v>6.5000000000000006E-3</v>
      </c>
      <c r="D119" s="12" t="s">
        <v>126</v>
      </c>
      <c r="E119" s="75">
        <f>IF(E114="Lucro presumido",0.65%,1.65%)</f>
        <v>6.5000000000000006E-3</v>
      </c>
      <c r="F119" s="48" t="s">
        <v>126</v>
      </c>
      <c r="G119" s="75">
        <f>IF(G114="Lucro presumido",0.65%,1.65%)</f>
        <v>6.5000000000000006E-3</v>
      </c>
      <c r="H119" s="48" t="s">
        <v>126</v>
      </c>
      <c r="I119" s="75">
        <f>IF(I114="Lucro presumido",0.65%,1.65%)</f>
        <v>6.5000000000000006E-3</v>
      </c>
      <c r="J119" s="48" t="s">
        <v>126</v>
      </c>
      <c r="K119" s="75">
        <f>IF(K114="Lucro presumido",0.65%,1.65%)</f>
        <v>6.5000000000000006E-3</v>
      </c>
      <c r="L119" s="48" t="s">
        <v>126</v>
      </c>
    </row>
    <row r="120" spans="1:12" x14ac:dyDescent="0.25">
      <c r="A120" s="7" t="s">
        <v>130</v>
      </c>
      <c r="B120" s="8" t="s">
        <v>129</v>
      </c>
      <c r="C120" s="14">
        <f>IF(C114="Lucro presumido",3%,7.6%)</f>
        <v>0.03</v>
      </c>
      <c r="D120" s="12" t="s">
        <v>126</v>
      </c>
      <c r="E120" s="75">
        <f>IF(E114="Lucro presumido",3%,7.6%)</f>
        <v>0.03</v>
      </c>
      <c r="F120" s="48" t="s">
        <v>126</v>
      </c>
      <c r="G120" s="75">
        <f>IF(G114="Lucro presumido",3%,7.6%)</f>
        <v>0.03</v>
      </c>
      <c r="H120" s="48" t="s">
        <v>126</v>
      </c>
      <c r="I120" s="75">
        <f>IF(I114="Lucro presumido",3%,7.6%)</f>
        <v>0.03</v>
      </c>
      <c r="J120" s="48" t="s">
        <v>126</v>
      </c>
      <c r="K120" s="75">
        <f>IF(K114="Lucro presumido",3%,7.6%)</f>
        <v>0.03</v>
      </c>
      <c r="L120" s="48" t="s">
        <v>126</v>
      </c>
    </row>
    <row r="121" spans="1:12" x14ac:dyDescent="0.25">
      <c r="A121" s="7" t="s">
        <v>132</v>
      </c>
      <c r="B121" s="8" t="s">
        <v>131</v>
      </c>
      <c r="C121" s="14">
        <v>0.05</v>
      </c>
      <c r="D121" s="12" t="s">
        <v>126</v>
      </c>
      <c r="E121" s="75">
        <v>0.05</v>
      </c>
      <c r="F121" s="48" t="s">
        <v>126</v>
      </c>
      <c r="G121" s="75">
        <v>0.05</v>
      </c>
      <c r="H121" s="48" t="s">
        <v>126</v>
      </c>
      <c r="I121" s="75">
        <v>0.05</v>
      </c>
      <c r="J121" s="48" t="s">
        <v>126</v>
      </c>
      <c r="K121" s="75">
        <v>0.05</v>
      </c>
      <c r="L121" s="48" t="s">
        <v>126</v>
      </c>
    </row>
    <row r="122" spans="1:12" x14ac:dyDescent="0.25">
      <c r="A122" s="7" t="s">
        <v>12</v>
      </c>
      <c r="B122" s="4" t="s">
        <v>135</v>
      </c>
      <c r="C122" s="28">
        <v>0</v>
      </c>
      <c r="D122" s="54">
        <f>(D134+D117+D116)*(C122/IF(C114="Lucro presumido",91.45%,85.75%))</f>
        <v>0</v>
      </c>
      <c r="E122" s="73">
        <v>0</v>
      </c>
      <c r="F122" s="56">
        <f>(F134+F117+F116)*(E122/IF(E114="Lucro presumido",91.45%,85.75%))</f>
        <v>0</v>
      </c>
      <c r="G122" s="73">
        <v>0</v>
      </c>
      <c r="H122" s="56">
        <f>(H134+H117+H116)*(G122/IF(G114="Lucro presumido",91.45%,85.75%))</f>
        <v>0</v>
      </c>
      <c r="I122" s="73">
        <v>0</v>
      </c>
      <c r="J122" s="56">
        <f>(J134+J117+J116)*(I122/IF(I114="Lucro presumido",91.45%,85.75%))</f>
        <v>0</v>
      </c>
      <c r="K122" s="73">
        <v>0</v>
      </c>
      <c r="L122" s="56">
        <f>(L134+L117+L116)*(K122/IF(K114="Lucro presumido",91.45%,85.75%))</f>
        <v>0</v>
      </c>
    </row>
    <row r="123" spans="1:12" x14ac:dyDescent="0.25">
      <c r="A123" s="151" t="s">
        <v>18</v>
      </c>
      <c r="B123" s="151"/>
      <c r="C123" s="14">
        <f>SUM(C116:C118)+(C122)</f>
        <v>0.1065</v>
      </c>
      <c r="D123" s="12">
        <f>SUM(D116:D118)+D122</f>
        <v>643.61343398301449</v>
      </c>
      <c r="E123" s="75">
        <f>SUM(E116:E118)+(E122)</f>
        <v>0.1065</v>
      </c>
      <c r="F123" s="48">
        <f>SUM(F116:F118)+F122</f>
        <v>669.24998105406564</v>
      </c>
      <c r="G123" s="75">
        <f>SUM(G116:G118)+(G122)</f>
        <v>0.1065</v>
      </c>
      <c r="H123" s="48">
        <f>SUM(H116:H118)+H122</f>
        <v>731.97645541171948</v>
      </c>
      <c r="I123" s="75">
        <f>SUM(I116:I118)+(I122)</f>
        <v>0.1065</v>
      </c>
      <c r="J123" s="48">
        <f>SUM(J116:J118)+J122</f>
        <v>724.95088473195426</v>
      </c>
      <c r="K123" s="75">
        <f>SUM(K116:K118)+(K122)</f>
        <v>0.1065</v>
      </c>
      <c r="L123" s="48">
        <f>SUM(L116:L118)+L122</f>
        <v>771.3241163983937</v>
      </c>
    </row>
    <row r="124" spans="1:12" ht="24" customHeight="1" x14ac:dyDescent="0.25">
      <c r="A124" s="152" t="s">
        <v>84</v>
      </c>
      <c r="B124" s="152"/>
      <c r="C124" s="152"/>
      <c r="D124" s="152"/>
      <c r="E124" s="59"/>
      <c r="F124" s="59"/>
      <c r="G124" s="59"/>
      <c r="H124" s="59"/>
      <c r="I124" s="59"/>
      <c r="J124" s="59"/>
      <c r="K124" s="59"/>
      <c r="L124" s="59"/>
    </row>
    <row r="125" spans="1:12" ht="24" customHeight="1" x14ac:dyDescent="0.25">
      <c r="A125" s="152" t="s">
        <v>134</v>
      </c>
      <c r="B125" s="152"/>
      <c r="C125" s="152"/>
      <c r="D125" s="152"/>
      <c r="E125" s="59"/>
      <c r="F125" s="59"/>
      <c r="G125" s="59"/>
      <c r="H125" s="59"/>
      <c r="I125" s="59"/>
      <c r="J125" s="59"/>
      <c r="K125" s="59"/>
      <c r="L125" s="59"/>
    </row>
    <row r="126" spans="1:12" x14ac:dyDescent="0.25">
      <c r="E126" s="59"/>
      <c r="F126" s="59"/>
      <c r="G126" s="59"/>
      <c r="H126" s="59"/>
      <c r="I126" s="59"/>
      <c r="J126" s="59"/>
      <c r="K126" s="59"/>
      <c r="L126" s="59"/>
    </row>
    <row r="127" spans="1:12" ht="60" x14ac:dyDescent="0.25">
      <c r="A127" s="143" t="s">
        <v>120</v>
      </c>
      <c r="B127" s="143"/>
      <c r="C127" s="143"/>
      <c r="D127" s="143"/>
      <c r="E127" s="59"/>
      <c r="F127" s="76" t="s">
        <v>194</v>
      </c>
      <c r="G127" s="59"/>
      <c r="H127" s="76" t="s">
        <v>195</v>
      </c>
      <c r="I127" s="59"/>
      <c r="J127" s="76" t="s">
        <v>181</v>
      </c>
      <c r="K127" s="59"/>
      <c r="L127" s="76" t="s">
        <v>200</v>
      </c>
    </row>
    <row r="128" spans="1:12" x14ac:dyDescent="0.25">
      <c r="A128" s="153" t="s">
        <v>85</v>
      </c>
      <c r="B128" s="154"/>
      <c r="C128" s="155"/>
      <c r="D128" s="5" t="s">
        <v>78</v>
      </c>
      <c r="E128" s="59"/>
      <c r="F128" s="60" t="s">
        <v>78</v>
      </c>
      <c r="G128" s="59"/>
      <c r="H128" s="60" t="s">
        <v>78</v>
      </c>
      <c r="I128" s="59"/>
      <c r="J128" s="60" t="s">
        <v>78</v>
      </c>
      <c r="K128" s="59"/>
      <c r="L128" s="60" t="s">
        <v>78</v>
      </c>
    </row>
    <row r="129" spans="1:12" x14ac:dyDescent="0.25">
      <c r="A129" s="7" t="s">
        <v>6</v>
      </c>
      <c r="B129" s="150" t="s">
        <v>79</v>
      </c>
      <c r="C129" s="150"/>
      <c r="D129" s="12">
        <f>D19</f>
        <v>2590</v>
      </c>
      <c r="E129" s="59"/>
      <c r="F129" s="48">
        <f>F19</f>
        <v>2696.19</v>
      </c>
      <c r="G129" s="59"/>
      <c r="H129" s="48">
        <f>H19</f>
        <v>2965.81</v>
      </c>
      <c r="I129" s="59"/>
      <c r="J129" s="48">
        <f>J19</f>
        <v>2965.81</v>
      </c>
      <c r="K129" s="59"/>
      <c r="L129" s="48">
        <f>L19</f>
        <v>3143.76</v>
      </c>
    </row>
    <row r="130" spans="1:12" x14ac:dyDescent="0.25">
      <c r="A130" s="7" t="s">
        <v>8</v>
      </c>
      <c r="B130" s="150" t="s">
        <v>20</v>
      </c>
      <c r="C130" s="150"/>
      <c r="D130" s="12">
        <f>D64</f>
        <v>2684.2522769999996</v>
      </c>
      <c r="E130" s="59"/>
      <c r="F130" s="48">
        <f>F64</f>
        <v>2788.7223003570002</v>
      </c>
      <c r="G130" s="59"/>
      <c r="H130" s="48">
        <f>H64</f>
        <v>3033.6660982430003</v>
      </c>
      <c r="I130" s="59"/>
      <c r="J130" s="48">
        <f>J64</f>
        <v>3033.6660982430003</v>
      </c>
      <c r="K130" s="59"/>
      <c r="L130" s="48">
        <f>L64</f>
        <v>3241.7950591280005</v>
      </c>
    </row>
    <row r="131" spans="1:12" x14ac:dyDescent="0.25">
      <c r="A131" s="7" t="s">
        <v>10</v>
      </c>
      <c r="B131" s="150" t="s">
        <v>80</v>
      </c>
      <c r="C131" s="150"/>
      <c r="D131" s="12">
        <f>D75</f>
        <v>205.03023009</v>
      </c>
      <c r="E131" s="59"/>
      <c r="F131" s="48">
        <f>F75</f>
        <v>213.43646952368999</v>
      </c>
      <c r="G131" s="59"/>
      <c r="H131" s="48">
        <f>H75</f>
        <v>234.78019563831003</v>
      </c>
      <c r="I131" s="59"/>
      <c r="J131" s="48">
        <f>J75</f>
        <v>172.01396970285001</v>
      </c>
      <c r="K131" s="59"/>
      <c r="L131" s="48">
        <f>L75</f>
        <v>182.33488908359999</v>
      </c>
    </row>
    <row r="132" spans="1:12" x14ac:dyDescent="0.25">
      <c r="A132" s="7" t="s">
        <v>12</v>
      </c>
      <c r="B132" s="150" t="s">
        <v>55</v>
      </c>
      <c r="C132" s="150"/>
      <c r="D132" s="12">
        <f>D102</f>
        <v>25.114711999999997</v>
      </c>
      <c r="E132" s="59"/>
      <c r="F132" s="48">
        <f>F102</f>
        <v>26.144415192</v>
      </c>
      <c r="G132" s="59"/>
      <c r="H132" s="48">
        <f>H102</f>
        <v>28.758866408000003</v>
      </c>
      <c r="I132" s="59"/>
      <c r="J132" s="48">
        <f>J102</f>
        <v>28.758866408000003</v>
      </c>
      <c r="K132" s="59"/>
      <c r="L132" s="48">
        <f>L102</f>
        <v>30.484411968000003</v>
      </c>
    </row>
    <row r="133" spans="1:12" x14ac:dyDescent="0.25">
      <c r="A133" s="7" t="s">
        <v>14</v>
      </c>
      <c r="B133" s="150" t="s">
        <v>69</v>
      </c>
      <c r="C133" s="150"/>
      <c r="D133" s="12">
        <f>D110</f>
        <v>21.18</v>
      </c>
      <c r="E133" s="59"/>
      <c r="F133" s="48">
        <f>F110</f>
        <v>21.18</v>
      </c>
      <c r="G133" s="59"/>
      <c r="H133" s="48">
        <f>H110</f>
        <v>21.18</v>
      </c>
      <c r="I133" s="59"/>
      <c r="J133" s="48">
        <f>J110</f>
        <v>23.63</v>
      </c>
      <c r="K133" s="59"/>
      <c r="L133" s="48">
        <f>L110</f>
        <v>23.63</v>
      </c>
    </row>
    <row r="134" spans="1:12" x14ac:dyDescent="0.25">
      <c r="A134" s="151" t="s">
        <v>81</v>
      </c>
      <c r="B134" s="151"/>
      <c r="C134" s="151"/>
      <c r="D134" s="12">
        <f>SUM(D129:D133)</f>
        <v>5525.5772190899997</v>
      </c>
      <c r="E134" s="59"/>
      <c r="F134" s="48">
        <f>SUM(F129:F133)</f>
        <v>5745.673185072691</v>
      </c>
      <c r="G134" s="59"/>
      <c r="H134" s="48">
        <f>SUM(H129:H133)</f>
        <v>6284.1951602893105</v>
      </c>
      <c r="I134" s="59"/>
      <c r="J134" s="48">
        <f>SUM(J129:J133)</f>
        <v>6223.8789343538501</v>
      </c>
      <c r="K134" s="59"/>
      <c r="L134" s="48">
        <f>SUM(L129:L133)</f>
        <v>6622.0043601796006</v>
      </c>
    </row>
    <row r="135" spans="1:12" x14ac:dyDescent="0.25">
      <c r="A135" s="7" t="s">
        <v>16</v>
      </c>
      <c r="B135" s="156" t="s">
        <v>74</v>
      </c>
      <c r="C135" s="156"/>
      <c r="D135" s="12">
        <f>D123</f>
        <v>643.61343398301449</v>
      </c>
      <c r="E135" s="59"/>
      <c r="F135" s="48">
        <f>F123</f>
        <v>669.24998105406564</v>
      </c>
      <c r="G135" s="59"/>
      <c r="H135" s="48">
        <f>H123</f>
        <v>731.97645541171948</v>
      </c>
      <c r="I135" s="59"/>
      <c r="J135" s="48">
        <f>J123</f>
        <v>724.95088473195426</v>
      </c>
      <c r="K135" s="59"/>
      <c r="L135" s="48">
        <f>L123</f>
        <v>771.3241163983937</v>
      </c>
    </row>
    <row r="136" spans="1:12" x14ac:dyDescent="0.25">
      <c r="A136" s="151" t="s">
        <v>82</v>
      </c>
      <c r="B136" s="151"/>
      <c r="C136" s="151"/>
      <c r="D136" s="12">
        <f>ROUND(SUM(D134:D135),2)</f>
        <v>6169.19</v>
      </c>
      <c r="E136" s="59"/>
      <c r="F136" s="48">
        <f>ROUND(SUM(F134:F135),2)</f>
        <v>6414.92</v>
      </c>
      <c r="G136" s="59"/>
      <c r="H136" s="48">
        <f>ROUND(SUM(H134:H135),2)</f>
        <v>7016.17</v>
      </c>
      <c r="I136" s="59"/>
      <c r="J136" s="48">
        <f>ROUND(SUM(J134:J135),2)</f>
        <v>6948.83</v>
      </c>
      <c r="K136" s="59"/>
      <c r="L136" s="48">
        <f>ROUND(SUM(L134:L135),2)</f>
        <v>7393.33</v>
      </c>
    </row>
  </sheetData>
  <mergeCells count="84">
    <mergeCell ref="K114:L114"/>
    <mergeCell ref="I114:J114"/>
    <mergeCell ref="B107:C107"/>
    <mergeCell ref="B108:C108"/>
    <mergeCell ref="B109:C109"/>
    <mergeCell ref="E114:F114"/>
    <mergeCell ref="G114:H114"/>
    <mergeCell ref="A114:B114"/>
    <mergeCell ref="C114:D114"/>
    <mergeCell ref="A11:D11"/>
    <mergeCell ref="A20:D20"/>
    <mergeCell ref="A23:D23"/>
    <mergeCell ref="B12:C12"/>
    <mergeCell ref="B13:C13"/>
    <mergeCell ref="B15:C15"/>
    <mergeCell ref="B16:C16"/>
    <mergeCell ref="B17:C17"/>
    <mergeCell ref="B18:C18"/>
    <mergeCell ref="A80:D80"/>
    <mergeCell ref="B62:C62"/>
    <mergeCell ref="A79:D79"/>
    <mergeCell ref="A1:D1"/>
    <mergeCell ref="B14:C14"/>
    <mergeCell ref="C9:D9"/>
    <mergeCell ref="A3:D3"/>
    <mergeCell ref="C8:D8"/>
    <mergeCell ref="C4:D4"/>
    <mergeCell ref="C5:D5"/>
    <mergeCell ref="C6:D6"/>
    <mergeCell ref="C7:D7"/>
    <mergeCell ref="A19:C19"/>
    <mergeCell ref="A22:D22"/>
    <mergeCell ref="A27:B27"/>
    <mergeCell ref="A28:D28"/>
    <mergeCell ref="A76:D76"/>
    <mergeCell ref="A29:D29"/>
    <mergeCell ref="A30:D30"/>
    <mergeCell ref="A32:D32"/>
    <mergeCell ref="A42:B42"/>
    <mergeCell ref="A43:D43"/>
    <mergeCell ref="A46:D46"/>
    <mergeCell ref="A47:D47"/>
    <mergeCell ref="A57:D57"/>
    <mergeCell ref="A102:C102"/>
    <mergeCell ref="A104:D104"/>
    <mergeCell ref="B105:C105"/>
    <mergeCell ref="A44:D44"/>
    <mergeCell ref="B61:C61"/>
    <mergeCell ref="A77:D77"/>
    <mergeCell ref="B63:C63"/>
    <mergeCell ref="A45:D45"/>
    <mergeCell ref="A49:D49"/>
    <mergeCell ref="A55:C55"/>
    <mergeCell ref="A56:D56"/>
    <mergeCell ref="A59:D59"/>
    <mergeCell ref="B60:C60"/>
    <mergeCell ref="A64:C64"/>
    <mergeCell ref="A66:D66"/>
    <mergeCell ref="A75:B75"/>
    <mergeCell ref="A134:C134"/>
    <mergeCell ref="B135:C135"/>
    <mergeCell ref="A136:C136"/>
    <mergeCell ref="B133:C133"/>
    <mergeCell ref="A82:D82"/>
    <mergeCell ref="A90:B90"/>
    <mergeCell ref="A110:C110"/>
    <mergeCell ref="A111:D111"/>
    <mergeCell ref="A113:D113"/>
    <mergeCell ref="B100:C100"/>
    <mergeCell ref="B106:C106"/>
    <mergeCell ref="A91:D91"/>
    <mergeCell ref="A93:D93"/>
    <mergeCell ref="A96:B96"/>
    <mergeCell ref="A98:D98"/>
    <mergeCell ref="B99:C99"/>
    <mergeCell ref="B130:C130"/>
    <mergeCell ref="B131:C131"/>
    <mergeCell ref="B132:C132"/>
    <mergeCell ref="A123:B123"/>
    <mergeCell ref="A124:D124"/>
    <mergeCell ref="A127:D127"/>
    <mergeCell ref="A128:C128"/>
    <mergeCell ref="B129:C129"/>
    <mergeCell ref="A125:D125"/>
  </mergeCells>
  <dataValidations count="1">
    <dataValidation type="list" allowBlank="1" showInputMessage="1" showErrorMessage="1" sqref="C114:L114" xr:uid="{D92BD0C0-3307-4FC1-A493-DD3451908D7B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7ED0-6849-4CB3-9647-0BA6853B3124}">
  <dimension ref="A2:K33"/>
  <sheetViews>
    <sheetView showGridLines="0" zoomScale="120" zoomScaleNormal="120" workbookViewId="0">
      <selection activeCell="J19" sqref="J19"/>
    </sheetView>
  </sheetViews>
  <sheetFormatPr defaultColWidth="9.140625" defaultRowHeight="12.75" x14ac:dyDescent="0.25"/>
  <cols>
    <col min="1" max="1" width="9.140625" style="32"/>
    <col min="2" max="2" width="26.85546875" style="32" customWidth="1"/>
    <col min="3" max="3" width="14.140625" style="39" bestFit="1" customWidth="1"/>
    <col min="4" max="4" width="12.28515625" style="32" customWidth="1"/>
    <col min="5" max="5" width="11.85546875" style="32" customWidth="1"/>
    <col min="6" max="6" width="12.140625" style="37" customWidth="1"/>
    <col min="7" max="7" width="14" style="32" customWidth="1"/>
    <col min="8" max="8" width="14.28515625" style="37" customWidth="1"/>
    <col min="9" max="9" width="12" style="32" customWidth="1"/>
    <col min="10" max="10" width="9.140625" style="32"/>
    <col min="11" max="11" width="13.85546875" style="32" customWidth="1"/>
    <col min="12" max="12" width="12.7109375" style="32" customWidth="1"/>
    <col min="13" max="13" width="9.140625" style="32"/>
    <col min="14" max="14" width="11.42578125" style="32" customWidth="1"/>
    <col min="15" max="16384" width="9.140625" style="32"/>
  </cols>
  <sheetData>
    <row r="2" spans="1:11" ht="14.25" x14ac:dyDescent="0.25">
      <c r="B2" s="173"/>
      <c r="C2" s="173"/>
      <c r="D2" s="173"/>
      <c r="E2" s="173"/>
      <c r="F2" s="173"/>
      <c r="G2" s="173"/>
      <c r="H2" s="173"/>
    </row>
    <row r="3" spans="1:11" ht="14.25" x14ac:dyDescent="0.25">
      <c r="B3" s="41"/>
      <c r="C3" s="41"/>
      <c r="D3" s="41"/>
      <c r="E3" s="41"/>
      <c r="F3" s="41"/>
      <c r="G3" s="41"/>
      <c r="H3" s="41"/>
    </row>
    <row r="4" spans="1:11" ht="15.75" x14ac:dyDescent="0.25">
      <c r="B4" s="174" t="s">
        <v>138</v>
      </c>
      <c r="C4" s="174"/>
      <c r="D4" s="174"/>
      <c r="E4" s="174"/>
      <c r="F4" s="174"/>
      <c r="G4" s="174"/>
      <c r="H4" s="174"/>
    </row>
    <row r="5" spans="1:11" s="33" customFormat="1" ht="15" x14ac:dyDescent="0.25">
      <c r="B5" s="175" t="s">
        <v>210</v>
      </c>
      <c r="C5" s="175"/>
      <c r="D5" s="175"/>
      <c r="E5" s="175"/>
      <c r="F5" s="175"/>
      <c r="G5" s="175"/>
      <c r="H5" s="175"/>
    </row>
    <row r="6" spans="1:11" s="34" customFormat="1" ht="36" x14ac:dyDescent="0.25">
      <c r="B6" s="93" t="s">
        <v>139</v>
      </c>
      <c r="C6" s="94" t="s">
        <v>140</v>
      </c>
      <c r="D6" s="93" t="s">
        <v>141</v>
      </c>
      <c r="E6" s="93" t="s">
        <v>142</v>
      </c>
      <c r="F6" s="95" t="s">
        <v>143</v>
      </c>
      <c r="G6" s="94" t="s">
        <v>144</v>
      </c>
      <c r="H6" s="95" t="s">
        <v>145</v>
      </c>
    </row>
    <row r="7" spans="1:11" x14ac:dyDescent="0.25">
      <c r="A7" s="104">
        <v>2020</v>
      </c>
      <c r="B7" s="96" t="s">
        <v>172</v>
      </c>
      <c r="C7" s="38">
        <v>37</v>
      </c>
      <c r="D7" s="97">
        <v>0.3</v>
      </c>
      <c r="E7" s="98">
        <v>22</v>
      </c>
      <c r="F7" s="38">
        <f>ROUND(((C7-D7)*E7),2)</f>
        <v>807.4</v>
      </c>
      <c r="G7" s="35">
        <v>8</v>
      </c>
      <c r="H7" s="38">
        <f>ROUND((F7*G7),2)</f>
        <v>6459.2</v>
      </c>
    </row>
    <row r="8" spans="1:11" s="33" customFormat="1" ht="15" x14ac:dyDescent="0.25">
      <c r="A8" s="104">
        <v>2021</v>
      </c>
      <c r="B8" s="96" t="s">
        <v>172</v>
      </c>
      <c r="C8" s="38">
        <v>38.51</v>
      </c>
      <c r="D8" s="97">
        <v>0.3</v>
      </c>
      <c r="E8" s="98">
        <v>22</v>
      </c>
      <c r="F8" s="38">
        <f>ROUND(((C8-D8)*E8),2)</f>
        <v>840.62</v>
      </c>
      <c r="G8" s="35">
        <v>8</v>
      </c>
      <c r="H8" s="38">
        <f>ROUND((F8*G8),2)</f>
        <v>6724.96</v>
      </c>
      <c r="K8" s="36"/>
    </row>
    <row r="9" spans="1:11" s="33" customFormat="1" ht="15" x14ac:dyDescent="0.25">
      <c r="A9" s="104">
        <v>2022</v>
      </c>
      <c r="B9" s="96" t="s">
        <v>172</v>
      </c>
      <c r="C9" s="38">
        <v>42</v>
      </c>
      <c r="D9" s="97">
        <v>0.3</v>
      </c>
      <c r="E9" s="98">
        <v>22</v>
      </c>
      <c r="F9" s="38">
        <f>ROUND(((C9-D9)*E9),2)</f>
        <v>917.4</v>
      </c>
      <c r="G9" s="35">
        <v>8</v>
      </c>
      <c r="H9" s="38">
        <f>ROUND((F9*G9),2)</f>
        <v>7339.2</v>
      </c>
      <c r="K9" s="36"/>
    </row>
    <row r="10" spans="1:11" s="33" customFormat="1" ht="15" x14ac:dyDescent="0.25">
      <c r="A10" s="104">
        <v>2023</v>
      </c>
      <c r="B10" s="96" t="s">
        <v>172</v>
      </c>
      <c r="C10" s="133">
        <v>44.43</v>
      </c>
      <c r="D10" s="97">
        <v>0.3</v>
      </c>
      <c r="E10" s="98">
        <v>22</v>
      </c>
      <c r="F10" s="38">
        <f>ROUND(((C10-D10)*E10),2)</f>
        <v>970.86</v>
      </c>
      <c r="G10" s="35">
        <v>8</v>
      </c>
      <c r="H10" s="38">
        <f>ROUND((F10*G10),2)</f>
        <v>7766.88</v>
      </c>
      <c r="I10" s="117"/>
      <c r="K10" s="36"/>
    </row>
    <row r="11" spans="1:11" s="33" customFormat="1" ht="15" x14ac:dyDescent="0.25">
      <c r="A11" s="104"/>
      <c r="B11" s="104"/>
      <c r="C11" s="102"/>
      <c r="D11" s="114"/>
      <c r="E11" s="115"/>
      <c r="F11" s="102"/>
      <c r="G11" s="116"/>
      <c r="H11" s="102"/>
      <c r="K11" s="36"/>
    </row>
    <row r="12" spans="1:11" s="33" customFormat="1" ht="15" x14ac:dyDescent="0.25">
      <c r="A12" s="104"/>
      <c r="B12" s="99"/>
      <c r="C12" s="102"/>
      <c r="D12" s="114"/>
      <c r="E12" s="115"/>
      <c r="F12" s="102"/>
      <c r="G12" s="104"/>
      <c r="H12" s="102"/>
      <c r="K12" s="36"/>
    </row>
    <row r="13" spans="1:11" s="33" customFormat="1" ht="15" x14ac:dyDescent="0.25">
      <c r="A13" s="104"/>
      <c r="B13" s="99"/>
      <c r="C13" s="99"/>
      <c r="D13" s="100"/>
      <c r="E13" s="99"/>
      <c r="F13" s="101"/>
      <c r="G13" s="99"/>
      <c r="H13" s="101"/>
      <c r="K13" s="36"/>
    </row>
    <row r="14" spans="1:11" s="33" customFormat="1" ht="15" x14ac:dyDescent="0.25">
      <c r="A14" s="104"/>
      <c r="B14" s="99"/>
      <c r="C14" s="99"/>
      <c r="D14" s="100"/>
      <c r="E14" s="99"/>
      <c r="F14" s="101"/>
      <c r="G14" s="99"/>
      <c r="H14" s="101"/>
      <c r="K14" s="36"/>
    </row>
    <row r="15" spans="1:11" ht="15.75" x14ac:dyDescent="0.25">
      <c r="A15" s="104"/>
      <c r="B15" s="174" t="s">
        <v>146</v>
      </c>
      <c r="C15" s="174"/>
      <c r="D15" s="174"/>
      <c r="E15" s="174"/>
      <c r="F15" s="174"/>
      <c r="G15" s="174"/>
      <c r="H15" s="102"/>
    </row>
    <row r="16" spans="1:11" x14ac:dyDescent="0.25">
      <c r="A16" s="104"/>
      <c r="B16" s="175" t="s">
        <v>147</v>
      </c>
      <c r="C16" s="175"/>
      <c r="D16" s="175"/>
      <c r="E16" s="175"/>
      <c r="F16" s="175"/>
      <c r="G16" s="175"/>
      <c r="H16" s="102"/>
    </row>
    <row r="17" spans="1:8" s="34" customFormat="1" ht="24" x14ac:dyDescent="0.25">
      <c r="A17" s="104"/>
      <c r="B17" s="93" t="s">
        <v>139</v>
      </c>
      <c r="C17" s="94" t="s">
        <v>148</v>
      </c>
      <c r="D17" s="94" t="s">
        <v>149</v>
      </c>
      <c r="E17" s="93" t="s">
        <v>150</v>
      </c>
      <c r="F17" s="95" t="s">
        <v>151</v>
      </c>
      <c r="G17" s="93" t="s">
        <v>152</v>
      </c>
      <c r="H17" s="103"/>
    </row>
    <row r="18" spans="1:8" x14ac:dyDescent="0.25">
      <c r="A18" s="104">
        <v>2020</v>
      </c>
      <c r="B18" s="96" t="s">
        <v>172</v>
      </c>
      <c r="C18" s="38">
        <v>2590</v>
      </c>
      <c r="D18" s="38">
        <f>5.5*44</f>
        <v>242</v>
      </c>
      <c r="E18" s="98">
        <v>22</v>
      </c>
      <c r="F18" s="38">
        <f>ROUND((C18*6%),2)</f>
        <v>155.4</v>
      </c>
      <c r="G18" s="97">
        <f>D18-F18</f>
        <v>86.6</v>
      </c>
      <c r="H18" s="102"/>
    </row>
    <row r="19" spans="1:8" x14ac:dyDescent="0.25">
      <c r="A19" s="104">
        <v>2021</v>
      </c>
      <c r="B19" s="96" t="s">
        <v>172</v>
      </c>
      <c r="C19" s="38">
        <v>2696.19</v>
      </c>
      <c r="D19" s="38">
        <f>5.5*44</f>
        <v>242</v>
      </c>
      <c r="E19" s="98">
        <v>22</v>
      </c>
      <c r="F19" s="38">
        <f>ROUND((C19*6%),2)</f>
        <v>161.77000000000001</v>
      </c>
      <c r="G19" s="97">
        <f>D19-F19</f>
        <v>80.22999999999999</v>
      </c>
      <c r="H19" s="102"/>
    </row>
    <row r="20" spans="1:8" x14ac:dyDescent="0.25">
      <c r="A20" s="104">
        <v>2022</v>
      </c>
      <c r="B20" s="96" t="s">
        <v>172</v>
      </c>
      <c r="C20" s="38">
        <v>2965.81</v>
      </c>
      <c r="D20" s="38">
        <f>5.5*44</f>
        <v>242</v>
      </c>
      <c r="E20" s="98">
        <v>22</v>
      </c>
      <c r="F20" s="38">
        <f>ROUND((C20*6%),2)</f>
        <v>177.95</v>
      </c>
      <c r="G20" s="97">
        <f>D20-F20</f>
        <v>64.050000000000011</v>
      </c>
      <c r="H20" s="104"/>
    </row>
    <row r="21" spans="1:8" x14ac:dyDescent="0.25">
      <c r="A21" s="104">
        <v>2023</v>
      </c>
      <c r="B21" s="96" t="s">
        <v>172</v>
      </c>
      <c r="C21" s="38">
        <v>3143.76</v>
      </c>
      <c r="D21" s="38">
        <f>5.5*44</f>
        <v>242</v>
      </c>
      <c r="E21" s="98">
        <v>22</v>
      </c>
      <c r="F21" s="38">
        <f>ROUND((C21*6%),2)</f>
        <v>188.63</v>
      </c>
      <c r="G21" s="97">
        <f>D21-F21</f>
        <v>53.370000000000005</v>
      </c>
      <c r="H21" s="104"/>
    </row>
    <row r="22" spans="1:8" x14ac:dyDescent="0.25">
      <c r="C22" s="32"/>
      <c r="F22" s="32"/>
      <c r="H22" s="32"/>
    </row>
    <row r="23" spans="1:8" x14ac:dyDescent="0.25">
      <c r="C23" s="32"/>
      <c r="F23" s="32"/>
      <c r="H23" s="32"/>
    </row>
    <row r="24" spans="1:8" x14ac:dyDescent="0.25">
      <c r="C24" s="32"/>
      <c r="F24" s="32"/>
      <c r="H24" s="32"/>
    </row>
    <row r="25" spans="1:8" x14ac:dyDescent="0.25">
      <c r="C25" s="32"/>
      <c r="F25" s="32"/>
      <c r="H25" s="32"/>
    </row>
    <row r="26" spans="1:8" x14ac:dyDescent="0.25">
      <c r="C26" s="32"/>
      <c r="F26" s="32"/>
      <c r="H26" s="32"/>
    </row>
    <row r="27" spans="1:8" x14ac:dyDescent="0.25">
      <c r="C27" s="32"/>
      <c r="F27" s="32"/>
      <c r="H27" s="32"/>
    </row>
    <row r="28" spans="1:8" x14ac:dyDescent="0.25">
      <c r="C28" s="32"/>
      <c r="D28" s="57"/>
      <c r="F28" s="32"/>
      <c r="H28" s="32"/>
    </row>
    <row r="29" spans="1:8" x14ac:dyDescent="0.25">
      <c r="C29" s="32"/>
      <c r="F29" s="32"/>
      <c r="H29" s="32"/>
    </row>
    <row r="30" spans="1:8" x14ac:dyDescent="0.25">
      <c r="C30" s="32"/>
      <c r="F30" s="32"/>
      <c r="H30" s="32"/>
    </row>
    <row r="31" spans="1:8" x14ac:dyDescent="0.25">
      <c r="C31" s="32"/>
      <c r="F31" s="32"/>
      <c r="H31" s="32"/>
    </row>
    <row r="32" spans="1:8" x14ac:dyDescent="0.25">
      <c r="C32" s="32"/>
      <c r="F32" s="32"/>
      <c r="H32" s="32"/>
    </row>
    <row r="33" s="32" customFormat="1" x14ac:dyDescent="0.25"/>
  </sheetData>
  <mergeCells count="5">
    <mergeCell ref="B2:H2"/>
    <mergeCell ref="B4:H4"/>
    <mergeCell ref="B5:H5"/>
    <mergeCell ref="B15:G15"/>
    <mergeCell ref="B16:G16"/>
  </mergeCells>
  <pageMargins left="0.51181102362204722" right="0.31496062992125984" top="0.78740157480314965" bottom="0.59055118110236227" header="0.31496062992125984" footer="0.31496062992125984"/>
  <pageSetup paperSize="9" scale="79" orientation="portrait" horizontalDpi="1200" verticalDpi="1200" r:id="rId1"/>
  <headerFooter>
    <oddHeader>&amp;L&amp;"Arial Narrow,Negrito"&amp;10PODER JUDICIÁRIO
CONSELHO DA JUSTIÇA FEDERAL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="85" zoomScaleNormal="85" zoomScaleSheetLayoutView="85" workbookViewId="0">
      <selection activeCell="F27" sqref="F27"/>
    </sheetView>
  </sheetViews>
  <sheetFormatPr defaultColWidth="9" defaultRowHeight="15" x14ac:dyDescent="0.25"/>
  <cols>
    <col min="1" max="1" width="22" style="44" bestFit="1" customWidth="1"/>
    <col min="2" max="2" width="11.7109375" style="44" bestFit="1" customWidth="1"/>
    <col min="3" max="3" width="20.5703125" style="33" bestFit="1" customWidth="1"/>
    <col min="4" max="4" width="14.85546875" style="45" bestFit="1" customWidth="1"/>
    <col min="5" max="5" width="12" style="45" bestFit="1" customWidth="1"/>
    <col min="6" max="6" width="14.85546875" style="40" bestFit="1" customWidth="1"/>
    <col min="7" max="7" width="12.85546875" style="33" bestFit="1" customWidth="1"/>
    <col min="8" max="9" width="9" style="33"/>
    <col min="10" max="11" width="11.28515625" style="33" bestFit="1" customWidth="1"/>
    <col min="12" max="12" width="15.5703125" style="33" customWidth="1"/>
    <col min="13" max="16384" width="9" style="33"/>
  </cols>
  <sheetData>
    <row r="1" spans="1:12" ht="30" customHeight="1" x14ac:dyDescent="0.25">
      <c r="A1" s="177"/>
      <c r="B1" s="177"/>
      <c r="C1" s="177"/>
      <c r="D1" s="177"/>
      <c r="E1" s="177"/>
    </row>
    <row r="2" spans="1:12" ht="24" customHeight="1" x14ac:dyDescent="0.25">
      <c r="A2" s="178" t="s">
        <v>153</v>
      </c>
      <c r="B2" s="178"/>
      <c r="C2" s="178"/>
      <c r="D2" s="178"/>
      <c r="E2" s="178"/>
    </row>
    <row r="3" spans="1:12" ht="42.75" x14ac:dyDescent="0.25">
      <c r="A3" s="105" t="s">
        <v>154</v>
      </c>
      <c r="B3" s="105" t="s">
        <v>155</v>
      </c>
      <c r="C3" s="105" t="s">
        <v>196</v>
      </c>
      <c r="D3" s="106" t="s">
        <v>156</v>
      </c>
      <c r="E3" s="106" t="s">
        <v>157</v>
      </c>
      <c r="F3" s="106" t="s">
        <v>180</v>
      </c>
      <c r="G3" s="106" t="s">
        <v>157</v>
      </c>
    </row>
    <row r="4" spans="1:12" ht="30" x14ac:dyDescent="0.25">
      <c r="A4" s="180" t="s">
        <v>165</v>
      </c>
      <c r="B4" s="107">
        <v>2</v>
      </c>
      <c r="C4" s="108" t="s">
        <v>166</v>
      </c>
      <c r="D4" s="109">
        <v>70</v>
      </c>
      <c r="E4" s="109">
        <f t="shared" ref="E4:E9" si="0">D4*B4</f>
        <v>140</v>
      </c>
      <c r="F4" s="109">
        <f t="shared" ref="F4:F9" si="1">D4*1.1154688</f>
        <v>78.082815999999994</v>
      </c>
      <c r="G4" s="109">
        <f>F4*B4</f>
        <v>156.16563199999999</v>
      </c>
    </row>
    <row r="5" spans="1:12" x14ac:dyDescent="0.25">
      <c r="A5" s="180"/>
      <c r="B5" s="107">
        <v>8</v>
      </c>
      <c r="C5" s="108" t="s">
        <v>167</v>
      </c>
      <c r="D5" s="109">
        <v>23</v>
      </c>
      <c r="E5" s="109">
        <f t="shared" si="0"/>
        <v>184</v>
      </c>
      <c r="F5" s="109">
        <f t="shared" si="1"/>
        <v>25.6557824</v>
      </c>
      <c r="G5" s="109">
        <f t="shared" ref="G5:G9" si="2">F5*B5</f>
        <v>205.2462592</v>
      </c>
    </row>
    <row r="6" spans="1:12" x14ac:dyDescent="0.25">
      <c r="A6" s="180"/>
      <c r="B6" s="107">
        <v>4</v>
      </c>
      <c r="C6" s="108" t="s">
        <v>168</v>
      </c>
      <c r="D6" s="109">
        <v>3</v>
      </c>
      <c r="E6" s="109">
        <f t="shared" si="0"/>
        <v>12</v>
      </c>
      <c r="F6" s="109">
        <f t="shared" si="1"/>
        <v>3.3464063999999998</v>
      </c>
      <c r="G6" s="109">
        <f t="shared" si="2"/>
        <v>13.385625599999999</v>
      </c>
    </row>
    <row r="7" spans="1:12" x14ac:dyDescent="0.25">
      <c r="A7" s="180"/>
      <c r="B7" s="107">
        <v>2</v>
      </c>
      <c r="C7" s="108" t="s">
        <v>169</v>
      </c>
      <c r="D7" s="109">
        <v>9.8000000000000007</v>
      </c>
      <c r="E7" s="109">
        <f t="shared" si="0"/>
        <v>19.600000000000001</v>
      </c>
      <c r="F7" s="109">
        <f t="shared" si="1"/>
        <v>10.931594240000001</v>
      </c>
      <c r="G7" s="109">
        <f t="shared" si="2"/>
        <v>21.863188480000002</v>
      </c>
    </row>
    <row r="8" spans="1:12" x14ac:dyDescent="0.25">
      <c r="A8" s="180"/>
      <c r="B8" s="107">
        <v>2</v>
      </c>
      <c r="C8" s="108" t="s">
        <v>170</v>
      </c>
      <c r="D8" s="109">
        <v>34</v>
      </c>
      <c r="E8" s="109">
        <f t="shared" si="0"/>
        <v>68</v>
      </c>
      <c r="F8" s="109">
        <f t="shared" si="1"/>
        <v>37.925939199999995</v>
      </c>
      <c r="G8" s="109">
        <f t="shared" si="2"/>
        <v>75.85187839999999</v>
      </c>
    </row>
    <row r="9" spans="1:12" ht="18" customHeight="1" x14ac:dyDescent="0.25">
      <c r="A9" s="180"/>
      <c r="B9" s="107">
        <v>2</v>
      </c>
      <c r="C9" s="108" t="s">
        <v>171</v>
      </c>
      <c r="D9" s="109">
        <v>5</v>
      </c>
      <c r="E9" s="109">
        <f t="shared" si="0"/>
        <v>10</v>
      </c>
      <c r="F9" s="109">
        <f t="shared" si="1"/>
        <v>5.5773440000000001</v>
      </c>
      <c r="G9" s="109">
        <f t="shared" si="2"/>
        <v>11.154688</v>
      </c>
    </row>
    <row r="10" spans="1:12" ht="18" customHeight="1" x14ac:dyDescent="0.25">
      <c r="A10" s="179" t="s">
        <v>158</v>
      </c>
      <c r="B10" s="179"/>
      <c r="C10" s="179"/>
      <c r="D10" s="179"/>
      <c r="E10" s="110">
        <f>ROUND((SUM(E4:E8)/20),2)</f>
        <v>21.18</v>
      </c>
      <c r="F10" s="111"/>
      <c r="G10" s="110">
        <f>ROUND((SUM(G4:G8)/20),2)</f>
        <v>23.63</v>
      </c>
    </row>
    <row r="11" spans="1:12" s="40" customFormat="1" ht="18" customHeight="1" x14ac:dyDescent="0.25">
      <c r="A11" s="41"/>
      <c r="B11" s="41"/>
      <c r="C11" s="41"/>
      <c r="D11" s="42"/>
      <c r="E11" s="42"/>
      <c r="G11" s="33"/>
      <c r="H11" s="33"/>
      <c r="I11" s="33"/>
      <c r="J11" s="33"/>
      <c r="K11" s="33"/>
      <c r="L11" s="33"/>
    </row>
    <row r="12" spans="1:12" s="40" customFormat="1" ht="18" customHeight="1" x14ac:dyDescent="0.25">
      <c r="A12" s="176" t="s">
        <v>159</v>
      </c>
      <c r="B12" s="176"/>
      <c r="C12" s="176"/>
      <c r="D12" s="176"/>
      <c r="E12" s="176"/>
      <c r="G12" s="33"/>
      <c r="H12" s="33"/>
      <c r="I12" s="33"/>
      <c r="J12" s="33"/>
      <c r="K12" s="33"/>
      <c r="L12" s="33"/>
    </row>
    <row r="13" spans="1:12" s="40" customFormat="1" ht="18" customHeight="1" x14ac:dyDescent="0.25">
      <c r="A13" s="41"/>
      <c r="B13" s="41"/>
      <c r="C13" s="41"/>
      <c r="D13" s="42"/>
      <c r="E13" s="42"/>
      <c r="G13" s="33"/>
      <c r="H13" s="33"/>
      <c r="I13" s="33"/>
      <c r="J13" s="33"/>
      <c r="K13" s="33"/>
      <c r="L13" s="33"/>
    </row>
    <row r="14" spans="1:12" s="40" customFormat="1" ht="18" customHeight="1" x14ac:dyDescent="0.25">
      <c r="A14" s="41"/>
      <c r="B14" s="41"/>
      <c r="C14" s="41"/>
      <c r="D14" s="42"/>
      <c r="E14" s="42"/>
      <c r="G14" s="33"/>
      <c r="H14" s="33"/>
      <c r="I14" s="33"/>
      <c r="J14" s="33"/>
      <c r="K14" s="33"/>
      <c r="L14" s="33"/>
    </row>
    <row r="15" spans="1:12" s="40" customFormat="1" ht="18" customHeight="1" x14ac:dyDescent="0.25">
      <c r="A15" s="41"/>
      <c r="B15" s="41"/>
      <c r="C15" s="41"/>
      <c r="D15" s="42"/>
      <c r="E15" s="42"/>
      <c r="G15" s="33"/>
      <c r="H15" s="33"/>
      <c r="I15" s="33"/>
      <c r="J15" s="33"/>
      <c r="K15" s="33"/>
      <c r="L15" s="33"/>
    </row>
    <row r="16" spans="1:12" s="40" customFormat="1" ht="18" customHeight="1" x14ac:dyDescent="0.25">
      <c r="A16" s="41"/>
      <c r="B16" s="41"/>
      <c r="C16" s="41"/>
      <c r="D16" s="42"/>
      <c r="E16" s="42"/>
      <c r="G16" s="33"/>
      <c r="H16" s="33"/>
      <c r="I16" s="33"/>
      <c r="J16" s="33"/>
      <c r="K16" s="33"/>
      <c r="L16" s="33"/>
    </row>
    <row r="17" spans="1:12" s="40" customFormat="1" ht="18" customHeight="1" x14ac:dyDescent="0.25">
      <c r="A17" s="41"/>
      <c r="B17" s="41"/>
      <c r="C17" s="41"/>
      <c r="D17" s="42"/>
      <c r="E17" s="42"/>
      <c r="G17" s="33"/>
      <c r="H17" s="33"/>
      <c r="I17" s="33"/>
      <c r="J17" s="33"/>
      <c r="K17" s="33"/>
      <c r="L17" s="33"/>
    </row>
    <row r="18" spans="1:12" s="40" customFormat="1" ht="18" customHeight="1" x14ac:dyDescent="0.25">
      <c r="A18" s="41"/>
      <c r="B18" s="41"/>
      <c r="C18" s="41"/>
      <c r="D18" s="42"/>
      <c r="E18" s="42"/>
      <c r="G18" s="33"/>
      <c r="H18" s="33"/>
      <c r="I18" s="33"/>
      <c r="J18" s="33"/>
      <c r="K18" s="33"/>
      <c r="L18" s="33"/>
    </row>
    <row r="19" spans="1:12" s="40" customFormat="1" ht="18" customHeight="1" x14ac:dyDescent="0.25">
      <c r="A19" s="41"/>
      <c r="B19" s="41"/>
      <c r="C19" s="41"/>
      <c r="D19" s="42"/>
      <c r="E19" s="42"/>
      <c r="G19" s="33"/>
      <c r="H19" s="33"/>
      <c r="I19" s="33"/>
      <c r="J19" s="33"/>
      <c r="K19" s="33"/>
      <c r="L19" s="33"/>
    </row>
    <row r="20" spans="1:12" ht="18" customHeight="1" x14ac:dyDescent="0.25">
      <c r="A20" s="41"/>
      <c r="B20" s="41"/>
      <c r="C20" s="41"/>
      <c r="D20" s="42"/>
      <c r="E20" s="42"/>
    </row>
    <row r="21" spans="1:12" ht="18" customHeight="1" x14ac:dyDescent="0.25">
      <c r="A21" s="41"/>
      <c r="B21" s="41"/>
      <c r="C21" s="41"/>
      <c r="D21" s="42"/>
      <c r="E21" s="42"/>
    </row>
    <row r="22" spans="1:12" ht="18" customHeight="1" x14ac:dyDescent="0.25">
      <c r="A22" s="41"/>
      <c r="B22" s="41"/>
      <c r="C22" s="41"/>
      <c r="D22" s="42"/>
      <c r="E22" s="42"/>
    </row>
    <row r="23" spans="1:12" ht="18" customHeight="1" x14ac:dyDescent="0.25">
      <c r="A23" s="41"/>
      <c r="B23" s="41"/>
      <c r="C23" s="41"/>
      <c r="D23" s="42"/>
      <c r="E23" s="42"/>
    </row>
    <row r="24" spans="1:12" ht="18" customHeight="1" x14ac:dyDescent="0.25">
      <c r="A24" s="41"/>
      <c r="B24" s="41"/>
      <c r="C24" s="41"/>
      <c r="D24" s="42"/>
      <c r="E24" s="42"/>
    </row>
    <row r="25" spans="1:12" ht="18" customHeight="1" x14ac:dyDescent="0.25">
      <c r="A25" s="41"/>
      <c r="B25" s="41"/>
      <c r="C25" s="41"/>
      <c r="D25" s="42"/>
      <c r="E25" s="42"/>
    </row>
    <row r="26" spans="1:12" ht="18" customHeight="1" x14ac:dyDescent="0.25">
      <c r="A26" s="41"/>
      <c r="B26" s="41"/>
      <c r="C26" s="41"/>
      <c r="D26" s="42"/>
      <c r="E26" s="42"/>
    </row>
    <row r="27" spans="1:12" ht="18" customHeight="1" x14ac:dyDescent="0.25">
      <c r="A27" s="41"/>
      <c r="B27" s="41"/>
      <c r="C27" s="41"/>
      <c r="D27" s="42"/>
      <c r="E27" s="42"/>
    </row>
    <row r="28" spans="1:12" ht="18" customHeight="1" x14ac:dyDescent="0.25">
      <c r="A28" s="41"/>
      <c r="B28" s="41"/>
      <c r="C28" s="41"/>
      <c r="D28" s="42"/>
      <c r="E28" s="42"/>
    </row>
    <row r="29" spans="1:12" ht="18" customHeight="1" x14ac:dyDescent="0.25">
      <c r="A29" s="41"/>
      <c r="B29" s="41"/>
      <c r="C29" s="41"/>
      <c r="D29" s="42"/>
      <c r="E29" s="42"/>
    </row>
    <row r="30" spans="1:12" ht="18" customHeight="1" x14ac:dyDescent="0.25">
      <c r="A30" s="41"/>
      <c r="B30" s="41"/>
      <c r="C30" s="41"/>
      <c r="D30" s="42"/>
      <c r="E30" s="42"/>
    </row>
    <row r="31" spans="1:12" ht="18" customHeight="1" x14ac:dyDescent="0.25">
      <c r="A31" s="41"/>
      <c r="B31" s="41"/>
      <c r="C31" s="41"/>
      <c r="D31" s="42"/>
      <c r="E31" s="42"/>
    </row>
    <row r="32" spans="1:12" ht="18" customHeight="1" x14ac:dyDescent="0.25">
      <c r="A32" s="41"/>
      <c r="B32" s="41"/>
      <c r="C32" s="41"/>
      <c r="D32" s="42"/>
      <c r="E32" s="42"/>
    </row>
    <row r="33" spans="1:6" ht="18" customHeight="1" x14ac:dyDescent="0.25">
      <c r="A33" s="41"/>
      <c r="B33" s="41"/>
      <c r="C33" s="41"/>
      <c r="D33" s="42"/>
      <c r="E33" s="42"/>
      <c r="F33" s="43"/>
    </row>
    <row r="34" spans="1:6" ht="18" customHeight="1" x14ac:dyDescent="0.25">
      <c r="A34" s="41"/>
      <c r="B34" s="41"/>
      <c r="C34" s="41"/>
      <c r="D34" s="42"/>
      <c r="E34" s="42"/>
      <c r="F34" s="43"/>
    </row>
    <row r="35" spans="1:6" ht="18" customHeight="1" x14ac:dyDescent="0.25">
      <c r="A35" s="41"/>
      <c r="B35" s="41"/>
      <c r="C35" s="41"/>
      <c r="D35" s="42"/>
      <c r="E35" s="42"/>
      <c r="F35" s="43"/>
    </row>
    <row r="36" spans="1:6" ht="18" customHeight="1" x14ac:dyDescent="0.25">
      <c r="A36" s="41"/>
      <c r="B36" s="41"/>
      <c r="C36" s="41"/>
      <c r="D36" s="42"/>
      <c r="E36" s="42"/>
      <c r="F36" s="43"/>
    </row>
    <row r="37" spans="1:6" ht="19.899999999999999" customHeight="1" x14ac:dyDescent="0.25"/>
  </sheetData>
  <mergeCells count="5">
    <mergeCell ref="A12:E12"/>
    <mergeCell ref="A1:E1"/>
    <mergeCell ref="A2:E2"/>
    <mergeCell ref="A10:D10"/>
    <mergeCell ref="A4:A9"/>
  </mergeCells>
  <printOptions horizontalCentered="1"/>
  <pageMargins left="0.31496062992125984" right="0.11811023622047245" top="1.1811023622047245" bottom="0.78740157480314965" header="0.31496062992125984" footer="0.31496062992125984"/>
  <pageSetup paperSize="9" scale="84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49D3-C8C1-4301-8EF0-6501553AAA8F}">
  <dimension ref="D5:R96"/>
  <sheetViews>
    <sheetView topLeftCell="A68" workbookViewId="0">
      <selection activeCell="F91" sqref="F91"/>
    </sheetView>
  </sheetViews>
  <sheetFormatPr defaultRowHeight="15" x14ac:dyDescent="0.25"/>
  <cols>
    <col min="6" max="6" width="20.5703125" customWidth="1"/>
    <col min="9" max="9" width="23" customWidth="1"/>
    <col min="10" max="10" width="17.5703125" customWidth="1"/>
    <col min="12" max="12" width="7.5703125" customWidth="1"/>
    <col min="14" max="14" width="12.28515625" customWidth="1"/>
    <col min="15" max="15" width="17.5703125" customWidth="1"/>
  </cols>
  <sheetData>
    <row r="5" spans="4:18" ht="21" x14ac:dyDescent="0.35">
      <c r="D5" s="182" t="s">
        <v>193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</row>
    <row r="6" spans="4:18" x14ac:dyDescent="0.25">
      <c r="D6" s="64"/>
      <c r="R6" s="65"/>
    </row>
    <row r="7" spans="4:18" x14ac:dyDescent="0.25">
      <c r="D7" s="64"/>
      <c r="E7" s="66">
        <v>44197</v>
      </c>
      <c r="F7" s="46">
        <f>I7*4</f>
        <v>6842.5813333333335</v>
      </c>
      <c r="G7" t="s">
        <v>186</v>
      </c>
      <c r="I7" s="46">
        <f>51319.36/30</f>
        <v>1710.6453333333334</v>
      </c>
      <c r="N7" s="66">
        <v>44805</v>
      </c>
      <c r="O7" s="46">
        <f>R7*3</f>
        <v>5559.0640000000003</v>
      </c>
      <c r="P7" t="s">
        <v>192</v>
      </c>
      <c r="R7" s="65">
        <f>55590.64/30</f>
        <v>1853.0213333333334</v>
      </c>
    </row>
    <row r="8" spans="4:18" x14ac:dyDescent="0.25">
      <c r="D8" s="64"/>
      <c r="E8" s="66">
        <v>44228</v>
      </c>
      <c r="F8" s="46">
        <v>51319.360000000001</v>
      </c>
      <c r="N8" s="66">
        <v>44835</v>
      </c>
      <c r="O8" s="46">
        <v>55590.64</v>
      </c>
      <c r="R8" s="65"/>
    </row>
    <row r="9" spans="4:18" x14ac:dyDescent="0.25">
      <c r="D9" s="64"/>
      <c r="E9" s="66">
        <v>44256</v>
      </c>
      <c r="F9" s="46">
        <v>51319.360000000001</v>
      </c>
      <c r="N9" s="66">
        <v>44866</v>
      </c>
      <c r="O9" s="46">
        <v>55590.64</v>
      </c>
      <c r="R9" s="65"/>
    </row>
    <row r="10" spans="4:18" x14ac:dyDescent="0.25">
      <c r="D10" s="64"/>
      <c r="E10" s="66">
        <v>44287</v>
      </c>
      <c r="F10" s="46">
        <v>51319.360000000001</v>
      </c>
      <c r="N10" s="66">
        <v>44896</v>
      </c>
      <c r="O10" s="46">
        <v>55590.64</v>
      </c>
      <c r="R10" s="65"/>
    </row>
    <row r="11" spans="4:18" x14ac:dyDescent="0.25">
      <c r="D11" s="64"/>
      <c r="E11" s="66">
        <v>44317</v>
      </c>
      <c r="F11" s="46">
        <v>51319.360000000001</v>
      </c>
      <c r="N11" s="66">
        <v>44927</v>
      </c>
      <c r="O11" s="46">
        <v>55590.64</v>
      </c>
      <c r="R11" s="65"/>
    </row>
    <row r="12" spans="4:18" x14ac:dyDescent="0.25">
      <c r="D12" s="64"/>
      <c r="E12" s="66">
        <v>44348</v>
      </c>
      <c r="F12" s="46">
        <v>51319.360000000001</v>
      </c>
      <c r="N12" s="66">
        <v>44958</v>
      </c>
      <c r="O12" s="46">
        <v>55590.64</v>
      </c>
      <c r="R12" s="65"/>
    </row>
    <row r="13" spans="4:18" x14ac:dyDescent="0.25">
      <c r="D13" s="64"/>
      <c r="E13" s="66">
        <v>44378</v>
      </c>
      <c r="F13" s="46">
        <v>51319.360000000001</v>
      </c>
      <c r="N13" s="66">
        <v>44986</v>
      </c>
      <c r="O13" s="46">
        <v>55590.64</v>
      </c>
      <c r="R13" s="65"/>
    </row>
    <row r="14" spans="4:18" x14ac:dyDescent="0.25">
      <c r="D14" s="64"/>
      <c r="E14" s="66">
        <v>44409</v>
      </c>
      <c r="F14" s="46">
        <v>51319.360000000001</v>
      </c>
      <c r="N14" s="66">
        <v>45017</v>
      </c>
      <c r="O14" s="46">
        <v>55590.64</v>
      </c>
      <c r="R14" s="65"/>
    </row>
    <row r="15" spans="4:18" x14ac:dyDescent="0.25">
      <c r="D15" s="64"/>
      <c r="E15" s="66">
        <v>44440</v>
      </c>
      <c r="F15" s="46">
        <v>51319.360000000001</v>
      </c>
      <c r="N15" s="66">
        <v>45047</v>
      </c>
      <c r="O15" s="46">
        <v>55590.64</v>
      </c>
      <c r="R15" s="65"/>
    </row>
    <row r="16" spans="4:18" x14ac:dyDescent="0.25">
      <c r="D16" s="64"/>
      <c r="E16" s="66">
        <v>44470</v>
      </c>
      <c r="F16" s="46">
        <v>51319.360000000001</v>
      </c>
      <c r="N16" s="66">
        <v>45078</v>
      </c>
      <c r="O16" s="46">
        <v>55590.64</v>
      </c>
      <c r="R16" s="65"/>
    </row>
    <row r="17" spans="4:18" x14ac:dyDescent="0.25">
      <c r="D17" s="64"/>
      <c r="E17" s="66">
        <v>44501</v>
      </c>
      <c r="F17" s="46">
        <v>51319.360000000001</v>
      </c>
      <c r="N17" s="66">
        <v>45108</v>
      </c>
      <c r="O17" s="46">
        <v>55590.64</v>
      </c>
      <c r="R17" s="65"/>
    </row>
    <row r="18" spans="4:18" x14ac:dyDescent="0.25">
      <c r="D18" s="64"/>
      <c r="E18" s="66">
        <v>44531</v>
      </c>
      <c r="F18" s="46">
        <v>51319.360000000001</v>
      </c>
      <c r="N18" s="66">
        <v>45139</v>
      </c>
      <c r="O18" s="46">
        <v>55590.64</v>
      </c>
      <c r="R18" s="65"/>
    </row>
    <row r="19" spans="4:18" x14ac:dyDescent="0.25">
      <c r="D19" s="64"/>
      <c r="E19" s="66">
        <v>44562</v>
      </c>
      <c r="F19" s="46">
        <f>I19*27</f>
        <v>50516.423999999999</v>
      </c>
      <c r="G19" t="s">
        <v>187</v>
      </c>
      <c r="I19" s="46">
        <f>56129.36/30</f>
        <v>1870.9786666666666</v>
      </c>
      <c r="N19" s="66">
        <v>45170</v>
      </c>
      <c r="O19" s="46">
        <v>55590.64</v>
      </c>
      <c r="R19" s="65"/>
    </row>
    <row r="20" spans="4:18" x14ac:dyDescent="0.25">
      <c r="D20" s="64"/>
      <c r="E20" s="66">
        <v>44562</v>
      </c>
      <c r="F20" s="46">
        <f>I20*4</f>
        <v>7412.0853333333334</v>
      </c>
      <c r="G20" t="s">
        <v>186</v>
      </c>
      <c r="I20" s="46">
        <f>55590.64/30</f>
        <v>1853.0213333333334</v>
      </c>
      <c r="N20" s="66">
        <v>45200</v>
      </c>
      <c r="O20" s="46">
        <v>55590.64</v>
      </c>
      <c r="R20" s="65"/>
    </row>
    <row r="21" spans="4:18" x14ac:dyDescent="0.25">
      <c r="D21" s="64"/>
      <c r="E21" s="66">
        <v>44593</v>
      </c>
      <c r="F21" s="46">
        <v>55590.64</v>
      </c>
      <c r="N21" s="66">
        <v>45231</v>
      </c>
      <c r="O21" s="46">
        <v>55590.64</v>
      </c>
      <c r="R21" s="65"/>
    </row>
    <row r="22" spans="4:18" x14ac:dyDescent="0.25">
      <c r="D22" s="64"/>
      <c r="E22" s="66">
        <v>44621</v>
      </c>
      <c r="F22" s="46">
        <v>55590.64</v>
      </c>
      <c r="N22" s="66">
        <v>45261</v>
      </c>
      <c r="O22" s="46">
        <v>55590.64</v>
      </c>
      <c r="R22" s="65"/>
    </row>
    <row r="23" spans="4:18" x14ac:dyDescent="0.25">
      <c r="D23" s="64"/>
      <c r="E23" s="66">
        <v>44652</v>
      </c>
      <c r="F23" s="46">
        <v>55590.64</v>
      </c>
      <c r="N23" s="66">
        <v>45292</v>
      </c>
      <c r="O23" s="46">
        <v>55590.64</v>
      </c>
      <c r="R23" s="65"/>
    </row>
    <row r="24" spans="4:18" x14ac:dyDescent="0.25">
      <c r="D24" s="64"/>
      <c r="E24" s="66">
        <v>44682</v>
      </c>
      <c r="F24" s="46">
        <v>55590.64</v>
      </c>
      <c r="N24" s="66">
        <v>45323</v>
      </c>
      <c r="O24" s="46">
        <v>55590.64</v>
      </c>
      <c r="R24" s="65"/>
    </row>
    <row r="25" spans="4:18" x14ac:dyDescent="0.25">
      <c r="D25" s="64"/>
      <c r="E25" s="66">
        <v>44713</v>
      </c>
      <c r="F25" s="46">
        <v>55590.64</v>
      </c>
      <c r="N25" s="66">
        <v>45352</v>
      </c>
      <c r="O25" s="46">
        <v>55590.64</v>
      </c>
      <c r="R25" s="65"/>
    </row>
    <row r="26" spans="4:18" x14ac:dyDescent="0.25">
      <c r="D26" s="64"/>
      <c r="E26" s="66">
        <v>44743</v>
      </c>
      <c r="F26" s="46">
        <v>55590.64</v>
      </c>
      <c r="N26" s="66">
        <v>45383</v>
      </c>
      <c r="O26" s="46">
        <v>55590.64</v>
      </c>
      <c r="R26" s="65"/>
    </row>
    <row r="27" spans="4:18" x14ac:dyDescent="0.25">
      <c r="D27" s="64"/>
      <c r="E27" s="66">
        <v>44774</v>
      </c>
      <c r="F27" s="46">
        <v>55590.64</v>
      </c>
      <c r="N27" s="66">
        <v>45413</v>
      </c>
      <c r="O27" s="46">
        <f>R7*27</f>
        <v>50031.576000000001</v>
      </c>
      <c r="P27" t="s">
        <v>187</v>
      </c>
      <c r="R27" s="65"/>
    </row>
    <row r="28" spans="4:18" x14ac:dyDescent="0.25">
      <c r="D28" s="64"/>
      <c r="E28" s="66">
        <v>44805</v>
      </c>
      <c r="F28" s="46">
        <f>I20*27</f>
        <v>50031.576000000001</v>
      </c>
      <c r="G28" t="s">
        <v>187</v>
      </c>
      <c r="O28" s="46">
        <f>SUM(O7:O27)</f>
        <v>1111812.8000000003</v>
      </c>
      <c r="R28" s="65"/>
    </row>
    <row r="29" spans="4:18" x14ac:dyDescent="0.25">
      <c r="D29" s="64"/>
      <c r="F29" s="46">
        <f>SUM(F7:F28)</f>
        <v>1068450.1066666667</v>
      </c>
      <c r="R29" s="65"/>
    </row>
    <row r="30" spans="4:18" x14ac:dyDescent="0.25">
      <c r="D30" s="64"/>
      <c r="M30" s="181" t="s">
        <v>188</v>
      </c>
      <c r="N30" s="181"/>
      <c r="O30" s="67">
        <f>O28*5%</f>
        <v>55590.640000000014</v>
      </c>
      <c r="R30" s="65"/>
    </row>
    <row r="31" spans="4:18" x14ac:dyDescent="0.25">
      <c r="D31" s="187" t="s">
        <v>188</v>
      </c>
      <c r="E31" s="181"/>
      <c r="F31" s="67">
        <f>F29*5%</f>
        <v>53422.505333333334</v>
      </c>
      <c r="I31" t="s">
        <v>189</v>
      </c>
      <c r="J31" s="46">
        <v>49353.52</v>
      </c>
      <c r="R31" s="65"/>
    </row>
    <row r="32" spans="4:18" x14ac:dyDescent="0.25">
      <c r="D32" s="64"/>
      <c r="I32" t="s">
        <v>190</v>
      </c>
      <c r="J32" s="46">
        <f>F31</f>
        <v>53422.505333333334</v>
      </c>
      <c r="R32" s="65"/>
    </row>
    <row r="33" spans="4:18" x14ac:dyDescent="0.25">
      <c r="D33" s="68"/>
      <c r="E33" s="69"/>
      <c r="F33" s="69"/>
      <c r="G33" s="69"/>
      <c r="H33" s="69"/>
      <c r="I33" s="70" t="s">
        <v>191</v>
      </c>
      <c r="J33" s="71">
        <f>J32-J31</f>
        <v>4068.9853333333376</v>
      </c>
      <c r="K33" s="69"/>
      <c r="L33" s="69"/>
      <c r="M33" s="69"/>
      <c r="N33" s="69"/>
      <c r="O33" s="69"/>
      <c r="P33" s="69"/>
      <c r="Q33" s="69"/>
      <c r="R33" s="72"/>
    </row>
    <row r="37" spans="4:18" ht="21" x14ac:dyDescent="0.35">
      <c r="D37" s="182" t="s">
        <v>201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</row>
    <row r="38" spans="4:18" x14ac:dyDescent="0.25">
      <c r="D38" s="64"/>
      <c r="R38" s="65"/>
    </row>
    <row r="39" spans="4:18" x14ac:dyDescent="0.25">
      <c r="D39" s="64"/>
      <c r="E39" s="66">
        <v>44197</v>
      </c>
      <c r="F39" s="46">
        <f>I39*4</f>
        <v>6842.5813333333335</v>
      </c>
      <c r="G39" t="s">
        <v>186</v>
      </c>
      <c r="I39" s="46">
        <f>51319.36/30</f>
        <v>1710.6453333333334</v>
      </c>
      <c r="N39" s="66">
        <v>44805</v>
      </c>
      <c r="O39" s="46">
        <f>R39*3</f>
        <v>5559.0640000000003</v>
      </c>
      <c r="P39" t="s">
        <v>192</v>
      </c>
      <c r="R39" s="65">
        <f>55590.64/30</f>
        <v>1853.0213333333334</v>
      </c>
    </row>
    <row r="40" spans="4:18" x14ac:dyDescent="0.25">
      <c r="D40" s="64"/>
      <c r="E40" s="66">
        <v>44228</v>
      </c>
      <c r="F40" s="46">
        <v>51319.360000000001</v>
      </c>
      <c r="N40" s="66">
        <v>44835</v>
      </c>
      <c r="O40" s="46">
        <v>55590.64</v>
      </c>
      <c r="R40" s="65"/>
    </row>
    <row r="41" spans="4:18" x14ac:dyDescent="0.25">
      <c r="D41" s="64"/>
      <c r="E41" s="66">
        <v>44256</v>
      </c>
      <c r="F41" s="46">
        <v>51319.360000000001</v>
      </c>
      <c r="N41" s="66">
        <v>44866</v>
      </c>
      <c r="O41" s="46">
        <v>55590.64</v>
      </c>
      <c r="R41" s="65"/>
    </row>
    <row r="42" spans="4:18" x14ac:dyDescent="0.25">
      <c r="D42" s="64"/>
      <c r="E42" s="66">
        <v>44287</v>
      </c>
      <c r="F42" s="46">
        <v>51319.360000000001</v>
      </c>
      <c r="N42" s="66">
        <v>44896</v>
      </c>
      <c r="O42" s="46">
        <v>55590.64</v>
      </c>
      <c r="R42" s="65"/>
    </row>
    <row r="43" spans="4:18" x14ac:dyDescent="0.25">
      <c r="D43" s="64"/>
      <c r="E43" s="66">
        <v>44317</v>
      </c>
      <c r="F43" s="46">
        <v>51319.360000000001</v>
      </c>
      <c r="N43" s="66">
        <v>44927</v>
      </c>
      <c r="O43" s="46">
        <v>59146.64</v>
      </c>
      <c r="R43" s="65">
        <f>59146.64/30</f>
        <v>1971.5546666666667</v>
      </c>
    </row>
    <row r="44" spans="4:18" x14ac:dyDescent="0.25">
      <c r="D44" s="64"/>
      <c r="E44" s="66">
        <v>44348</v>
      </c>
      <c r="F44" s="46">
        <v>51319.360000000001</v>
      </c>
      <c r="N44" s="66">
        <v>44958</v>
      </c>
      <c r="O44" s="46">
        <v>59146.64</v>
      </c>
      <c r="R44" s="65"/>
    </row>
    <row r="45" spans="4:18" x14ac:dyDescent="0.25">
      <c r="D45" s="64"/>
      <c r="E45" s="66">
        <v>44378</v>
      </c>
      <c r="F45" s="46">
        <v>51319.360000000001</v>
      </c>
      <c r="N45" s="66">
        <v>44986</v>
      </c>
      <c r="O45" s="46">
        <v>59146.64</v>
      </c>
      <c r="R45" s="65"/>
    </row>
    <row r="46" spans="4:18" x14ac:dyDescent="0.25">
      <c r="D46" s="64"/>
      <c r="E46" s="66">
        <v>44409</v>
      </c>
      <c r="F46" s="46">
        <v>51319.360000000001</v>
      </c>
      <c r="N46" s="66">
        <v>45017</v>
      </c>
      <c r="O46" s="46">
        <v>59146.64</v>
      </c>
      <c r="R46" s="65"/>
    </row>
    <row r="47" spans="4:18" x14ac:dyDescent="0.25">
      <c r="D47" s="64"/>
      <c r="E47" s="66">
        <v>44440</v>
      </c>
      <c r="F47" s="46">
        <v>51319.360000000001</v>
      </c>
      <c r="N47" s="66">
        <v>45047</v>
      </c>
      <c r="O47" s="46">
        <v>59146.64</v>
      </c>
      <c r="R47" s="65"/>
    </row>
    <row r="48" spans="4:18" x14ac:dyDescent="0.25">
      <c r="D48" s="64"/>
      <c r="E48" s="66">
        <v>44470</v>
      </c>
      <c r="F48" s="46">
        <v>51319.360000000001</v>
      </c>
      <c r="N48" s="66">
        <v>45078</v>
      </c>
      <c r="O48" s="46">
        <v>59146.64</v>
      </c>
      <c r="R48" s="65"/>
    </row>
    <row r="49" spans="4:18" x14ac:dyDescent="0.25">
      <c r="D49" s="64"/>
      <c r="E49" s="66">
        <v>44501</v>
      </c>
      <c r="F49" s="46">
        <v>51319.360000000001</v>
      </c>
      <c r="N49" s="66">
        <v>45108</v>
      </c>
      <c r="O49" s="46">
        <v>59146.64</v>
      </c>
      <c r="R49" s="65"/>
    </row>
    <row r="50" spans="4:18" x14ac:dyDescent="0.25">
      <c r="D50" s="64"/>
      <c r="E50" s="66">
        <v>44531</v>
      </c>
      <c r="F50" s="46">
        <v>51319.360000000001</v>
      </c>
      <c r="N50" s="66">
        <v>45139</v>
      </c>
      <c r="O50" s="46">
        <v>59146.64</v>
      </c>
      <c r="R50" s="65"/>
    </row>
    <row r="51" spans="4:18" x14ac:dyDescent="0.25">
      <c r="D51" s="64"/>
      <c r="E51" s="66">
        <v>44562</v>
      </c>
      <c r="F51" s="46">
        <f>I51*27</f>
        <v>50516.423999999999</v>
      </c>
      <c r="G51" t="s">
        <v>187</v>
      </c>
      <c r="I51" s="46">
        <f>56129.36/30</f>
        <v>1870.9786666666666</v>
      </c>
      <c r="N51" s="66">
        <v>45170</v>
      </c>
      <c r="O51" s="46">
        <v>59146.64</v>
      </c>
      <c r="R51" s="65"/>
    </row>
    <row r="52" spans="4:18" x14ac:dyDescent="0.25">
      <c r="D52" s="64"/>
      <c r="E52" s="66">
        <v>44562</v>
      </c>
      <c r="F52" s="46">
        <f>I52*4</f>
        <v>7412.0853333333334</v>
      </c>
      <c r="G52" t="s">
        <v>186</v>
      </c>
      <c r="I52" s="46">
        <f>55590.64/30</f>
        <v>1853.0213333333334</v>
      </c>
      <c r="N52" s="66">
        <v>45200</v>
      </c>
      <c r="O52" s="46">
        <v>59146.64</v>
      </c>
      <c r="R52" s="65"/>
    </row>
    <row r="53" spans="4:18" x14ac:dyDescent="0.25">
      <c r="D53" s="64"/>
      <c r="E53" s="66">
        <v>44593</v>
      </c>
      <c r="F53" s="46">
        <v>55590.64</v>
      </c>
      <c r="N53" s="66">
        <v>45231</v>
      </c>
      <c r="O53" s="46">
        <v>59146.64</v>
      </c>
      <c r="R53" s="65"/>
    </row>
    <row r="54" spans="4:18" x14ac:dyDescent="0.25">
      <c r="D54" s="64"/>
      <c r="E54" s="66">
        <v>44621</v>
      </c>
      <c r="F54" s="46">
        <v>55590.64</v>
      </c>
      <c r="N54" s="66">
        <v>45261</v>
      </c>
      <c r="O54" s="46">
        <v>59146.64</v>
      </c>
      <c r="R54" s="65"/>
    </row>
    <row r="55" spans="4:18" x14ac:dyDescent="0.25">
      <c r="D55" s="64"/>
      <c r="E55" s="66">
        <v>44652</v>
      </c>
      <c r="F55" s="46">
        <v>55590.64</v>
      </c>
      <c r="N55" s="66">
        <v>45292</v>
      </c>
      <c r="O55" s="46">
        <v>59146.64</v>
      </c>
      <c r="R55" s="65"/>
    </row>
    <row r="56" spans="4:18" x14ac:dyDescent="0.25">
      <c r="D56" s="64"/>
      <c r="E56" s="66">
        <v>44682</v>
      </c>
      <c r="F56" s="46">
        <v>55590.64</v>
      </c>
      <c r="N56" s="66">
        <v>45323</v>
      </c>
      <c r="O56" s="46">
        <v>59146.64</v>
      </c>
      <c r="R56" s="65"/>
    </row>
    <row r="57" spans="4:18" x14ac:dyDescent="0.25">
      <c r="D57" s="64"/>
      <c r="E57" s="66">
        <v>44713</v>
      </c>
      <c r="F57" s="46">
        <v>55590.64</v>
      </c>
      <c r="N57" s="66">
        <v>45352</v>
      </c>
      <c r="O57" s="46">
        <v>59146.64</v>
      </c>
      <c r="R57" s="65"/>
    </row>
    <row r="58" spans="4:18" x14ac:dyDescent="0.25">
      <c r="D58" s="64"/>
      <c r="E58" s="66">
        <v>44743</v>
      </c>
      <c r="F58" s="46">
        <v>55590.64</v>
      </c>
      <c r="N58" s="66">
        <v>45383</v>
      </c>
      <c r="O58" s="46">
        <v>59146.64</v>
      </c>
      <c r="R58" s="65"/>
    </row>
    <row r="59" spans="4:18" x14ac:dyDescent="0.25">
      <c r="D59" s="64"/>
      <c r="E59" s="66">
        <v>44774</v>
      </c>
      <c r="F59" s="46">
        <v>55590.64</v>
      </c>
      <c r="N59" s="66">
        <v>45413</v>
      </c>
      <c r="O59" s="46">
        <f>R43*27</f>
        <v>53231.976000000002</v>
      </c>
      <c r="P59" t="s">
        <v>187</v>
      </c>
      <c r="R59" s="65"/>
    </row>
    <row r="60" spans="4:18" x14ac:dyDescent="0.25">
      <c r="D60" s="64"/>
      <c r="E60" s="66">
        <v>44805</v>
      </c>
      <c r="F60" s="46">
        <f>I52*27</f>
        <v>50031.576000000001</v>
      </c>
      <c r="G60" t="s">
        <v>187</v>
      </c>
      <c r="O60" s="46">
        <f>SUM(O39:O59)</f>
        <v>1171909.2</v>
      </c>
      <c r="R60" s="65"/>
    </row>
    <row r="61" spans="4:18" x14ac:dyDescent="0.25">
      <c r="D61" s="64"/>
      <c r="F61" s="46">
        <f>SUM(F39:F60)</f>
        <v>1068450.1066666667</v>
      </c>
      <c r="R61" s="65"/>
    </row>
    <row r="62" spans="4:18" x14ac:dyDescent="0.25">
      <c r="D62" s="64"/>
      <c r="M62" s="185" t="s">
        <v>188</v>
      </c>
      <c r="N62" s="185"/>
      <c r="O62" s="125">
        <f>O60*5%</f>
        <v>58595.46</v>
      </c>
      <c r="R62" s="65"/>
    </row>
    <row r="63" spans="4:18" x14ac:dyDescent="0.25">
      <c r="D63" s="186" t="s">
        <v>188</v>
      </c>
      <c r="E63" s="185"/>
      <c r="F63" s="125">
        <f>F61*5%</f>
        <v>53422.505333333334</v>
      </c>
      <c r="G63" s="126"/>
      <c r="H63" s="126"/>
      <c r="I63" s="126" t="s">
        <v>189</v>
      </c>
      <c r="J63" s="125">
        <v>49353.52</v>
      </c>
      <c r="M63" s="149" t="s">
        <v>202</v>
      </c>
      <c r="N63" s="149"/>
      <c r="O63" s="46">
        <v>55590.64</v>
      </c>
      <c r="R63" s="65"/>
    </row>
    <row r="64" spans="4:18" x14ac:dyDescent="0.25">
      <c r="D64" s="127"/>
      <c r="E64" s="126"/>
      <c r="F64" s="126"/>
      <c r="G64" s="126"/>
      <c r="H64" s="126"/>
      <c r="I64" s="126" t="s">
        <v>190</v>
      </c>
      <c r="J64" s="125">
        <f>F63</f>
        <v>53422.505333333334</v>
      </c>
      <c r="M64" s="181" t="s">
        <v>203</v>
      </c>
      <c r="N64" s="181"/>
      <c r="O64" s="67">
        <f>O62-O63</f>
        <v>3004.8199999999997</v>
      </c>
      <c r="R64" s="65"/>
    </row>
    <row r="65" spans="4:18" x14ac:dyDescent="0.25">
      <c r="D65" s="128"/>
      <c r="E65" s="129"/>
      <c r="F65" s="129"/>
      <c r="G65" s="129"/>
      <c r="H65" s="129"/>
      <c r="I65" s="129" t="s">
        <v>191</v>
      </c>
      <c r="J65" s="130">
        <f>J64-J63</f>
        <v>4068.9853333333376</v>
      </c>
      <c r="K65" s="69"/>
      <c r="L65" s="69"/>
      <c r="M65" s="69"/>
      <c r="N65" s="69"/>
      <c r="O65" s="69"/>
      <c r="P65" s="69"/>
      <c r="Q65" s="69"/>
      <c r="R65" s="72"/>
    </row>
    <row r="69" spans="4:18" ht="21" x14ac:dyDescent="0.35">
      <c r="D69" s="182" t="s">
        <v>207</v>
      </c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4"/>
    </row>
    <row r="70" spans="4:18" x14ac:dyDescent="0.25">
      <c r="D70" s="64"/>
      <c r="R70" s="65"/>
    </row>
    <row r="71" spans="4:18" x14ac:dyDescent="0.25">
      <c r="D71" s="64"/>
      <c r="E71" s="66">
        <v>45413</v>
      </c>
      <c r="F71" s="46">
        <f>I71*4</f>
        <v>9857.7733333333344</v>
      </c>
      <c r="G71" t="s">
        <v>186</v>
      </c>
      <c r="I71" s="46">
        <f>73933.3/30</f>
        <v>2464.4433333333336</v>
      </c>
      <c r="N71" s="66"/>
      <c r="O71" s="46"/>
      <c r="R71" s="65"/>
    </row>
    <row r="72" spans="4:18" x14ac:dyDescent="0.25">
      <c r="D72" s="64"/>
      <c r="E72" s="66">
        <v>45444</v>
      </c>
      <c r="F72" s="46">
        <v>73933.3</v>
      </c>
      <c r="N72" s="66"/>
      <c r="O72" s="46"/>
      <c r="R72" s="65"/>
    </row>
    <row r="73" spans="4:18" x14ac:dyDescent="0.25">
      <c r="D73" s="64"/>
      <c r="E73" s="66">
        <v>45474</v>
      </c>
      <c r="F73" s="46">
        <v>73933.3</v>
      </c>
      <c r="N73" s="66"/>
      <c r="O73" s="46"/>
      <c r="R73" s="65"/>
    </row>
    <row r="74" spans="4:18" x14ac:dyDescent="0.25">
      <c r="D74" s="64"/>
      <c r="E74" s="66">
        <v>45505</v>
      </c>
      <c r="F74" s="46">
        <v>73933.3</v>
      </c>
      <c r="N74" s="66"/>
      <c r="O74" s="46"/>
      <c r="R74" s="65"/>
    </row>
    <row r="75" spans="4:18" x14ac:dyDescent="0.25">
      <c r="D75" s="64"/>
      <c r="E75" s="66">
        <v>45536</v>
      </c>
      <c r="F75" s="46">
        <v>73933.3</v>
      </c>
      <c r="N75" s="66"/>
      <c r="O75" s="46"/>
      <c r="R75" s="65"/>
    </row>
    <row r="76" spans="4:18" x14ac:dyDescent="0.25">
      <c r="D76" s="64"/>
      <c r="E76" s="66">
        <v>45566</v>
      </c>
      <c r="F76" s="46">
        <v>73933.3</v>
      </c>
      <c r="N76" s="66"/>
      <c r="O76" s="46"/>
      <c r="R76" s="65"/>
    </row>
    <row r="77" spans="4:18" x14ac:dyDescent="0.25">
      <c r="D77" s="64"/>
      <c r="E77" s="66">
        <v>45597</v>
      </c>
      <c r="F77" s="46">
        <v>73933.3</v>
      </c>
      <c r="N77" s="66"/>
      <c r="O77" s="46"/>
      <c r="R77" s="65"/>
    </row>
    <row r="78" spans="4:18" x14ac:dyDescent="0.25">
      <c r="D78" s="64"/>
      <c r="E78" s="66">
        <v>45627</v>
      </c>
      <c r="F78" s="46">
        <v>73933.3</v>
      </c>
      <c r="N78" s="66"/>
      <c r="O78" s="46"/>
      <c r="R78" s="65"/>
    </row>
    <row r="79" spans="4:18" x14ac:dyDescent="0.25">
      <c r="D79" s="64"/>
      <c r="E79" s="66">
        <v>45658</v>
      </c>
      <c r="F79" s="46">
        <v>73933.3</v>
      </c>
      <c r="N79" s="66"/>
      <c r="O79" s="46"/>
      <c r="R79" s="65"/>
    </row>
    <row r="80" spans="4:18" x14ac:dyDescent="0.25">
      <c r="D80" s="64"/>
      <c r="E80" s="66">
        <v>45689</v>
      </c>
      <c r="F80" s="46">
        <v>73933.3</v>
      </c>
      <c r="N80" s="66"/>
      <c r="O80" s="46"/>
      <c r="R80" s="65"/>
    </row>
    <row r="81" spans="4:18" x14ac:dyDescent="0.25">
      <c r="D81" s="64"/>
      <c r="E81" s="66">
        <v>45717</v>
      </c>
      <c r="F81" s="46">
        <v>73933.3</v>
      </c>
      <c r="N81" s="66"/>
      <c r="O81" s="46"/>
      <c r="R81" s="65"/>
    </row>
    <row r="82" spans="4:18" x14ac:dyDescent="0.25">
      <c r="D82" s="64"/>
      <c r="E82" s="66">
        <v>45748</v>
      </c>
      <c r="F82" s="46">
        <v>73933.3</v>
      </c>
      <c r="N82" s="66"/>
      <c r="O82" s="46"/>
      <c r="R82" s="65"/>
    </row>
    <row r="83" spans="4:18" x14ac:dyDescent="0.25">
      <c r="D83" s="64"/>
      <c r="E83" s="66">
        <v>45778</v>
      </c>
      <c r="F83" s="46">
        <v>73933.3</v>
      </c>
      <c r="I83" s="46"/>
      <c r="N83" s="66"/>
      <c r="O83" s="46"/>
      <c r="R83" s="65"/>
    </row>
    <row r="84" spans="4:18" x14ac:dyDescent="0.25">
      <c r="D84" s="64"/>
      <c r="E84" s="66">
        <v>45809</v>
      </c>
      <c r="F84" s="46">
        <v>73933.3</v>
      </c>
      <c r="I84" s="46"/>
      <c r="N84" s="66"/>
      <c r="O84" s="46"/>
      <c r="R84" s="65"/>
    </row>
    <row r="85" spans="4:18" x14ac:dyDescent="0.25">
      <c r="D85" s="64"/>
      <c r="E85" s="66">
        <v>45839</v>
      </c>
      <c r="F85" s="46">
        <v>73933.3</v>
      </c>
      <c r="N85" s="66"/>
      <c r="O85" s="46"/>
      <c r="R85" s="65"/>
    </row>
    <row r="86" spans="4:18" x14ac:dyDescent="0.25">
      <c r="D86" s="64"/>
      <c r="E86" s="66">
        <v>45870</v>
      </c>
      <c r="F86" s="46">
        <v>73933.3</v>
      </c>
      <c r="N86" s="66"/>
      <c r="O86" s="46"/>
      <c r="R86" s="65"/>
    </row>
    <row r="87" spans="4:18" x14ac:dyDescent="0.25">
      <c r="D87" s="64"/>
      <c r="E87" s="66">
        <v>45901</v>
      </c>
      <c r="F87" s="46">
        <v>73933.3</v>
      </c>
      <c r="N87" s="66"/>
      <c r="O87" s="46"/>
      <c r="R87" s="65"/>
    </row>
    <row r="88" spans="4:18" x14ac:dyDescent="0.25">
      <c r="D88" s="64"/>
      <c r="E88" s="66">
        <v>45931</v>
      </c>
      <c r="F88" s="46">
        <v>73933.3</v>
      </c>
      <c r="N88" s="66"/>
      <c r="O88" s="46"/>
      <c r="R88" s="65"/>
    </row>
    <row r="89" spans="4:18" x14ac:dyDescent="0.25">
      <c r="D89" s="64"/>
      <c r="E89" s="66">
        <v>45962</v>
      </c>
      <c r="F89" s="46">
        <v>73933.3</v>
      </c>
      <c r="N89" s="66"/>
      <c r="O89" s="46"/>
      <c r="R89" s="65"/>
    </row>
    <row r="90" spans="4:18" x14ac:dyDescent="0.25">
      <c r="D90" s="64"/>
      <c r="E90" s="66">
        <v>45992</v>
      </c>
      <c r="F90" s="46">
        <v>73933.3</v>
      </c>
      <c r="N90" s="66"/>
      <c r="O90" s="46"/>
      <c r="R90" s="65"/>
    </row>
    <row r="91" spans="4:18" x14ac:dyDescent="0.25">
      <c r="D91" s="64"/>
      <c r="E91" s="66">
        <v>46023</v>
      </c>
      <c r="F91" s="46">
        <f>I71*27</f>
        <v>66539.97</v>
      </c>
      <c r="G91" t="s">
        <v>187</v>
      </c>
      <c r="N91" s="66"/>
      <c r="O91" s="46"/>
      <c r="R91" s="65"/>
    </row>
    <row r="92" spans="4:18" x14ac:dyDescent="0.25">
      <c r="D92" s="64"/>
      <c r="F92" s="46">
        <f>SUM(F71:F91)</f>
        <v>1481130.4433333338</v>
      </c>
      <c r="R92" s="65"/>
    </row>
    <row r="93" spans="4:18" x14ac:dyDescent="0.25">
      <c r="D93" s="64"/>
      <c r="O93" s="66"/>
      <c r="R93" s="65"/>
    </row>
    <row r="94" spans="4:18" x14ac:dyDescent="0.25">
      <c r="D94" s="187" t="s">
        <v>188</v>
      </c>
      <c r="E94" s="181"/>
      <c r="F94" s="125">
        <f>F92*5%</f>
        <v>74056.522166666691</v>
      </c>
      <c r="G94" s="126"/>
      <c r="H94" s="126"/>
      <c r="I94" s="126"/>
      <c r="J94" s="125"/>
      <c r="O94" s="66"/>
      <c r="R94" s="65"/>
    </row>
    <row r="95" spans="4:18" x14ac:dyDescent="0.25">
      <c r="D95" s="127"/>
      <c r="E95" s="126"/>
      <c r="F95" s="126"/>
      <c r="G95" s="126"/>
      <c r="H95" s="126"/>
      <c r="I95" s="126"/>
      <c r="J95" s="125"/>
      <c r="O95" s="66"/>
      <c r="R95" s="65"/>
    </row>
    <row r="96" spans="4:18" x14ac:dyDescent="0.25">
      <c r="D96" s="128"/>
      <c r="E96" s="129"/>
      <c r="F96" s="129"/>
      <c r="G96" s="129"/>
      <c r="H96" s="129"/>
      <c r="I96" s="129"/>
      <c r="J96" s="130"/>
      <c r="K96" s="69"/>
      <c r="L96" s="69"/>
      <c r="M96" s="69"/>
      <c r="N96" s="69"/>
      <c r="O96" s="69"/>
      <c r="P96" s="69"/>
      <c r="Q96" s="69"/>
      <c r="R96" s="72"/>
    </row>
  </sheetData>
  <mergeCells count="10">
    <mergeCell ref="D94:E94"/>
    <mergeCell ref="M64:N64"/>
    <mergeCell ref="D31:E31"/>
    <mergeCell ref="M30:N30"/>
    <mergeCell ref="D69:R69"/>
    <mergeCell ref="D5:R5"/>
    <mergeCell ref="D37:R37"/>
    <mergeCell ref="M62:N62"/>
    <mergeCell ref="D63:E63"/>
    <mergeCell ref="M63:N6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6"/>
  <sheetViews>
    <sheetView topLeftCell="A16" workbookViewId="0">
      <selection activeCell="C37" sqref="C37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201" t="s">
        <v>102</v>
      </c>
      <c r="B1" s="201"/>
      <c r="C1" s="201"/>
      <c r="D1" s="201"/>
    </row>
    <row r="3" spans="1:4" x14ac:dyDescent="0.25">
      <c r="A3" s="188" t="s">
        <v>0</v>
      </c>
      <c r="B3" s="188"/>
      <c r="C3" s="188"/>
      <c r="D3" s="188"/>
    </row>
    <row r="4" spans="1:4" ht="30" x14ac:dyDescent="0.25">
      <c r="A4" s="7">
        <v>1</v>
      </c>
      <c r="B4" s="20" t="s">
        <v>1</v>
      </c>
      <c r="C4" s="202"/>
      <c r="D4" s="202"/>
    </row>
    <row r="5" spans="1:4" x14ac:dyDescent="0.25">
      <c r="A5" s="22">
        <v>2</v>
      </c>
      <c r="B5" s="4" t="s">
        <v>2</v>
      </c>
      <c r="C5" s="190"/>
      <c r="D5" s="190"/>
    </row>
    <row r="6" spans="1:4" x14ac:dyDescent="0.25">
      <c r="A6" s="22">
        <v>3</v>
      </c>
      <c r="B6" s="4" t="s">
        <v>103</v>
      </c>
      <c r="C6" s="203">
        <v>0</v>
      </c>
      <c r="D6" s="203"/>
    </row>
    <row r="7" spans="1:4" ht="30" x14ac:dyDescent="0.25">
      <c r="A7" s="22">
        <v>4</v>
      </c>
      <c r="B7" s="4" t="s">
        <v>104</v>
      </c>
      <c r="C7" s="189"/>
      <c r="D7" s="189"/>
    </row>
    <row r="8" spans="1:4" x14ac:dyDescent="0.25">
      <c r="A8" s="22">
        <v>5</v>
      </c>
      <c r="B8" s="4" t="s">
        <v>3</v>
      </c>
      <c r="C8" s="204"/>
      <c r="D8" s="190"/>
    </row>
    <row r="9" spans="1:4" x14ac:dyDescent="0.25">
      <c r="A9" s="22">
        <v>6</v>
      </c>
      <c r="B9" s="4" t="s">
        <v>105</v>
      </c>
      <c r="C9" s="204"/>
      <c r="D9" s="190"/>
    </row>
    <row r="11" spans="1:4" ht="27.75" customHeight="1" x14ac:dyDescent="0.25">
      <c r="A11" s="143" t="s">
        <v>79</v>
      </c>
      <c r="B11" s="143"/>
      <c r="C11" s="143"/>
      <c r="D11" s="143"/>
    </row>
    <row r="12" spans="1:4" x14ac:dyDescent="0.25">
      <c r="A12" s="21">
        <v>1</v>
      </c>
      <c r="B12" s="151" t="s">
        <v>4</v>
      </c>
      <c r="C12" s="151"/>
      <c r="D12" s="5" t="s">
        <v>5</v>
      </c>
    </row>
    <row r="13" spans="1:4" x14ac:dyDescent="0.25">
      <c r="A13" s="2" t="s">
        <v>6</v>
      </c>
      <c r="B13" s="190" t="s">
        <v>7</v>
      </c>
      <c r="C13" s="190"/>
      <c r="D13" s="24">
        <f>C6</f>
        <v>0</v>
      </c>
    </row>
    <row r="14" spans="1:4" x14ac:dyDescent="0.25">
      <c r="A14" s="2" t="s">
        <v>8</v>
      </c>
      <c r="B14" s="190" t="s">
        <v>9</v>
      </c>
      <c r="C14" s="190"/>
      <c r="D14" s="25">
        <v>0</v>
      </c>
    </row>
    <row r="15" spans="1:4" x14ac:dyDescent="0.25">
      <c r="A15" s="2" t="s">
        <v>10</v>
      </c>
      <c r="B15" s="190" t="s">
        <v>11</v>
      </c>
      <c r="C15" s="190"/>
      <c r="D15" s="25">
        <v>0</v>
      </c>
    </row>
    <row r="16" spans="1:4" x14ac:dyDescent="0.25">
      <c r="A16" s="2" t="s">
        <v>12</v>
      </c>
      <c r="B16" s="190" t="s">
        <v>13</v>
      </c>
      <c r="C16" s="190"/>
      <c r="D16" s="25">
        <v>0</v>
      </c>
    </row>
    <row r="17" spans="1:4" x14ac:dyDescent="0.25">
      <c r="A17" s="2" t="s">
        <v>14</v>
      </c>
      <c r="B17" s="190" t="s">
        <v>15</v>
      </c>
      <c r="C17" s="190"/>
      <c r="D17" s="25">
        <v>0</v>
      </c>
    </row>
    <row r="18" spans="1:4" x14ac:dyDescent="0.25">
      <c r="A18" s="2" t="s">
        <v>16</v>
      </c>
      <c r="B18" s="190" t="s">
        <v>17</v>
      </c>
      <c r="C18" s="190"/>
      <c r="D18" s="25">
        <v>0</v>
      </c>
    </row>
    <row r="19" spans="1:4" x14ac:dyDescent="0.25">
      <c r="A19" s="188" t="s">
        <v>18</v>
      </c>
      <c r="B19" s="188"/>
      <c r="C19" s="188"/>
      <c r="D19" s="24">
        <f>SUM(D13:D18)</f>
        <v>0</v>
      </c>
    </row>
    <row r="20" spans="1:4" ht="24" customHeight="1" x14ac:dyDescent="0.25">
      <c r="A20" s="200" t="s">
        <v>19</v>
      </c>
      <c r="B20" s="200"/>
      <c r="C20" s="200"/>
      <c r="D20" s="200"/>
    </row>
    <row r="22" spans="1:4" x14ac:dyDescent="0.25">
      <c r="A22" s="188" t="s">
        <v>20</v>
      </c>
      <c r="B22" s="188"/>
      <c r="C22" s="188"/>
      <c r="D22" s="188"/>
    </row>
    <row r="23" spans="1:4" x14ac:dyDescent="0.25">
      <c r="A23" s="188" t="s">
        <v>25</v>
      </c>
      <c r="B23" s="188"/>
      <c r="C23" s="188"/>
      <c r="D23" s="188"/>
    </row>
    <row r="24" spans="1:4" ht="30" x14ac:dyDescent="0.25">
      <c r="A24" s="6" t="s">
        <v>21</v>
      </c>
      <c r="B24" s="6" t="s">
        <v>22</v>
      </c>
      <c r="C24" s="5" t="s">
        <v>29</v>
      </c>
      <c r="D24" s="6" t="s">
        <v>5</v>
      </c>
    </row>
    <row r="25" spans="1:4" x14ac:dyDescent="0.25">
      <c r="A25" s="2" t="s">
        <v>6</v>
      </c>
      <c r="B25" s="8" t="s">
        <v>23</v>
      </c>
      <c r="C25" s="19">
        <v>9.0899999999999995E-2</v>
      </c>
      <c r="D25" s="12">
        <f>C25*$D$19</f>
        <v>0</v>
      </c>
    </row>
    <row r="26" spans="1:4" x14ac:dyDescent="0.25">
      <c r="A26" s="2" t="s">
        <v>8</v>
      </c>
      <c r="B26" s="8" t="s">
        <v>24</v>
      </c>
      <c r="C26" s="19">
        <v>0.1212</v>
      </c>
      <c r="D26" s="12">
        <f>C26*$D$19</f>
        <v>0</v>
      </c>
    </row>
    <row r="27" spans="1:4" x14ac:dyDescent="0.25">
      <c r="A27" s="188" t="s">
        <v>18</v>
      </c>
      <c r="B27" s="188"/>
      <c r="C27" s="18">
        <f>SUM(C25:C26)</f>
        <v>0.21210000000000001</v>
      </c>
      <c r="D27" s="12">
        <f>SUM(D25:D26)</f>
        <v>0</v>
      </c>
    </row>
    <row r="28" spans="1:4" ht="39" customHeight="1" x14ac:dyDescent="0.25">
      <c r="A28" s="191" t="s">
        <v>106</v>
      </c>
      <c r="B28" s="191"/>
      <c r="C28" s="191"/>
      <c r="D28" s="191"/>
    </row>
    <row r="29" spans="1:4" ht="24.75" customHeight="1" x14ac:dyDescent="0.25">
      <c r="A29" s="191" t="s">
        <v>107</v>
      </c>
      <c r="B29" s="191"/>
      <c r="C29" s="191"/>
      <c r="D29" s="191"/>
    </row>
    <row r="30" spans="1:4" ht="40.5" customHeight="1" x14ac:dyDescent="0.25">
      <c r="A30" s="191" t="s">
        <v>108</v>
      </c>
      <c r="B30" s="191"/>
      <c r="C30" s="191"/>
      <c r="D30" s="191"/>
    </row>
    <row r="32" spans="1:4" ht="33" customHeight="1" x14ac:dyDescent="0.25">
      <c r="A32" s="198" t="s">
        <v>26</v>
      </c>
      <c r="B32" s="198"/>
      <c r="C32" s="198"/>
      <c r="D32" s="198"/>
    </row>
    <row r="33" spans="1:4" x14ac:dyDescent="0.25">
      <c r="A33" s="21" t="s">
        <v>27</v>
      </c>
      <c r="B33" s="5" t="s">
        <v>28</v>
      </c>
      <c r="C33" s="5" t="s">
        <v>29</v>
      </c>
      <c r="D33" s="21" t="s">
        <v>5</v>
      </c>
    </row>
    <row r="34" spans="1:4" x14ac:dyDescent="0.25">
      <c r="A34" s="2" t="s">
        <v>6</v>
      </c>
      <c r="B34" s="8" t="s">
        <v>30</v>
      </c>
      <c r="C34" s="13">
        <v>0.2</v>
      </c>
      <c r="D34" s="10">
        <f t="shared" ref="D34:D41" si="0">C34*($D$19+$D$27)</f>
        <v>0</v>
      </c>
    </row>
    <row r="35" spans="1:4" x14ac:dyDescent="0.25">
      <c r="A35" s="2" t="s">
        <v>8</v>
      </c>
      <c r="B35" s="8" t="s">
        <v>31</v>
      </c>
      <c r="C35" s="13">
        <v>2.5000000000000001E-2</v>
      </c>
      <c r="D35" s="10">
        <f t="shared" si="0"/>
        <v>0</v>
      </c>
    </row>
    <row r="36" spans="1:4" x14ac:dyDescent="0.25">
      <c r="A36" s="2" t="s">
        <v>10</v>
      </c>
      <c r="B36" s="8" t="s">
        <v>109</v>
      </c>
      <c r="C36" s="13">
        <v>0.03</v>
      </c>
      <c r="D36" s="10">
        <f t="shared" si="0"/>
        <v>0</v>
      </c>
    </row>
    <row r="37" spans="1:4" x14ac:dyDescent="0.25">
      <c r="A37" s="2" t="s">
        <v>12</v>
      </c>
      <c r="B37" s="8" t="s">
        <v>32</v>
      </c>
      <c r="C37" s="13">
        <v>1.4999999999999999E-2</v>
      </c>
      <c r="D37" s="10">
        <f t="shared" si="0"/>
        <v>0</v>
      </c>
    </row>
    <row r="38" spans="1:4" x14ac:dyDescent="0.25">
      <c r="A38" s="2" t="s">
        <v>14</v>
      </c>
      <c r="B38" s="8" t="s">
        <v>33</v>
      </c>
      <c r="C38" s="13">
        <v>0.01</v>
      </c>
      <c r="D38" s="10">
        <f t="shared" si="0"/>
        <v>0</v>
      </c>
    </row>
    <row r="39" spans="1:4" x14ac:dyDescent="0.25">
      <c r="A39" s="2" t="s">
        <v>16</v>
      </c>
      <c r="B39" s="8" t="s">
        <v>34</v>
      </c>
      <c r="C39" s="13">
        <v>6.0000000000000001E-3</v>
      </c>
      <c r="D39" s="10">
        <f t="shared" si="0"/>
        <v>0</v>
      </c>
    </row>
    <row r="40" spans="1:4" x14ac:dyDescent="0.25">
      <c r="A40" s="2" t="s">
        <v>35</v>
      </c>
      <c r="B40" s="8" t="s">
        <v>36</v>
      </c>
      <c r="C40" s="13">
        <v>2E-3</v>
      </c>
      <c r="D40" s="10">
        <f t="shared" si="0"/>
        <v>0</v>
      </c>
    </row>
    <row r="41" spans="1:4" x14ac:dyDescent="0.25">
      <c r="A41" s="2" t="s">
        <v>37</v>
      </c>
      <c r="B41" s="8" t="s">
        <v>38</v>
      </c>
      <c r="C41" s="13">
        <v>0.08</v>
      </c>
      <c r="D41" s="10">
        <f t="shared" si="0"/>
        <v>0</v>
      </c>
    </row>
    <row r="42" spans="1:4" x14ac:dyDescent="0.25">
      <c r="A42" s="195" t="s">
        <v>18</v>
      </c>
      <c r="B42" s="197"/>
      <c r="C42" s="14">
        <f>SUM(C34:C41)</f>
        <v>0.36800000000000005</v>
      </c>
      <c r="D42" s="10">
        <f>SUM(D34:D41)</f>
        <v>0</v>
      </c>
    </row>
    <row r="43" spans="1:4" ht="25.5" customHeight="1" x14ac:dyDescent="0.25">
      <c r="A43" s="191" t="s">
        <v>112</v>
      </c>
      <c r="B43" s="191"/>
      <c r="C43" s="191"/>
      <c r="D43" s="191"/>
    </row>
    <row r="44" spans="1:4" ht="26.25" customHeight="1" x14ac:dyDescent="0.25">
      <c r="A44" s="191" t="s">
        <v>110</v>
      </c>
      <c r="B44" s="191"/>
      <c r="C44" s="191"/>
      <c r="D44" s="191"/>
    </row>
    <row r="45" spans="1:4" ht="25.5" customHeight="1" x14ac:dyDescent="0.25">
      <c r="A45" s="191" t="s">
        <v>111</v>
      </c>
      <c r="B45" s="191"/>
      <c r="C45" s="191"/>
      <c r="D45" s="191"/>
    </row>
    <row r="46" spans="1:4" ht="14.25" customHeight="1" x14ac:dyDescent="0.25">
      <c r="A46" s="191" t="s">
        <v>116</v>
      </c>
      <c r="B46" s="191"/>
      <c r="C46" s="191"/>
      <c r="D46" s="191"/>
    </row>
    <row r="47" spans="1:4" ht="14.25" customHeight="1" x14ac:dyDescent="0.25">
      <c r="A47" s="191" t="s">
        <v>121</v>
      </c>
      <c r="B47" s="191"/>
      <c r="C47" s="191"/>
      <c r="D47" s="191"/>
    </row>
    <row r="49" spans="1:4" ht="15" customHeight="1" x14ac:dyDescent="0.25">
      <c r="A49" s="198" t="s">
        <v>39</v>
      </c>
      <c r="B49" s="198"/>
      <c r="C49" s="198"/>
      <c r="D49" s="198"/>
    </row>
    <row r="50" spans="1:4" x14ac:dyDescent="0.25">
      <c r="A50" s="21" t="s">
        <v>40</v>
      </c>
      <c r="B50" s="5" t="s">
        <v>41</v>
      </c>
      <c r="C50" s="21" t="s">
        <v>100</v>
      </c>
      <c r="D50" s="5" t="s">
        <v>5</v>
      </c>
    </row>
    <row r="51" spans="1:4" x14ac:dyDescent="0.25">
      <c r="A51" s="2" t="s">
        <v>6</v>
      </c>
      <c r="B51" s="8" t="s">
        <v>42</v>
      </c>
      <c r="C51" s="26"/>
      <c r="D51" s="12">
        <v>0</v>
      </c>
    </row>
    <row r="52" spans="1:4" x14ac:dyDescent="0.25">
      <c r="A52" s="2" t="s">
        <v>8</v>
      </c>
      <c r="B52" s="8" t="s">
        <v>43</v>
      </c>
      <c r="C52" s="26"/>
      <c r="D52" s="12">
        <v>0</v>
      </c>
    </row>
    <row r="53" spans="1:4" x14ac:dyDescent="0.25">
      <c r="A53" s="2" t="s">
        <v>10</v>
      </c>
      <c r="B53" s="8" t="s">
        <v>44</v>
      </c>
      <c r="C53" s="26"/>
      <c r="D53" s="12">
        <v>0</v>
      </c>
    </row>
    <row r="54" spans="1:4" x14ac:dyDescent="0.25">
      <c r="A54" s="2" t="s">
        <v>12</v>
      </c>
      <c r="B54" s="8" t="s">
        <v>101</v>
      </c>
      <c r="C54" s="26"/>
      <c r="D54" s="12">
        <v>0</v>
      </c>
    </row>
    <row r="55" spans="1:4" x14ac:dyDescent="0.25">
      <c r="A55" s="188" t="s">
        <v>18</v>
      </c>
      <c r="B55" s="188"/>
      <c r="C55" s="188"/>
      <c r="D55" s="12">
        <f>SUM(D51:D54)</f>
        <v>0</v>
      </c>
    </row>
    <row r="56" spans="1:4" ht="28.5" customHeight="1" x14ac:dyDescent="0.25">
      <c r="A56" s="191" t="s">
        <v>47</v>
      </c>
      <c r="B56" s="191"/>
      <c r="C56" s="191"/>
      <c r="D56" s="191"/>
    </row>
    <row r="57" spans="1:4" ht="19.5" customHeight="1" x14ac:dyDescent="0.25">
      <c r="A57" s="191" t="s">
        <v>113</v>
      </c>
      <c r="B57" s="191"/>
      <c r="C57" s="191"/>
      <c r="D57" s="191"/>
    </row>
    <row r="59" spans="1:4" ht="15" customHeight="1" x14ac:dyDescent="0.25">
      <c r="A59" s="198" t="s">
        <v>45</v>
      </c>
      <c r="B59" s="198"/>
      <c r="C59" s="198"/>
      <c r="D59" s="198"/>
    </row>
    <row r="60" spans="1:4" x14ac:dyDescent="0.25">
      <c r="A60" s="5">
        <v>2</v>
      </c>
      <c r="B60" s="151" t="s">
        <v>46</v>
      </c>
      <c r="C60" s="151"/>
      <c r="D60" s="5" t="s">
        <v>5</v>
      </c>
    </row>
    <row r="61" spans="1:4" ht="30" customHeight="1" x14ac:dyDescent="0.25">
      <c r="A61" s="7" t="s">
        <v>21</v>
      </c>
      <c r="B61" s="189" t="s">
        <v>22</v>
      </c>
      <c r="C61" s="189"/>
      <c r="D61" s="12">
        <f>D27</f>
        <v>0</v>
      </c>
    </row>
    <row r="62" spans="1:4" x14ac:dyDescent="0.25">
      <c r="A62" s="7" t="s">
        <v>27</v>
      </c>
      <c r="B62" s="190" t="s">
        <v>28</v>
      </c>
      <c r="C62" s="190"/>
      <c r="D62" s="12">
        <f>D42</f>
        <v>0</v>
      </c>
    </row>
    <row r="63" spans="1:4" x14ac:dyDescent="0.25">
      <c r="A63" s="7" t="s">
        <v>40</v>
      </c>
      <c r="B63" s="190" t="s">
        <v>41</v>
      </c>
      <c r="C63" s="190"/>
      <c r="D63" s="12">
        <f>D55</f>
        <v>0</v>
      </c>
    </row>
    <row r="64" spans="1:4" x14ac:dyDescent="0.25">
      <c r="A64" s="195" t="s">
        <v>18</v>
      </c>
      <c r="B64" s="196"/>
      <c r="C64" s="197"/>
      <c r="D64" s="12">
        <f>SUM(D61:D63)</f>
        <v>0</v>
      </c>
    </row>
    <row r="66" spans="1:4" x14ac:dyDescent="0.25">
      <c r="A66" s="198" t="s">
        <v>80</v>
      </c>
      <c r="B66" s="198"/>
      <c r="C66" s="198"/>
      <c r="D66" s="198"/>
    </row>
    <row r="67" spans="1:4" x14ac:dyDescent="0.25">
      <c r="A67" s="5">
        <v>3</v>
      </c>
      <c r="B67" s="5" t="s">
        <v>48</v>
      </c>
      <c r="C67" s="5" t="s">
        <v>29</v>
      </c>
      <c r="D67" s="5" t="s">
        <v>5</v>
      </c>
    </row>
    <row r="68" spans="1:4" x14ac:dyDescent="0.25">
      <c r="A68" s="7" t="s">
        <v>6</v>
      </c>
      <c r="B68" s="4" t="s">
        <v>49</v>
      </c>
      <c r="C68" s="13">
        <v>0</v>
      </c>
      <c r="D68" s="10">
        <f t="shared" ref="D68:D74" si="1">C68*($D$19+$D$27)</f>
        <v>0</v>
      </c>
    </row>
    <row r="69" spans="1:4" ht="30" x14ac:dyDescent="0.25">
      <c r="A69" s="7" t="s">
        <v>8</v>
      </c>
      <c r="B69" s="4" t="s">
        <v>50</v>
      </c>
      <c r="C69" s="13">
        <v>0</v>
      </c>
      <c r="D69" s="10">
        <f t="shared" si="1"/>
        <v>0</v>
      </c>
    </row>
    <row r="70" spans="1:4" ht="30" x14ac:dyDescent="0.25">
      <c r="A70" s="7" t="s">
        <v>10</v>
      </c>
      <c r="B70" s="4" t="s">
        <v>51</v>
      </c>
      <c r="C70" s="13">
        <v>0</v>
      </c>
      <c r="D70" s="10">
        <f t="shared" si="1"/>
        <v>0</v>
      </c>
    </row>
    <row r="71" spans="1:4" x14ac:dyDescent="0.25">
      <c r="A71" s="7" t="s">
        <v>12</v>
      </c>
      <c r="B71" s="4" t="s">
        <v>52</v>
      </c>
      <c r="C71" s="13">
        <v>0</v>
      </c>
      <c r="D71" s="10">
        <f t="shared" si="1"/>
        <v>0</v>
      </c>
    </row>
    <row r="72" spans="1:4" ht="30" x14ac:dyDescent="0.25">
      <c r="A72" s="7" t="s">
        <v>14</v>
      </c>
      <c r="B72" s="4" t="s">
        <v>53</v>
      </c>
      <c r="C72" s="13">
        <v>0</v>
      </c>
      <c r="D72" s="10">
        <f t="shared" si="1"/>
        <v>0</v>
      </c>
    </row>
    <row r="73" spans="1:4" ht="30" x14ac:dyDescent="0.25">
      <c r="A73" s="7" t="s">
        <v>16</v>
      </c>
      <c r="B73" s="4" t="s">
        <v>54</v>
      </c>
      <c r="C73" s="13">
        <v>0</v>
      </c>
      <c r="D73" s="10">
        <f t="shared" si="1"/>
        <v>0</v>
      </c>
    </row>
    <row r="74" spans="1:4" x14ac:dyDescent="0.25">
      <c r="A74" s="30" t="s">
        <v>35</v>
      </c>
      <c r="B74" s="31" t="s">
        <v>136</v>
      </c>
      <c r="C74" s="13">
        <v>0</v>
      </c>
      <c r="D74" s="10">
        <f t="shared" si="1"/>
        <v>0</v>
      </c>
    </row>
    <row r="75" spans="1:4" x14ac:dyDescent="0.25">
      <c r="A75" s="195" t="s">
        <v>18</v>
      </c>
      <c r="B75" s="197"/>
      <c r="C75" s="18">
        <f>SUM(C68:C74)</f>
        <v>0</v>
      </c>
      <c r="D75" s="12">
        <f>SUM(D68:D74)</f>
        <v>0</v>
      </c>
    </row>
    <row r="76" spans="1:4" ht="26.25" customHeight="1" x14ac:dyDescent="0.25">
      <c r="A76" s="191" t="s">
        <v>114</v>
      </c>
      <c r="B76" s="191"/>
      <c r="C76" s="191"/>
      <c r="D76" s="191"/>
    </row>
    <row r="77" spans="1:4" ht="17.25" customHeight="1" x14ac:dyDescent="0.25">
      <c r="A77" s="191" t="s">
        <v>122</v>
      </c>
      <c r="B77" s="191"/>
      <c r="C77" s="191"/>
      <c r="D77" s="191"/>
    </row>
    <row r="79" spans="1:4" x14ac:dyDescent="0.25">
      <c r="A79" s="198" t="s">
        <v>55</v>
      </c>
      <c r="B79" s="198"/>
      <c r="C79" s="198"/>
      <c r="D79" s="198"/>
    </row>
    <row r="80" spans="1:4" ht="39.75" customHeight="1" x14ac:dyDescent="0.25">
      <c r="A80" s="199" t="s">
        <v>115</v>
      </c>
      <c r="B80" s="199"/>
      <c r="C80" s="199"/>
      <c r="D80" s="199"/>
    </row>
    <row r="82" spans="1:4" ht="32.25" customHeight="1" x14ac:dyDescent="0.25">
      <c r="A82" s="198" t="s">
        <v>117</v>
      </c>
      <c r="B82" s="198"/>
      <c r="C82" s="198"/>
      <c r="D82" s="198"/>
    </row>
    <row r="83" spans="1:4" x14ac:dyDescent="0.25">
      <c r="A83" s="21" t="s">
        <v>56</v>
      </c>
      <c r="B83" s="5" t="s">
        <v>57</v>
      </c>
      <c r="C83" s="5" t="s">
        <v>29</v>
      </c>
      <c r="D83" s="5" t="s">
        <v>5</v>
      </c>
    </row>
    <row r="84" spans="1:4" x14ac:dyDescent="0.25">
      <c r="A84" s="7" t="s">
        <v>6</v>
      </c>
      <c r="B84" s="4" t="s">
        <v>58</v>
      </c>
      <c r="C84" s="13">
        <v>6.8999999999999999E-3</v>
      </c>
      <c r="D84" s="10">
        <f t="shared" ref="D84:D89" si="2">C84*($D$19+$D$27)</f>
        <v>0</v>
      </c>
    </row>
    <row r="85" spans="1:4" x14ac:dyDescent="0.25">
      <c r="A85" s="7" t="s">
        <v>8</v>
      </c>
      <c r="B85" s="4" t="s">
        <v>59</v>
      </c>
      <c r="C85" s="13">
        <v>0</v>
      </c>
      <c r="D85" s="10">
        <f t="shared" si="2"/>
        <v>0</v>
      </c>
    </row>
    <row r="86" spans="1:4" x14ac:dyDescent="0.25">
      <c r="A86" s="7" t="s">
        <v>10</v>
      </c>
      <c r="B86" s="4" t="s">
        <v>60</v>
      </c>
      <c r="C86" s="13">
        <v>0</v>
      </c>
      <c r="D86" s="10">
        <f t="shared" si="2"/>
        <v>0</v>
      </c>
    </row>
    <row r="87" spans="1:4" ht="30" x14ac:dyDescent="0.25">
      <c r="A87" s="7" t="s">
        <v>12</v>
      </c>
      <c r="B87" s="4" t="s">
        <v>61</v>
      </c>
      <c r="C87" s="13">
        <v>0</v>
      </c>
      <c r="D87" s="10">
        <f t="shared" si="2"/>
        <v>0</v>
      </c>
    </row>
    <row r="88" spans="1:4" ht="30" x14ac:dyDescent="0.25">
      <c r="A88" s="7" t="s">
        <v>14</v>
      </c>
      <c r="B88" s="4" t="s">
        <v>62</v>
      </c>
      <c r="C88" s="13">
        <v>0</v>
      </c>
      <c r="D88" s="10">
        <f t="shared" si="2"/>
        <v>0</v>
      </c>
    </row>
    <row r="89" spans="1:4" ht="30" x14ac:dyDescent="0.25">
      <c r="A89" s="7" t="s">
        <v>16</v>
      </c>
      <c r="B89" s="4" t="s">
        <v>63</v>
      </c>
      <c r="C89" s="13">
        <v>0</v>
      </c>
      <c r="D89" s="10">
        <f t="shared" si="2"/>
        <v>0</v>
      </c>
    </row>
    <row r="90" spans="1:4" x14ac:dyDescent="0.25">
      <c r="A90" s="195" t="s">
        <v>18</v>
      </c>
      <c r="B90" s="197"/>
      <c r="C90" s="18">
        <f>SUM(C84:C89)</f>
        <v>6.8999999999999999E-3</v>
      </c>
      <c r="D90" s="12">
        <f>SUM(D84:D89)</f>
        <v>0</v>
      </c>
    </row>
    <row r="91" spans="1:4" x14ac:dyDescent="0.25">
      <c r="A91" s="191" t="s">
        <v>123</v>
      </c>
      <c r="B91" s="191"/>
      <c r="C91" s="191"/>
      <c r="D91" s="191"/>
    </row>
    <row r="93" spans="1:4" hidden="1" x14ac:dyDescent="0.25">
      <c r="A93" s="188" t="s">
        <v>118</v>
      </c>
      <c r="B93" s="188"/>
      <c r="C93" s="188"/>
      <c r="D93" s="188"/>
    </row>
    <row r="94" spans="1:4" hidden="1" x14ac:dyDescent="0.25">
      <c r="A94" s="21" t="s">
        <v>64</v>
      </c>
      <c r="B94" s="5" t="s">
        <v>65</v>
      </c>
      <c r="C94" s="5" t="s">
        <v>5</v>
      </c>
      <c r="D94" s="21"/>
    </row>
    <row r="95" spans="1:4" ht="30" hidden="1" x14ac:dyDescent="0.25">
      <c r="A95" s="7" t="s">
        <v>6</v>
      </c>
      <c r="B95" s="4" t="s">
        <v>66</v>
      </c>
      <c r="C95" s="11"/>
      <c r="D95" s="3"/>
    </row>
    <row r="96" spans="1:4" hidden="1" x14ac:dyDescent="0.25">
      <c r="A96" s="195" t="s">
        <v>18</v>
      </c>
      <c r="B96" s="197"/>
      <c r="C96" s="12">
        <f>SUM(C95)</f>
        <v>0</v>
      </c>
      <c r="D96" s="3"/>
    </row>
    <row r="97" spans="1:4" hidden="1" x14ac:dyDescent="0.25"/>
    <row r="98" spans="1:4" ht="29.25" customHeight="1" x14ac:dyDescent="0.25">
      <c r="A98" s="143" t="s">
        <v>119</v>
      </c>
      <c r="B98" s="143"/>
      <c r="C98" s="143"/>
      <c r="D98" s="143"/>
    </row>
    <row r="99" spans="1:4" x14ac:dyDescent="0.25">
      <c r="A99" s="21">
        <v>4</v>
      </c>
      <c r="B99" s="151" t="s">
        <v>67</v>
      </c>
      <c r="C99" s="151"/>
      <c r="D99" s="5" t="s">
        <v>5</v>
      </c>
    </row>
    <row r="100" spans="1:4" x14ac:dyDescent="0.25">
      <c r="A100" s="2" t="s">
        <v>56</v>
      </c>
      <c r="B100" s="190" t="s">
        <v>57</v>
      </c>
      <c r="C100" s="190"/>
      <c r="D100" s="12">
        <f>D90</f>
        <v>0</v>
      </c>
    </row>
    <row r="101" spans="1:4" hidden="1" x14ac:dyDescent="0.25">
      <c r="A101" s="2" t="s">
        <v>64</v>
      </c>
      <c r="B101" s="8" t="s">
        <v>68</v>
      </c>
      <c r="C101" s="8"/>
      <c r="D101" s="11">
        <f>C96</f>
        <v>0</v>
      </c>
    </row>
    <row r="102" spans="1:4" x14ac:dyDescent="0.25">
      <c r="A102" s="188" t="s">
        <v>18</v>
      </c>
      <c r="B102" s="188"/>
      <c r="C102" s="188"/>
      <c r="D102" s="12">
        <f>SUM(D100:D101)</f>
        <v>0</v>
      </c>
    </row>
    <row r="104" spans="1:4" x14ac:dyDescent="0.25">
      <c r="A104" s="192" t="s">
        <v>69</v>
      </c>
      <c r="B104" s="192"/>
      <c r="C104" s="192"/>
      <c r="D104" s="192"/>
    </row>
    <row r="105" spans="1:4" x14ac:dyDescent="0.25">
      <c r="A105" s="21">
        <v>5</v>
      </c>
      <c r="B105" s="151" t="s">
        <v>70</v>
      </c>
      <c r="C105" s="151"/>
      <c r="D105" s="5" t="s">
        <v>5</v>
      </c>
    </row>
    <row r="106" spans="1:4" x14ac:dyDescent="0.25">
      <c r="A106" s="2" t="s">
        <v>6</v>
      </c>
      <c r="B106" s="190" t="s">
        <v>71</v>
      </c>
      <c r="C106" s="190"/>
      <c r="D106" s="12">
        <v>0</v>
      </c>
    </row>
    <row r="107" spans="1:4" x14ac:dyDescent="0.25">
      <c r="A107" s="2" t="s">
        <v>8</v>
      </c>
      <c r="B107" s="190" t="s">
        <v>72</v>
      </c>
      <c r="C107" s="190"/>
      <c r="D107" s="12">
        <v>0</v>
      </c>
    </row>
    <row r="108" spans="1:4" x14ac:dyDescent="0.25">
      <c r="A108" s="2" t="s">
        <v>10</v>
      </c>
      <c r="B108" s="190" t="s">
        <v>73</v>
      </c>
      <c r="C108" s="190"/>
      <c r="D108" s="12">
        <v>0</v>
      </c>
    </row>
    <row r="109" spans="1:4" x14ac:dyDescent="0.25">
      <c r="A109" s="2" t="s">
        <v>12</v>
      </c>
      <c r="B109" s="190" t="s">
        <v>17</v>
      </c>
      <c r="C109" s="190"/>
      <c r="D109" s="12">
        <v>0</v>
      </c>
    </row>
    <row r="110" spans="1:4" x14ac:dyDescent="0.25">
      <c r="A110" s="188" t="s">
        <v>18</v>
      </c>
      <c r="B110" s="188"/>
      <c r="C110" s="188"/>
      <c r="D110" s="12">
        <f>SUM(D106:D109)</f>
        <v>0</v>
      </c>
    </row>
    <row r="111" spans="1:4" x14ac:dyDescent="0.25">
      <c r="A111" s="191" t="s">
        <v>83</v>
      </c>
      <c r="B111" s="191"/>
      <c r="C111" s="191"/>
      <c r="D111" s="191"/>
    </row>
    <row r="113" spans="1:4" x14ac:dyDescent="0.25">
      <c r="A113" s="192" t="s">
        <v>74</v>
      </c>
      <c r="B113" s="192"/>
      <c r="C113" s="192"/>
      <c r="D113" s="192"/>
    </row>
    <row r="114" spans="1:4" x14ac:dyDescent="0.25">
      <c r="A114" s="193" t="s">
        <v>124</v>
      </c>
      <c r="B114" s="193"/>
      <c r="C114" s="194" t="s">
        <v>125</v>
      </c>
      <c r="D114" s="194"/>
    </row>
    <row r="115" spans="1:4" x14ac:dyDescent="0.25">
      <c r="A115" s="21">
        <v>6</v>
      </c>
      <c r="B115" s="5" t="s">
        <v>75</v>
      </c>
      <c r="C115" s="5" t="s">
        <v>29</v>
      </c>
      <c r="D115" s="21" t="s">
        <v>5</v>
      </c>
    </row>
    <row r="116" spans="1:4" x14ac:dyDescent="0.25">
      <c r="A116" s="2" t="s">
        <v>6</v>
      </c>
      <c r="B116" s="8" t="s">
        <v>76</v>
      </c>
      <c r="C116" s="13">
        <v>0</v>
      </c>
      <c r="D116" s="10">
        <f>C116*D134</f>
        <v>0</v>
      </c>
    </row>
    <row r="117" spans="1:4" x14ac:dyDescent="0.25">
      <c r="A117" s="2" t="s">
        <v>8</v>
      </c>
      <c r="B117" s="8" t="s">
        <v>77</v>
      </c>
      <c r="C117" s="13">
        <v>0</v>
      </c>
      <c r="D117" s="10">
        <f>C117*D134</f>
        <v>0</v>
      </c>
    </row>
    <row r="118" spans="1:4" x14ac:dyDescent="0.25">
      <c r="A118" s="2" t="s">
        <v>10</v>
      </c>
      <c r="B118" s="8" t="s">
        <v>133</v>
      </c>
      <c r="C118" s="14">
        <f>SUM(C119:C121)</f>
        <v>8.6499999999999994E-2</v>
      </c>
      <c r="D118" s="10">
        <f>(D134+D117+D116)*(C118/IF(C114="Lucro presumido",91.45%,85.75%))</f>
        <v>0</v>
      </c>
    </row>
    <row r="119" spans="1:4" x14ac:dyDescent="0.25">
      <c r="A119" s="2" t="s">
        <v>128</v>
      </c>
      <c r="B119" s="8" t="s">
        <v>127</v>
      </c>
      <c r="C119" s="14">
        <f>IF(C114="Lucro presumido",0.65%,1.65%)</f>
        <v>6.5000000000000006E-3</v>
      </c>
      <c r="D119" s="27" t="s">
        <v>126</v>
      </c>
    </row>
    <row r="120" spans="1:4" x14ac:dyDescent="0.25">
      <c r="A120" s="2" t="s">
        <v>130</v>
      </c>
      <c r="B120" s="8" t="s">
        <v>129</v>
      </c>
      <c r="C120" s="14">
        <f>IF(C114="Lucro presumido",3%,7.6%)</f>
        <v>0.03</v>
      </c>
      <c r="D120" s="27" t="s">
        <v>126</v>
      </c>
    </row>
    <row r="121" spans="1:4" x14ac:dyDescent="0.25">
      <c r="A121" s="2" t="s">
        <v>132</v>
      </c>
      <c r="B121" s="8" t="s">
        <v>131</v>
      </c>
      <c r="C121" s="14">
        <v>0.05</v>
      </c>
      <c r="D121" s="27" t="s">
        <v>126</v>
      </c>
    </row>
    <row r="122" spans="1:4" ht="30" x14ac:dyDescent="0.25">
      <c r="A122" s="7" t="s">
        <v>12</v>
      </c>
      <c r="B122" s="4" t="s">
        <v>135</v>
      </c>
      <c r="C122" s="28">
        <v>0</v>
      </c>
      <c r="D122" s="29">
        <f>(D134+D117+D116)*(C122/IF(C114="Lucro presumido",91.45%,85.75%))</f>
        <v>0</v>
      </c>
    </row>
    <row r="123" spans="1:4" x14ac:dyDescent="0.25">
      <c r="A123" s="188" t="s">
        <v>18</v>
      </c>
      <c r="B123" s="188"/>
      <c r="C123" s="14">
        <f>SUM(C116:C118)+(C122)</f>
        <v>8.6499999999999994E-2</v>
      </c>
      <c r="D123" s="10">
        <f>SUM(D116:D118)+D122</f>
        <v>0</v>
      </c>
    </row>
    <row r="124" spans="1:4" x14ac:dyDescent="0.25">
      <c r="A124" s="191" t="s">
        <v>84</v>
      </c>
      <c r="B124" s="191"/>
      <c r="C124" s="191"/>
      <c r="D124" s="191"/>
    </row>
    <row r="125" spans="1:4" ht="27" customHeight="1" x14ac:dyDescent="0.25">
      <c r="A125" s="191" t="s">
        <v>134</v>
      </c>
      <c r="B125" s="191"/>
      <c r="C125" s="191"/>
      <c r="D125" s="191"/>
    </row>
    <row r="127" spans="1:4" x14ac:dyDescent="0.25">
      <c r="A127" s="192" t="s">
        <v>120</v>
      </c>
      <c r="B127" s="192"/>
      <c r="C127" s="192"/>
      <c r="D127" s="192"/>
    </row>
    <row r="128" spans="1:4" x14ac:dyDescent="0.25">
      <c r="A128" s="195" t="s">
        <v>85</v>
      </c>
      <c r="B128" s="196"/>
      <c r="C128" s="197"/>
      <c r="D128" s="5" t="s">
        <v>78</v>
      </c>
    </row>
    <row r="129" spans="1:4" x14ac:dyDescent="0.25">
      <c r="A129" s="7" t="s">
        <v>6</v>
      </c>
      <c r="B129" s="189" t="s">
        <v>79</v>
      </c>
      <c r="C129" s="189"/>
      <c r="D129" s="12">
        <f>D19</f>
        <v>0</v>
      </c>
    </row>
    <row r="130" spans="1:4" ht="30" customHeight="1" x14ac:dyDescent="0.25">
      <c r="A130" s="7" t="s">
        <v>8</v>
      </c>
      <c r="B130" s="189" t="s">
        <v>20</v>
      </c>
      <c r="C130" s="189"/>
      <c r="D130" s="12">
        <f>D64</f>
        <v>0</v>
      </c>
    </row>
    <row r="131" spans="1:4" x14ac:dyDescent="0.25">
      <c r="A131" s="7" t="s">
        <v>10</v>
      </c>
      <c r="B131" s="189" t="s">
        <v>80</v>
      </c>
      <c r="C131" s="189"/>
      <c r="D131" s="12">
        <f>D75</f>
        <v>0</v>
      </c>
    </row>
    <row r="132" spans="1:4" ht="30" customHeight="1" x14ac:dyDescent="0.25">
      <c r="A132" s="7" t="s">
        <v>12</v>
      </c>
      <c r="B132" s="189" t="s">
        <v>55</v>
      </c>
      <c r="C132" s="189"/>
      <c r="D132" s="12">
        <f>D102</f>
        <v>0</v>
      </c>
    </row>
    <row r="133" spans="1:4" x14ac:dyDescent="0.25">
      <c r="A133" s="7" t="s">
        <v>14</v>
      </c>
      <c r="B133" s="189" t="s">
        <v>69</v>
      </c>
      <c r="C133" s="189"/>
      <c r="D133" s="12">
        <f>D110</f>
        <v>0</v>
      </c>
    </row>
    <row r="134" spans="1:4" x14ac:dyDescent="0.25">
      <c r="A134" s="188" t="s">
        <v>81</v>
      </c>
      <c r="B134" s="188"/>
      <c r="C134" s="188"/>
      <c r="D134" s="12">
        <f>SUM(D129:D133)</f>
        <v>0</v>
      </c>
    </row>
    <row r="135" spans="1:4" x14ac:dyDescent="0.25">
      <c r="A135" s="2" t="s">
        <v>16</v>
      </c>
      <c r="B135" s="190" t="s">
        <v>74</v>
      </c>
      <c r="C135" s="190"/>
      <c r="D135" s="12">
        <f>D123</f>
        <v>0</v>
      </c>
    </row>
    <row r="136" spans="1:4" x14ac:dyDescent="0.25">
      <c r="A136" s="188" t="s">
        <v>82</v>
      </c>
      <c r="B136" s="188"/>
      <c r="C136" s="188"/>
      <c r="D136" s="12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 xr:uid="{00000000-0002-0000-0400-000000000000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6"/>
  <sheetViews>
    <sheetView topLeftCell="A23" workbookViewId="0">
      <selection activeCell="C37" sqref="C37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201" t="s">
        <v>102</v>
      </c>
      <c r="B1" s="201"/>
      <c r="C1" s="201"/>
      <c r="D1" s="201"/>
    </row>
    <row r="3" spans="1:4" x14ac:dyDescent="0.25">
      <c r="A3" s="188" t="s">
        <v>0</v>
      </c>
      <c r="B3" s="188"/>
      <c r="C3" s="188"/>
      <c r="D3" s="188"/>
    </row>
    <row r="4" spans="1:4" ht="30" x14ac:dyDescent="0.25">
      <c r="A4" s="7">
        <v>1</v>
      </c>
      <c r="B4" s="20" t="s">
        <v>1</v>
      </c>
      <c r="C4" s="202"/>
      <c r="D4" s="202"/>
    </row>
    <row r="5" spans="1:4" x14ac:dyDescent="0.25">
      <c r="A5" s="22">
        <v>2</v>
      </c>
      <c r="B5" s="4" t="s">
        <v>2</v>
      </c>
      <c r="C5" s="190"/>
      <c r="D5" s="190"/>
    </row>
    <row r="6" spans="1:4" x14ac:dyDescent="0.25">
      <c r="A6" s="22">
        <v>3</v>
      </c>
      <c r="B6" s="4" t="s">
        <v>103</v>
      </c>
      <c r="C6" s="203">
        <v>0</v>
      </c>
      <c r="D6" s="203"/>
    </row>
    <row r="7" spans="1:4" ht="30" x14ac:dyDescent="0.25">
      <c r="A7" s="22">
        <v>4</v>
      </c>
      <c r="B7" s="4" t="s">
        <v>104</v>
      </c>
      <c r="C7" s="189"/>
      <c r="D7" s="189"/>
    </row>
    <row r="8" spans="1:4" x14ac:dyDescent="0.25">
      <c r="A8" s="22">
        <v>5</v>
      </c>
      <c r="B8" s="4" t="s">
        <v>3</v>
      </c>
      <c r="C8" s="204"/>
      <c r="D8" s="190"/>
    </row>
    <row r="9" spans="1:4" x14ac:dyDescent="0.25">
      <c r="A9" s="22">
        <v>6</v>
      </c>
      <c r="B9" s="4" t="s">
        <v>105</v>
      </c>
      <c r="C9" s="204"/>
      <c r="D9" s="190"/>
    </row>
    <row r="11" spans="1:4" ht="27.75" customHeight="1" x14ac:dyDescent="0.25">
      <c r="A11" s="143" t="s">
        <v>79</v>
      </c>
      <c r="B11" s="143"/>
      <c r="C11" s="143"/>
      <c r="D11" s="143"/>
    </row>
    <row r="12" spans="1:4" x14ac:dyDescent="0.25">
      <c r="A12" s="21">
        <v>1</v>
      </c>
      <c r="B12" s="151" t="s">
        <v>4</v>
      </c>
      <c r="C12" s="151"/>
      <c r="D12" s="5" t="s">
        <v>5</v>
      </c>
    </row>
    <row r="13" spans="1:4" x14ac:dyDescent="0.25">
      <c r="A13" s="2" t="s">
        <v>6</v>
      </c>
      <c r="B13" s="190" t="s">
        <v>7</v>
      </c>
      <c r="C13" s="190"/>
      <c r="D13" s="24">
        <f>C6</f>
        <v>0</v>
      </c>
    </row>
    <row r="14" spans="1:4" x14ac:dyDescent="0.25">
      <c r="A14" s="2" t="s">
        <v>8</v>
      </c>
      <c r="B14" s="190" t="s">
        <v>9</v>
      </c>
      <c r="C14" s="190"/>
      <c r="D14" s="25">
        <v>0</v>
      </c>
    </row>
    <row r="15" spans="1:4" x14ac:dyDescent="0.25">
      <c r="A15" s="2" t="s">
        <v>10</v>
      </c>
      <c r="B15" s="190" t="s">
        <v>11</v>
      </c>
      <c r="C15" s="190"/>
      <c r="D15" s="25">
        <v>0</v>
      </c>
    </row>
    <row r="16" spans="1:4" x14ac:dyDescent="0.25">
      <c r="A16" s="2" t="s">
        <v>12</v>
      </c>
      <c r="B16" s="190" t="s">
        <v>13</v>
      </c>
      <c r="C16" s="190"/>
      <c r="D16" s="25">
        <v>0</v>
      </c>
    </row>
    <row r="17" spans="1:4" x14ac:dyDescent="0.25">
      <c r="A17" s="2" t="s">
        <v>14</v>
      </c>
      <c r="B17" s="190" t="s">
        <v>15</v>
      </c>
      <c r="C17" s="190"/>
      <c r="D17" s="25">
        <v>0</v>
      </c>
    </row>
    <row r="18" spans="1:4" x14ac:dyDescent="0.25">
      <c r="A18" s="2" t="s">
        <v>16</v>
      </c>
      <c r="B18" s="190" t="s">
        <v>17</v>
      </c>
      <c r="C18" s="190"/>
      <c r="D18" s="25">
        <v>0</v>
      </c>
    </row>
    <row r="19" spans="1:4" x14ac:dyDescent="0.25">
      <c r="A19" s="188" t="s">
        <v>18</v>
      </c>
      <c r="B19" s="188"/>
      <c r="C19" s="188"/>
      <c r="D19" s="24">
        <f>SUM(D13:D18)</f>
        <v>0</v>
      </c>
    </row>
    <row r="20" spans="1:4" ht="24" customHeight="1" x14ac:dyDescent="0.25">
      <c r="A20" s="200" t="s">
        <v>19</v>
      </c>
      <c r="B20" s="200"/>
      <c r="C20" s="200"/>
      <c r="D20" s="200"/>
    </row>
    <row r="22" spans="1:4" x14ac:dyDescent="0.25">
      <c r="A22" s="188" t="s">
        <v>20</v>
      </c>
      <c r="B22" s="188"/>
      <c r="C22" s="188"/>
      <c r="D22" s="188"/>
    </row>
    <row r="23" spans="1:4" x14ac:dyDescent="0.25">
      <c r="A23" s="188" t="s">
        <v>25</v>
      </c>
      <c r="B23" s="188"/>
      <c r="C23" s="188"/>
      <c r="D23" s="188"/>
    </row>
    <row r="24" spans="1:4" ht="30" x14ac:dyDescent="0.25">
      <c r="A24" s="6" t="s">
        <v>21</v>
      </c>
      <c r="B24" s="6" t="s">
        <v>22</v>
      </c>
      <c r="C24" s="5" t="s">
        <v>29</v>
      </c>
      <c r="D24" s="6" t="s">
        <v>5</v>
      </c>
    </row>
    <row r="25" spans="1:4" x14ac:dyDescent="0.25">
      <c r="A25" s="2" t="s">
        <v>6</v>
      </c>
      <c r="B25" s="8" t="s">
        <v>23</v>
      </c>
      <c r="C25" s="19">
        <v>9.0899999999999995E-2</v>
      </c>
      <c r="D25" s="12">
        <f>C25*$D$19</f>
        <v>0</v>
      </c>
    </row>
    <row r="26" spans="1:4" x14ac:dyDescent="0.25">
      <c r="A26" s="2" t="s">
        <v>8</v>
      </c>
      <c r="B26" s="8" t="s">
        <v>24</v>
      </c>
      <c r="C26" s="19">
        <v>0.1212</v>
      </c>
      <c r="D26" s="12">
        <f>C26*$D$19</f>
        <v>0</v>
      </c>
    </row>
    <row r="27" spans="1:4" x14ac:dyDescent="0.25">
      <c r="A27" s="188" t="s">
        <v>18</v>
      </c>
      <c r="B27" s="188"/>
      <c r="C27" s="18">
        <f>SUM(C25:C26)</f>
        <v>0.21210000000000001</v>
      </c>
      <c r="D27" s="12">
        <f>SUM(D25:D26)</f>
        <v>0</v>
      </c>
    </row>
    <row r="28" spans="1:4" ht="39" customHeight="1" x14ac:dyDescent="0.25">
      <c r="A28" s="191" t="s">
        <v>106</v>
      </c>
      <c r="B28" s="191"/>
      <c r="C28" s="191"/>
      <c r="D28" s="191"/>
    </row>
    <row r="29" spans="1:4" ht="24.75" customHeight="1" x14ac:dyDescent="0.25">
      <c r="A29" s="191" t="s">
        <v>107</v>
      </c>
      <c r="B29" s="191"/>
      <c r="C29" s="191"/>
      <c r="D29" s="191"/>
    </row>
    <row r="30" spans="1:4" ht="40.5" customHeight="1" x14ac:dyDescent="0.25">
      <c r="A30" s="191" t="s">
        <v>108</v>
      </c>
      <c r="B30" s="191"/>
      <c r="C30" s="191"/>
      <c r="D30" s="191"/>
    </row>
    <row r="32" spans="1:4" ht="33" customHeight="1" x14ac:dyDescent="0.25">
      <c r="A32" s="198" t="s">
        <v>26</v>
      </c>
      <c r="B32" s="198"/>
      <c r="C32" s="198"/>
      <c r="D32" s="198"/>
    </row>
    <row r="33" spans="1:4" x14ac:dyDescent="0.25">
      <c r="A33" s="21" t="s">
        <v>27</v>
      </c>
      <c r="B33" s="5" t="s">
        <v>28</v>
      </c>
      <c r="C33" s="5" t="s">
        <v>29</v>
      </c>
      <c r="D33" s="21" t="s">
        <v>5</v>
      </c>
    </row>
    <row r="34" spans="1:4" x14ac:dyDescent="0.25">
      <c r="A34" s="2" t="s">
        <v>6</v>
      </c>
      <c r="B34" s="8" t="s">
        <v>30</v>
      </c>
      <c r="C34" s="13">
        <v>0.2</v>
      </c>
      <c r="D34" s="10">
        <f t="shared" ref="D34:D41" si="0">C34*($D$19+$D$27)</f>
        <v>0</v>
      </c>
    </row>
    <row r="35" spans="1:4" x14ac:dyDescent="0.25">
      <c r="A35" s="2" t="s">
        <v>8</v>
      </c>
      <c r="B35" s="8" t="s">
        <v>31</v>
      </c>
      <c r="C35" s="13">
        <v>2.5000000000000001E-2</v>
      </c>
      <c r="D35" s="10">
        <f t="shared" si="0"/>
        <v>0</v>
      </c>
    </row>
    <row r="36" spans="1:4" x14ac:dyDescent="0.25">
      <c r="A36" s="2" t="s">
        <v>10</v>
      </c>
      <c r="B36" s="8" t="s">
        <v>109</v>
      </c>
      <c r="C36" s="13">
        <v>0.03</v>
      </c>
      <c r="D36" s="10">
        <f t="shared" si="0"/>
        <v>0</v>
      </c>
    </row>
    <row r="37" spans="1:4" x14ac:dyDescent="0.25">
      <c r="A37" s="2" t="s">
        <v>12</v>
      </c>
      <c r="B37" s="8" t="s">
        <v>32</v>
      </c>
      <c r="C37" s="13">
        <v>1.4999999999999999E-2</v>
      </c>
      <c r="D37" s="10">
        <f t="shared" si="0"/>
        <v>0</v>
      </c>
    </row>
    <row r="38" spans="1:4" x14ac:dyDescent="0.25">
      <c r="A38" s="2" t="s">
        <v>14</v>
      </c>
      <c r="B38" s="8" t="s">
        <v>33</v>
      </c>
      <c r="C38" s="13">
        <v>0.01</v>
      </c>
      <c r="D38" s="10">
        <f t="shared" si="0"/>
        <v>0</v>
      </c>
    </row>
    <row r="39" spans="1:4" x14ac:dyDescent="0.25">
      <c r="A39" s="2" t="s">
        <v>16</v>
      </c>
      <c r="B39" s="8" t="s">
        <v>34</v>
      </c>
      <c r="C39" s="13">
        <v>6.0000000000000001E-3</v>
      </c>
      <c r="D39" s="10">
        <f t="shared" si="0"/>
        <v>0</v>
      </c>
    </row>
    <row r="40" spans="1:4" x14ac:dyDescent="0.25">
      <c r="A40" s="2" t="s">
        <v>35</v>
      </c>
      <c r="B40" s="8" t="s">
        <v>36</v>
      </c>
      <c r="C40" s="13">
        <v>2E-3</v>
      </c>
      <c r="D40" s="10">
        <f t="shared" si="0"/>
        <v>0</v>
      </c>
    </row>
    <row r="41" spans="1:4" x14ac:dyDescent="0.25">
      <c r="A41" s="2" t="s">
        <v>37</v>
      </c>
      <c r="B41" s="8" t="s">
        <v>38</v>
      </c>
      <c r="C41" s="13">
        <v>0.08</v>
      </c>
      <c r="D41" s="10">
        <f t="shared" si="0"/>
        <v>0</v>
      </c>
    </row>
    <row r="42" spans="1:4" x14ac:dyDescent="0.25">
      <c r="A42" s="195" t="s">
        <v>18</v>
      </c>
      <c r="B42" s="197"/>
      <c r="C42" s="14">
        <f>SUM(C34:C41)</f>
        <v>0.36800000000000005</v>
      </c>
      <c r="D42" s="10">
        <f>SUM(D34:D41)</f>
        <v>0</v>
      </c>
    </row>
    <row r="43" spans="1:4" ht="25.5" customHeight="1" x14ac:dyDescent="0.25">
      <c r="A43" s="191" t="s">
        <v>112</v>
      </c>
      <c r="B43" s="191"/>
      <c r="C43" s="191"/>
      <c r="D43" s="191"/>
    </row>
    <row r="44" spans="1:4" ht="26.25" customHeight="1" x14ac:dyDescent="0.25">
      <c r="A44" s="191" t="s">
        <v>110</v>
      </c>
      <c r="B44" s="191"/>
      <c r="C44" s="191"/>
      <c r="D44" s="191"/>
    </row>
    <row r="45" spans="1:4" ht="25.5" customHeight="1" x14ac:dyDescent="0.25">
      <c r="A45" s="191" t="s">
        <v>111</v>
      </c>
      <c r="B45" s="191"/>
      <c r="C45" s="191"/>
      <c r="D45" s="191"/>
    </row>
    <row r="46" spans="1:4" ht="14.25" customHeight="1" x14ac:dyDescent="0.25">
      <c r="A46" s="191" t="s">
        <v>116</v>
      </c>
      <c r="B46" s="191"/>
      <c r="C46" s="191"/>
      <c r="D46" s="191"/>
    </row>
    <row r="47" spans="1:4" ht="14.25" customHeight="1" x14ac:dyDescent="0.25">
      <c r="A47" s="191" t="s">
        <v>121</v>
      </c>
      <c r="B47" s="191"/>
      <c r="C47" s="191"/>
      <c r="D47" s="191"/>
    </row>
    <row r="49" spans="1:4" ht="15" customHeight="1" x14ac:dyDescent="0.25">
      <c r="A49" s="198" t="s">
        <v>39</v>
      </c>
      <c r="B49" s="198"/>
      <c r="C49" s="198"/>
      <c r="D49" s="198"/>
    </row>
    <row r="50" spans="1:4" x14ac:dyDescent="0.25">
      <c r="A50" s="21" t="s">
        <v>40</v>
      </c>
      <c r="B50" s="5" t="s">
        <v>41</v>
      </c>
      <c r="C50" s="21" t="s">
        <v>100</v>
      </c>
      <c r="D50" s="5" t="s">
        <v>5</v>
      </c>
    </row>
    <row r="51" spans="1:4" x14ac:dyDescent="0.25">
      <c r="A51" s="2" t="s">
        <v>6</v>
      </c>
      <c r="B51" s="8" t="s">
        <v>42</v>
      </c>
      <c r="C51" s="26"/>
      <c r="D51" s="12">
        <v>0</v>
      </c>
    </row>
    <row r="52" spans="1:4" x14ac:dyDescent="0.25">
      <c r="A52" s="2" t="s">
        <v>8</v>
      </c>
      <c r="B52" s="8" t="s">
        <v>43</v>
      </c>
      <c r="C52" s="26"/>
      <c r="D52" s="12">
        <v>0</v>
      </c>
    </row>
    <row r="53" spans="1:4" x14ac:dyDescent="0.25">
      <c r="A53" s="2" t="s">
        <v>10</v>
      </c>
      <c r="B53" s="8" t="s">
        <v>44</v>
      </c>
      <c r="C53" s="26"/>
      <c r="D53" s="12">
        <v>0</v>
      </c>
    </row>
    <row r="54" spans="1:4" x14ac:dyDescent="0.25">
      <c r="A54" s="2" t="s">
        <v>12</v>
      </c>
      <c r="B54" s="8" t="s">
        <v>101</v>
      </c>
      <c r="C54" s="26"/>
      <c r="D54" s="12">
        <v>0</v>
      </c>
    </row>
    <row r="55" spans="1:4" x14ac:dyDescent="0.25">
      <c r="A55" s="188" t="s">
        <v>18</v>
      </c>
      <c r="B55" s="188"/>
      <c r="C55" s="188"/>
      <c r="D55" s="12">
        <f>SUM(D51:D54)</f>
        <v>0</v>
      </c>
    </row>
    <row r="56" spans="1:4" ht="28.5" customHeight="1" x14ac:dyDescent="0.25">
      <c r="A56" s="191" t="s">
        <v>47</v>
      </c>
      <c r="B56" s="191"/>
      <c r="C56" s="191"/>
      <c r="D56" s="191"/>
    </row>
    <row r="57" spans="1:4" ht="19.5" customHeight="1" x14ac:dyDescent="0.25">
      <c r="A57" s="191" t="s">
        <v>113</v>
      </c>
      <c r="B57" s="191"/>
      <c r="C57" s="191"/>
      <c r="D57" s="191"/>
    </row>
    <row r="59" spans="1:4" ht="15" customHeight="1" x14ac:dyDescent="0.25">
      <c r="A59" s="198" t="s">
        <v>45</v>
      </c>
      <c r="B59" s="198"/>
      <c r="C59" s="198"/>
      <c r="D59" s="198"/>
    </row>
    <row r="60" spans="1:4" x14ac:dyDescent="0.25">
      <c r="A60" s="5">
        <v>2</v>
      </c>
      <c r="B60" s="151" t="s">
        <v>46</v>
      </c>
      <c r="C60" s="151"/>
      <c r="D60" s="5" t="s">
        <v>5</v>
      </c>
    </row>
    <row r="61" spans="1:4" ht="30" customHeight="1" x14ac:dyDescent="0.25">
      <c r="A61" s="7" t="s">
        <v>21</v>
      </c>
      <c r="B61" s="189" t="s">
        <v>22</v>
      </c>
      <c r="C61" s="189"/>
      <c r="D61" s="12">
        <f>D27</f>
        <v>0</v>
      </c>
    </row>
    <row r="62" spans="1:4" x14ac:dyDescent="0.25">
      <c r="A62" s="7" t="s">
        <v>27</v>
      </c>
      <c r="B62" s="190" t="s">
        <v>28</v>
      </c>
      <c r="C62" s="190"/>
      <c r="D62" s="12">
        <f>D42</f>
        <v>0</v>
      </c>
    </row>
    <row r="63" spans="1:4" x14ac:dyDescent="0.25">
      <c r="A63" s="7" t="s">
        <v>40</v>
      </c>
      <c r="B63" s="190" t="s">
        <v>41</v>
      </c>
      <c r="C63" s="190"/>
      <c r="D63" s="12">
        <f>D55</f>
        <v>0</v>
      </c>
    </row>
    <row r="64" spans="1:4" x14ac:dyDescent="0.25">
      <c r="A64" s="195" t="s">
        <v>18</v>
      </c>
      <c r="B64" s="196"/>
      <c r="C64" s="197"/>
      <c r="D64" s="12">
        <f>SUM(D61:D63)</f>
        <v>0</v>
      </c>
    </row>
    <row r="66" spans="1:4" x14ac:dyDescent="0.25">
      <c r="A66" s="198" t="s">
        <v>80</v>
      </c>
      <c r="B66" s="198"/>
      <c r="C66" s="198"/>
      <c r="D66" s="198"/>
    </row>
    <row r="67" spans="1:4" x14ac:dyDescent="0.25">
      <c r="A67" s="5">
        <v>3</v>
      </c>
      <c r="B67" s="5" t="s">
        <v>48</v>
      </c>
      <c r="C67" s="5" t="s">
        <v>29</v>
      </c>
      <c r="D67" s="5" t="s">
        <v>5</v>
      </c>
    </row>
    <row r="68" spans="1:4" x14ac:dyDescent="0.25">
      <c r="A68" s="7" t="s">
        <v>6</v>
      </c>
      <c r="B68" s="4" t="s">
        <v>49</v>
      </c>
      <c r="C68" s="13">
        <v>0</v>
      </c>
      <c r="D68" s="10">
        <f t="shared" ref="D68:D74" si="1">C68*($D$19+$D$27)</f>
        <v>0</v>
      </c>
    </row>
    <row r="69" spans="1:4" ht="30" x14ac:dyDescent="0.25">
      <c r="A69" s="7" t="s">
        <v>8</v>
      </c>
      <c r="B69" s="4" t="s">
        <v>50</v>
      </c>
      <c r="C69" s="13">
        <v>0</v>
      </c>
      <c r="D69" s="10">
        <f t="shared" si="1"/>
        <v>0</v>
      </c>
    </row>
    <row r="70" spans="1:4" ht="30" x14ac:dyDescent="0.25">
      <c r="A70" s="7" t="s">
        <v>10</v>
      </c>
      <c r="B70" s="4" t="s">
        <v>51</v>
      </c>
      <c r="C70" s="13">
        <v>0</v>
      </c>
      <c r="D70" s="10">
        <f t="shared" si="1"/>
        <v>0</v>
      </c>
    </row>
    <row r="71" spans="1:4" x14ac:dyDescent="0.25">
      <c r="A71" s="7" t="s">
        <v>12</v>
      </c>
      <c r="B71" s="4" t="s">
        <v>52</v>
      </c>
      <c r="C71" s="13">
        <v>0</v>
      </c>
      <c r="D71" s="10">
        <f t="shared" si="1"/>
        <v>0</v>
      </c>
    </row>
    <row r="72" spans="1:4" ht="30" x14ac:dyDescent="0.25">
      <c r="A72" s="7" t="s">
        <v>14</v>
      </c>
      <c r="B72" s="4" t="s">
        <v>53</v>
      </c>
      <c r="C72" s="13">
        <v>0</v>
      </c>
      <c r="D72" s="10">
        <f t="shared" si="1"/>
        <v>0</v>
      </c>
    </row>
    <row r="73" spans="1:4" ht="30" x14ac:dyDescent="0.25">
      <c r="A73" s="7" t="s">
        <v>16</v>
      </c>
      <c r="B73" s="4" t="s">
        <v>54</v>
      </c>
      <c r="C73" s="13">
        <v>0</v>
      </c>
      <c r="D73" s="10">
        <f t="shared" si="1"/>
        <v>0</v>
      </c>
    </row>
    <row r="74" spans="1:4" x14ac:dyDescent="0.25">
      <c r="A74" s="7" t="s">
        <v>35</v>
      </c>
      <c r="B74" s="4" t="s">
        <v>136</v>
      </c>
      <c r="C74" s="13">
        <v>0</v>
      </c>
      <c r="D74" s="10">
        <f t="shared" si="1"/>
        <v>0</v>
      </c>
    </row>
    <row r="75" spans="1:4" x14ac:dyDescent="0.25">
      <c r="A75" s="195" t="s">
        <v>18</v>
      </c>
      <c r="B75" s="197"/>
      <c r="C75" s="18">
        <f>SUM(C68:C74)</f>
        <v>0</v>
      </c>
      <c r="D75" s="12">
        <f>SUM(D68:D74)</f>
        <v>0</v>
      </c>
    </row>
    <row r="76" spans="1:4" ht="26.25" customHeight="1" x14ac:dyDescent="0.25">
      <c r="A76" s="191" t="s">
        <v>114</v>
      </c>
      <c r="B76" s="191"/>
      <c r="C76" s="191"/>
      <c r="D76" s="191"/>
    </row>
    <row r="77" spans="1:4" ht="17.25" customHeight="1" x14ac:dyDescent="0.25">
      <c r="A77" s="191" t="s">
        <v>122</v>
      </c>
      <c r="B77" s="191"/>
      <c r="C77" s="191"/>
      <c r="D77" s="191"/>
    </row>
    <row r="79" spans="1:4" x14ac:dyDescent="0.25">
      <c r="A79" s="198" t="s">
        <v>55</v>
      </c>
      <c r="B79" s="198"/>
      <c r="C79" s="198"/>
      <c r="D79" s="198"/>
    </row>
    <row r="80" spans="1:4" ht="39.75" customHeight="1" x14ac:dyDescent="0.25">
      <c r="A80" s="199" t="s">
        <v>115</v>
      </c>
      <c r="B80" s="199"/>
      <c r="C80" s="199"/>
      <c r="D80" s="199"/>
    </row>
    <row r="82" spans="1:4" ht="32.25" customHeight="1" x14ac:dyDescent="0.25">
      <c r="A82" s="198" t="s">
        <v>117</v>
      </c>
      <c r="B82" s="198"/>
      <c r="C82" s="198"/>
      <c r="D82" s="198"/>
    </row>
    <row r="83" spans="1:4" x14ac:dyDescent="0.25">
      <c r="A83" s="21" t="s">
        <v>56</v>
      </c>
      <c r="B83" s="5" t="s">
        <v>57</v>
      </c>
      <c r="C83" s="5" t="s">
        <v>29</v>
      </c>
      <c r="D83" s="5" t="s">
        <v>5</v>
      </c>
    </row>
    <row r="84" spans="1:4" x14ac:dyDescent="0.25">
      <c r="A84" s="7" t="s">
        <v>6</v>
      </c>
      <c r="B84" s="4" t="s">
        <v>58</v>
      </c>
      <c r="C84" s="13">
        <v>6.8999999999999999E-3</v>
      </c>
      <c r="D84" s="10">
        <f t="shared" ref="D84:D89" si="2">C84*($D$19+$D$27)</f>
        <v>0</v>
      </c>
    </row>
    <row r="85" spans="1:4" x14ac:dyDescent="0.25">
      <c r="A85" s="7" t="s">
        <v>8</v>
      </c>
      <c r="B85" s="4" t="s">
        <v>59</v>
      </c>
      <c r="C85" s="13">
        <v>0</v>
      </c>
      <c r="D85" s="10">
        <f t="shared" si="2"/>
        <v>0</v>
      </c>
    </row>
    <row r="86" spans="1:4" x14ac:dyDescent="0.25">
      <c r="A86" s="7" t="s">
        <v>10</v>
      </c>
      <c r="B86" s="4" t="s">
        <v>60</v>
      </c>
      <c r="C86" s="13">
        <v>0</v>
      </c>
      <c r="D86" s="10">
        <f t="shared" si="2"/>
        <v>0</v>
      </c>
    </row>
    <row r="87" spans="1:4" ht="30" x14ac:dyDescent="0.25">
      <c r="A87" s="7" t="s">
        <v>12</v>
      </c>
      <c r="B87" s="4" t="s">
        <v>61</v>
      </c>
      <c r="C87" s="13">
        <v>0</v>
      </c>
      <c r="D87" s="10">
        <f t="shared" si="2"/>
        <v>0</v>
      </c>
    </row>
    <row r="88" spans="1:4" ht="30" x14ac:dyDescent="0.25">
      <c r="A88" s="7" t="s">
        <v>14</v>
      </c>
      <c r="B88" s="4" t="s">
        <v>62</v>
      </c>
      <c r="C88" s="13">
        <v>0</v>
      </c>
      <c r="D88" s="10">
        <f t="shared" si="2"/>
        <v>0</v>
      </c>
    </row>
    <row r="89" spans="1:4" ht="30" x14ac:dyDescent="0.25">
      <c r="A89" s="7" t="s">
        <v>16</v>
      </c>
      <c r="B89" s="4" t="s">
        <v>63</v>
      </c>
      <c r="C89" s="13">
        <v>0</v>
      </c>
      <c r="D89" s="10">
        <f t="shared" si="2"/>
        <v>0</v>
      </c>
    </row>
    <row r="90" spans="1:4" x14ac:dyDescent="0.25">
      <c r="A90" s="195" t="s">
        <v>18</v>
      </c>
      <c r="B90" s="197"/>
      <c r="C90" s="18">
        <f>SUM(C84:C89)</f>
        <v>6.8999999999999999E-3</v>
      </c>
      <c r="D90" s="12">
        <f>SUM(D84:D89)</f>
        <v>0</v>
      </c>
    </row>
    <row r="91" spans="1:4" x14ac:dyDescent="0.25">
      <c r="A91" s="191" t="s">
        <v>123</v>
      </c>
      <c r="B91" s="191"/>
      <c r="C91" s="191"/>
      <c r="D91" s="191"/>
    </row>
    <row r="93" spans="1:4" hidden="1" x14ac:dyDescent="0.25">
      <c r="A93" s="188" t="s">
        <v>118</v>
      </c>
      <c r="B93" s="188"/>
      <c r="C93" s="188"/>
      <c r="D93" s="188"/>
    </row>
    <row r="94" spans="1:4" hidden="1" x14ac:dyDescent="0.25">
      <c r="A94" s="21" t="s">
        <v>64</v>
      </c>
      <c r="B94" s="5" t="s">
        <v>65</v>
      </c>
      <c r="C94" s="5" t="s">
        <v>5</v>
      </c>
      <c r="D94" s="21"/>
    </row>
    <row r="95" spans="1:4" ht="30" hidden="1" x14ac:dyDescent="0.25">
      <c r="A95" s="7" t="s">
        <v>6</v>
      </c>
      <c r="B95" s="4" t="s">
        <v>66</v>
      </c>
      <c r="C95" s="11"/>
      <c r="D95" s="3"/>
    </row>
    <row r="96" spans="1:4" hidden="1" x14ac:dyDescent="0.25">
      <c r="A96" s="195" t="s">
        <v>18</v>
      </c>
      <c r="B96" s="197"/>
      <c r="C96" s="12">
        <f>SUM(C95)</f>
        <v>0</v>
      </c>
      <c r="D96" s="3"/>
    </row>
    <row r="97" spans="1:4" hidden="1" x14ac:dyDescent="0.25"/>
    <row r="98" spans="1:4" ht="29.25" customHeight="1" x14ac:dyDescent="0.25">
      <c r="A98" s="143" t="s">
        <v>119</v>
      </c>
      <c r="B98" s="143"/>
      <c r="C98" s="143"/>
      <c r="D98" s="143"/>
    </row>
    <row r="99" spans="1:4" x14ac:dyDescent="0.25">
      <c r="A99" s="21">
        <v>4</v>
      </c>
      <c r="B99" s="151" t="s">
        <v>67</v>
      </c>
      <c r="C99" s="151"/>
      <c r="D99" s="5" t="s">
        <v>5</v>
      </c>
    </row>
    <row r="100" spans="1:4" x14ac:dyDescent="0.25">
      <c r="A100" s="2" t="s">
        <v>56</v>
      </c>
      <c r="B100" s="190" t="s">
        <v>57</v>
      </c>
      <c r="C100" s="190"/>
      <c r="D100" s="12">
        <f>D90</f>
        <v>0</v>
      </c>
    </row>
    <row r="101" spans="1:4" hidden="1" x14ac:dyDescent="0.25">
      <c r="A101" s="2" t="s">
        <v>64</v>
      </c>
      <c r="B101" s="8" t="s">
        <v>68</v>
      </c>
      <c r="C101" s="8"/>
      <c r="D101" s="11">
        <f>C96</f>
        <v>0</v>
      </c>
    </row>
    <row r="102" spans="1:4" x14ac:dyDescent="0.25">
      <c r="A102" s="188" t="s">
        <v>18</v>
      </c>
      <c r="B102" s="188"/>
      <c r="C102" s="188"/>
      <c r="D102" s="12">
        <f>SUM(D100:D101)</f>
        <v>0</v>
      </c>
    </row>
    <row r="104" spans="1:4" x14ac:dyDescent="0.25">
      <c r="A104" s="192" t="s">
        <v>69</v>
      </c>
      <c r="B104" s="192"/>
      <c r="C104" s="192"/>
      <c r="D104" s="192"/>
    </row>
    <row r="105" spans="1:4" x14ac:dyDescent="0.25">
      <c r="A105" s="21">
        <v>5</v>
      </c>
      <c r="B105" s="151" t="s">
        <v>70</v>
      </c>
      <c r="C105" s="151"/>
      <c r="D105" s="5" t="s">
        <v>5</v>
      </c>
    </row>
    <row r="106" spans="1:4" x14ac:dyDescent="0.25">
      <c r="A106" s="2" t="s">
        <v>6</v>
      </c>
      <c r="B106" s="190" t="s">
        <v>71</v>
      </c>
      <c r="C106" s="190"/>
      <c r="D106" s="12">
        <v>0</v>
      </c>
    </row>
    <row r="107" spans="1:4" x14ac:dyDescent="0.25">
      <c r="A107" s="2" t="s">
        <v>8</v>
      </c>
      <c r="B107" s="190" t="s">
        <v>72</v>
      </c>
      <c r="C107" s="190"/>
      <c r="D107" s="12">
        <v>0</v>
      </c>
    </row>
    <row r="108" spans="1:4" x14ac:dyDescent="0.25">
      <c r="A108" s="2" t="s">
        <v>10</v>
      </c>
      <c r="B108" s="190" t="s">
        <v>73</v>
      </c>
      <c r="C108" s="190"/>
      <c r="D108" s="12">
        <v>0</v>
      </c>
    </row>
    <row r="109" spans="1:4" x14ac:dyDescent="0.25">
      <c r="A109" s="2" t="s">
        <v>12</v>
      </c>
      <c r="B109" s="190" t="s">
        <v>17</v>
      </c>
      <c r="C109" s="190"/>
      <c r="D109" s="12">
        <v>0</v>
      </c>
    </row>
    <row r="110" spans="1:4" x14ac:dyDescent="0.25">
      <c r="A110" s="188" t="s">
        <v>18</v>
      </c>
      <c r="B110" s="188"/>
      <c r="C110" s="188"/>
      <c r="D110" s="12">
        <f>SUM(D106:D109)</f>
        <v>0</v>
      </c>
    </row>
    <row r="111" spans="1:4" x14ac:dyDescent="0.25">
      <c r="A111" s="191" t="s">
        <v>83</v>
      </c>
      <c r="B111" s="191"/>
      <c r="C111" s="191"/>
      <c r="D111" s="191"/>
    </row>
    <row r="113" spans="1:4" x14ac:dyDescent="0.25">
      <c r="A113" s="192" t="s">
        <v>74</v>
      </c>
      <c r="B113" s="192"/>
      <c r="C113" s="192"/>
      <c r="D113" s="192"/>
    </row>
    <row r="114" spans="1:4" x14ac:dyDescent="0.25">
      <c r="A114" s="193" t="s">
        <v>124</v>
      </c>
      <c r="B114" s="193"/>
      <c r="C114" s="194" t="s">
        <v>125</v>
      </c>
      <c r="D114" s="194"/>
    </row>
    <row r="115" spans="1:4" x14ac:dyDescent="0.25">
      <c r="A115" s="21">
        <v>6</v>
      </c>
      <c r="B115" s="5" t="s">
        <v>75</v>
      </c>
      <c r="C115" s="5" t="s">
        <v>29</v>
      </c>
      <c r="D115" s="21" t="s">
        <v>5</v>
      </c>
    </row>
    <row r="116" spans="1:4" x14ac:dyDescent="0.25">
      <c r="A116" s="2" t="s">
        <v>6</v>
      </c>
      <c r="B116" s="8" t="s">
        <v>76</v>
      </c>
      <c r="C116" s="13">
        <v>0</v>
      </c>
      <c r="D116" s="10">
        <f>C116*D134</f>
        <v>0</v>
      </c>
    </row>
    <row r="117" spans="1:4" x14ac:dyDescent="0.25">
      <c r="A117" s="2" t="s">
        <v>8</v>
      </c>
      <c r="B117" s="8" t="s">
        <v>77</v>
      </c>
      <c r="C117" s="13">
        <v>0</v>
      </c>
      <c r="D117" s="10">
        <f>C117*D134</f>
        <v>0</v>
      </c>
    </row>
    <row r="118" spans="1:4" x14ac:dyDescent="0.25">
      <c r="A118" s="2" t="s">
        <v>10</v>
      </c>
      <c r="B118" s="8" t="s">
        <v>133</v>
      </c>
      <c r="C118" s="14">
        <f>SUM(C119:C121)</f>
        <v>8.6499999999999994E-2</v>
      </c>
      <c r="D118" s="10">
        <f>(D134+D117+D116)*(C118/IF(C114="Lucro presumido",91.45%,85.75%))</f>
        <v>0</v>
      </c>
    </row>
    <row r="119" spans="1:4" x14ac:dyDescent="0.25">
      <c r="A119" s="2" t="s">
        <v>128</v>
      </c>
      <c r="B119" s="8" t="s">
        <v>127</v>
      </c>
      <c r="C119" s="14">
        <f>IF(C114="Lucro presumido",0.65%,1.65%)</f>
        <v>6.5000000000000006E-3</v>
      </c>
      <c r="D119" s="27" t="s">
        <v>126</v>
      </c>
    </row>
    <row r="120" spans="1:4" x14ac:dyDescent="0.25">
      <c r="A120" s="2" t="s">
        <v>130</v>
      </c>
      <c r="B120" s="8" t="s">
        <v>129</v>
      </c>
      <c r="C120" s="14">
        <f>IF(C114="Lucro presumido",3%,7.6%)</f>
        <v>0.03</v>
      </c>
      <c r="D120" s="27" t="s">
        <v>126</v>
      </c>
    </row>
    <row r="121" spans="1:4" x14ac:dyDescent="0.25">
      <c r="A121" s="2" t="s">
        <v>132</v>
      </c>
      <c r="B121" s="8" t="s">
        <v>131</v>
      </c>
      <c r="C121" s="14">
        <v>0.05</v>
      </c>
      <c r="D121" s="27" t="s">
        <v>126</v>
      </c>
    </row>
    <row r="122" spans="1:4" ht="30" x14ac:dyDescent="0.25">
      <c r="A122" s="7" t="s">
        <v>12</v>
      </c>
      <c r="B122" s="4" t="s">
        <v>135</v>
      </c>
      <c r="C122" s="28">
        <v>0</v>
      </c>
      <c r="D122" s="29">
        <f>(D134+D117+D116)*(C122/IF(C114="Lucro presumido",91.45%,85.75%))</f>
        <v>0</v>
      </c>
    </row>
    <row r="123" spans="1:4" x14ac:dyDescent="0.25">
      <c r="A123" s="188" t="s">
        <v>18</v>
      </c>
      <c r="B123" s="188"/>
      <c r="C123" s="14">
        <f>SUM(C116:C118)+(C122)</f>
        <v>8.6499999999999994E-2</v>
      </c>
      <c r="D123" s="10">
        <f>SUM(D116:D118)+D122</f>
        <v>0</v>
      </c>
    </row>
    <row r="124" spans="1:4" x14ac:dyDescent="0.25">
      <c r="A124" s="191" t="s">
        <v>84</v>
      </c>
      <c r="B124" s="191"/>
      <c r="C124" s="191"/>
      <c r="D124" s="191"/>
    </row>
    <row r="125" spans="1:4" ht="27" customHeight="1" x14ac:dyDescent="0.25">
      <c r="A125" s="191" t="s">
        <v>134</v>
      </c>
      <c r="B125" s="191"/>
      <c r="C125" s="191"/>
      <c r="D125" s="191"/>
    </row>
    <row r="127" spans="1:4" x14ac:dyDescent="0.25">
      <c r="A127" s="192" t="s">
        <v>120</v>
      </c>
      <c r="B127" s="192"/>
      <c r="C127" s="192"/>
      <c r="D127" s="192"/>
    </row>
    <row r="128" spans="1:4" x14ac:dyDescent="0.25">
      <c r="A128" s="195" t="s">
        <v>85</v>
      </c>
      <c r="B128" s="196"/>
      <c r="C128" s="197"/>
      <c r="D128" s="5" t="s">
        <v>78</v>
      </c>
    </row>
    <row r="129" spans="1:4" x14ac:dyDescent="0.25">
      <c r="A129" s="7" t="s">
        <v>6</v>
      </c>
      <c r="B129" s="189" t="s">
        <v>79</v>
      </c>
      <c r="C129" s="189"/>
      <c r="D129" s="12">
        <f>D19</f>
        <v>0</v>
      </c>
    </row>
    <row r="130" spans="1:4" ht="30" customHeight="1" x14ac:dyDescent="0.25">
      <c r="A130" s="7" t="s">
        <v>8</v>
      </c>
      <c r="B130" s="189" t="s">
        <v>20</v>
      </c>
      <c r="C130" s="189"/>
      <c r="D130" s="12">
        <f>D64</f>
        <v>0</v>
      </c>
    </row>
    <row r="131" spans="1:4" x14ac:dyDescent="0.25">
      <c r="A131" s="7" t="s">
        <v>10</v>
      </c>
      <c r="B131" s="189" t="s">
        <v>80</v>
      </c>
      <c r="C131" s="189"/>
      <c r="D131" s="12">
        <f>D75</f>
        <v>0</v>
      </c>
    </row>
    <row r="132" spans="1:4" ht="30" customHeight="1" x14ac:dyDescent="0.25">
      <c r="A132" s="7" t="s">
        <v>12</v>
      </c>
      <c r="B132" s="189" t="s">
        <v>55</v>
      </c>
      <c r="C132" s="189"/>
      <c r="D132" s="12">
        <f>D102</f>
        <v>0</v>
      </c>
    </row>
    <row r="133" spans="1:4" x14ac:dyDescent="0.25">
      <c r="A133" s="7" t="s">
        <v>14</v>
      </c>
      <c r="B133" s="189" t="s">
        <v>69</v>
      </c>
      <c r="C133" s="189"/>
      <c r="D133" s="12">
        <f>D110</f>
        <v>0</v>
      </c>
    </row>
    <row r="134" spans="1:4" x14ac:dyDescent="0.25">
      <c r="A134" s="188" t="s">
        <v>81</v>
      </c>
      <c r="B134" s="188"/>
      <c r="C134" s="188"/>
      <c r="D134" s="12">
        <f>SUM(D129:D133)</f>
        <v>0</v>
      </c>
    </row>
    <row r="135" spans="1:4" x14ac:dyDescent="0.25">
      <c r="A135" s="2" t="s">
        <v>16</v>
      </c>
      <c r="B135" s="190" t="s">
        <v>74</v>
      </c>
      <c r="C135" s="190"/>
      <c r="D135" s="12">
        <f>D123</f>
        <v>0</v>
      </c>
    </row>
    <row r="136" spans="1:4" x14ac:dyDescent="0.25">
      <c r="A136" s="188" t="s">
        <v>82</v>
      </c>
      <c r="B136" s="188"/>
      <c r="C136" s="188"/>
      <c r="D136" s="12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 xr:uid="{00000000-0002-0000-0500-000000000000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Quadro-Resumo Contrato</vt:lpstr>
      <vt:lpstr>Acréscimo</vt:lpstr>
      <vt:lpstr>Serviço 1</vt:lpstr>
      <vt:lpstr>Anexo Transporte</vt:lpstr>
      <vt:lpstr>Anexo Uniformes</vt:lpstr>
      <vt:lpstr>Garantia</vt:lpstr>
      <vt:lpstr>Serviço 2</vt:lpstr>
      <vt:lpstr>Serviço 3</vt:lpstr>
      <vt:lpstr>'Anexo Uniformes'!Area_de_impressao</vt:lpstr>
      <vt:lpstr>'Anexo Uniformes'!Print_Area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Fontoura Campos da Silva</dc:creator>
  <cp:lastModifiedBy>Fernanda Mateus Kawano</cp:lastModifiedBy>
  <cp:lastPrinted>2019-07-26T18:13:31Z</cp:lastPrinted>
  <dcterms:created xsi:type="dcterms:W3CDTF">2019-04-29T17:44:08Z</dcterms:created>
  <dcterms:modified xsi:type="dcterms:W3CDTF">2024-05-24T18:06:44Z</dcterms:modified>
</cp:coreProperties>
</file>