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drigo.jordao\Downloads\"/>
    </mc:Choice>
  </mc:AlternateContent>
  <xr:revisionPtr revIDLastSave="0" documentId="13_ncr:1_{08940E47-0E65-45F8-B3B7-A01F41C80B81}" xr6:coauthVersionLast="47" xr6:coauthVersionMax="47" xr10:uidLastSave="{00000000-0000-0000-0000-000000000000}"/>
  <bookViews>
    <workbookView xWindow="28680" yWindow="-120" windowWidth="29040" windowHeight="15840" tabRatio="920" xr2:uid="{00000000-000D-0000-FFFF-FFFF00000000}"/>
  </bookViews>
  <sheets>
    <sheet name="Contratação Direta - Grupo 1" sheetId="76" r:id="rId1"/>
    <sheet name="GRUPO - 19" sheetId="5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76" l="1"/>
  <c r="J37" i="76"/>
  <c r="J38" i="76"/>
  <c r="J39" i="76"/>
  <c r="J40" i="76"/>
  <c r="J36" i="76"/>
  <c r="J32" i="76"/>
  <c r="J33" i="76"/>
  <c r="J34" i="76"/>
  <c r="J35" i="76"/>
  <c r="J31" i="76"/>
  <c r="I41" i="76"/>
  <c r="I36" i="76"/>
  <c r="I31" i="76"/>
  <c r="K31" i="76" l="1"/>
  <c r="K36" i="76" l="1"/>
  <c r="L31" i="76"/>
  <c r="F17" i="76" l="1"/>
  <c r="F10" i="76"/>
  <c r="F9" i="76"/>
  <c r="K41" i="76" l="1"/>
  <c r="L41" i="76" s="1"/>
  <c r="J42" i="76"/>
  <c r="J43" i="76" l="1"/>
  <c r="J41" i="76"/>
  <c r="F16" i="76"/>
  <c r="F23" i="76"/>
  <c r="F27" i="76" l="1"/>
  <c r="F24" i="76"/>
  <c r="F20" i="76"/>
  <c r="F13" i="76"/>
  <c r="F25" i="76" l="1"/>
  <c r="F26" i="76" s="1"/>
  <c r="F11" i="76" l="1"/>
  <c r="F12" i="76" s="1"/>
  <c r="F18" i="76" l="1"/>
  <c r="F19" i="76" s="1"/>
  <c r="L44" i="76"/>
  <c r="G5" i="54" l="1"/>
  <c r="G4" i="54" l="1"/>
  <c r="G3" i="54"/>
  <c r="G6" i="5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Leumaise Aparecida dos Santos</author>
  </authors>
  <commentList>
    <comment ref="P4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Leumaise Aparecida dos Santos: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<sst xmlns="http://schemas.openxmlformats.org/spreadsheetml/2006/main" count="144" uniqueCount="97">
  <si>
    <t>SEÇÃO DE COMPRAS - SECOMP / SUCOP/SAD</t>
  </si>
  <si>
    <t>Mapa Comparativo</t>
  </si>
  <si>
    <t>ITEM</t>
  </si>
  <si>
    <t>UND</t>
  </si>
  <si>
    <t>QTD.</t>
  </si>
  <si>
    <t>EMPRESAS</t>
  </si>
  <si>
    <t>VALOR
UNIT.</t>
  </si>
  <si>
    <t>Und</t>
  </si>
  <si>
    <t>TOTAL:</t>
  </si>
  <si>
    <t>ESPECIFICAÇÃO</t>
  </si>
  <si>
    <t>MÉDIAS/MEDIANA</t>
  </si>
  <si>
    <t>Caixa</t>
  </si>
  <si>
    <t>GRUPO 19 - MATERIAIS PARA VEDAÇÃO</t>
  </si>
  <si>
    <t>SINAPI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</si>
  <si>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</si>
  <si>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</si>
  <si>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</si>
  <si>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</si>
  <si>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</si>
  <si>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</si>
  <si>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</si>
  <si>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</si>
  <si>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</si>
  <si>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</si>
  <si>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</si>
  <si>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https://www.leroymerlin.com.br/impermeabilizante-sika-top-107-cinza-argamassa-aditivo-18kg_86693376?store_code=23&amp;gclid=EAIaIQobChMIirud95f76wIVUw-RCh3fkQbJEAYYASABEgLGdfD_BwE</t>
  </si>
  <si>
    <t>Documento de autorização do porte de arma de fogo institucional, em PVC laminado flexível, com cristal de alta qualidade, padrão CR-80, dupla face, cantos arredondados. </t>
  </si>
  <si>
    <t>TIPO COTAÇÃO</t>
  </si>
  <si>
    <t>PROCESSO SEI N. 0001422-18.2021.4.90.8000</t>
  </si>
  <si>
    <r>
      <t xml:space="preserve">OBJETO: </t>
    </r>
    <r>
      <rPr>
        <sz val="11"/>
        <color theme="1"/>
        <rFont val="Calibri"/>
        <family val="2"/>
        <scheme val="minor"/>
      </rPr>
      <t>Contratação de empresa especializada para a prestação do serviço de confecção e fornecimento de carteiras de identidade funcional para os servidores do Conselho da Justiça Federal e da Justiça Federal de 1º e 2º graus, de acordo com as Resoluções CJF n. 3, de 10 de março de 2008 e CNJ n. 380, de 16 de março de 2021, bem como o documento de autorização do porte de arma de fogo institucional, conforme Resolução CNJ n. 380/2021.</t>
    </r>
  </si>
  <si>
    <t>GIESECKE+DEVRIENT MOBILE SECURITY BRASIL INDUSTRIA E CO - CNPJ 04.400.995/0003-09</t>
  </si>
  <si>
    <t>VALID SOLUCOES S A - CNPJ 33.113.309/0001-47</t>
  </si>
  <si>
    <t>RS de Paula Ind e Com Gráfico Ltda - CNPJ 02.055.120/0001-11</t>
  </si>
  <si>
    <t>Cipriani &amp; Cipriani Ltda. - CNPJ 01.805.545/0001-38</t>
  </si>
  <si>
    <t>CONTIPLAN INDUSTRIA GRAFICA LTDA - CNPJ 02.290.545/0001-05</t>
  </si>
  <si>
    <t xml:space="preserve">GL Editora Gráfica Ltda. - 04.137.442/0001-35 </t>
  </si>
  <si>
    <t>TRE-AC - PE 19/2021</t>
  </si>
  <si>
    <t>PORTE</t>
  </si>
  <si>
    <t>DEMAIS</t>
  </si>
  <si>
    <t>ME</t>
  </si>
  <si>
    <t>MÉDIA</t>
  </si>
  <si>
    <t>DESVIO PADRÃO AMOSTRAL</t>
  </si>
  <si>
    <t>COEFICIENTE DE VARIAÇÃO</t>
  </si>
  <si>
    <t>MÉTODO ESTATÍSCO</t>
  </si>
  <si>
    <t>PREÇO MÍNIMO</t>
  </si>
  <si>
    <t>ITEM 1</t>
  </si>
  <si>
    <t>ITEM 2</t>
  </si>
  <si>
    <t>ITEM 3</t>
  </si>
  <si>
    <t>Comando da Marinha - ATA PE 00003/2021 (26/08/2021)</t>
  </si>
  <si>
    <t>Departamento de Polícia Federal - ATA PE 00030/2021 5/11/2021)</t>
  </si>
  <si>
    <t>Governo do Estado de Rondônia - ATA PE 00280/2021 (27/10/2021)</t>
  </si>
  <si>
    <t>ATA PE 3/2021 - Colégio Militar de Curitiba (6/10/2021)</t>
  </si>
  <si>
    <t>Tribunal de Justiça de Santa Catarina - PE 00016/2021(16/03/2021)</t>
  </si>
  <si>
    <t>MÉDIA/MEDIANA</t>
  </si>
  <si>
    <t>VALOR TOTAL</t>
  </si>
  <si>
    <t>Demais</t>
  </si>
  <si>
    <t>Carteira de identificação funcional para servidores em policarbonato com chip de contato</t>
  </si>
  <si>
    <t>Carteira de identidade funcional dos inspetores e agentes de polícia judicial, em policarbonato com chip de contato. </t>
  </si>
  <si>
    <r>
      <t>Observações</t>
    </r>
    <r>
      <rPr>
        <sz val="10"/>
        <color rgb="FF000000"/>
        <rFont val="Arial"/>
        <family val="2"/>
        <charset val="1"/>
      </rPr>
      <t xml:space="preserve">:
</t>
    </r>
    <r>
      <rPr>
        <b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>. As cotações que estão com a fonte na cor</t>
    </r>
    <r>
      <rPr>
        <b/>
        <sz val="10"/>
        <color theme="9" tint="-0.249977111117893"/>
        <rFont val="Arial"/>
        <family val="2"/>
      </rPr>
      <t xml:space="preserve"> azul</t>
    </r>
    <r>
      <rPr>
        <sz val="10"/>
        <color rgb="FF000000"/>
        <rFont val="Arial"/>
        <family val="2"/>
      </rPr>
      <t xml:space="preserve"> se referem a Atas de Pregão Eletrônico, realizados nos útlimos 12 (doze) meses.
</t>
    </r>
    <r>
      <rPr>
        <b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. </t>
    </r>
    <r>
      <rPr>
        <sz val="10"/>
        <color rgb="FF000000"/>
        <rFont val="Arial"/>
        <family val="2"/>
        <charset val="1"/>
      </rPr>
      <t xml:space="preserve">Os valores depreços públicos classificados como inexequíveis, são considerados válidos para efeito de cálclo de média/mediana, conforme Manual de Pesquisa de Preços do STJ.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</si>
  <si>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Conselho federal de Psicologia - ATA PE 6/2022</t>
  </si>
  <si>
    <t>Thomas Greg &amp; Sons Gráfica e Serviços Ltda.</t>
  </si>
  <si>
    <t>Conselho de Arquitetura e urbanismo do Brasil - PE 2/2021</t>
  </si>
  <si>
    <t>LEVANTAMENTO/GERENCIAMENTO DE RISCOS:</t>
  </si>
  <si>
    <t>OBSERVAÇÕES IMPORTANTES PARA LEVANTAMENTO DE RISCOS:</t>
  </si>
  <si>
    <t>RESPOSTA:</t>
  </si>
  <si>
    <t xml:space="preserve">1. </t>
  </si>
  <si>
    <t>Prazo de entrega diferenciado?</t>
  </si>
  <si>
    <t>NÃO</t>
  </si>
  <si>
    <t>2.</t>
  </si>
  <si>
    <t>Garantia adicional fora a do produto?</t>
  </si>
  <si>
    <t>3.</t>
  </si>
  <si>
    <t>Há serviços de instalação incluído?</t>
  </si>
  <si>
    <t>N/A</t>
  </si>
  <si>
    <t>4.</t>
  </si>
  <si>
    <t>O serviço comercializado em dólar?</t>
  </si>
  <si>
    <t>5.</t>
  </si>
  <si>
    <t xml:space="preserve">O valor estimado sugere contratação exclusiva para ME e EPP? </t>
  </si>
  <si>
    <t>6.</t>
  </si>
  <si>
    <t>Há, pelo menos, 3 empresas ME e EPP participando da cotação? R: Sim, considerando as contratações de outros órgãos que são com empresas ME/EPP</t>
  </si>
  <si>
    <t>SIM</t>
  </si>
  <si>
    <t>7.</t>
  </si>
  <si>
    <t>Há flagrante diferença de preços entre ME/EPP e ampla concorrência?</t>
  </si>
  <si>
    <t>8.</t>
  </si>
  <si>
    <t>Há indício de monopólio ?</t>
  </si>
  <si>
    <t>9.</t>
  </si>
  <si>
    <t>Há flagrante diferença de preços entre o mapa e o valor inicialmente orçado nos estudos tecnicos preliminares? A diferença ocorreu em razão da desconsideração de preços elevados no mapa comparativo.</t>
  </si>
  <si>
    <t>10.</t>
  </si>
  <si>
    <t>Há notícias mercadológicas que indiquema ausência de matéria prima no mercado e/ou aumento expressivo de preços em mídias oficiais?</t>
  </si>
  <si>
    <t xml:space="preserve">11. </t>
  </si>
  <si>
    <t>Observar se os preços de internet não estão abarcando promoções temporais e/ou quantitativas que possam influcienciar no preço de forma</t>
  </si>
  <si>
    <t>GERENCIAMENTO DOS RISCOS:</t>
  </si>
  <si>
    <t>*Os potenciais riscos devem ser explicitados na informação da unidade.</t>
  </si>
  <si>
    <t>*Os riscos que influenciam diretemente na seleção do fornecedor devem ser encaminhados à Seção de Licitações.</t>
  </si>
  <si>
    <t>* Juntar aos autos a relação de possíveis fornecedores que foram consultados e não enviaram propostas.</t>
  </si>
  <si>
    <t>*Observar se há proposta direta com fornecedor que também esteja fornecendo para a administração (ARP</t>
  </si>
  <si>
    <t xml:space="preserve"> e contratos) em preço manifestamente inferior, com vistas ao questionamento e análise crítica.</t>
  </si>
  <si>
    <t xml:space="preserve"> Brasília, 17/05/2022
LEUMAISE APARECIDA DOS SANTOS
Assistente III - Seção de Compras - SECOMP/SUCOP/SAD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</si>
</sst>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3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9" tint="-0.249977111117893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name val="Calibri"/>
      <family val="2"/>
    </font>
    <font>
      <b/>
      <sz val="12"/>
      <color theme="1"/>
      <name val="Symbol"/>
      <family val="2"/>
      <charset val="2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color theme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rgb="FFFFFF9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</cellStyleXfs>
  <cellXfs count="13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4" fontId="0" fillId="0" borderId="0" xfId="0" applyNumberFormat="1"/>
    <xf numFmtId="164" fontId="4" fillId="10" borderId="16" xfId="0" applyNumberFormat="1" applyFont="1" applyFill="1" applyBorder="1" applyAlignment="1">
      <alignment vertical="center"/>
    </xf>
    <xf numFmtId="0" fontId="4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10" fillId="0" borderId="7" xfId="6" applyBorder="1" applyAlignment="1"/>
    <xf numFmtId="0" fontId="13" fillId="0" borderId="0" xfId="7" applyFont="1" applyBorder="1" applyAlignment="1"/>
    <xf numFmtId="0" fontId="25" fillId="0" borderId="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44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44" fontId="25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44" fontId="25" fillId="2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13" borderId="0" xfId="10" applyFont="1" applyAlignment="1">
      <alignment horizontal="left" vertical="center"/>
    </xf>
    <xf numFmtId="0" fontId="24" fillId="13" borderId="0" xfId="10" applyFont="1"/>
    <xf numFmtId="0" fontId="24" fillId="13" borderId="0" xfId="10" applyFont="1" applyAlignment="1">
      <alignment horizontal="center"/>
    </xf>
    <xf numFmtId="0" fontId="24" fillId="13" borderId="0" xfId="10" applyFont="1" applyAlignment="1">
      <alignment horizontal="center" vertical="center"/>
    </xf>
    <xf numFmtId="44" fontId="24" fillId="13" borderId="0" xfId="1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/>
    <xf numFmtId="4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164" fontId="24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12" borderId="0" xfId="9" applyFont="1" applyAlignment="1">
      <alignment horizontal="left"/>
    </xf>
    <xf numFmtId="0" fontId="24" fillId="0" borderId="0" xfId="0" applyFont="1" applyAlignment="1">
      <alignment horizontal="center"/>
    </xf>
    <xf numFmtId="44" fontId="24" fillId="0" borderId="0" xfId="0" applyNumberFormat="1" applyFont="1" applyAlignment="1">
      <alignment horizontal="center" vertical="center"/>
    </xf>
    <xf numFmtId="0" fontId="12" fillId="8" borderId="27" xfId="8" applyBorder="1" applyAlignment="1">
      <alignment horizontal="center" vertical="center"/>
    </xf>
    <xf numFmtId="0" fontId="12" fillId="8" borderId="28" xfId="8" applyBorder="1" applyAlignment="1">
      <alignment horizontal="center" vertical="center"/>
    </xf>
    <xf numFmtId="0" fontId="12" fillId="8" borderId="28" xfId="8" applyBorder="1" applyAlignment="1">
      <alignment horizontal="center" vertical="center" wrapText="1"/>
    </xf>
    <xf numFmtId="44" fontId="12" fillId="8" borderId="28" xfId="8" applyNumberFormat="1" applyBorder="1" applyAlignment="1">
      <alignment horizontal="center" vertical="center" wrapText="1"/>
    </xf>
    <xf numFmtId="44" fontId="25" fillId="2" borderId="26" xfId="0" applyNumberFormat="1" applyFont="1" applyFill="1" applyBorder="1" applyAlignment="1">
      <alignment horizontal="center" vertical="center"/>
    </xf>
    <xf numFmtId="44" fontId="25" fillId="2" borderId="2" xfId="0" applyNumberFormat="1" applyFont="1" applyFill="1" applyBorder="1" applyAlignment="1">
      <alignment horizontal="center" vertical="center"/>
    </xf>
    <xf numFmtId="44" fontId="12" fillId="8" borderId="30" xfId="8" applyNumberFormat="1" applyBorder="1" applyAlignment="1">
      <alignment horizontal="center" vertical="center" wrapText="1"/>
    </xf>
    <xf numFmtId="44" fontId="12" fillId="8" borderId="29" xfId="8" applyNumberFormat="1" applyBorder="1" applyAlignment="1">
      <alignment vertical="center" wrapText="1"/>
    </xf>
    <xf numFmtId="164" fontId="4" fillId="10" borderId="24" xfId="0" applyNumberFormat="1" applyFont="1" applyFill="1" applyBorder="1" applyAlignment="1">
      <alignment horizontal="right" vertical="center" wrapText="1"/>
    </xf>
    <xf numFmtId="164" fontId="4" fillId="10" borderId="25" xfId="0" applyNumberFormat="1" applyFont="1" applyFill="1" applyBorder="1" applyAlignment="1">
      <alignment horizontal="right" vertical="center" wrapText="1"/>
    </xf>
    <xf numFmtId="0" fontId="25" fillId="0" borderId="17" xfId="0" applyFont="1" applyBorder="1" applyAlignment="1">
      <alignment horizontal="center" vertical="center" wrapText="1"/>
    </xf>
    <xf numFmtId="44" fontId="25" fillId="2" borderId="1" xfId="0" applyNumberFormat="1" applyFont="1" applyFill="1" applyBorder="1" applyAlignment="1">
      <alignment horizontal="center" vertical="center"/>
    </xf>
    <xf numFmtId="44" fontId="27" fillId="9" borderId="2" xfId="0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44" fontId="25" fillId="2" borderId="14" xfId="0" applyNumberFormat="1" applyFont="1" applyFill="1" applyBorder="1" applyAlignment="1">
      <alignment horizontal="center" vertical="center"/>
    </xf>
    <xf numFmtId="44" fontId="25" fillId="0" borderId="14" xfId="0" applyNumberFormat="1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2" fillId="7" borderId="4" xfId="0" applyFont="1" applyFill="1" applyBorder="1" applyAlignment="1">
      <alignment horizontal="left" vertical="center" wrapText="1"/>
    </xf>
    <xf numFmtId="44" fontId="25" fillId="0" borderId="1" xfId="0" applyNumberFormat="1" applyFont="1" applyBorder="1" applyAlignment="1">
      <alignment horizontal="center" vertical="center" wrapText="1"/>
    </xf>
    <xf numFmtId="44" fontId="25" fillId="0" borderId="33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vertical="center" wrapText="1"/>
    </xf>
    <xf numFmtId="0" fontId="25" fillId="0" borderId="33" xfId="0" applyFont="1" applyBorder="1" applyAlignment="1">
      <alignment horizontal="center" vertical="center" wrapText="1"/>
    </xf>
    <xf numFmtId="44" fontId="25" fillId="2" borderId="31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44" fontId="28" fillId="9" borderId="2" xfId="0" applyNumberFormat="1" applyFont="1" applyFill="1" applyBorder="1" applyAlignment="1">
      <alignment horizontal="center" vertical="center"/>
    </xf>
    <xf numFmtId="44" fontId="28" fillId="9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28" fillId="9" borderId="4" xfId="0" applyNumberFormat="1" applyFont="1" applyFill="1" applyBorder="1" applyAlignment="1">
      <alignment horizontal="center" vertical="center"/>
    </xf>
    <xf numFmtId="44" fontId="12" fillId="8" borderId="37" xfId="8" applyNumberFormat="1" applyBorder="1" applyAlignment="1">
      <alignment vertical="center" wrapText="1"/>
    </xf>
    <xf numFmtId="44" fontId="28" fillId="9" borderId="26" xfId="0" applyNumberFormat="1" applyFont="1" applyFill="1" applyBorder="1" applyAlignment="1">
      <alignment horizontal="center" vertical="center"/>
    </xf>
    <xf numFmtId="44" fontId="30" fillId="9" borderId="2" xfId="0" applyNumberFormat="1" applyFont="1" applyFill="1" applyBorder="1" applyAlignment="1">
      <alignment horizontal="center" vertical="center"/>
    </xf>
    <xf numFmtId="44" fontId="30" fillId="9" borderId="1" xfId="0" applyNumberFormat="1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left" vertical="center" wrapText="1"/>
    </xf>
    <xf numFmtId="0" fontId="15" fillId="11" borderId="23" xfId="0" applyFont="1" applyFill="1" applyBorder="1" applyAlignment="1">
      <alignment horizontal="left" vertical="top" wrapText="1"/>
    </xf>
    <xf numFmtId="0" fontId="15" fillId="11" borderId="24" xfId="0" applyFont="1" applyFill="1" applyBorder="1" applyAlignment="1">
      <alignment horizontal="left" vertical="top" wrapText="1"/>
    </xf>
    <xf numFmtId="0" fontId="15" fillId="11" borderId="25" xfId="0" applyFont="1" applyFill="1" applyBorder="1" applyAlignment="1">
      <alignment horizontal="left" vertical="top" wrapText="1"/>
    </xf>
    <xf numFmtId="164" fontId="4" fillId="10" borderId="20" xfId="0" applyNumberFormat="1" applyFont="1" applyFill="1" applyBorder="1" applyAlignment="1">
      <alignment horizontal="right" vertical="center" wrapText="1"/>
    </xf>
    <xf numFmtId="164" fontId="4" fillId="10" borderId="21" xfId="0" applyNumberFormat="1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44" fontId="4" fillId="9" borderId="9" xfId="0" applyNumberFormat="1" applyFont="1" applyFill="1" applyBorder="1" applyAlignment="1">
      <alignment horizontal="center" vertical="center"/>
    </xf>
    <xf numFmtId="44" fontId="4" fillId="9" borderId="4" xfId="0" applyNumberFormat="1" applyFont="1" applyFill="1" applyBorder="1" applyAlignment="1">
      <alignment horizontal="center" vertical="center"/>
    </xf>
    <xf numFmtId="44" fontId="4" fillId="9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0" fillId="0" borderId="7" xfId="6" applyBorder="1" applyAlignment="1">
      <alignment horizontal="center"/>
    </xf>
    <xf numFmtId="44" fontId="4" fillId="9" borderId="26" xfId="0" applyNumberFormat="1" applyFont="1" applyFill="1" applyBorder="1" applyAlignment="1">
      <alignment horizontal="center" vertical="center"/>
    </xf>
    <xf numFmtId="44" fontId="4" fillId="9" borderId="13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44" fontId="4" fillId="9" borderId="31" xfId="0" applyNumberFormat="1" applyFont="1" applyFill="1" applyBorder="1" applyAlignment="1">
      <alignment horizontal="center" vertical="center"/>
    </xf>
    <xf numFmtId="44" fontId="4" fillId="9" borderId="2" xfId="0" applyNumberFormat="1" applyFont="1" applyFill="1" applyBorder="1" applyAlignment="1">
      <alignment horizontal="center" vertical="center"/>
    </xf>
    <xf numFmtId="44" fontId="26" fillId="9" borderId="31" xfId="0" applyNumberFormat="1" applyFont="1" applyFill="1" applyBorder="1" applyAlignment="1">
      <alignment horizontal="center" vertical="center"/>
    </xf>
    <xf numFmtId="44" fontId="26" fillId="9" borderId="4" xfId="0" applyNumberFormat="1" applyFont="1" applyFill="1" applyBorder="1" applyAlignment="1">
      <alignment horizontal="center" vertical="center"/>
    </xf>
    <xf numFmtId="44" fontId="26" fillId="9" borderId="2" xfId="0" applyNumberFormat="1" applyFont="1" applyFill="1" applyBorder="1" applyAlignment="1">
      <alignment horizontal="center" vertical="center"/>
    </xf>
    <xf numFmtId="44" fontId="4" fillId="9" borderId="32" xfId="0" applyNumberFormat="1" applyFont="1" applyFill="1" applyBorder="1" applyAlignment="1">
      <alignment horizontal="center" vertical="center"/>
    </xf>
    <xf numFmtId="44" fontId="4" fillId="9" borderId="35" xfId="0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44" fontId="4" fillId="9" borderId="36" xfId="0" applyNumberFormat="1" applyFont="1" applyFill="1" applyBorder="1" applyAlignment="1">
      <alignment horizontal="center" vertical="center"/>
    </xf>
    <xf numFmtId="44" fontId="4" fillId="9" borderId="15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</cellXfs>
  <cellStyles count="11">
    <cellStyle name="40% - Ênfase4" xfId="10" builtinId="43"/>
    <cellStyle name="60% - Ênfase2" xfId="9" builtinId="36"/>
    <cellStyle name="Ênfase2" xfId="8" builtinId="33"/>
    <cellStyle name="Hiperlink" xfId="1" builtinId="8"/>
    <cellStyle name="Normal" xfId="0" builtinId="0"/>
    <cellStyle name="Normal 2" xfId="3" xr:uid="{00000000-0005-0000-0000-000004000000}"/>
    <cellStyle name="Porcentagem 2" xfId="5" xr:uid="{00000000-0005-0000-0000-000005000000}"/>
    <cellStyle name="Porcentagem 3" xfId="4" xr:uid="{00000000-0005-0000-0000-000006000000}"/>
    <cellStyle name="Título 1" xfId="6" builtinId="16"/>
    <cellStyle name="Título 2" xfId="7" builtinId="17"/>
    <cellStyle name="Vírgula 2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eroymerlin.com.br/primer-manta-vedacit-18l-preta-vedacit_8700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R74"/>
  <sheetViews>
    <sheetView showGridLines="0" tabSelected="1" zoomScale="71" zoomScaleNormal="71" workbookViewId="0">
      <selection activeCell="L36" sqref="L36:L40"/>
    </sheetView>
  </sheetViews>
  <sheetFormatPr defaultColWidth="9.140625" defaultRowHeight="15" x14ac:dyDescent="0.25"/>
  <cols>
    <col min="1" max="1" width="5.28515625" style="20" customWidth="1"/>
    <col min="2" max="2" width="60.28515625" customWidth="1"/>
    <col min="3" max="3" width="6.28515625" customWidth="1"/>
    <col min="4" max="4" width="9.28515625" style="20" customWidth="1"/>
    <col min="5" max="5" width="19.5703125" style="13" customWidth="1"/>
    <col min="6" max="7" width="23.85546875" style="13" customWidth="1"/>
    <col min="8" max="8" width="14.85546875" style="13" customWidth="1"/>
    <col min="9" max="9" width="18.42578125" bestFit="1" customWidth="1"/>
    <col min="10" max="10" width="37.42578125" bestFit="1" customWidth="1"/>
    <col min="11" max="11" width="37.42578125" customWidth="1"/>
    <col min="12" max="12" width="23.42578125" bestFit="1" customWidth="1"/>
    <col min="13" max="13" width="9.28515625" customWidth="1"/>
    <col min="15" max="15" width="41.7109375" customWidth="1"/>
    <col min="18" max="18" width="11.5703125" bestFit="1" customWidth="1"/>
  </cols>
  <sheetData>
    <row r="1" spans="1:14" s="26" customFormat="1" x14ac:dyDescent="0.25">
      <c r="A1" s="24" t="s">
        <v>0</v>
      </c>
      <c r="B1" s="25"/>
      <c r="G1" s="38"/>
    </row>
    <row r="2" spans="1:14" s="26" customFormat="1" x14ac:dyDescent="0.25">
      <c r="A2" s="24" t="s">
        <v>28</v>
      </c>
      <c r="G2" s="38"/>
    </row>
    <row r="3" spans="1:14" s="26" customFormat="1" ht="66.75" customHeight="1" x14ac:dyDescent="0.25">
      <c r="A3" s="103" t="s">
        <v>29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5" spans="1:14" ht="20.25" thickBot="1" x14ac:dyDescent="0.35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27"/>
    </row>
    <row r="6" spans="1:14" ht="15.7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8" spans="1:14" ht="15.75" x14ac:dyDescent="0.25">
      <c r="A8" s="39" t="s">
        <v>45</v>
      </c>
      <c r="B8" s="40"/>
      <c r="C8" s="41"/>
      <c r="D8" s="40"/>
      <c r="E8" s="42"/>
      <c r="F8" s="43"/>
    </row>
    <row r="9" spans="1:14" ht="15.75" x14ac:dyDescent="0.25">
      <c r="A9" s="44" t="s">
        <v>40</v>
      </c>
      <c r="B9" s="45"/>
      <c r="C9" s="46"/>
      <c r="D9" s="45"/>
      <c r="E9" s="47"/>
      <c r="F9" s="48">
        <f>TRUNC(AVERAGE(H31:H35),2)</f>
        <v>46.9</v>
      </c>
    </row>
    <row r="10" spans="1:14" ht="15.75" x14ac:dyDescent="0.25">
      <c r="A10" s="44" t="s">
        <v>41</v>
      </c>
      <c r="B10" s="45"/>
      <c r="C10" s="49"/>
      <c r="D10" s="45"/>
      <c r="E10" s="47"/>
      <c r="F10" s="48">
        <f>_xlfn.STDEV.S(H31:H35)</f>
        <v>23.947944170638106</v>
      </c>
    </row>
    <row r="11" spans="1:14" ht="15.75" x14ac:dyDescent="0.25">
      <c r="A11" s="44" t="s">
        <v>42</v>
      </c>
      <c r="B11" s="45"/>
      <c r="C11" s="49"/>
      <c r="D11" s="45"/>
      <c r="E11" s="47"/>
      <c r="F11" s="50">
        <f>(F10/F9)*100</f>
        <v>51.061714649548207</v>
      </c>
    </row>
    <row r="12" spans="1:14" ht="15.75" x14ac:dyDescent="0.25">
      <c r="A12" s="44" t="s">
        <v>43</v>
      </c>
      <c r="B12" s="45"/>
      <c r="C12" s="51"/>
      <c r="D12" s="45"/>
      <c r="E12" s="47"/>
      <c r="F12" s="52" t="str">
        <f>IF(F11&gt;25,"Mediana","Média")</f>
        <v>Mediana</v>
      </c>
    </row>
    <row r="13" spans="1:14" ht="15.75" x14ac:dyDescent="0.25">
      <c r="A13" s="44" t="s">
        <v>44</v>
      </c>
      <c r="B13" s="45"/>
      <c r="C13" s="46"/>
      <c r="D13" s="45"/>
      <c r="E13" s="47"/>
      <c r="F13" s="48">
        <f>MIN(H31:H33)</f>
        <v>28.5</v>
      </c>
    </row>
    <row r="14" spans="1:14" ht="15.75" x14ac:dyDescent="0.25">
      <c r="A14" s="44"/>
      <c r="B14" s="45"/>
      <c r="C14" s="53"/>
      <c r="D14" s="45"/>
      <c r="E14" s="47"/>
      <c r="F14" s="53"/>
    </row>
    <row r="15" spans="1:14" ht="15.75" x14ac:dyDescent="0.25">
      <c r="A15" s="39" t="s">
        <v>46</v>
      </c>
      <c r="B15" s="40"/>
      <c r="C15" s="41"/>
      <c r="D15" s="40"/>
      <c r="E15" s="42"/>
      <c r="F15" s="43"/>
    </row>
    <row r="16" spans="1:14" ht="15.75" x14ac:dyDescent="0.25">
      <c r="A16" s="44" t="s">
        <v>40</v>
      </c>
      <c r="B16" s="45"/>
      <c r="C16" s="46"/>
      <c r="D16" s="45"/>
      <c r="E16" s="47"/>
      <c r="F16" s="48">
        <f>TRUNC(AVERAGE(H36:H40),2)</f>
        <v>46.9</v>
      </c>
    </row>
    <row r="17" spans="1:15" ht="15.75" x14ac:dyDescent="0.25">
      <c r="A17" s="44" t="s">
        <v>41</v>
      </c>
      <c r="B17" s="45"/>
      <c r="C17" s="49"/>
      <c r="D17" s="45"/>
      <c r="E17" s="47"/>
      <c r="F17" s="48">
        <f>_xlfn.STDEV.S(H36:H40)</f>
        <v>23.947944170638106</v>
      </c>
    </row>
    <row r="18" spans="1:15" ht="15.75" x14ac:dyDescent="0.25">
      <c r="A18" s="44" t="s">
        <v>42</v>
      </c>
      <c r="B18" s="45"/>
      <c r="C18" s="49"/>
      <c r="D18" s="45"/>
      <c r="E18" s="47"/>
      <c r="F18" s="50">
        <f>(F17/F16)*100</f>
        <v>51.061714649548207</v>
      </c>
    </row>
    <row r="19" spans="1:15" ht="15.75" x14ac:dyDescent="0.25">
      <c r="A19" s="44" t="s">
        <v>43</v>
      </c>
      <c r="B19" s="45"/>
      <c r="C19" s="51"/>
      <c r="D19" s="45"/>
      <c r="E19" s="47"/>
      <c r="F19" s="52" t="str">
        <f>IF(F18&gt;25,"Mediana","Média")</f>
        <v>Mediana</v>
      </c>
    </row>
    <row r="20" spans="1:15" ht="15.75" x14ac:dyDescent="0.25">
      <c r="A20" s="44" t="s">
        <v>44</v>
      </c>
      <c r="B20" s="45"/>
      <c r="C20" s="46"/>
      <c r="D20" s="45"/>
      <c r="E20" s="47"/>
      <c r="F20" s="48">
        <f>MIN(H39:H40)</f>
        <v>47.81</v>
      </c>
    </row>
    <row r="21" spans="1:15" ht="15.75" x14ac:dyDescent="0.25">
      <c r="A21" s="47"/>
      <c r="B21" s="45"/>
      <c r="C21" s="45"/>
      <c r="D21" s="47"/>
      <c r="E21" s="54"/>
      <c r="F21" s="54"/>
    </row>
    <row r="22" spans="1:15" ht="15.75" x14ac:dyDescent="0.25">
      <c r="A22" s="39" t="s">
        <v>47</v>
      </c>
      <c r="B22" s="40"/>
      <c r="C22" s="41"/>
      <c r="D22" s="40"/>
      <c r="E22" s="42"/>
      <c r="F22" s="43"/>
    </row>
    <row r="23" spans="1:15" ht="15.75" x14ac:dyDescent="0.25">
      <c r="A23" s="44" t="s">
        <v>40</v>
      </c>
      <c r="B23" s="45"/>
      <c r="C23" s="46"/>
      <c r="D23" s="45"/>
      <c r="E23" s="47"/>
      <c r="F23" s="48">
        <f>TRUNC(AVERAGE(H41:H43),2)</f>
        <v>13.5</v>
      </c>
    </row>
    <row r="24" spans="1:15" ht="15.75" x14ac:dyDescent="0.25">
      <c r="A24" s="44" t="s">
        <v>41</v>
      </c>
      <c r="B24" s="45"/>
      <c r="C24" s="49"/>
      <c r="D24" s="45"/>
      <c r="E24" s="47"/>
      <c r="F24" s="48">
        <f>_xlfn.STDEV.S(H41:H43)</f>
        <v>6.2649820430708338</v>
      </c>
    </row>
    <row r="25" spans="1:15" ht="15.75" x14ac:dyDescent="0.25">
      <c r="A25" s="44" t="s">
        <v>42</v>
      </c>
      <c r="B25" s="45"/>
      <c r="C25" s="49"/>
      <c r="D25" s="45"/>
      <c r="E25" s="47"/>
      <c r="F25" s="50">
        <f>(F24/F23)*100</f>
        <v>46.407274393117284</v>
      </c>
    </row>
    <row r="26" spans="1:15" ht="15.75" x14ac:dyDescent="0.25">
      <c r="A26" s="44" t="s">
        <v>43</v>
      </c>
      <c r="B26" s="45"/>
      <c r="C26" s="51"/>
      <c r="D26" s="45"/>
      <c r="E26" s="47"/>
      <c r="F26" s="52" t="str">
        <f>IF(F25&gt;25,"Mediana","Média")</f>
        <v>Mediana</v>
      </c>
    </row>
    <row r="27" spans="1:15" ht="15.75" x14ac:dyDescent="0.25">
      <c r="A27" s="44" t="s">
        <v>44</v>
      </c>
      <c r="B27" s="45"/>
      <c r="C27" s="46"/>
      <c r="D27" s="45"/>
      <c r="E27" s="47"/>
      <c r="F27" s="48">
        <f>MIN(H41:H43)</f>
        <v>7.5</v>
      </c>
    </row>
    <row r="28" spans="1:15" ht="20.25" customHeight="1" x14ac:dyDescent="0.25">
      <c r="B28" s="28"/>
    </row>
    <row r="29" spans="1:15" ht="36" customHeight="1" thickBot="1" x14ac:dyDescent="0.3"/>
    <row r="30" spans="1:15" ht="30.75" customHeight="1" thickBot="1" x14ac:dyDescent="0.3">
      <c r="A30" s="55" t="s">
        <v>2</v>
      </c>
      <c r="B30" s="56" t="s">
        <v>9</v>
      </c>
      <c r="C30" s="57" t="s">
        <v>3</v>
      </c>
      <c r="D30" s="57" t="s">
        <v>4</v>
      </c>
      <c r="E30" s="57" t="s">
        <v>27</v>
      </c>
      <c r="F30" s="57" t="s">
        <v>5</v>
      </c>
      <c r="G30" s="57" t="s">
        <v>37</v>
      </c>
      <c r="H30" s="58" t="s">
        <v>6</v>
      </c>
      <c r="I30" s="62" t="s">
        <v>10</v>
      </c>
      <c r="J30" s="85"/>
      <c r="K30" s="58" t="s">
        <v>53</v>
      </c>
      <c r="L30" s="61" t="s">
        <v>54</v>
      </c>
    </row>
    <row r="31" spans="1:15" ht="72.599999999999994" customHeight="1" x14ac:dyDescent="0.25">
      <c r="A31" s="95"/>
      <c r="B31" s="89" t="s">
        <v>56</v>
      </c>
      <c r="C31" s="123" t="s">
        <v>7</v>
      </c>
      <c r="D31" s="124">
        <v>45848</v>
      </c>
      <c r="E31" s="74" t="s">
        <v>48</v>
      </c>
      <c r="F31" s="75" t="s">
        <v>30</v>
      </c>
      <c r="G31" s="76" t="s">
        <v>38</v>
      </c>
      <c r="H31" s="77">
        <v>28.5</v>
      </c>
      <c r="I31" s="116">
        <f>TRUNC(AVERAGE(H31:H35),2)</f>
        <v>46.9</v>
      </c>
      <c r="J31" s="86" t="str">
        <f>IF(H31&gt;($I$31*1.3),"EXCESSIVAMENTE ELEVADO",IF(H31&lt;($I$31*0.75),"INEXEQUÍVEL","VÁLIDO"))</f>
        <v>INEXEQUÍVEL</v>
      </c>
      <c r="K31" s="118">
        <f>TRUNC(MEDIAN(H31:H34),2)</f>
        <v>35.35</v>
      </c>
      <c r="L31" s="121">
        <f>D31*K31</f>
        <v>1620726.8</v>
      </c>
      <c r="O31" s="22"/>
    </row>
    <row r="32" spans="1:15" ht="83.25" customHeight="1" x14ac:dyDescent="0.25">
      <c r="A32" s="95"/>
      <c r="B32" s="89"/>
      <c r="C32" s="98"/>
      <c r="D32" s="99"/>
      <c r="E32" s="30" t="s">
        <v>49</v>
      </c>
      <c r="F32" s="35" t="s">
        <v>31</v>
      </c>
      <c r="G32" s="30" t="s">
        <v>38</v>
      </c>
      <c r="H32" s="59">
        <v>30.9</v>
      </c>
      <c r="I32" s="101"/>
      <c r="J32" s="82" t="str">
        <f t="shared" ref="J32:J35" si="0">IF(H32&gt;($I$31*1.3),"EXCESSIVAMENTE ELEVADO",IF(H32&lt;($I$31*0.75),"INEXEQUÍVEL","VÁLIDO"))</f>
        <v>INEXEQUÍVEL</v>
      </c>
      <c r="K32" s="119"/>
      <c r="L32" s="102"/>
    </row>
    <row r="33" spans="1:18" ht="83.25" customHeight="1" x14ac:dyDescent="0.25">
      <c r="A33" s="95"/>
      <c r="B33" s="89"/>
      <c r="C33" s="98"/>
      <c r="D33" s="99"/>
      <c r="E33" s="73" t="s">
        <v>50</v>
      </c>
      <c r="F33" s="35" t="s">
        <v>34</v>
      </c>
      <c r="G33" s="65" t="s">
        <v>38</v>
      </c>
      <c r="H33" s="66">
        <v>39.81</v>
      </c>
      <c r="I33" s="101"/>
      <c r="J33" s="87" t="str">
        <f t="shared" si="0"/>
        <v>VÁLIDO</v>
      </c>
      <c r="K33" s="119"/>
      <c r="L33" s="102"/>
    </row>
    <row r="34" spans="1:18" ht="83.25" customHeight="1" x14ac:dyDescent="0.25">
      <c r="A34" s="71"/>
      <c r="B34" s="72"/>
      <c r="C34" s="98"/>
      <c r="D34" s="99"/>
      <c r="E34" s="31" t="s">
        <v>59</v>
      </c>
      <c r="F34" s="78" t="s">
        <v>60</v>
      </c>
      <c r="G34" s="36" t="s">
        <v>55</v>
      </c>
      <c r="H34" s="60">
        <v>47.81</v>
      </c>
      <c r="I34" s="101"/>
      <c r="J34" s="87" t="str">
        <f t="shared" si="0"/>
        <v>VÁLIDO</v>
      </c>
      <c r="K34" s="119"/>
      <c r="L34" s="102"/>
    </row>
    <row r="35" spans="1:18" ht="83.25" customHeight="1" thickBot="1" x14ac:dyDescent="0.3">
      <c r="A35" s="71"/>
      <c r="B35" s="72"/>
      <c r="C35" s="113"/>
      <c r="D35" s="115"/>
      <c r="E35" s="73" t="s">
        <v>61</v>
      </c>
      <c r="F35" s="79" t="s">
        <v>31</v>
      </c>
      <c r="G35" s="65" t="s">
        <v>55</v>
      </c>
      <c r="H35" s="66">
        <v>87.5</v>
      </c>
      <c r="I35" s="117"/>
      <c r="J35" s="84" t="str">
        <f t="shared" si="0"/>
        <v>EXCESSIVAMENTE ELEVADO</v>
      </c>
      <c r="K35" s="120"/>
      <c r="L35" s="122"/>
    </row>
    <row r="36" spans="1:18" ht="78" customHeight="1" x14ac:dyDescent="0.25">
      <c r="A36" s="107">
        <v>2</v>
      </c>
      <c r="B36" s="109" t="s">
        <v>57</v>
      </c>
      <c r="C36" s="112" t="s">
        <v>7</v>
      </c>
      <c r="D36" s="114">
        <v>2461</v>
      </c>
      <c r="E36" s="74" t="s">
        <v>48</v>
      </c>
      <c r="F36" s="75" t="s">
        <v>30</v>
      </c>
      <c r="G36" s="76" t="s">
        <v>38</v>
      </c>
      <c r="H36" s="77">
        <v>28.5</v>
      </c>
      <c r="I36" s="101">
        <f>TRUNC(AVERAGE(H36:H40),2)</f>
        <v>46.9</v>
      </c>
      <c r="J36" s="82" t="str">
        <f>IF(H36&gt;($I$36*1.3),"EXCESSIVAMENTE ELEVADO",IF(H36&lt;($I$36*0.75),"INEXEQUÍVEL","VÁLIDO"))</f>
        <v>INEXEQUÍVEL</v>
      </c>
      <c r="K36" s="105">
        <f>TRUNC(MEDIAN(H36:H39),2)</f>
        <v>35.35</v>
      </c>
      <c r="L36" s="125">
        <f>D36*K36</f>
        <v>86996.35</v>
      </c>
    </row>
    <row r="37" spans="1:18" ht="78" customHeight="1" x14ac:dyDescent="0.25">
      <c r="A37" s="95"/>
      <c r="B37" s="110"/>
      <c r="C37" s="98"/>
      <c r="D37" s="99"/>
      <c r="E37" s="30" t="s">
        <v>49</v>
      </c>
      <c r="F37" s="35" t="s">
        <v>31</v>
      </c>
      <c r="G37" s="30" t="s">
        <v>38</v>
      </c>
      <c r="H37" s="59">
        <v>30.9</v>
      </c>
      <c r="I37" s="101"/>
      <c r="J37" s="82" t="str">
        <f t="shared" ref="J37:J40" si="1">IF(H37&gt;($I$36*1.3),"EXCESSIVAMENTE ELEVADO",IF(H37&lt;($I$36*0.75),"INEXEQUÍVEL","VÁLIDO"))</f>
        <v>INEXEQUÍVEL</v>
      </c>
      <c r="K37" s="101"/>
      <c r="L37" s="102"/>
    </row>
    <row r="38" spans="1:18" ht="78" customHeight="1" x14ac:dyDescent="0.25">
      <c r="A38" s="95"/>
      <c r="B38" s="110"/>
      <c r="C38" s="98"/>
      <c r="D38" s="99"/>
      <c r="E38" s="73" t="s">
        <v>50</v>
      </c>
      <c r="F38" s="35" t="s">
        <v>34</v>
      </c>
      <c r="G38" s="65" t="s">
        <v>38</v>
      </c>
      <c r="H38" s="66">
        <v>39.81</v>
      </c>
      <c r="I38" s="101"/>
      <c r="J38" s="88" t="str">
        <f t="shared" si="1"/>
        <v>VÁLIDO</v>
      </c>
      <c r="K38" s="101"/>
      <c r="L38" s="102"/>
    </row>
    <row r="39" spans="1:18" ht="86.25" customHeight="1" x14ac:dyDescent="0.25">
      <c r="A39" s="95"/>
      <c r="B39" s="110"/>
      <c r="C39" s="98"/>
      <c r="D39" s="99"/>
      <c r="E39" s="31" t="s">
        <v>59</v>
      </c>
      <c r="F39" s="78" t="s">
        <v>60</v>
      </c>
      <c r="G39" s="36" t="s">
        <v>55</v>
      </c>
      <c r="H39" s="60">
        <v>47.81</v>
      </c>
      <c r="I39" s="101"/>
      <c r="J39" s="88" t="str">
        <f t="shared" si="1"/>
        <v>VÁLIDO</v>
      </c>
      <c r="K39" s="101"/>
      <c r="L39" s="102"/>
    </row>
    <row r="40" spans="1:18" ht="66.75" customHeight="1" thickBot="1" x14ac:dyDescent="0.3">
      <c r="A40" s="108"/>
      <c r="B40" s="111"/>
      <c r="C40" s="113"/>
      <c r="D40" s="115"/>
      <c r="E40" s="70" t="s">
        <v>61</v>
      </c>
      <c r="F40" s="80" t="s">
        <v>31</v>
      </c>
      <c r="G40" s="68" t="s">
        <v>55</v>
      </c>
      <c r="H40" s="69">
        <v>87.5</v>
      </c>
      <c r="I40" s="101"/>
      <c r="J40" s="82" t="str">
        <f t="shared" si="1"/>
        <v>EXCESSIVAMENTE ELEVADO</v>
      </c>
      <c r="K40" s="106"/>
      <c r="L40" s="126"/>
    </row>
    <row r="41" spans="1:18" ht="90.95" customHeight="1" x14ac:dyDescent="0.25">
      <c r="A41" s="95">
        <v>3</v>
      </c>
      <c r="B41" s="96" t="s">
        <v>26</v>
      </c>
      <c r="C41" s="98" t="s">
        <v>7</v>
      </c>
      <c r="D41" s="99">
        <v>2461</v>
      </c>
      <c r="E41" s="31" t="s">
        <v>51</v>
      </c>
      <c r="F41" s="32" t="s">
        <v>35</v>
      </c>
      <c r="G41" s="36" t="s">
        <v>39</v>
      </c>
      <c r="H41" s="60">
        <v>7.5</v>
      </c>
      <c r="I41" s="100">
        <f>TRUNC(AVERAGE(H41:H43),2)</f>
        <v>13.5</v>
      </c>
      <c r="J41" s="81" t="str">
        <f>IF(H41&gt;(I$41*1.3),"EXCESSIVAMENTE ELEVADO",IF(H41&lt;(I$41*0.75),"INEXEQUÍVEL","VÁLIDO"))</f>
        <v>INEXEQUÍVEL</v>
      </c>
      <c r="K41" s="101">
        <f>TRUNC(MEDIAN(H41:H42),2)</f>
        <v>10.25</v>
      </c>
      <c r="L41" s="102">
        <f>K41*D41</f>
        <v>25225.25</v>
      </c>
    </row>
    <row r="42" spans="1:18" ht="90.95" customHeight="1" x14ac:dyDescent="0.25">
      <c r="A42" s="95"/>
      <c r="B42" s="96"/>
      <c r="C42" s="98"/>
      <c r="D42" s="99"/>
      <c r="E42" s="29" t="s">
        <v>52</v>
      </c>
      <c r="F42" s="33" t="s">
        <v>32</v>
      </c>
      <c r="G42" s="36" t="s">
        <v>39</v>
      </c>
      <c r="H42" s="60">
        <v>13</v>
      </c>
      <c r="I42" s="101"/>
      <c r="J42" s="67" t="str">
        <f>IF(H42&gt;(I$41*1.3),"EXCESSIVAMENTE ELEVADO",IF(H42&lt;(I$41*0.75),"INEXEQUÍVEL","VÁLIDO"))</f>
        <v>VÁLIDO</v>
      </c>
      <c r="K42" s="101"/>
      <c r="L42" s="102"/>
    </row>
    <row r="43" spans="1:18" ht="45" customHeight="1" thickBot="1" x14ac:dyDescent="0.3">
      <c r="A43" s="95"/>
      <c r="B43" s="97"/>
      <c r="C43" s="98"/>
      <c r="D43" s="99"/>
      <c r="E43" s="36" t="s">
        <v>36</v>
      </c>
      <c r="F43" s="34" t="s">
        <v>33</v>
      </c>
      <c r="G43" s="37" t="s">
        <v>39</v>
      </c>
      <c r="H43" s="59">
        <v>20</v>
      </c>
      <c r="I43" s="101"/>
      <c r="J43" s="81" t="str">
        <f>IF(H43&gt;(I$41*1.3),"EXCESSIVAMENTE ELEVADO",IF(H42&lt;(I$41*0.75),"INEXEQUÍVEL","VÁLIDO"))</f>
        <v>EXCESSIVAMENTE ELEVADO</v>
      </c>
      <c r="K43" s="101"/>
      <c r="L43" s="102"/>
    </row>
    <row r="44" spans="1:18" s="20" customFormat="1" ht="28.5" customHeight="1" thickBot="1" x14ac:dyDescent="0.3">
      <c r="A44" s="93" t="s">
        <v>8</v>
      </c>
      <c r="B44" s="94"/>
      <c r="C44" s="94"/>
      <c r="D44" s="94"/>
      <c r="E44" s="94"/>
      <c r="F44" s="94"/>
      <c r="G44" s="94"/>
      <c r="H44" s="94"/>
      <c r="I44" s="94"/>
      <c r="J44" s="63"/>
      <c r="K44" s="64"/>
      <c r="L44" s="23">
        <f>SUM(L31:L43)</f>
        <v>1732948.4000000001</v>
      </c>
    </row>
    <row r="45" spans="1:18" x14ac:dyDescent="0.25">
      <c r="L45" s="22"/>
    </row>
    <row r="46" spans="1:18" ht="15.75" thickBot="1" x14ac:dyDescent="0.3">
      <c r="R46" s="22"/>
    </row>
    <row r="47" spans="1:18" ht="177" customHeight="1" thickBot="1" x14ac:dyDescent="0.3">
      <c r="A47" s="90" t="s">
        <v>58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2"/>
    </row>
    <row r="50" spans="2:12" x14ac:dyDescent="0.25">
      <c r="B50" t="s">
        <v>62</v>
      </c>
    </row>
    <row r="52" spans="2:12" x14ac:dyDescent="0.25">
      <c r="B52" t="s">
        <v>63</v>
      </c>
      <c r="L52" t="s">
        <v>64</v>
      </c>
    </row>
    <row r="53" spans="2:12" x14ac:dyDescent="0.25">
      <c r="B53" t="s">
        <v>65</v>
      </c>
      <c r="C53" t="s">
        <v>66</v>
      </c>
      <c r="L53" t="s">
        <v>67</v>
      </c>
    </row>
    <row r="54" spans="2:12" x14ac:dyDescent="0.25">
      <c r="B54" t="s">
        <v>68</v>
      </c>
      <c r="C54" t="s">
        <v>69</v>
      </c>
      <c r="L54" t="s">
        <v>67</v>
      </c>
    </row>
    <row r="55" spans="2:12" x14ac:dyDescent="0.25">
      <c r="B55" t="s">
        <v>70</v>
      </c>
      <c r="C55" t="s">
        <v>71</v>
      </c>
      <c r="L55" t="s">
        <v>72</v>
      </c>
    </row>
    <row r="56" spans="2:12" x14ac:dyDescent="0.25">
      <c r="B56" t="s">
        <v>73</v>
      </c>
      <c r="C56" t="s">
        <v>74</v>
      </c>
      <c r="L56" t="s">
        <v>67</v>
      </c>
    </row>
    <row r="57" spans="2:12" x14ac:dyDescent="0.25">
      <c r="B57" t="s">
        <v>75</v>
      </c>
      <c r="C57" t="s">
        <v>76</v>
      </c>
      <c r="L57" t="s">
        <v>67</v>
      </c>
    </row>
    <row r="58" spans="2:12" x14ac:dyDescent="0.25">
      <c r="B58" t="s">
        <v>77</v>
      </c>
      <c r="C58" t="s">
        <v>78</v>
      </c>
      <c r="L58" t="s">
        <v>67</v>
      </c>
    </row>
    <row r="59" spans="2:12" x14ac:dyDescent="0.25">
      <c r="B59" t="s">
        <v>80</v>
      </c>
      <c r="C59" t="s">
        <v>81</v>
      </c>
      <c r="L59" t="s">
        <v>72</v>
      </c>
    </row>
    <row r="60" spans="2:12" x14ac:dyDescent="0.25">
      <c r="B60" t="s">
        <v>82</v>
      </c>
      <c r="C60" t="s">
        <v>83</v>
      </c>
      <c r="L60" t="s">
        <v>67</v>
      </c>
    </row>
    <row r="61" spans="2:12" x14ac:dyDescent="0.25">
      <c r="B61" t="s">
        <v>84</v>
      </c>
      <c r="C61" t="s">
        <v>85</v>
      </c>
      <c r="L61" t="s">
        <v>79</v>
      </c>
    </row>
    <row r="62" spans="2:12" x14ac:dyDescent="0.25">
      <c r="B62" t="s">
        <v>86</v>
      </c>
      <c r="C62" t="s">
        <v>87</v>
      </c>
      <c r="L62" t="s">
        <v>79</v>
      </c>
    </row>
    <row r="63" spans="2:12" x14ac:dyDescent="0.25">
      <c r="B63" t="s">
        <v>88</v>
      </c>
      <c r="C63" t="s">
        <v>89</v>
      </c>
      <c r="L63" t="s">
        <v>72</v>
      </c>
    </row>
    <row r="64" spans="2:12" x14ac:dyDescent="0.25">
      <c r="B64" t="s">
        <v>90</v>
      </c>
    </row>
    <row r="65" spans="2:4" x14ac:dyDescent="0.25">
      <c r="B65" t="s">
        <v>91</v>
      </c>
    </row>
    <row r="66" spans="2:4" x14ac:dyDescent="0.25">
      <c r="B66" t="s">
        <v>92</v>
      </c>
    </row>
    <row r="67" spans="2:4" x14ac:dyDescent="0.25">
      <c r="B67" t="s">
        <v>93</v>
      </c>
    </row>
    <row r="68" spans="2:4" x14ac:dyDescent="0.25">
      <c r="B68" t="s">
        <v>94</v>
      </c>
    </row>
    <row r="69" spans="2:4" x14ac:dyDescent="0.25">
      <c r="B69" t="s">
        <v>95</v>
      </c>
    </row>
    <row r="70" spans="2:4" x14ac:dyDescent="0.25">
      <c r="B70" t="s">
        <v>94</v>
      </c>
    </row>
    <row r="71" spans="2:4" x14ac:dyDescent="0.25">
      <c r="B71" t="s">
        <v>95</v>
      </c>
    </row>
    <row r="74" spans="2:4" ht="225" x14ac:dyDescent="0.25">
      <c r="D74" s="83" t="s">
        <v>96</v>
      </c>
    </row>
  </sheetData>
  <sortState xmlns:xlrd2="http://schemas.microsoft.com/office/spreadsheetml/2017/richdata2" ref="E41:H43">
    <sortCondition ref="H41:H43"/>
  </sortState>
  <mergeCells count="25">
    <mergeCell ref="A3:L3"/>
    <mergeCell ref="A5:M6"/>
    <mergeCell ref="K36:K40"/>
    <mergeCell ref="K41:K43"/>
    <mergeCell ref="A36:A40"/>
    <mergeCell ref="B36:B40"/>
    <mergeCell ref="C36:C40"/>
    <mergeCell ref="D36:D40"/>
    <mergeCell ref="I31:I35"/>
    <mergeCell ref="K31:K35"/>
    <mergeCell ref="L31:L35"/>
    <mergeCell ref="C31:C35"/>
    <mergeCell ref="D31:D35"/>
    <mergeCell ref="I36:I40"/>
    <mergeCell ref="L36:L40"/>
    <mergeCell ref="A31:A33"/>
    <mergeCell ref="B31:B33"/>
    <mergeCell ref="A47:L47"/>
    <mergeCell ref="A44:I44"/>
    <mergeCell ref="A41:A43"/>
    <mergeCell ref="B41:B43"/>
    <mergeCell ref="C41:C43"/>
    <mergeCell ref="D41:D43"/>
    <mergeCell ref="I41:I43"/>
    <mergeCell ref="L41:L43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2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 x14ac:dyDescent="0.2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 x14ac:dyDescent="0.25">
      <c r="A1" s="127" t="s">
        <v>12</v>
      </c>
      <c r="B1" s="128"/>
      <c r="C1" s="128"/>
      <c r="D1" s="128"/>
      <c r="E1" s="128"/>
      <c r="F1" s="128"/>
      <c r="G1" s="128"/>
      <c r="H1" s="128"/>
    </row>
    <row r="2" spans="1:9" s="6" customFormat="1" ht="30" x14ac:dyDescent="0.25">
      <c r="A2" s="9" t="s">
        <v>2</v>
      </c>
      <c r="B2" s="9" t="s">
        <v>13</v>
      </c>
      <c r="C2" s="11" t="s">
        <v>9</v>
      </c>
      <c r="D2" s="10" t="s">
        <v>14</v>
      </c>
      <c r="E2" s="10" t="s">
        <v>15</v>
      </c>
      <c r="F2" s="12" t="s">
        <v>6</v>
      </c>
      <c r="G2" s="12" t="s">
        <v>16</v>
      </c>
      <c r="H2" s="9" t="s">
        <v>17</v>
      </c>
      <c r="I2" s="2" t="s">
        <v>18</v>
      </c>
    </row>
    <row r="3" spans="1:9" ht="135" x14ac:dyDescent="0.25">
      <c r="A3" s="8">
        <v>122</v>
      </c>
      <c r="B3" s="7">
        <v>4016</v>
      </c>
      <c r="C3" s="21" t="s">
        <v>19</v>
      </c>
      <c r="D3" s="18" t="s">
        <v>20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20" x14ac:dyDescent="0.25">
      <c r="A4" s="8">
        <v>123</v>
      </c>
      <c r="B4" s="7"/>
      <c r="C4" s="21" t="s">
        <v>21</v>
      </c>
      <c r="D4" s="18" t="s">
        <v>22</v>
      </c>
      <c r="E4" s="1">
        <v>1</v>
      </c>
      <c r="F4" s="16">
        <v>194.93</v>
      </c>
      <c r="G4" s="15">
        <f>F4*E4</f>
        <v>194.93</v>
      </c>
      <c r="H4" s="19"/>
      <c r="I4" s="3" t="s">
        <v>23</v>
      </c>
    </row>
    <row r="5" spans="1:9" ht="105" x14ac:dyDescent="0.25">
      <c r="A5" s="8">
        <v>124</v>
      </c>
      <c r="B5" s="7"/>
      <c r="C5" s="21" t="s">
        <v>24</v>
      </c>
      <c r="D5" s="18" t="s">
        <v>11</v>
      </c>
      <c r="E5" s="1">
        <v>2</v>
      </c>
      <c r="F5" s="16">
        <v>116.59</v>
      </c>
      <c r="G5" s="15">
        <f>F5*E5</f>
        <v>233.18</v>
      </c>
      <c r="H5" s="19"/>
      <c r="I5" s="3" t="s">
        <v>25</v>
      </c>
    </row>
    <row r="6" spans="1:9" x14ac:dyDescent="0.25">
      <c r="C6" s="129" t="s">
        <v>8</v>
      </c>
      <c r="D6" s="129"/>
      <c r="E6" s="129"/>
      <c r="F6" s="129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2" ma:contentTypeDescription="Crie um novo documento." ma:contentTypeScope="" ma:versionID="d0450ffd3c8c5ecaaac036072854a096">
  <xsd:schema xmlns:xsd="http://www.w3.org/2001/XMLSchema" xmlns:xs="http://www.w3.org/2001/XMLSchema" xmlns:p="http://schemas.microsoft.com/office/2006/metadata/properties" xmlns:ns2="d24f8861-b641-4a7d-8939-db33b24aee54" targetNamespace="http://schemas.microsoft.com/office/2006/metadata/properties" ma:root="true" ma:fieldsID="f958903c6d7551cad89f6b38aa57cba9" ns2:_="">
    <xsd:import namespace="d24f8861-b641-4a7d-8939-db33b24a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5DFE1F-081A-413B-A4B7-33A52117BAA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d24f8861-b641-4a7d-8939-db33b24aee54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47227F-FD6C-433B-BCBC-D18098020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Contratação Direta - Grupo 1</vt:lpstr>
      <vt:lpstr>GRUPO - 19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Rodrigo Jordão Dias</cp:lastModifiedBy>
  <cp:revision/>
  <cp:lastPrinted>2022-02-21T21:07:56Z</cp:lastPrinted>
  <dcterms:created xsi:type="dcterms:W3CDTF">2020-01-27T17:52:42Z</dcterms:created>
  <dcterms:modified xsi:type="dcterms:W3CDTF">2022-07-05T19:44:25Z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