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EstaPastaDeTrabalho"/>
  <mc:AlternateContent xmlns:mc="http://schemas.openxmlformats.org/markup-compatibility/2006">
    <mc:Choice Requires="x15">
      <x15ac:absPath xmlns:x15ac="http://schemas.microsoft.com/office/spreadsheetml/2010/11/ac" url="W:\SUCOP\SECOMP\1. INSTRUÇÃO DE PROCESSOS\2022\Licitações\0000749-90.2022 Manutenção Equipamentos gráficos\"/>
    </mc:Choice>
  </mc:AlternateContent>
  <xr:revisionPtr revIDLastSave="0" documentId="13_ncr:1_{945AE31B-7682-423F-8B0B-734C19920739}" xr6:coauthVersionLast="47" xr6:coauthVersionMax="47" xr10:uidLastSave="{00000000-0000-0000-0000-000000000000}"/>
  <bookViews>
    <workbookView xWindow="28680" yWindow="-120" windowWidth="29040" windowHeight="15840" tabRatio="920" activeTab="6" xr2:uid="{00000000-000D-0000-FFFF-FFFF00000000}"/>
  </bookViews>
  <sheets>
    <sheet name="Lote 01" sheetId="83" r:id="rId1"/>
    <sheet name="Lote 02" sheetId="84" r:id="rId2"/>
    <sheet name="Lote 03" sheetId="85" r:id="rId3"/>
    <sheet name="Lote 04" sheetId="86" r:id="rId4"/>
    <sheet name="Lote 05" sheetId="87" r:id="rId5"/>
    <sheet name="Lote 06" sheetId="88" r:id="rId6"/>
    <sheet name="Total" sheetId="89" r:id="rId7"/>
    <sheet name="GRUPO - 19" sheetId="54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9" l="1"/>
  <c r="C8" i="89"/>
  <c r="D7" i="89"/>
  <c r="C7" i="89"/>
  <c r="D6" i="89"/>
  <c r="C6" i="89"/>
  <c r="D5" i="89"/>
  <c r="C5" i="89"/>
  <c r="D4" i="89"/>
  <c r="C4" i="89"/>
  <c r="D3" i="89"/>
  <c r="C3" i="89"/>
  <c r="O20" i="88"/>
  <c r="O19" i="87"/>
  <c r="O19" i="86"/>
  <c r="O58" i="85"/>
  <c r="O25" i="84"/>
  <c r="O127" i="83"/>
  <c r="L18" i="88"/>
  <c r="L17" i="88"/>
  <c r="L17" i="87"/>
  <c r="L17" i="86"/>
  <c r="L50" i="85"/>
  <c r="L49" i="85"/>
  <c r="L45" i="85"/>
  <c r="L44" i="85"/>
  <c r="L39" i="85"/>
  <c r="L22" i="85"/>
  <c r="L21" i="85"/>
  <c r="J51" i="85"/>
  <c r="K56" i="85" s="1"/>
  <c r="J45" i="85"/>
  <c r="K46" i="85" s="1"/>
  <c r="J39" i="85"/>
  <c r="J33" i="85"/>
  <c r="K34" i="85" s="1"/>
  <c r="J27" i="85"/>
  <c r="K31" i="85" s="1"/>
  <c r="J21" i="85"/>
  <c r="K22" i="85" s="1"/>
  <c r="N13" i="88"/>
  <c r="O13" i="88" s="1"/>
  <c r="J13" i="88"/>
  <c r="K15" i="88" s="1"/>
  <c r="E4" i="88"/>
  <c r="E3" i="88"/>
  <c r="E7" i="88"/>
  <c r="N12" i="87"/>
  <c r="J12" i="87"/>
  <c r="K13" i="87" s="1"/>
  <c r="E7" i="87"/>
  <c r="E4" i="87"/>
  <c r="E3" i="87"/>
  <c r="N12" i="86"/>
  <c r="O12" i="86" s="1"/>
  <c r="J12" i="86"/>
  <c r="K14" i="86" s="1"/>
  <c r="E7" i="86"/>
  <c r="E4" i="86"/>
  <c r="E3" i="86"/>
  <c r="N108" i="83"/>
  <c r="O108" i="83" s="1"/>
  <c r="N102" i="83"/>
  <c r="O102" i="83" s="1"/>
  <c r="N96" i="83"/>
  <c r="O96" i="83" s="1"/>
  <c r="N18" i="84"/>
  <c r="O18" i="84" s="1"/>
  <c r="N12" i="84"/>
  <c r="O12" i="84" s="1"/>
  <c r="N51" i="85"/>
  <c r="O51" i="85" s="1"/>
  <c r="N45" i="85"/>
  <c r="O45" i="85" s="1"/>
  <c r="N39" i="85"/>
  <c r="O39" i="85" s="1"/>
  <c r="N33" i="85"/>
  <c r="O33" i="85" s="1"/>
  <c r="N27" i="85"/>
  <c r="O27" i="85" s="1"/>
  <c r="N21" i="85"/>
  <c r="O21" i="85" s="1"/>
  <c r="K40" i="85"/>
  <c r="K41" i="85"/>
  <c r="K42" i="85"/>
  <c r="K43" i="85"/>
  <c r="K44" i="85"/>
  <c r="K39" i="85"/>
  <c r="K35" i="85"/>
  <c r="M15" i="85"/>
  <c r="M12" i="85"/>
  <c r="M11" i="85"/>
  <c r="M7" i="85"/>
  <c r="M4" i="85"/>
  <c r="M3" i="85"/>
  <c r="I15" i="85"/>
  <c r="I12" i="85"/>
  <c r="I11" i="85"/>
  <c r="I7" i="85"/>
  <c r="I4" i="85"/>
  <c r="I3" i="85"/>
  <c r="E15" i="85"/>
  <c r="E12" i="85"/>
  <c r="E11" i="85"/>
  <c r="E7" i="85"/>
  <c r="E4" i="85"/>
  <c r="E3" i="85"/>
  <c r="J108" i="83"/>
  <c r="K112" i="83" s="1"/>
  <c r="J18" i="84"/>
  <c r="L22" i="84" s="1"/>
  <c r="J12" i="84"/>
  <c r="K21" i="84" s="1"/>
  <c r="E4" i="84"/>
  <c r="I8" i="84"/>
  <c r="I5" i="84"/>
  <c r="I4" i="84"/>
  <c r="E8" i="84"/>
  <c r="E5" i="84"/>
  <c r="N120" i="83"/>
  <c r="O120" i="83" s="1"/>
  <c r="N114" i="83"/>
  <c r="O114" i="83" s="1"/>
  <c r="N90" i="83"/>
  <c r="O90" i="83" s="1"/>
  <c r="N84" i="83"/>
  <c r="O84" i="83" s="1"/>
  <c r="N78" i="83"/>
  <c r="O78" i="83" s="1"/>
  <c r="N72" i="83"/>
  <c r="O72" i="83" s="1"/>
  <c r="N66" i="83"/>
  <c r="O66" i="83" s="1"/>
  <c r="N60" i="83"/>
  <c r="O60" i="83" s="1"/>
  <c r="N54" i="83"/>
  <c r="J120" i="83"/>
  <c r="K125" i="83" s="1"/>
  <c r="J114" i="83"/>
  <c r="K117" i="83" s="1"/>
  <c r="J102" i="83"/>
  <c r="K107" i="83" s="1"/>
  <c r="J96" i="83"/>
  <c r="K101" i="83" s="1"/>
  <c r="J90" i="83"/>
  <c r="K95" i="83" s="1"/>
  <c r="J84" i="83"/>
  <c r="K85" i="83" s="1"/>
  <c r="J78" i="83"/>
  <c r="K82" i="83" s="1"/>
  <c r="J72" i="83"/>
  <c r="K77" i="83" s="1"/>
  <c r="J66" i="83"/>
  <c r="K69" i="83" s="1"/>
  <c r="J60" i="83"/>
  <c r="K63" i="83" s="1"/>
  <c r="J54" i="83"/>
  <c r="K59" i="83" s="1"/>
  <c r="I38" i="83"/>
  <c r="E8" i="89" l="1"/>
  <c r="E7" i="89"/>
  <c r="E6" i="89"/>
  <c r="E4" i="89"/>
  <c r="C10" i="89"/>
  <c r="L12" i="87"/>
  <c r="L16" i="87"/>
  <c r="L12" i="86"/>
  <c r="L13" i="86"/>
  <c r="L16" i="86"/>
  <c r="L51" i="85"/>
  <c r="L55" i="85"/>
  <c r="L56" i="85"/>
  <c r="L27" i="85"/>
  <c r="L33" i="85"/>
  <c r="E5" i="89"/>
  <c r="L34" i="85"/>
  <c r="L32" i="85"/>
  <c r="L38" i="85"/>
  <c r="L12" i="84"/>
  <c r="L13" i="84"/>
  <c r="L17" i="84"/>
  <c r="L23" i="84"/>
  <c r="L18" i="84"/>
  <c r="L19" i="84"/>
  <c r="L101" i="83"/>
  <c r="L96" i="83"/>
  <c r="L102" i="83"/>
  <c r="L100" i="83"/>
  <c r="L55" i="83"/>
  <c r="L115" i="83"/>
  <c r="L125" i="83"/>
  <c r="L60" i="83"/>
  <c r="L114" i="83"/>
  <c r="L61" i="83"/>
  <c r="L121" i="83"/>
  <c r="L58" i="83"/>
  <c r="L120" i="83"/>
  <c r="L59" i="83"/>
  <c r="L64" i="83"/>
  <c r="L67" i="83"/>
  <c r="L65" i="83"/>
  <c r="L66" i="83"/>
  <c r="L71" i="83"/>
  <c r="L73" i="83"/>
  <c r="L77" i="83"/>
  <c r="L72" i="83"/>
  <c r="L83" i="83"/>
  <c r="L78" i="83"/>
  <c r="L89" i="83"/>
  <c r="L90" i="83"/>
  <c r="L95" i="83"/>
  <c r="L103" i="83"/>
  <c r="L107" i="83"/>
  <c r="L108" i="83"/>
  <c r="L113" i="83"/>
  <c r="L54" i="83"/>
  <c r="L109" i="83"/>
  <c r="L119" i="83"/>
  <c r="K53" i="85"/>
  <c r="K55" i="85"/>
  <c r="K54" i="85"/>
  <c r="K52" i="85"/>
  <c r="K51" i="85"/>
  <c r="K45" i="85"/>
  <c r="K49" i="85"/>
  <c r="K50" i="85"/>
  <c r="K48" i="85"/>
  <c r="K47" i="85"/>
  <c r="K33" i="85"/>
  <c r="K38" i="85"/>
  <c r="K37" i="85"/>
  <c r="K36" i="85"/>
  <c r="K30" i="85"/>
  <c r="K29" i="85"/>
  <c r="K28" i="85"/>
  <c r="K27" i="85"/>
  <c r="K32" i="85"/>
  <c r="K21" i="85"/>
  <c r="K26" i="85"/>
  <c r="K25" i="85"/>
  <c r="K24" i="85"/>
  <c r="K23" i="85"/>
  <c r="K13" i="88"/>
  <c r="K17" i="88"/>
  <c r="K14" i="88"/>
  <c r="K18" i="88"/>
  <c r="K16" i="88"/>
  <c r="E5" i="87"/>
  <c r="E6" i="87" s="1"/>
  <c r="K12" i="87"/>
  <c r="K17" i="87"/>
  <c r="K16" i="87"/>
  <c r="K15" i="87"/>
  <c r="K14" i="87"/>
  <c r="K17" i="86"/>
  <c r="K15" i="86"/>
  <c r="K16" i="86"/>
  <c r="K13" i="86"/>
  <c r="K12" i="86"/>
  <c r="K19" i="84"/>
  <c r="K20" i="84"/>
  <c r="K12" i="84"/>
  <c r="K17" i="84"/>
  <c r="K16" i="84"/>
  <c r="K15" i="84"/>
  <c r="K14" i="84"/>
  <c r="K13" i="84"/>
  <c r="K18" i="84"/>
  <c r="K23" i="84"/>
  <c r="K22" i="84"/>
  <c r="K110" i="83"/>
  <c r="K109" i="83"/>
  <c r="K108" i="83"/>
  <c r="K113" i="83"/>
  <c r="K111" i="83"/>
  <c r="O54" i="83"/>
  <c r="E5" i="88"/>
  <c r="E6" i="88" s="1"/>
  <c r="E5" i="86"/>
  <c r="E6" i="86" s="1"/>
  <c r="M13" i="85"/>
  <c r="M14" i="85" s="1"/>
  <c r="I5" i="85"/>
  <c r="I6" i="85" s="1"/>
  <c r="E5" i="85"/>
  <c r="E6" i="85" s="1"/>
  <c r="E13" i="85"/>
  <c r="E14" i="85" s="1"/>
  <c r="I13" i="85"/>
  <c r="I14" i="85" s="1"/>
  <c r="M5" i="85"/>
  <c r="M6" i="85" s="1"/>
  <c r="K58" i="83"/>
  <c r="K67" i="83"/>
  <c r="K68" i="83"/>
  <c r="K70" i="83"/>
  <c r="K71" i="83"/>
  <c r="K79" i="83"/>
  <c r="K83" i="83"/>
  <c r="K115" i="83"/>
  <c r="K116" i="83"/>
  <c r="K119" i="83"/>
  <c r="K118" i="83"/>
  <c r="K120" i="83"/>
  <c r="K54" i="83"/>
  <c r="K122" i="83"/>
  <c r="K55" i="83"/>
  <c r="K72" i="83"/>
  <c r="K74" i="83"/>
  <c r="K87" i="83"/>
  <c r="K103" i="83"/>
  <c r="K56" i="83"/>
  <c r="K88" i="83"/>
  <c r="K104" i="83"/>
  <c r="K57" i="83"/>
  <c r="K73" i="83"/>
  <c r="K89" i="83"/>
  <c r="K105" i="83"/>
  <c r="K121" i="83"/>
  <c r="K86" i="83"/>
  <c r="K102" i="83"/>
  <c r="K106" i="83"/>
  <c r="K75" i="83"/>
  <c r="K91" i="83"/>
  <c r="K123" i="83"/>
  <c r="K60" i="83"/>
  <c r="K76" i="83"/>
  <c r="K92" i="83"/>
  <c r="K124" i="83"/>
  <c r="K61" i="83"/>
  <c r="K93" i="83"/>
  <c r="K62" i="83"/>
  <c r="K78" i="83"/>
  <c r="K94" i="83"/>
  <c r="K64" i="83"/>
  <c r="K80" i="83"/>
  <c r="K96" i="83"/>
  <c r="K90" i="83"/>
  <c r="K65" i="83"/>
  <c r="K81" i="83"/>
  <c r="K97" i="83"/>
  <c r="K66" i="83"/>
  <c r="K98" i="83"/>
  <c r="K114" i="83"/>
  <c r="K99" i="83"/>
  <c r="K84" i="83"/>
  <c r="K100" i="83"/>
  <c r="I6" i="84"/>
  <c r="I7" i="84" s="1"/>
  <c r="E6" i="84"/>
  <c r="E7" i="84" s="1"/>
  <c r="M50" i="83"/>
  <c r="M47" i="83"/>
  <c r="M46" i="83"/>
  <c r="M43" i="83"/>
  <c r="M34" i="83"/>
  <c r="M26" i="83"/>
  <c r="M40" i="83"/>
  <c r="M39" i="83"/>
  <c r="M31" i="83"/>
  <c r="M30" i="83"/>
  <c r="M23" i="83"/>
  <c r="M22" i="83"/>
  <c r="I50" i="83"/>
  <c r="I47" i="83"/>
  <c r="I46" i="83"/>
  <c r="E39" i="83"/>
  <c r="E38" i="83"/>
  <c r="E45" i="83"/>
  <c r="E46" i="83"/>
  <c r="E49" i="83"/>
  <c r="I22" i="83"/>
  <c r="I23" i="83"/>
  <c r="I26" i="83"/>
  <c r="I30" i="83"/>
  <c r="I31" i="83"/>
  <c r="I34" i="83"/>
  <c r="O12" i="87"/>
  <c r="I42" i="83"/>
  <c r="I39" i="83"/>
  <c r="E42" i="83"/>
  <c r="E34" i="83"/>
  <c r="E31" i="83"/>
  <c r="E30" i="83"/>
  <c r="E26" i="83"/>
  <c r="E23" i="83"/>
  <c r="E22" i="83"/>
  <c r="E3" i="89" l="1"/>
  <c r="E10" i="89" s="1"/>
  <c r="I32" i="83"/>
  <c r="I33" i="83" s="1"/>
  <c r="I24" i="83"/>
  <c r="I25" i="83" s="1"/>
  <c r="E47" i="83"/>
  <c r="E48" i="83" s="1"/>
  <c r="M41" i="83"/>
  <c r="M42" i="83" s="1"/>
  <c r="M32" i="83"/>
  <c r="M33" i="83" s="1"/>
  <c r="M48" i="83"/>
  <c r="M49" i="83" s="1"/>
  <c r="I40" i="83" l="1"/>
  <c r="I41" i="83" s="1"/>
  <c r="M24" i="83"/>
  <c r="M25" i="83" s="1"/>
  <c r="E40" i="83"/>
  <c r="E41" i="83" s="1"/>
  <c r="E32" i="83" l="1"/>
  <c r="E33" i="83" s="1"/>
  <c r="I48" i="83" l="1"/>
  <c r="I49" i="83" s="1"/>
  <c r="D10" i="89" l="1"/>
  <c r="E24" i="83" l="1"/>
  <c r="E25" i="83" s="1"/>
  <c r="G5" i="54" l="1"/>
  <c r="G4" i="54" l="1"/>
  <c r="G3" i="54"/>
  <c r="G6" i="54" l="1"/>
</calcChain>
</file>

<file path=xl/sharedStrings.xml><?xml version="1.0" encoding="utf-8"?>
<sst xmlns="http://schemas.openxmlformats.org/spreadsheetml/2006/main" count="991" uniqueCount="143">
  <si>
    <t>MÉDIA</t>
  </si>
  <si>
    <t>DESVIO PADRÃO AMOSTRAL</t>
  </si>
  <si>
    <t>MÉTODO ESTATÍSCO</t>
  </si>
  <si>
    <t>PREÇO MÍNIMO</t>
  </si>
  <si>
    <t>Contrato</t>
  </si>
  <si>
    <t>ITEM</t>
  </si>
  <si>
    <t>ESPECIFICAÇÃO / FORMATO</t>
  </si>
  <si>
    <t>UND</t>
  </si>
  <si>
    <t>QTD.</t>
  </si>
  <si>
    <t>EMPRESAS</t>
  </si>
  <si>
    <t>PORTE</t>
  </si>
  <si>
    <t>VALOR
UNIT.</t>
  </si>
  <si>
    <t>AVALIÇÃO</t>
  </si>
  <si>
    <t>MÉDIAS/MEDIANA</t>
  </si>
  <si>
    <t>Valor unit.</t>
  </si>
  <si>
    <t>Valor total</t>
  </si>
  <si>
    <t>Fornecedor</t>
  </si>
  <si>
    <t>TOTAL:</t>
  </si>
  <si>
    <t>COEFICIENTE DE VARIAÇÃO (%)</t>
  </si>
  <si>
    <t>COTAÇÕES</t>
  </si>
  <si>
    <t>PARÂMETRO</t>
  </si>
  <si>
    <t>GRUPO 19 - MATERIAIS PARA VEDAÇÃO</t>
  </si>
  <si>
    <t>SINAPI</t>
  </si>
  <si>
    <t>ESPECIFICAÇÃO</t>
  </si>
  <si>
    <t>UNID.</t>
  </si>
  <si>
    <t>QTD</t>
  </si>
  <si>
    <t>VALOR
TOTAL</t>
  </si>
  <si>
    <t>IMAGEM PARA
REFERÊNCIA</t>
  </si>
  <si>
    <t>Link</t>
  </si>
  <si>
    <r>
      <t xml:space="preserve">MANTA ASFÁLTICA
</t>
    </r>
    <r>
      <rPr>
        <sz val="11"/>
        <color rgb="FF000000"/>
        <rFont val="Calibri"/>
        <family val="2"/>
        <scheme val="minor"/>
      </rPr>
      <t>- Comprimento: 10 metros;
- Largura: 100 cm;
- Espessura: 3mm;
- Estado Físico: Sólido;
- Cor: Preto;
- Acabamento: Rugoso;
- Rolo;
- Ref: Marca VIAPOL, Modelo: LAGE GLASS.</t>
    </r>
  </si>
  <si>
    <t>m²</t>
  </si>
  <si>
    <r>
      <t xml:space="preserve">PRIMER PARA MANTA ASFÁLTICA
</t>
    </r>
    <r>
      <rPr>
        <sz val="11"/>
        <color rgb="FF000000"/>
        <rFont val="Calibri"/>
        <family val="2"/>
        <scheme val="minor"/>
      </rPr>
      <t>- Conteúdo: 18 Litros;
- Cor: Preta;
- Rendimento: 60m²;
- Tempo de secagem: 6 horas;
- Para aplicação da manta asfáltica, lajes, piscinas, reservatórios;
- Ref: Marca VEDACIT.</t>
    </r>
  </si>
  <si>
    <t>Lata</t>
  </si>
  <si>
    <t>https://www.leroymerlin.com.br/primer-manta-vedacit-18l-preta-vedacit_87006402</t>
  </si>
  <si>
    <r>
      <t xml:space="preserve">IMPERMEABILIZANTE 
</t>
    </r>
    <r>
      <rPr>
        <sz val="11"/>
        <color rgb="FF000000"/>
        <rFont val="Calibri"/>
        <family val="2"/>
        <scheme val="minor"/>
      </rPr>
      <t>- Argamassa Polimérica;
- Cor: Cinza;
- Conteúdo da Embalagem: Líquido+Pó;
- Peso do produto: 18 kg;
- Rendimento: 6 m²;
- Ref: Marca: SIKA, Linha: SIKA TOP 107.</t>
    </r>
  </si>
  <si>
    <t>Caixa</t>
  </si>
  <si>
    <t>https://www.leroymerlin.com.br/impermeabilizante-sika-top-107-cinza-argamassa-aditivo-18kg_86693376?store_code=23&amp;gclid=EAIaIQobChMIirud95f76wIVUw-RCh3fkQbJEAYYASABEgLGdfD_BwE</t>
  </si>
  <si>
    <t>ME</t>
  </si>
  <si>
    <t>MÉDIA
valores</t>
  </si>
  <si>
    <t>ITEM: 15</t>
  </si>
  <si>
    <t>ITEM: 16</t>
  </si>
  <si>
    <t>LEVANTAMENTO/GERENCIAMENTO DE RISCOS:</t>
  </si>
  <si>
    <t>OBSERVAÇÕES IMPORTANTES PARA LEVANTAMENTO DE RISCOS:</t>
  </si>
  <si>
    <t>RESPOSTA:</t>
  </si>
  <si>
    <t xml:space="preserve">1. </t>
  </si>
  <si>
    <t>Prazo de entrega diferenciado?</t>
  </si>
  <si>
    <t>2.</t>
  </si>
  <si>
    <t>Garantia adicional fora a do produto?</t>
  </si>
  <si>
    <t>3.</t>
  </si>
  <si>
    <t>Há serviços de instalação incluído?</t>
  </si>
  <si>
    <t>4.</t>
  </si>
  <si>
    <t>5.</t>
  </si>
  <si>
    <t>6.</t>
  </si>
  <si>
    <t>7.</t>
  </si>
  <si>
    <t>Há flagrante diferença de preços entre ME/EPP e ampla concorrência?</t>
  </si>
  <si>
    <t>8.</t>
  </si>
  <si>
    <t>Há indício de monopólio ?</t>
  </si>
  <si>
    <t>9.</t>
  </si>
  <si>
    <t>10.</t>
  </si>
  <si>
    <t>Há notícias mercadológicas que indiquema ausência de matéria prima no mercado e/ou aumento expressivo de preços em mídias oficiais?</t>
  </si>
  <si>
    <t>GERENCIAMENTO DOS RISCOS:</t>
  </si>
  <si>
    <t>OBSERVAÇÕES
AVALIAÇÃO</t>
  </si>
  <si>
    <t>DEMAIS</t>
  </si>
  <si>
    <t>NÃO</t>
  </si>
  <si>
    <t>SIM</t>
  </si>
  <si>
    <t>Grampeador Industrial MIRUNA (para duas unidades)</t>
  </si>
  <si>
    <t>Contrato n. 30/2017 - CJF IV T.A.</t>
  </si>
  <si>
    <t>Furadeira Elétrica para dois furos MANIG</t>
  </si>
  <si>
    <t>Furadeira Elétrica para dois furos (alongada) MANIG</t>
  </si>
  <si>
    <t>Vincadeira e Picotadeira de papéis MANIG</t>
  </si>
  <si>
    <t>Prensa de gravar chapas ELLENCO</t>
  </si>
  <si>
    <t>Plastificadora Rotativa para papel RICALL</t>
  </si>
  <si>
    <t>Máquina para cortar e refilar bobinas de  plásticos</t>
  </si>
  <si>
    <t>Máquina arqueadeira com fitas plásticas TAYPAC</t>
  </si>
  <si>
    <t>Perfuradora elétrica para espirais Perfuramax 50 - Marca Lassane</t>
  </si>
  <si>
    <t xml:space="preserve">Perfuradora elétrica para Wire-o Perfuramax 50 - Marca Lassane	</t>
  </si>
  <si>
    <t>Embaladora automática de Revistas , Marca MINIPACK  Modelo MAILBAG</t>
  </si>
  <si>
    <t>Fechadura elétrica Duplo Anel.</t>
  </si>
  <si>
    <t>Guilhotina GUARANI programável CNV 120 Tela colorida</t>
  </si>
  <si>
    <t xml:space="preserve">Elevador automático, Marca GUARANI, Modelo
ELG 1000 P (para duas unidades) </t>
  </si>
  <si>
    <t>Guilhotina elétrica Ideal , modelo 4810</t>
  </si>
  <si>
    <t>Grampeador Manual, modelo Block 300 Manig</t>
  </si>
  <si>
    <t>Encadernadora elétrica Multibinder 250T - Planax</t>
  </si>
  <si>
    <t>Plastificadora elétrica Lassane</t>
  </si>
  <si>
    <t>Plastificadora elétrica N.W. Brasil, Mod. LX-900</t>
  </si>
  <si>
    <t>Perfuradora elétrica p/ espirais Lassane Minimax - L64</t>
  </si>
  <si>
    <t>22 Impressora OFFSET ADAST Dominant - 715 meia folha</t>
  </si>
  <si>
    <t>Laminadora Automática para papel e cartão, modelo HERCULES 800 - SAFM 800-A</t>
  </si>
  <si>
    <t>Proposta da DFTEK</t>
  </si>
  <si>
    <t>Proposta da Lancetec</t>
  </si>
  <si>
    <t>II T.A Contrato n. 1/2019 - UFMG</t>
  </si>
  <si>
    <t>III e IV T.A ao Contrato n. 172/2018 - TJDFT</t>
  </si>
  <si>
    <t>Contrato n. 2020/0156 e Aditivo - SENADO FEDERAL</t>
  </si>
  <si>
    <t>DFTEK Serv. Gráf. E Engenharia LTDA                                             CNPJ: 11.182.835/0001-26</t>
  </si>
  <si>
    <t>LANCETEC                                     CNPJ: 24.163.285/0001</t>
  </si>
  <si>
    <t>DFTEK Serv. Gráf. E Engenharia LTDA                                             CNPJ: 24.163.285/0001-40</t>
  </si>
  <si>
    <t>LANCE TEC Mat. e Serviços EIRELI                                   CNPJ: 24.163.285/0001</t>
  </si>
  <si>
    <t>Jefferson V. R. do Nascimento     CNPJ: 20.025.352/0001-09</t>
  </si>
  <si>
    <t>MANROLAND do Brasil Serv. LTDA   CNPJ: 10.825.907/0001-43</t>
  </si>
  <si>
    <t>ITEM:</t>
  </si>
  <si>
    <t>Seção  de Compras - SECOMP /SUCOP / SAD</t>
  </si>
  <si>
    <t>Processo SEI n. 0000697-24.2022.4.90.8000</t>
  </si>
  <si>
    <t>MAPA COMPARATIVO DE PREÇOS</t>
  </si>
  <si>
    <t>Critérios Estatísticos por item</t>
  </si>
  <si>
    <t>Critérios Estatísticos gerais</t>
  </si>
  <si>
    <t>Preços execessivamene elevados: superior a 30% da média do rol de preços validos</t>
  </si>
  <si>
    <t>Inexequível: inferior a 70% da média do rol de preços validos</t>
  </si>
  <si>
    <t>Grupo 01</t>
  </si>
  <si>
    <t>Coeficiente de variação</t>
  </si>
  <si>
    <t xml:space="preserve">&lt; </t>
  </si>
  <si>
    <t xml:space="preserve">&gt; </t>
  </si>
  <si>
    <t>MEDIANA</t>
  </si>
  <si>
    <t>N/A</t>
  </si>
  <si>
    <t>O serviço comercializado em dólar?</t>
  </si>
  <si>
    <t xml:space="preserve">O valor estimado sugere contratação exclusiva para ME e EPP? </t>
  </si>
  <si>
    <t>Há, pelo menos, 3 empresas ME e EPP participando da cotação? R: Sim, considerando as contratações de outros órgãos que são com empresas ME/EPP</t>
  </si>
  <si>
    <t xml:space="preserve">11. </t>
  </si>
  <si>
    <t>Observar se os preços de internet não estão abarcando promoções temporais e/ou quantitativas que possam influcienciar no preço de forma</t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</si>
  <si>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potenciais riscos devem ser explicitados na informação da unidade.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</si>
  <si>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Os riscos que influenciam diretemente na seleção do fornecedor devem ser encaminhados à Seção de Licitações.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</si>
  <si>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Juntar aos autos a relação de possíveis fornecedores que foram consultados e não enviaram propostas.</t>
    </r>
  </si>
  <si>
    <r>
      <rPr>
        <b/>
        <sz val="9"/>
        <color rgb="FFC0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Observar se há proposta direta com fornecedor que também esteja fornecendo para a administração (ARP</t>
    </r>
  </si>
  <si>
    <t xml:space="preserve"> e contratos) em preço manifestamente inferior, com vistas ao questionamento e análise crítica.</t>
  </si>
  <si>
    <t>Brasília, 17/05/2022
LEUMAISE APARECIDA DOS SANTOS
Assistente III - Seção de Compras - SECOMP/SUCOP/SAD</t>
  </si>
  <si>
    <t>TOTAL</t>
  </si>
  <si>
    <t xml:space="preserve">ITEM: </t>
  </si>
  <si>
    <t>Máquina Seladora/empacotadora com túnel de termorretração monocâmara - Marca SMIPACK</t>
  </si>
  <si>
    <t>und</t>
  </si>
  <si>
    <t>Objeto: Contratação de empresa especializada para a prestação de serviços técnicos de manutenção preventiva/corretiva em máquinas e equipamentos gráficos com reposição de peças e/ou componentes.</t>
  </si>
  <si>
    <t>Lote 01</t>
  </si>
  <si>
    <t>Lote 02</t>
  </si>
  <si>
    <t>Lote 03</t>
  </si>
  <si>
    <t>Lote/Item</t>
  </si>
  <si>
    <t>Total</t>
  </si>
  <si>
    <t>abaixo da média. Considerado por se tratar de preço público.</t>
  </si>
  <si>
    <t>acima da média. Desconsiderado.</t>
  </si>
  <si>
    <r>
      <t xml:space="preserve">Há flagrante diferença de preços entre o mapa e o valor inicialmente orçado nos estudos tecnicos preliminares? </t>
    </r>
    <r>
      <rPr>
        <sz val="9"/>
        <color rgb="FF0070C0"/>
        <rFont val="Calibri"/>
        <family val="2"/>
        <scheme val="minor"/>
      </rPr>
      <t>A diferença ocorreu em razão da desconsideração de preços elevados no mapa comparativo.</t>
    </r>
  </si>
  <si>
    <t>Valor Estimado Peças</t>
  </si>
  <si>
    <t>Valor Serviços</t>
  </si>
  <si>
    <t>Peças e/ou componentes (item não disputado)</t>
  </si>
  <si>
    <t>Lote 04</t>
  </si>
  <si>
    <t>Lote 05</t>
  </si>
  <si>
    <t>Lote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</si>
</sst>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3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double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0" borderId="35" applyNumberFormat="0" applyFill="0" applyAlignment="0" applyProtection="0"/>
    <xf numFmtId="0" fontId="5" fillId="8" borderId="0" applyNumberFormat="0" applyBorder="0" applyAlignment="0" applyProtection="0"/>
    <xf numFmtId="0" fontId="17" fillId="0" borderId="42" applyNumberFormat="0" applyFill="0" applyAlignment="0" applyProtection="0"/>
    <xf numFmtId="9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22" fillId="0" borderId="61" applyNumberFormat="0" applyFill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6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</cellStyleXfs>
  <cellXfs count="28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4" fontId="12" fillId="2" borderId="32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2" borderId="29" xfId="0" applyNumberFormat="1" applyFont="1" applyFill="1" applyBorder="1" applyAlignment="1">
      <alignment horizontal="center" vertical="center"/>
    </xf>
    <xf numFmtId="44" fontId="16" fillId="2" borderId="2" xfId="0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11" fillId="7" borderId="41" xfId="6" applyNumberFormat="1" applyFont="1" applyBorder="1" applyAlignment="1">
      <alignment horizontal="center" vertical="center" wrapText="1"/>
    </xf>
    <xf numFmtId="0" fontId="12" fillId="8" borderId="0" xfId="8" applyFont="1"/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4" fontId="12" fillId="2" borderId="30" xfId="0" applyNumberFormat="1" applyFont="1" applyFill="1" applyBorder="1" applyAlignment="1">
      <alignment horizontal="center" vertical="center"/>
    </xf>
    <xf numFmtId="44" fontId="13" fillId="2" borderId="32" xfId="0" applyNumberFormat="1" applyFont="1" applyFill="1" applyBorder="1" applyAlignment="1">
      <alignment horizontal="center" vertical="center"/>
    </xf>
    <xf numFmtId="44" fontId="15" fillId="11" borderId="28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44" fontId="15" fillId="11" borderId="47" xfId="0" applyNumberFormat="1" applyFont="1" applyFill="1" applyBorder="1" applyAlignment="1">
      <alignment horizontal="center" vertical="center"/>
    </xf>
    <xf numFmtId="44" fontId="16" fillId="2" borderId="8" xfId="0" applyNumberFormat="1" applyFont="1" applyFill="1" applyBorder="1" applyAlignment="1">
      <alignment horizontal="center" vertical="center" wrapText="1"/>
    </xf>
    <xf numFmtId="44" fontId="15" fillId="11" borderId="27" xfId="0" applyNumberFormat="1" applyFont="1" applyFill="1" applyBorder="1" applyAlignment="1">
      <alignment horizontal="center" vertical="center"/>
    </xf>
    <xf numFmtId="44" fontId="15" fillId="11" borderId="3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 wrapText="1"/>
    </xf>
    <xf numFmtId="44" fontId="15" fillId="11" borderId="20" xfId="0" applyNumberFormat="1" applyFont="1" applyFill="1" applyBorder="1" applyAlignment="1">
      <alignment horizontal="center" vertical="center"/>
    </xf>
    <xf numFmtId="44" fontId="15" fillId="11" borderId="21" xfId="0" applyNumberFormat="1" applyFont="1" applyFill="1" applyBorder="1" applyAlignment="1">
      <alignment horizontal="center" vertical="center"/>
    </xf>
    <xf numFmtId="44" fontId="15" fillId="11" borderId="48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4" fontId="15" fillId="11" borderId="59" xfId="0" applyNumberFormat="1" applyFont="1" applyFill="1" applyBorder="1" applyAlignment="1">
      <alignment horizontal="center" vertical="center"/>
    </xf>
    <xf numFmtId="44" fontId="12" fillId="2" borderId="18" xfId="0" applyNumberFormat="1" applyFont="1" applyFill="1" applyBorder="1" applyAlignment="1">
      <alignment horizontal="center" vertical="center"/>
    </xf>
    <xf numFmtId="44" fontId="13" fillId="0" borderId="32" xfId="0" applyNumberFormat="1" applyFont="1" applyBorder="1" applyAlignment="1">
      <alignment horizontal="center" vertical="center"/>
    </xf>
    <xf numFmtId="44" fontId="13" fillId="2" borderId="13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44" fontId="13" fillId="2" borderId="4" xfId="0" applyNumberFormat="1" applyFont="1" applyFill="1" applyBorder="1" applyAlignment="1">
      <alignment horizontal="center" vertical="center"/>
    </xf>
    <xf numFmtId="44" fontId="13" fillId="2" borderId="8" xfId="0" applyNumberFormat="1" applyFont="1" applyFill="1" applyBorder="1" applyAlignment="1">
      <alignment horizontal="center" vertical="center"/>
    </xf>
    <xf numFmtId="44" fontId="13" fillId="2" borderId="2" xfId="0" applyNumberFormat="1" applyFont="1" applyFill="1" applyBorder="1" applyAlignment="1">
      <alignment horizontal="center" vertical="center"/>
    </xf>
    <xf numFmtId="44" fontId="11" fillId="7" borderId="40" xfId="6" applyNumberFormat="1" applyFont="1" applyBorder="1" applyAlignment="1">
      <alignment horizontal="center" vertical="center" wrapText="1"/>
    </xf>
    <xf numFmtId="44" fontId="13" fillId="2" borderId="18" xfId="0" applyNumberFormat="1" applyFont="1" applyFill="1" applyBorder="1" applyAlignment="1">
      <alignment horizontal="center" vertical="center"/>
    </xf>
    <xf numFmtId="44" fontId="13" fillId="2" borderId="14" xfId="0" applyNumberFormat="1" applyFont="1" applyFill="1" applyBorder="1" applyAlignment="1">
      <alignment horizontal="center" vertical="center"/>
    </xf>
    <xf numFmtId="44" fontId="12" fillId="2" borderId="1" xfId="0" applyNumberFormat="1" applyFont="1" applyFill="1" applyBorder="1" applyAlignment="1">
      <alignment horizontal="center" vertical="center"/>
    </xf>
    <xf numFmtId="44" fontId="12" fillId="2" borderId="14" xfId="0" applyNumberFormat="1" applyFont="1" applyFill="1" applyBorder="1" applyAlignment="1">
      <alignment horizontal="center" vertical="center"/>
    </xf>
    <xf numFmtId="44" fontId="12" fillId="2" borderId="28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textRotation="90" wrapText="1"/>
    </xf>
    <xf numFmtId="44" fontId="12" fillId="13" borderId="14" xfId="0" applyNumberFormat="1" applyFont="1" applyFill="1" applyBorder="1" applyAlignment="1">
      <alignment horizontal="center" vertical="center"/>
    </xf>
    <xf numFmtId="44" fontId="13" fillId="2" borderId="60" xfId="0" applyNumberFormat="1" applyFont="1" applyFill="1" applyBorder="1" applyAlignment="1">
      <alignment horizontal="center" vertical="center"/>
    </xf>
    <xf numFmtId="0" fontId="15" fillId="8" borderId="0" xfId="8" applyFont="1"/>
    <xf numFmtId="0" fontId="15" fillId="0" borderId="0" xfId="0" applyFont="1" applyAlignment="1">
      <alignment horizontal="center" vertical="center"/>
    </xf>
    <xf numFmtId="44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20" fillId="9" borderId="0" xfId="1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0" fontId="12" fillId="0" borderId="0" xfId="8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0" fontId="17" fillId="0" borderId="42" xfId="9" applyFill="1" applyAlignment="1">
      <alignment horizontal="left" vertical="center"/>
    </xf>
    <xf numFmtId="0" fontId="17" fillId="0" borderId="42" xfId="9" applyFill="1"/>
    <xf numFmtId="0" fontId="17" fillId="0" borderId="42" xfId="9" applyFill="1" applyAlignment="1">
      <alignment horizontal="center" vertical="center"/>
    </xf>
    <xf numFmtId="44" fontId="17" fillId="0" borderId="42" xfId="9" applyNumberFormat="1" applyFill="1" applyAlignment="1">
      <alignment horizontal="center" vertical="center"/>
    </xf>
    <xf numFmtId="44" fontId="22" fillId="0" borderId="0" xfId="12" applyNumberFormat="1" applyFill="1" applyBorder="1" applyAlignment="1">
      <alignment horizontal="center" vertical="center"/>
    </xf>
    <xf numFmtId="44" fontId="5" fillId="18" borderId="63" xfId="17" applyNumberFormat="1" applyBorder="1" applyAlignment="1">
      <alignment horizontal="center" vertical="center"/>
    </xf>
    <xf numFmtId="0" fontId="5" fillId="18" borderId="63" xfId="17" applyBorder="1"/>
    <xf numFmtId="9" fontId="24" fillId="15" borderId="0" xfId="14" applyNumberFormat="1" applyAlignment="1">
      <alignment horizontal="center" vertical="center"/>
    </xf>
    <xf numFmtId="9" fontId="23" fillId="14" borderId="0" xfId="13" applyNumberFormat="1" applyAlignment="1">
      <alignment horizontal="center" vertical="center"/>
    </xf>
    <xf numFmtId="44" fontId="5" fillId="18" borderId="0" xfId="17" quotePrefix="1" applyNumberFormat="1" applyAlignment="1">
      <alignment horizontal="left" vertical="center"/>
    </xf>
    <xf numFmtId="44" fontId="5" fillId="18" borderId="0" xfId="17" applyNumberFormat="1" applyBorder="1" applyAlignment="1">
      <alignment horizontal="center" vertical="top" wrapText="1"/>
    </xf>
    <xf numFmtId="0" fontId="17" fillId="0" borderId="64" xfId="9" applyFill="1" applyBorder="1"/>
    <xf numFmtId="0" fontId="17" fillId="0" borderId="64" xfId="9" applyFill="1" applyBorder="1" applyAlignment="1">
      <alignment horizontal="center" vertical="center"/>
    </xf>
    <xf numFmtId="44" fontId="17" fillId="0" borderId="64" xfId="9" applyNumberFormat="1" applyFill="1" applyBorder="1" applyAlignment="1">
      <alignment horizontal="center" vertical="center"/>
    </xf>
    <xf numFmtId="0" fontId="17" fillId="0" borderId="0" xfId="9" applyFill="1" applyBorder="1" applyAlignment="1">
      <alignment horizontal="left" vertical="center"/>
    </xf>
    <xf numFmtId="0" fontId="28" fillId="0" borderId="61" xfId="12" applyFont="1" applyAlignment="1"/>
    <xf numFmtId="0" fontId="17" fillId="0" borderId="0" xfId="9" applyFill="1" applyBorder="1"/>
    <xf numFmtId="0" fontId="17" fillId="0" borderId="0" xfId="9" applyFill="1" applyBorder="1" applyAlignment="1">
      <alignment horizontal="center" vertical="center"/>
    </xf>
    <xf numFmtId="44" fontId="17" fillId="0" borderId="0" xfId="9" applyNumberFormat="1" applyFill="1" applyBorder="1" applyAlignment="1">
      <alignment horizontal="center" vertical="center"/>
    </xf>
    <xf numFmtId="0" fontId="17" fillId="0" borderId="64" xfId="9" applyFill="1" applyBorder="1" applyAlignment="1">
      <alignment horizontal="left" vertical="center"/>
    </xf>
    <xf numFmtId="9" fontId="5" fillId="0" borderId="0" xfId="16" applyNumberFormat="1" applyFill="1" applyAlignment="1">
      <alignment horizontal="center" vertical="center"/>
    </xf>
    <xf numFmtId="44" fontId="5" fillId="0" borderId="0" xfId="16" quotePrefix="1" applyNumberFormat="1" applyFill="1" applyAlignment="1">
      <alignment horizontal="left" vertical="center"/>
    </xf>
    <xf numFmtId="44" fontId="3" fillId="18" borderId="0" xfId="17" applyNumberFormat="1" applyFont="1" applyAlignment="1">
      <alignment horizontal="left" vertical="top"/>
    </xf>
    <xf numFmtId="44" fontId="5" fillId="18" borderId="0" xfId="17" applyNumberFormat="1" applyAlignment="1">
      <alignment horizontal="left" vertical="center"/>
    </xf>
    <xf numFmtId="44" fontId="5" fillId="18" borderId="0" xfId="17" applyNumberFormat="1" applyAlignment="1">
      <alignment horizontal="center" vertical="center"/>
    </xf>
    <xf numFmtId="44" fontId="12" fillId="0" borderId="0" xfId="0" quotePrefix="1" applyNumberFormat="1" applyFont="1" applyAlignment="1">
      <alignment horizontal="left" vertical="center"/>
    </xf>
    <xf numFmtId="9" fontId="25" fillId="16" borderId="62" xfId="15" applyNumberFormat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19" fillId="0" borderId="0" xfId="7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29" fillId="10" borderId="35" xfId="7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1" fillId="10" borderId="0" xfId="0" applyFont="1" applyFill="1" applyAlignment="1">
      <alignment vertical="top"/>
    </xf>
    <xf numFmtId="0" fontId="31" fillId="10" borderId="0" xfId="0" applyFont="1" applyFill="1" applyAlignment="1">
      <alignment horizontal="left" vertical="top"/>
    </xf>
    <xf numFmtId="0" fontId="30" fillId="10" borderId="0" xfId="0" applyFont="1" applyFill="1" applyAlignment="1">
      <alignment horizontal="left" vertical="top"/>
    </xf>
    <xf numFmtId="0" fontId="34" fillId="18" borderId="63" xfId="17" applyFont="1" applyBorder="1" applyAlignment="1">
      <alignment horizontal="left" vertical="center"/>
    </xf>
    <xf numFmtId="44" fontId="5" fillId="0" borderId="0" xfId="17" applyNumberFormat="1" applyFill="1" applyAlignment="1">
      <alignment horizontal="center" vertical="center"/>
    </xf>
    <xf numFmtId="0" fontId="12" fillId="0" borderId="1" xfId="0" applyFont="1" applyBorder="1" applyAlignment="1">
      <alignment horizontal="center"/>
    </xf>
    <xf numFmtId="44" fontId="16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textRotation="90" wrapText="1"/>
    </xf>
    <xf numFmtId="44" fontId="35" fillId="11" borderId="20" xfId="0" applyNumberFormat="1" applyFont="1" applyFill="1" applyBorder="1" applyAlignment="1">
      <alignment horizontal="center" vertical="center"/>
    </xf>
    <xf numFmtId="0" fontId="29" fillId="10" borderId="70" xfId="7" applyFont="1" applyFill="1" applyBorder="1" applyAlignment="1">
      <alignment vertical="top"/>
    </xf>
    <xf numFmtId="44" fontId="11" fillId="7" borderId="74" xfId="6" applyNumberFormat="1" applyFont="1" applyBorder="1" applyAlignment="1">
      <alignment horizontal="center" vertical="center" wrapText="1"/>
    </xf>
    <xf numFmtId="44" fontId="11" fillId="7" borderId="77" xfId="6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44" fontId="35" fillId="11" borderId="27" xfId="0" applyNumberFormat="1" applyFont="1" applyFill="1" applyBorder="1" applyAlignment="1">
      <alignment horizontal="center" vertical="center"/>
    </xf>
    <xf numFmtId="44" fontId="15" fillId="11" borderId="78" xfId="0" applyNumberFormat="1" applyFont="1" applyFill="1" applyBorder="1" applyAlignment="1">
      <alignment horizontal="center" vertical="center"/>
    </xf>
    <xf numFmtId="44" fontId="11" fillId="7" borderId="79" xfId="6" applyNumberFormat="1" applyFont="1" applyBorder="1" applyAlignment="1">
      <alignment horizontal="center" vertical="center" wrapText="1"/>
    </xf>
    <xf numFmtId="44" fontId="11" fillId="7" borderId="85" xfId="6" applyNumberFormat="1" applyFont="1" applyBorder="1" applyAlignment="1">
      <alignment horizontal="center" vertical="center" wrapText="1"/>
    </xf>
    <xf numFmtId="0" fontId="15" fillId="0" borderId="0" xfId="0" applyFont="1"/>
    <xf numFmtId="0" fontId="13" fillId="0" borderId="8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textRotation="90" wrapText="1"/>
    </xf>
    <xf numFmtId="44" fontId="13" fillId="0" borderId="1" xfId="0" applyNumberFormat="1" applyFont="1" applyBorder="1" applyAlignment="1">
      <alignment horizontal="center" vertical="center"/>
    </xf>
    <xf numFmtId="44" fontId="15" fillId="0" borderId="0" xfId="0" applyNumberFormat="1" applyFont="1" applyFill="1" applyBorder="1" applyAlignment="1">
      <alignment horizontal="center" vertical="center"/>
    </xf>
    <xf numFmtId="44" fontId="13" fillId="2" borderId="86" xfId="0" applyNumberFormat="1" applyFont="1" applyFill="1" applyBorder="1" applyAlignment="1">
      <alignment horizontal="center" vertical="center"/>
    </xf>
    <xf numFmtId="44" fontId="15" fillId="19" borderId="66" xfId="0" applyNumberFormat="1" applyFont="1" applyFill="1" applyBorder="1"/>
    <xf numFmtId="0" fontId="0" fillId="0" borderId="58" xfId="0" applyBorder="1"/>
    <xf numFmtId="0" fontId="3" fillId="20" borderId="67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/>
    </xf>
    <xf numFmtId="0" fontId="0" fillId="0" borderId="90" xfId="0" applyBorder="1"/>
    <xf numFmtId="0" fontId="0" fillId="0" borderId="91" xfId="0" applyBorder="1"/>
    <xf numFmtId="44" fontId="0" fillId="0" borderId="46" xfId="0" applyNumberFormat="1" applyBorder="1"/>
    <xf numFmtId="0" fontId="0" fillId="0" borderId="92" xfId="0" applyBorder="1"/>
    <xf numFmtId="44" fontId="0" fillId="0" borderId="47" xfId="0" applyNumberFormat="1" applyBorder="1"/>
    <xf numFmtId="44" fontId="0" fillId="0" borderId="51" xfId="0" applyNumberFormat="1" applyBorder="1"/>
    <xf numFmtId="0" fontId="3" fillId="19" borderId="66" xfId="0" applyFont="1" applyFill="1" applyBorder="1"/>
    <xf numFmtId="44" fontId="3" fillId="19" borderId="69" xfId="0" applyNumberFormat="1" applyFont="1" applyFill="1" applyBorder="1"/>
    <xf numFmtId="0" fontId="12" fillId="0" borderId="14" xfId="0" applyFont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top"/>
    </xf>
    <xf numFmtId="10" fontId="15" fillId="11" borderId="31" xfId="0" applyNumberFormat="1" applyFont="1" applyFill="1" applyBorder="1" applyAlignment="1">
      <alignment horizontal="center" vertical="center"/>
    </xf>
    <xf numFmtId="10" fontId="15" fillId="11" borderId="28" xfId="0" applyNumberFormat="1" applyFont="1" applyFill="1" applyBorder="1" applyAlignment="1">
      <alignment horizontal="center" vertical="center"/>
    </xf>
    <xf numFmtId="10" fontId="15" fillId="11" borderId="32" xfId="0" applyNumberFormat="1" applyFont="1" applyFill="1" applyBorder="1" applyAlignment="1">
      <alignment horizontal="center" vertical="center"/>
    </xf>
    <xf numFmtId="44" fontId="15" fillId="11" borderId="46" xfId="0" applyNumberFormat="1" applyFont="1" applyFill="1" applyBorder="1" applyAlignment="1">
      <alignment horizontal="center" vertical="center" wrapText="1"/>
    </xf>
    <xf numFmtId="44" fontId="15" fillId="11" borderId="48" xfId="0" applyNumberFormat="1" applyFont="1" applyFill="1" applyBorder="1" applyAlignment="1">
      <alignment horizontal="center" vertical="center" wrapText="1"/>
    </xf>
    <xf numFmtId="10" fontId="15" fillId="11" borderId="52" xfId="10" applyNumberFormat="1" applyFont="1" applyFill="1" applyBorder="1" applyAlignment="1">
      <alignment horizontal="center" vertical="center"/>
    </xf>
    <xf numFmtId="10" fontId="15" fillId="11" borderId="3" xfId="0" applyNumberFormat="1" applyFont="1" applyFill="1" applyBorder="1" applyAlignment="1">
      <alignment horizontal="center" vertical="center"/>
    </xf>
    <xf numFmtId="10" fontId="15" fillId="11" borderId="29" xfId="0" applyNumberFormat="1" applyFont="1" applyFill="1" applyBorder="1" applyAlignment="1">
      <alignment horizontal="center" vertical="center"/>
    </xf>
    <xf numFmtId="10" fontId="15" fillId="11" borderId="93" xfId="0" applyNumberFormat="1" applyFont="1" applyFill="1" applyBorder="1" applyAlignment="1">
      <alignment horizontal="center" vertical="center"/>
    </xf>
    <xf numFmtId="10" fontId="15" fillId="11" borderId="36" xfId="0" applyNumberFormat="1" applyFont="1" applyFill="1" applyBorder="1" applyAlignment="1">
      <alignment horizontal="center" vertical="center"/>
    </xf>
    <xf numFmtId="10" fontId="15" fillId="11" borderId="30" xfId="0" applyNumberFormat="1" applyFont="1" applyFill="1" applyBorder="1" applyAlignment="1">
      <alignment horizontal="center" vertical="center"/>
    </xf>
    <xf numFmtId="44" fontId="15" fillId="11" borderId="59" xfId="0" applyNumberFormat="1" applyFont="1" applyFill="1" applyBorder="1" applyAlignment="1">
      <alignment horizontal="center" vertical="center" wrapText="1"/>
    </xf>
    <xf numFmtId="44" fontId="15" fillId="11" borderId="57" xfId="0" applyNumberFormat="1" applyFont="1" applyFill="1" applyBorder="1" applyAlignment="1">
      <alignment horizontal="center" vertical="center" wrapText="1"/>
    </xf>
    <xf numFmtId="44" fontId="15" fillId="11" borderId="47" xfId="0" applyNumberFormat="1" applyFont="1" applyFill="1" applyBorder="1" applyAlignment="1">
      <alignment horizontal="center" vertical="center" wrapText="1"/>
    </xf>
    <xf numFmtId="44" fontId="15" fillId="11" borderId="51" xfId="0" applyNumberFormat="1" applyFont="1" applyFill="1" applyBorder="1" applyAlignment="1">
      <alignment horizontal="center" vertical="center" wrapText="1"/>
    </xf>
    <xf numFmtId="44" fontId="15" fillId="11" borderId="56" xfId="0" applyNumberFormat="1" applyFont="1" applyFill="1" applyBorder="1" applyAlignment="1">
      <alignment horizontal="center" vertical="center" wrapText="1"/>
    </xf>
    <xf numFmtId="44" fontId="15" fillId="12" borderId="66" xfId="0" applyNumberFormat="1" applyFont="1" applyFill="1" applyBorder="1" applyAlignment="1">
      <alignment horizontal="center" vertical="center"/>
    </xf>
    <xf numFmtId="0" fontId="3" fillId="20" borderId="66" xfId="0" applyFont="1" applyFill="1" applyBorder="1" applyAlignment="1">
      <alignment horizontal="center"/>
    </xf>
    <xf numFmtId="0" fontId="11" fillId="7" borderId="24" xfId="6" applyFont="1" applyBorder="1" applyAlignment="1">
      <alignment horizontal="center" vertical="center" wrapText="1"/>
    </xf>
    <xf numFmtId="0" fontId="11" fillId="7" borderId="50" xfId="6" applyFont="1" applyBorder="1" applyAlignment="1">
      <alignment horizontal="center" vertical="center" wrapText="1"/>
    </xf>
    <xf numFmtId="0" fontId="11" fillId="7" borderId="23" xfId="6" applyFont="1" applyBorder="1" applyAlignment="1">
      <alignment horizontal="center" vertical="center" wrapText="1"/>
    </xf>
    <xf numFmtId="0" fontId="11" fillId="7" borderId="40" xfId="6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4" fontId="15" fillId="12" borderId="9" xfId="0" applyNumberFormat="1" applyFont="1" applyFill="1" applyBorder="1" applyAlignment="1">
      <alignment horizontal="center" vertical="center"/>
    </xf>
    <xf numFmtId="44" fontId="15" fillId="12" borderId="11" xfId="0" applyNumberFormat="1" applyFont="1" applyFill="1" applyBorder="1" applyAlignment="1">
      <alignment horizontal="center" vertical="center"/>
    </xf>
    <xf numFmtId="44" fontId="15" fillId="12" borderId="15" xfId="0" applyNumberFormat="1" applyFont="1" applyFill="1" applyBorder="1" applyAlignment="1">
      <alignment horizontal="center" vertical="center"/>
    </xf>
    <xf numFmtId="44" fontId="11" fillId="7" borderId="25" xfId="6" applyNumberFormat="1" applyFont="1" applyBorder="1" applyAlignment="1">
      <alignment horizontal="center" vertical="center" wrapText="1"/>
    </xf>
    <xf numFmtId="44" fontId="11" fillId="7" borderId="26" xfId="6" applyNumberFormat="1" applyFont="1" applyBorder="1" applyAlignment="1">
      <alignment horizontal="center" vertical="center" wrapText="1"/>
    </xf>
    <xf numFmtId="44" fontId="15" fillId="12" borderId="16" xfId="0" applyNumberFormat="1" applyFont="1" applyFill="1" applyBorder="1" applyAlignment="1">
      <alignment horizontal="center" vertical="center"/>
    </xf>
    <xf numFmtId="44" fontId="15" fillId="12" borderId="17" xfId="0" applyNumberFormat="1" applyFont="1" applyFill="1" applyBorder="1" applyAlignment="1">
      <alignment horizontal="center" vertical="center"/>
    </xf>
    <xf numFmtId="44" fontId="15" fillId="12" borderId="33" xfId="0" applyNumberFormat="1" applyFont="1" applyFill="1" applyBorder="1" applyAlignment="1">
      <alignment horizontal="center" vertical="center"/>
    </xf>
    <xf numFmtId="44" fontId="13" fillId="2" borderId="7" xfId="0" applyNumberFormat="1" applyFont="1" applyFill="1" applyBorder="1" applyAlignment="1">
      <alignment horizontal="center" vertical="center"/>
    </xf>
    <xf numFmtId="44" fontId="13" fillId="2" borderId="5" xfId="0" applyNumberFormat="1" applyFont="1" applyFill="1" applyBorder="1" applyAlignment="1">
      <alignment horizontal="center" vertical="center"/>
    </xf>
    <xf numFmtId="44" fontId="13" fillId="2" borderId="13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44" fontId="15" fillId="12" borderId="6" xfId="0" applyNumberFormat="1" applyFont="1" applyFill="1" applyBorder="1" applyAlignment="1">
      <alignment horizontal="center" vertical="center"/>
    </xf>
    <xf numFmtId="44" fontId="15" fillId="12" borderId="10" xfId="0" applyNumberFormat="1" applyFont="1" applyFill="1" applyBorder="1" applyAlignment="1">
      <alignment horizontal="center" vertical="center"/>
    </xf>
    <xf numFmtId="44" fontId="15" fillId="12" borderId="12" xfId="0" applyNumberFormat="1" applyFont="1" applyFill="1" applyBorder="1" applyAlignment="1">
      <alignment horizontal="center" vertical="center"/>
    </xf>
    <xf numFmtId="9" fontId="11" fillId="7" borderId="9" xfId="6" applyNumberFormat="1" applyFont="1" applyBorder="1" applyAlignment="1">
      <alignment horizontal="center" vertical="center" wrapText="1"/>
    </xf>
    <xf numFmtId="9" fontId="11" fillId="7" borderId="11" xfId="6" applyNumberFormat="1" applyFont="1" applyBorder="1" applyAlignment="1">
      <alignment horizontal="center" vertical="center" wrapText="1"/>
    </xf>
    <xf numFmtId="44" fontId="15" fillId="12" borderId="53" xfId="0" applyNumberFormat="1" applyFont="1" applyFill="1" applyBorder="1" applyAlignment="1">
      <alignment horizontal="center" vertical="center"/>
    </xf>
    <xf numFmtId="44" fontId="15" fillId="12" borderId="34" xfId="0" applyNumberFormat="1" applyFont="1" applyFill="1" applyBorder="1" applyAlignment="1">
      <alignment horizontal="center" vertical="center"/>
    </xf>
    <xf numFmtId="44" fontId="15" fillId="12" borderId="45" xfId="0" applyNumberFormat="1" applyFont="1" applyFill="1" applyBorder="1" applyAlignment="1">
      <alignment horizontal="center" vertical="center"/>
    </xf>
    <xf numFmtId="9" fontId="11" fillId="7" borderId="55" xfId="6" applyNumberFormat="1" applyFont="1" applyBorder="1" applyAlignment="1">
      <alignment horizontal="center" vertical="center" wrapText="1"/>
    </xf>
    <xf numFmtId="9" fontId="11" fillId="7" borderId="57" xfId="6" applyNumberFormat="1" applyFont="1" applyBorder="1" applyAlignment="1">
      <alignment horizontal="center" vertical="center" wrapText="1"/>
    </xf>
    <xf numFmtId="9" fontId="11" fillId="7" borderId="54" xfId="6" applyNumberFormat="1" applyFont="1" applyBorder="1" applyAlignment="1">
      <alignment horizontal="center" vertical="center" wrapText="1"/>
    </xf>
    <xf numFmtId="9" fontId="11" fillId="7" borderId="58" xfId="6" applyNumberFormat="1" applyFont="1" applyBorder="1" applyAlignment="1">
      <alignment horizontal="center" vertical="center" wrapText="1"/>
    </xf>
    <xf numFmtId="44" fontId="11" fillId="7" borderId="43" xfId="6" applyNumberFormat="1" applyFont="1" applyBorder="1" applyAlignment="1">
      <alignment horizontal="center" vertical="center" wrapText="1"/>
    </xf>
    <xf numFmtId="44" fontId="11" fillId="7" borderId="44" xfId="6" applyNumberFormat="1" applyFont="1" applyBorder="1" applyAlignment="1">
      <alignment horizontal="center" vertical="center" wrapText="1"/>
    </xf>
    <xf numFmtId="44" fontId="11" fillId="7" borderId="23" xfId="6" applyNumberFormat="1" applyFont="1" applyBorder="1" applyAlignment="1">
      <alignment horizontal="center" vertical="center" wrapText="1"/>
    </xf>
    <xf numFmtId="44" fontId="11" fillId="7" borderId="40" xfId="6" applyNumberFormat="1" applyFont="1" applyBorder="1" applyAlignment="1">
      <alignment horizontal="center" vertical="center" wrapText="1"/>
    </xf>
    <xf numFmtId="0" fontId="11" fillId="7" borderId="22" xfId="6" applyFont="1" applyBorder="1" applyAlignment="1">
      <alignment horizontal="center" vertical="center"/>
    </xf>
    <xf numFmtId="0" fontId="11" fillId="7" borderId="49" xfId="6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30" fillId="10" borderId="0" xfId="0" applyFont="1" applyFill="1" applyAlignment="1">
      <alignment horizontal="left" vertical="top" wrapText="1"/>
    </xf>
    <xf numFmtId="0" fontId="30" fillId="10" borderId="37" xfId="0" applyFont="1" applyFill="1" applyBorder="1" applyAlignment="1">
      <alignment horizontal="left" vertical="top" wrapText="1"/>
    </xf>
    <xf numFmtId="0" fontId="30" fillId="10" borderId="0" xfId="0" applyFont="1" applyFill="1" applyAlignment="1">
      <alignment horizontal="left" vertical="top"/>
    </xf>
    <xf numFmtId="0" fontId="30" fillId="10" borderId="0" xfId="0" applyFont="1" applyFill="1" applyAlignment="1">
      <alignment horizontal="center" vertical="top"/>
    </xf>
    <xf numFmtId="0" fontId="15" fillId="19" borderId="67" xfId="0" applyFont="1" applyFill="1" applyBorder="1" applyAlignment="1">
      <alignment horizontal="center" vertical="center"/>
    </xf>
    <xf numFmtId="0" fontId="15" fillId="19" borderId="68" xfId="0" applyFont="1" applyFill="1" applyBorder="1" applyAlignment="1">
      <alignment horizontal="center" vertical="center"/>
    </xf>
    <xf numFmtId="0" fontId="15" fillId="19" borderId="69" xfId="0" applyFont="1" applyFill="1" applyBorder="1" applyAlignment="1">
      <alignment horizontal="center" vertical="center"/>
    </xf>
    <xf numFmtId="44" fontId="15" fillId="12" borderId="6" xfId="0" applyNumberFormat="1" applyFont="1" applyFill="1" applyBorder="1" applyAlignment="1">
      <alignment horizontal="center" vertical="center" wrapText="1"/>
    </xf>
    <xf numFmtId="44" fontId="15" fillId="12" borderId="10" xfId="0" applyNumberFormat="1" applyFont="1" applyFill="1" applyBorder="1" applyAlignment="1">
      <alignment horizontal="center" vertical="center" wrapText="1"/>
    </xf>
    <xf numFmtId="44" fontId="15" fillId="1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7" fillId="0" borderId="35" xfId="7" applyFont="1" applyAlignment="1">
      <alignment horizontal="center"/>
    </xf>
    <xf numFmtId="44" fontId="5" fillId="18" borderId="65" xfId="17" applyNumberFormat="1" applyBorder="1" applyAlignment="1">
      <alignment horizontal="left" vertical="top" wrapText="1"/>
    </xf>
    <xf numFmtId="44" fontId="13" fillId="2" borderId="9" xfId="0" applyNumberFormat="1" applyFont="1" applyFill="1" applyBorder="1" applyAlignment="1">
      <alignment horizontal="center" vertical="center"/>
    </xf>
    <xf numFmtId="44" fontId="13" fillId="2" borderId="11" xfId="0" applyNumberFormat="1" applyFont="1" applyFill="1" applyBorder="1" applyAlignment="1">
      <alignment horizontal="center" vertical="center"/>
    </xf>
    <xf numFmtId="44" fontId="13" fillId="2" borderId="15" xfId="0" applyNumberFormat="1" applyFont="1" applyFill="1" applyBorder="1" applyAlignment="1">
      <alignment horizontal="center" vertical="center"/>
    </xf>
    <xf numFmtId="0" fontId="11" fillId="7" borderId="72" xfId="6" applyFont="1" applyBorder="1" applyAlignment="1">
      <alignment horizontal="center" vertical="center"/>
    </xf>
    <xf numFmtId="0" fontId="11" fillId="7" borderId="73" xfId="6" applyFont="1" applyBorder="1" applyAlignment="1">
      <alignment horizontal="center" vertical="center"/>
    </xf>
    <xf numFmtId="0" fontId="11" fillId="7" borderId="71" xfId="6" applyFont="1" applyBorder="1" applyAlignment="1">
      <alignment horizontal="center" vertical="center" wrapText="1"/>
    </xf>
    <xf numFmtId="9" fontId="11" fillId="7" borderId="15" xfId="6" applyNumberFormat="1" applyFont="1" applyBorder="1" applyAlignment="1">
      <alignment horizontal="center" vertical="center" wrapText="1"/>
    </xf>
    <xf numFmtId="9" fontId="11" fillId="7" borderId="76" xfId="6" applyNumberFormat="1" applyFont="1" applyBorder="1" applyAlignment="1">
      <alignment horizontal="center" vertical="center" wrapText="1"/>
    </xf>
    <xf numFmtId="9" fontId="11" fillId="7" borderId="56" xfId="6" applyNumberFormat="1" applyFont="1" applyBorder="1" applyAlignment="1">
      <alignment horizontal="center" vertical="center" wrapText="1"/>
    </xf>
    <xf numFmtId="44" fontId="11" fillId="7" borderId="74" xfId="6" applyNumberFormat="1" applyFont="1" applyBorder="1" applyAlignment="1">
      <alignment horizontal="center" vertical="center" wrapText="1"/>
    </xf>
    <xf numFmtId="44" fontId="11" fillId="7" borderId="75" xfId="6" applyNumberFormat="1" applyFont="1" applyBorder="1" applyAlignment="1">
      <alignment horizontal="center" vertical="center" wrapText="1"/>
    </xf>
    <xf numFmtId="0" fontId="11" fillId="7" borderId="80" xfId="6" applyFont="1" applyBorder="1" applyAlignment="1">
      <alignment horizontal="center" vertical="center" wrapText="1"/>
    </xf>
    <xf numFmtId="0" fontId="11" fillId="7" borderId="79" xfId="6" applyFont="1" applyBorder="1" applyAlignment="1">
      <alignment horizontal="center" vertical="center" wrapText="1"/>
    </xf>
    <xf numFmtId="9" fontId="11" fillId="7" borderId="82" xfId="6" applyNumberFormat="1" applyFont="1" applyBorder="1" applyAlignment="1">
      <alignment horizontal="center" vertical="center" wrapText="1"/>
    </xf>
    <xf numFmtId="9" fontId="11" fillId="7" borderId="83" xfId="6" applyNumberFormat="1" applyFont="1" applyBorder="1" applyAlignment="1">
      <alignment horizontal="center" vertical="center" wrapText="1"/>
    </xf>
    <xf numFmtId="9" fontId="11" fillId="7" borderId="84" xfId="6" applyNumberFormat="1" applyFont="1" applyBorder="1" applyAlignment="1">
      <alignment horizontal="center" vertical="center" wrapText="1"/>
    </xf>
    <xf numFmtId="44" fontId="11" fillId="7" borderId="79" xfId="6" applyNumberFormat="1" applyFont="1" applyBorder="1" applyAlignment="1">
      <alignment horizontal="center" vertical="center" wrapText="1"/>
    </xf>
    <xf numFmtId="44" fontId="11" fillId="7" borderId="81" xfId="6" applyNumberFormat="1" applyFont="1" applyBorder="1" applyAlignment="1">
      <alignment horizontal="center" vertical="center" wrapText="1"/>
    </xf>
    <xf numFmtId="0" fontId="12" fillId="2" borderId="89" xfId="0" applyFont="1" applyFill="1" applyBorder="1" applyAlignment="1">
      <alignment horizontal="center" vertical="center"/>
    </xf>
    <xf numFmtId="44" fontId="15" fillId="12" borderId="88" xfId="0" applyNumberFormat="1" applyFont="1" applyFill="1" applyBorder="1" applyAlignment="1">
      <alignment horizontal="center" vertical="center"/>
    </xf>
    <xf numFmtId="44" fontId="15" fillId="12" borderId="87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4" fontId="13" fillId="2" borderId="36" xfId="0" applyNumberFormat="1" applyFont="1" applyFill="1" applyBorder="1" applyAlignment="1">
      <alignment horizontal="center" vertical="center"/>
    </xf>
    <xf numFmtId="0" fontId="12" fillId="2" borderId="94" xfId="0" applyFont="1" applyFill="1" applyBorder="1" applyAlignment="1">
      <alignment horizontal="center" vertical="center"/>
    </xf>
    <xf numFmtId="44" fontId="15" fillId="0" borderId="36" xfId="0" applyNumberFormat="1" applyFont="1" applyFill="1" applyBorder="1" applyAlignment="1">
      <alignment horizontal="center" vertical="center"/>
    </xf>
    <xf numFmtId="10" fontId="15" fillId="0" borderId="36" xfId="0" applyNumberFormat="1" applyFont="1" applyFill="1" applyBorder="1" applyAlignment="1">
      <alignment horizontal="center" vertical="center"/>
    </xf>
    <xf numFmtId="44" fontId="15" fillId="0" borderId="36" xfId="0" applyNumberFormat="1" applyFont="1" applyFill="1" applyBorder="1" applyAlignment="1">
      <alignment horizontal="center" vertical="center" wrapText="1"/>
    </xf>
    <xf numFmtId="44" fontId="15" fillId="11" borderId="52" xfId="0" applyNumberFormat="1" applyFont="1" applyFill="1" applyBorder="1" applyAlignment="1">
      <alignment horizontal="center" vertical="center"/>
    </xf>
  </cellXfs>
  <cellStyles count="18">
    <cellStyle name="20% - Ênfase2" xfId="16" builtinId="34"/>
    <cellStyle name="20% - Ênfase4" xfId="17" builtinId="42"/>
    <cellStyle name="40% - Ênfase4" xfId="8" builtinId="43"/>
    <cellStyle name="Bom" xfId="13" builtinId="26"/>
    <cellStyle name="Ênfase2" xfId="6" builtinId="33"/>
    <cellStyle name="Entrada" xfId="15" builtinId="20"/>
    <cellStyle name="Hiperlink" xfId="1" builtinId="8"/>
    <cellStyle name="Neutro" xfId="14" builtinId="28"/>
    <cellStyle name="Normal" xfId="0" builtinId="0"/>
    <cellStyle name="Normal 2" xfId="3" xr:uid="{00000000-0005-0000-0000-000006000000}"/>
    <cellStyle name="Porcentagem" xfId="10" builtinId="5"/>
    <cellStyle name="Porcentagem 2" xfId="5" xr:uid="{00000000-0005-0000-0000-000007000000}"/>
    <cellStyle name="Porcentagem 3" xfId="4" xr:uid="{00000000-0005-0000-0000-000008000000}"/>
    <cellStyle name="Ruim" xfId="11" builtinId="27"/>
    <cellStyle name="Título 1" xfId="7" builtinId="16"/>
    <cellStyle name="Título 2" xfId="9" builtinId="17"/>
    <cellStyle name="Título 3" xfId="12" builtinId="18"/>
    <cellStyle name="Vírgula 2" xfId="2" xr:uid="{00000000-0005-0000-0000-00000B000000}"/>
  </cellStyles>
  <dxfs count="748"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rgb="FFFF0000"/>
      </font>
    </dxf>
    <dxf>
      <font>
        <color theme="9" tint="-0.24994659260841701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  <dxf>
      <font>
        <color rgb="FFC00000"/>
      </font>
    </dxf>
    <dxf>
      <fill>
        <patternFill>
          <bgColor theme="8" tint="0.79998168889431442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C0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129589</xdr:colOff>
      <xdr:row>5</xdr:row>
      <xdr:rowOff>10352</xdr:rowOff>
    </xdr:to>
    <xdr:pic>
      <xdr:nvPicPr>
        <xdr:cNvPr id="2" name="Imagem 1" descr="Jurisprudência">
          <a:extLst>
            <a:ext uri="{FF2B5EF4-FFF2-40B4-BE49-F238E27FC236}">
              <a16:creationId xmlns:a16="http://schemas.microsoft.com/office/drawing/2014/main" id="{DB292B01-B79B-4EBA-B21D-CBAC2521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5539" cy="81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390525</xdr:colOff>
      <xdr:row>3</xdr:row>
      <xdr:rowOff>257174</xdr:rowOff>
    </xdr:from>
    <xdr:ext cx="1133475" cy="1133475"/>
    <xdr:pic>
      <xdr:nvPicPr>
        <xdr:cNvPr id="3" name="Imagem 2" descr="Primer Manta Líquida 18L Preta Vedacit">
          <a:extLst>
            <a:ext uri="{FF2B5EF4-FFF2-40B4-BE49-F238E27FC236}">
              <a16:creationId xmlns:a16="http://schemas.microsoft.com/office/drawing/2014/main" id="{6F39F6E9-98BC-4E61-8973-37D09814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2550" y="4591049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609600</xdr:colOff>
      <xdr:row>2</xdr:row>
      <xdr:rowOff>66674</xdr:rowOff>
    </xdr:from>
    <xdr:to>
      <xdr:col>7</xdr:col>
      <xdr:colOff>1315908</xdr:colOff>
      <xdr:row>2</xdr:row>
      <xdr:rowOff>1638299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ADBC377-C9B0-4CFD-A81F-0B3AFBD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971549"/>
          <a:ext cx="70630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4</xdr:row>
      <xdr:rowOff>28575</xdr:rowOff>
    </xdr:from>
    <xdr:to>
      <xdr:col>7</xdr:col>
      <xdr:colOff>1743075</xdr:colOff>
      <xdr:row>4</xdr:row>
      <xdr:rowOff>1285875</xdr:rowOff>
    </xdr:to>
    <xdr:pic>
      <xdr:nvPicPr>
        <xdr:cNvPr id="5" name="Imagem 4" descr="Impermeabilizante Sika Top 107 Cinza Argamassa Aditivo 18kg">
          <a:extLst>
            <a:ext uri="{FF2B5EF4-FFF2-40B4-BE49-F238E27FC236}">
              <a16:creationId xmlns:a16="http://schemas.microsoft.com/office/drawing/2014/main" id="{85C53E67-855F-4221-9261-2A64096A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5505450"/>
          <a:ext cx="158115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leroymerlin.com.br/primer-manta-vedacit-18l-preta-vedacit_87006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A090-3A5F-4F70-A552-8A7A2849D7C6}">
  <sheetPr>
    <tabColor rgb="FFFF0000"/>
  </sheetPr>
  <dimension ref="A6:AG153"/>
  <sheetViews>
    <sheetView showGridLines="0" topLeftCell="A115" zoomScaleNormal="100" workbookViewId="0">
      <selection activeCell="A126" sqref="A126:O127"/>
    </sheetView>
  </sheetViews>
  <sheetFormatPr defaultColWidth="9.140625" defaultRowHeight="12.75" x14ac:dyDescent="0.2"/>
  <cols>
    <col min="1" max="1" width="4.5703125" style="31" customWidth="1"/>
    <col min="2" max="2" width="23.7109375" style="30" customWidth="1"/>
    <col min="3" max="3" width="6.28515625" style="30" customWidth="1"/>
    <col min="4" max="4" width="5.28515625" style="31" customWidth="1"/>
    <col min="5" max="5" width="23.140625" style="27" customWidth="1"/>
    <col min="6" max="6" width="12.42578125" style="27" customWidth="1"/>
    <col min="7" max="7" width="26.5703125" style="27" customWidth="1"/>
    <col min="8" max="8" width="7.28515625" style="27" customWidth="1"/>
    <col min="9" max="9" width="16" style="27" customWidth="1"/>
    <col min="10" max="10" width="24.85546875" style="27" bestFit="1" customWidth="1"/>
    <col min="11" max="11" width="23.7109375" style="27" customWidth="1"/>
    <col min="12" max="12" width="9.7109375" style="27" bestFit="1" customWidth="1"/>
    <col min="13" max="13" width="19.140625" style="27" customWidth="1"/>
    <col min="14" max="14" width="14.140625" style="30" customWidth="1"/>
    <col min="15" max="15" width="13.28515625" style="30" customWidth="1"/>
    <col min="16" max="16" width="9.140625" style="30"/>
    <col min="17" max="17" width="13.42578125" style="30" customWidth="1"/>
    <col min="18" max="19" width="9.140625" style="30"/>
    <col min="20" max="20" width="12.5703125" style="30" bestFit="1" customWidth="1"/>
    <col min="21" max="21" width="10.28515625" style="30" bestFit="1" customWidth="1"/>
    <col min="22" max="22" width="9.140625" style="30"/>
    <col min="23" max="23" width="10.5703125" style="30" bestFit="1" customWidth="1"/>
    <col min="24" max="16384" width="9.140625" style="30"/>
  </cols>
  <sheetData>
    <row r="6" spans="1:15" ht="15" x14ac:dyDescent="0.25">
      <c r="A6" s="97" t="s">
        <v>100</v>
      </c>
      <c r="B6"/>
      <c r="C6"/>
      <c r="D6" s="98"/>
      <c r="E6" s="99"/>
      <c r="F6" s="100"/>
      <c r="G6" s="99"/>
      <c r="H6" s="99"/>
      <c r="I6" s="99"/>
      <c r="J6" s="99"/>
      <c r="K6"/>
      <c r="L6"/>
      <c r="M6"/>
      <c r="N6"/>
      <c r="O6"/>
    </row>
    <row r="7" spans="1:15" ht="15" x14ac:dyDescent="0.25">
      <c r="A7" s="97" t="s">
        <v>101</v>
      </c>
      <c r="B7"/>
      <c r="C7"/>
      <c r="D7" s="98"/>
      <c r="E7" s="99"/>
      <c r="F7" s="100"/>
      <c r="G7" s="99"/>
      <c r="H7" s="99"/>
      <c r="I7" s="99"/>
      <c r="J7" s="99"/>
      <c r="K7"/>
      <c r="L7"/>
      <c r="M7"/>
      <c r="N7"/>
      <c r="O7"/>
    </row>
    <row r="8" spans="1:15" ht="15" x14ac:dyDescent="0.25">
      <c r="A8" s="251" t="s">
        <v>128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/>
    </row>
    <row r="9" spans="1:15" ht="15" x14ac:dyDescent="0.25">
      <c r="A9" s="29"/>
      <c r="B9"/>
      <c r="C9"/>
      <c r="D9" s="98"/>
      <c r="E9" s="99"/>
      <c r="F9" s="100"/>
      <c r="G9" s="99"/>
      <c r="H9" s="99"/>
      <c r="I9" s="99"/>
      <c r="J9" s="99"/>
      <c r="K9"/>
      <c r="L9"/>
      <c r="M9"/>
      <c r="N9"/>
      <c r="O9"/>
    </row>
    <row r="10" spans="1:15" ht="19.5" thickBot="1" x14ac:dyDescent="0.35">
      <c r="A10" s="252" t="s">
        <v>102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</row>
    <row r="11" spans="1:15" ht="15.75" thickTop="1" x14ac:dyDescent="0.25">
      <c r="A11" s="29"/>
      <c r="B11"/>
      <c r="C11"/>
      <c r="D11" s="98"/>
      <c r="E11" s="99"/>
      <c r="F11" s="100"/>
      <c r="G11" s="99"/>
      <c r="H11" s="99"/>
      <c r="I11" s="99"/>
      <c r="J11" s="99"/>
      <c r="K11"/>
      <c r="L11"/>
      <c r="M11"/>
      <c r="N11"/>
      <c r="O11"/>
    </row>
    <row r="12" spans="1:15" ht="18" thickBot="1" x14ac:dyDescent="0.35">
      <c r="A12" s="101" t="s">
        <v>103</v>
      </c>
      <c r="B12" s="102"/>
      <c r="C12" s="102"/>
      <c r="D12" s="103"/>
      <c r="E12" s="104"/>
      <c r="F12" s="105"/>
      <c r="G12" s="138" t="s">
        <v>104</v>
      </c>
      <c r="H12" s="106"/>
      <c r="I12" s="106"/>
      <c r="J12" s="107"/>
      <c r="K12" s="107"/>
      <c r="L12" s="107"/>
      <c r="M12" s="107"/>
      <c r="N12"/>
      <c r="O12"/>
    </row>
    <row r="13" spans="1:15" ht="18" thickTop="1" x14ac:dyDescent="0.3">
      <c r="A13" s="120"/>
      <c r="B13" s="112"/>
      <c r="C13" s="112"/>
      <c r="D13" s="113"/>
      <c r="E13" s="114"/>
      <c r="F13" s="105"/>
      <c r="G13" s="108">
        <v>0.3</v>
      </c>
      <c r="H13" s="253" t="s">
        <v>105</v>
      </c>
      <c r="I13" s="253"/>
      <c r="J13" s="253"/>
      <c r="K13" s="253"/>
      <c r="L13" s="253"/>
      <c r="M13" s="253"/>
      <c r="N13"/>
      <c r="O13"/>
    </row>
    <row r="14" spans="1:15" ht="17.25" x14ac:dyDescent="0.3">
      <c r="A14" s="115"/>
      <c r="B14" s="117"/>
      <c r="C14" s="117"/>
      <c r="D14" s="118"/>
      <c r="E14" s="119"/>
      <c r="F14" s="105"/>
      <c r="G14" s="109">
        <v>0.7</v>
      </c>
      <c r="H14" s="110" t="s">
        <v>106</v>
      </c>
      <c r="I14" s="110"/>
      <c r="J14" s="110"/>
      <c r="K14" s="110"/>
      <c r="L14" s="110"/>
      <c r="M14" s="111"/>
      <c r="N14"/>
      <c r="O14"/>
    </row>
    <row r="15" spans="1:15" ht="18" customHeight="1" x14ac:dyDescent="0.3">
      <c r="A15" s="115"/>
      <c r="B15" s="117"/>
      <c r="C15" s="117"/>
      <c r="D15" s="118"/>
      <c r="E15" s="119"/>
      <c r="F15" s="105"/>
      <c r="G15" s="121"/>
      <c r="H15" s="99"/>
      <c r="I15" s="99"/>
      <c r="J15"/>
      <c r="K15"/>
      <c r="L15"/>
      <c r="M15" s="122"/>
      <c r="N15"/>
      <c r="O15"/>
    </row>
    <row r="16" spans="1:15" ht="17.25" x14ac:dyDescent="0.3">
      <c r="A16" s="115"/>
      <c r="B16" s="117"/>
      <c r="C16" s="117"/>
      <c r="D16" s="118"/>
      <c r="E16" s="119"/>
      <c r="F16" s="105"/>
      <c r="G16" s="123" t="s">
        <v>108</v>
      </c>
      <c r="H16" s="124"/>
      <c r="I16" s="125"/>
      <c r="J16" s="126"/>
      <c r="K16" s="126"/>
      <c r="L16" s="126"/>
      <c r="M16" s="126"/>
      <c r="N16"/>
      <c r="O16"/>
    </row>
    <row r="17" spans="1:22" ht="17.25" x14ac:dyDescent="0.3">
      <c r="A17" s="115"/>
      <c r="B17" s="117"/>
      <c r="C17" s="117"/>
      <c r="D17" s="118"/>
      <c r="E17" s="119"/>
      <c r="F17" s="105"/>
      <c r="G17" s="125"/>
      <c r="H17" s="125"/>
      <c r="I17" s="125"/>
      <c r="J17" s="126"/>
      <c r="K17" s="126"/>
      <c r="L17" s="126"/>
      <c r="M17" s="126"/>
      <c r="N17"/>
      <c r="O17"/>
    </row>
    <row r="18" spans="1:22" ht="17.25" x14ac:dyDescent="0.3">
      <c r="A18" s="30"/>
      <c r="C18" s="117"/>
      <c r="D18" s="118"/>
      <c r="E18" s="119"/>
      <c r="F18" s="105"/>
      <c r="G18" s="127">
        <v>0.25</v>
      </c>
      <c r="H18" s="125" t="s">
        <v>109</v>
      </c>
      <c r="I18" s="125" t="s">
        <v>0</v>
      </c>
      <c r="J18" s="128"/>
      <c r="K18" s="126"/>
      <c r="L18" s="126"/>
      <c r="M18" s="126"/>
      <c r="N18"/>
      <c r="O18"/>
    </row>
    <row r="19" spans="1:22" ht="15.75" thickBot="1" x14ac:dyDescent="0.3">
      <c r="A19" s="116" t="s">
        <v>107</v>
      </c>
      <c r="G19" s="125"/>
      <c r="H19" s="125" t="s">
        <v>110</v>
      </c>
      <c r="I19" s="125" t="s">
        <v>111</v>
      </c>
      <c r="J19" s="31"/>
      <c r="K19" s="126"/>
      <c r="L19" s="126"/>
      <c r="M19" s="126"/>
    </row>
    <row r="20" spans="1:22" ht="15.75" thickBot="1" x14ac:dyDescent="0.3">
      <c r="A20" s="116"/>
      <c r="G20" s="139"/>
      <c r="H20" s="139"/>
      <c r="I20" s="139"/>
      <c r="J20" s="31"/>
      <c r="K20" s="126"/>
      <c r="L20" s="126"/>
      <c r="M20" s="126"/>
    </row>
    <row r="21" spans="1:22" x14ac:dyDescent="0.2">
      <c r="A21" s="74" t="s">
        <v>39</v>
      </c>
      <c r="B21" s="36">
        <v>1</v>
      </c>
      <c r="C21" s="88"/>
      <c r="D21" s="88"/>
      <c r="E21" s="33"/>
      <c r="F21" s="74" t="s">
        <v>125</v>
      </c>
      <c r="G21" s="74">
        <v>5</v>
      </c>
      <c r="H21" s="88"/>
      <c r="I21" s="88"/>
      <c r="J21" s="74" t="s">
        <v>99</v>
      </c>
      <c r="K21" s="74">
        <v>9</v>
      </c>
      <c r="L21" s="88"/>
      <c r="M21" s="88"/>
      <c r="V21" s="129"/>
    </row>
    <row r="22" spans="1:22" x14ac:dyDescent="0.2">
      <c r="A22" s="29" t="s">
        <v>0</v>
      </c>
      <c r="E22" s="77">
        <f>AVERAGE(I54:I59)</f>
        <v>503.44000000000005</v>
      </c>
      <c r="F22" s="29" t="s">
        <v>0</v>
      </c>
      <c r="G22" s="30"/>
      <c r="H22" s="30"/>
      <c r="I22" s="77">
        <f>AVERAGE(I78:I83)</f>
        <v>376.95833333333331</v>
      </c>
      <c r="J22" s="29" t="s">
        <v>0</v>
      </c>
      <c r="K22" s="30"/>
      <c r="L22" s="30"/>
      <c r="M22" s="77">
        <f>AVERAGE(I102:I107)</f>
        <v>450.79166666666669</v>
      </c>
      <c r="V22" s="129"/>
    </row>
    <row r="23" spans="1:22" x14ac:dyDescent="0.2">
      <c r="A23" s="29" t="s">
        <v>1</v>
      </c>
      <c r="E23" s="77">
        <f>_xlfn.STDEV.S(I54:I59)</f>
        <v>187.18183373393887</v>
      </c>
      <c r="F23" s="29" t="s">
        <v>1</v>
      </c>
      <c r="G23" s="30"/>
      <c r="H23" s="30"/>
      <c r="I23" s="77">
        <f>_xlfn.STDEV.S(I78:I83)</f>
        <v>112.19506484987055</v>
      </c>
      <c r="J23" s="29" t="s">
        <v>1</v>
      </c>
      <c r="K23" s="30"/>
      <c r="L23" s="30"/>
      <c r="M23" s="77">
        <f>_xlfn.STDEV.S(I102:I107)</f>
        <v>142.85855443993077</v>
      </c>
      <c r="V23" s="130"/>
    </row>
    <row r="24" spans="1:22" x14ac:dyDescent="0.2">
      <c r="A24" s="29" t="s">
        <v>18</v>
      </c>
      <c r="E24" s="32">
        <f>(E23/E22)*100</f>
        <v>37.180564463280405</v>
      </c>
      <c r="F24" s="29" t="s">
        <v>18</v>
      </c>
      <c r="G24" s="30"/>
      <c r="H24" s="30"/>
      <c r="I24" s="32">
        <f>(I23/I22)*100</f>
        <v>29.763253635424931</v>
      </c>
      <c r="J24" s="29" t="s">
        <v>18</v>
      </c>
      <c r="K24" s="30"/>
      <c r="L24" s="30"/>
      <c r="M24" s="32">
        <f>(M23/M22)*100</f>
        <v>31.690593461117832</v>
      </c>
      <c r="V24" s="130"/>
    </row>
    <row r="25" spans="1:22" x14ac:dyDescent="0.2">
      <c r="A25" s="29" t="s">
        <v>2</v>
      </c>
      <c r="E25" s="78" t="str">
        <f>IF(E24&gt;25,"Mediana","Média")</f>
        <v>Mediana</v>
      </c>
      <c r="F25" s="29" t="s">
        <v>2</v>
      </c>
      <c r="G25" s="30"/>
      <c r="H25" s="30"/>
      <c r="I25" s="78" t="str">
        <f>IF(I24&gt;25,"Mediana","Média")</f>
        <v>Mediana</v>
      </c>
      <c r="J25" s="29" t="s">
        <v>2</v>
      </c>
      <c r="K25" s="30"/>
      <c r="L25" s="30"/>
      <c r="M25" s="78" t="str">
        <f>IF(M24&gt;25,"Mediana","Média")</f>
        <v>Mediana</v>
      </c>
      <c r="V25" s="130"/>
    </row>
    <row r="26" spans="1:22" x14ac:dyDescent="0.2">
      <c r="A26" s="29" t="s">
        <v>3</v>
      </c>
      <c r="E26" s="77">
        <f>MIN(I54:I59)</f>
        <v>308</v>
      </c>
      <c r="F26" s="29" t="s">
        <v>3</v>
      </c>
      <c r="G26" s="30"/>
      <c r="H26" s="30"/>
      <c r="I26" s="77">
        <f>MIN(I78:I83)</f>
        <v>220</v>
      </c>
      <c r="J26" s="29" t="s">
        <v>3</v>
      </c>
      <c r="K26" s="30"/>
      <c r="L26" s="30"/>
      <c r="M26" s="77">
        <f>MIN(I102:I107)</f>
        <v>300</v>
      </c>
      <c r="V26" s="130"/>
    </row>
    <row r="27" spans="1:22" x14ac:dyDescent="0.2">
      <c r="A27" s="29"/>
      <c r="E27" s="33"/>
      <c r="F27" s="29"/>
      <c r="G27" s="30"/>
      <c r="H27" s="30"/>
      <c r="I27" s="77"/>
      <c r="J27" s="29"/>
      <c r="K27" s="30"/>
      <c r="L27" s="30"/>
      <c r="M27" s="31"/>
      <c r="V27" s="130"/>
    </row>
    <row r="28" spans="1:22" x14ac:dyDescent="0.2">
      <c r="F28" s="29"/>
      <c r="G28" s="30"/>
      <c r="H28" s="30"/>
      <c r="I28" s="77"/>
      <c r="V28" s="130"/>
    </row>
    <row r="29" spans="1:22" x14ac:dyDescent="0.2">
      <c r="A29" s="74" t="s">
        <v>40</v>
      </c>
      <c r="B29" s="74">
        <v>2</v>
      </c>
      <c r="C29" s="88"/>
      <c r="D29" s="88"/>
      <c r="E29" s="33"/>
      <c r="F29" s="74" t="s">
        <v>125</v>
      </c>
      <c r="G29" s="74">
        <v>6</v>
      </c>
      <c r="H29" s="88"/>
      <c r="I29" s="33"/>
      <c r="J29" s="74" t="s">
        <v>99</v>
      </c>
      <c r="K29" s="74">
        <v>10</v>
      </c>
      <c r="L29" s="88"/>
      <c r="M29" s="88"/>
      <c r="V29" s="130"/>
    </row>
    <row r="30" spans="1:22" x14ac:dyDescent="0.2">
      <c r="A30" s="29" t="s">
        <v>0</v>
      </c>
      <c r="E30" s="77">
        <f>AVERAGE(I60:I65)</f>
        <v>434.95166666666665</v>
      </c>
      <c r="F30" s="29" t="s">
        <v>0</v>
      </c>
      <c r="G30" s="30"/>
      <c r="H30" s="30"/>
      <c r="I30" s="77">
        <f>AVERAGE(I84:I89)</f>
        <v>442.03833333333336</v>
      </c>
      <c r="J30" s="29" t="s">
        <v>0</v>
      </c>
      <c r="K30" s="30"/>
      <c r="L30" s="30"/>
      <c r="M30" s="77">
        <f>AVERAGE(I108:I113)</f>
        <v>450.79166666666669</v>
      </c>
      <c r="V30" s="130"/>
    </row>
    <row r="31" spans="1:22" x14ac:dyDescent="0.2">
      <c r="A31" s="29" t="s">
        <v>1</v>
      </c>
      <c r="E31" s="77">
        <f>_xlfn.STDEV.S(I60:I65)</f>
        <v>159.4123453709488</v>
      </c>
      <c r="F31" s="29" t="s">
        <v>1</v>
      </c>
      <c r="G31" s="30"/>
      <c r="H31" s="30"/>
      <c r="I31" s="77">
        <f>_xlfn.STDEV.S(I84:I89)</f>
        <v>147.46688718714668</v>
      </c>
      <c r="J31" s="29" t="s">
        <v>1</v>
      </c>
      <c r="K31" s="30"/>
      <c r="L31" s="30"/>
      <c r="M31" s="77">
        <f>_xlfn.STDEV.S(I108:I113)</f>
        <v>142.85855443993077</v>
      </c>
      <c r="V31" s="130"/>
    </row>
    <row r="32" spans="1:22" ht="12.75" customHeight="1" x14ac:dyDescent="0.2">
      <c r="A32" s="29" t="s">
        <v>18</v>
      </c>
      <c r="E32" s="32">
        <f>(E31/E30)*100</f>
        <v>36.650588464836815</v>
      </c>
      <c r="F32" s="29" t="s">
        <v>18</v>
      </c>
      <c r="G32" s="30"/>
      <c r="H32" s="30"/>
      <c r="I32" s="32">
        <f>(I31/I30)*100</f>
        <v>33.360655867812369</v>
      </c>
      <c r="J32" s="29" t="s">
        <v>18</v>
      </c>
      <c r="K32" s="30"/>
      <c r="L32" s="30"/>
      <c r="M32" s="32">
        <f>(M31/M30)*100</f>
        <v>31.690593461117832</v>
      </c>
      <c r="V32" s="130"/>
    </row>
    <row r="33" spans="1:33" x14ac:dyDescent="0.2">
      <c r="A33" s="29" t="s">
        <v>2</v>
      </c>
      <c r="E33" s="78" t="str">
        <f>IF(E32&gt;25,"Mediana","Média")</f>
        <v>Mediana</v>
      </c>
      <c r="F33" s="29" t="s">
        <v>2</v>
      </c>
      <c r="G33" s="30"/>
      <c r="H33" s="30"/>
      <c r="I33" s="78" t="str">
        <f>IF(I32&gt;25,"Mediana","Média")</f>
        <v>Mediana</v>
      </c>
      <c r="J33" s="29" t="s">
        <v>2</v>
      </c>
      <c r="K33" s="30"/>
      <c r="L33" s="30"/>
      <c r="M33" s="78" t="str">
        <f>IF(M32&gt;25,"Mediana","Média")</f>
        <v>Mediana</v>
      </c>
      <c r="V33" s="130"/>
    </row>
    <row r="34" spans="1:33" x14ac:dyDescent="0.2">
      <c r="A34" s="29" t="s">
        <v>3</v>
      </c>
      <c r="E34" s="77">
        <f>MIN(I60:I65)</f>
        <v>263.73</v>
      </c>
      <c r="F34" s="29" t="s">
        <v>3</v>
      </c>
      <c r="G34" s="30"/>
      <c r="H34" s="30"/>
      <c r="I34" s="77">
        <f>MIN(I84:I89)</f>
        <v>300</v>
      </c>
      <c r="J34" s="29" t="s">
        <v>3</v>
      </c>
      <c r="K34" s="30"/>
      <c r="L34" s="30"/>
      <c r="M34" s="77">
        <f>MIN(I108:I113)</f>
        <v>300</v>
      </c>
      <c r="V34" s="130"/>
    </row>
    <row r="35" spans="1:33" x14ac:dyDescent="0.2">
      <c r="A35" s="29"/>
      <c r="E35" s="77"/>
      <c r="N35" s="29"/>
      <c r="Q35" s="31"/>
      <c r="R35" s="77"/>
      <c r="S35" s="131"/>
      <c r="T35" s="132"/>
      <c r="U35" s="132"/>
      <c r="V35" s="130"/>
    </row>
    <row r="36" spans="1:33" x14ac:dyDescent="0.2">
      <c r="A36" s="29"/>
      <c r="E36" s="77"/>
      <c r="N36" s="29"/>
      <c r="Q36" s="31"/>
      <c r="R36" s="77"/>
      <c r="S36" s="131"/>
      <c r="T36" s="130"/>
      <c r="U36" s="130"/>
      <c r="V36" s="130"/>
    </row>
    <row r="37" spans="1:33" x14ac:dyDescent="0.2">
      <c r="A37" s="74" t="s">
        <v>39</v>
      </c>
      <c r="B37" s="74">
        <v>3</v>
      </c>
      <c r="C37" s="88"/>
      <c r="D37" s="88"/>
      <c r="E37" s="33"/>
      <c r="F37" s="74" t="s">
        <v>99</v>
      </c>
      <c r="G37" s="74">
        <v>7</v>
      </c>
      <c r="H37" s="88"/>
      <c r="I37" s="88"/>
      <c r="V37" s="130"/>
    </row>
    <row r="38" spans="1:33" x14ac:dyDescent="0.2">
      <c r="A38" s="29" t="s">
        <v>0</v>
      </c>
      <c r="E38" s="77">
        <f>AVERAGE(I66:I71)</f>
        <v>450.79166666666669</v>
      </c>
      <c r="F38" s="29" t="s">
        <v>0</v>
      </c>
      <c r="G38" s="30"/>
      <c r="H38" s="30"/>
      <c r="I38" s="77">
        <f>AVERAGE(I90:I95)</f>
        <v>383.70499999999998</v>
      </c>
      <c r="J38" s="74" t="s">
        <v>99</v>
      </c>
      <c r="K38" s="74">
        <v>11</v>
      </c>
      <c r="L38" s="88"/>
      <c r="M38" s="88"/>
      <c r="V38" s="130"/>
    </row>
    <row r="39" spans="1:33" x14ac:dyDescent="0.2">
      <c r="A39" s="29" t="s">
        <v>1</v>
      </c>
      <c r="E39" s="77">
        <f>_xlfn.STDEV.S(I66:I71)</f>
        <v>142.85855443993077</v>
      </c>
      <c r="F39" s="29" t="s">
        <v>1</v>
      </c>
      <c r="G39" s="30"/>
      <c r="H39" s="30"/>
      <c r="I39" s="77">
        <f>_xlfn.STDEV.S(I90:I95)</f>
        <v>120.20198064091943</v>
      </c>
      <c r="J39" s="29" t="s">
        <v>0</v>
      </c>
      <c r="K39" s="30"/>
      <c r="L39" s="30"/>
      <c r="M39" s="77">
        <f>AVERAGE(I114:I119)</f>
        <v>444.125</v>
      </c>
      <c r="V39" s="130"/>
    </row>
    <row r="40" spans="1:33" x14ac:dyDescent="0.2">
      <c r="A40" s="29" t="s">
        <v>18</v>
      </c>
      <c r="E40" s="32">
        <f>(E39/E38)*100</f>
        <v>31.690593461117832</v>
      </c>
      <c r="F40" s="29" t="s">
        <v>18</v>
      </c>
      <c r="G40" s="30"/>
      <c r="H40" s="30"/>
      <c r="I40" s="32">
        <f>(I39/I38)*100</f>
        <v>31.326665183127517</v>
      </c>
      <c r="J40" s="29" t="s">
        <v>1</v>
      </c>
      <c r="K40" s="30"/>
      <c r="L40" s="30"/>
      <c r="M40" s="77">
        <f>_xlfn.STDEV.S(I114:I119)</f>
        <v>136.41077637049068</v>
      </c>
      <c r="V40" s="130"/>
    </row>
    <row r="41" spans="1:33" x14ac:dyDescent="0.2">
      <c r="A41" s="29" t="s">
        <v>2</v>
      </c>
      <c r="E41" s="78" t="str">
        <f>IF(E40&gt;25,"Mediana","Média")</f>
        <v>Mediana</v>
      </c>
      <c r="F41" s="29" t="s">
        <v>2</v>
      </c>
      <c r="G41" s="30"/>
      <c r="H41" s="30"/>
      <c r="I41" s="78" t="str">
        <f>IF(I40&gt;25,"Mediana","Média")</f>
        <v>Mediana</v>
      </c>
      <c r="J41" s="29" t="s">
        <v>18</v>
      </c>
      <c r="K41" s="30"/>
      <c r="L41" s="30"/>
      <c r="M41" s="32">
        <f>(M40/M39)*100</f>
        <v>30.714500730760637</v>
      </c>
      <c r="V41" s="130"/>
    </row>
    <row r="42" spans="1:33" x14ac:dyDescent="0.2">
      <c r="A42" s="29" t="s">
        <v>3</v>
      </c>
      <c r="E42" s="77">
        <f>MIN(I72:I77)</f>
        <v>300</v>
      </c>
      <c r="F42" s="29" t="s">
        <v>3</v>
      </c>
      <c r="G42" s="30"/>
      <c r="H42" s="30"/>
      <c r="I42" s="77">
        <f>MIN(I90:I95)</f>
        <v>230</v>
      </c>
      <c r="J42" s="29" t="s">
        <v>2</v>
      </c>
      <c r="K42" s="30"/>
      <c r="L42" s="30"/>
      <c r="M42" s="78" t="str">
        <f>IF(M41&gt;25,"Mediana","Média")</f>
        <v>Mediana</v>
      </c>
      <c r="V42" s="130"/>
    </row>
    <row r="43" spans="1:33" x14ac:dyDescent="0.2">
      <c r="A43" s="29"/>
      <c r="E43" s="77"/>
      <c r="F43" s="33"/>
      <c r="G43" s="34"/>
      <c r="H43" s="37"/>
      <c r="J43" s="29" t="s">
        <v>3</v>
      </c>
      <c r="K43" s="30"/>
      <c r="L43" s="30"/>
      <c r="M43" s="77">
        <f>MIN(I114:I119)</f>
        <v>300</v>
      </c>
      <c r="V43" s="130"/>
    </row>
    <row r="44" spans="1:33" x14ac:dyDescent="0.2">
      <c r="A44" s="74" t="s">
        <v>39</v>
      </c>
      <c r="B44" s="74">
        <v>4</v>
      </c>
      <c r="C44" s="88"/>
      <c r="D44" s="88"/>
      <c r="E44" s="33"/>
      <c r="J44" s="29"/>
      <c r="K44" s="30"/>
      <c r="L44" s="30"/>
      <c r="M44" s="31"/>
      <c r="V44" s="130"/>
    </row>
    <row r="45" spans="1:33" x14ac:dyDescent="0.2">
      <c r="A45" s="29" t="s">
        <v>0</v>
      </c>
      <c r="E45" s="77">
        <f>AVERAGE(I72:I77)</f>
        <v>448.625</v>
      </c>
      <c r="F45" s="74" t="s">
        <v>99</v>
      </c>
      <c r="G45" s="74">
        <v>8</v>
      </c>
      <c r="H45" s="88"/>
      <c r="I45" s="88"/>
      <c r="J45" s="74" t="s">
        <v>99</v>
      </c>
      <c r="K45" s="74">
        <v>12</v>
      </c>
      <c r="L45" s="88"/>
      <c r="M45" s="88"/>
      <c r="V45" s="130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x14ac:dyDescent="0.2">
      <c r="A46" s="29" t="s">
        <v>1</v>
      </c>
      <c r="E46" s="77">
        <f>_xlfn.STDEV.S(I72:I77)</f>
        <v>133.44499207538655</v>
      </c>
      <c r="F46" s="29" t="s">
        <v>0</v>
      </c>
      <c r="G46" s="30"/>
      <c r="H46" s="30"/>
      <c r="I46" s="77">
        <f>AVERAGE(I96:I101)</f>
        <v>425.99666666666667</v>
      </c>
      <c r="J46" s="29" t="s">
        <v>0</v>
      </c>
      <c r="K46" s="154"/>
      <c r="L46" s="30"/>
      <c r="M46" s="77">
        <f>AVERAGE(I120:I125)</f>
        <v>444.125</v>
      </c>
      <c r="V46" s="130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x14ac:dyDescent="0.2">
      <c r="A47" s="29" t="s">
        <v>18</v>
      </c>
      <c r="E47" s="32">
        <f>(E46/E45)*100</f>
        <v>29.745331195405196</v>
      </c>
      <c r="F47" s="29" t="s">
        <v>1</v>
      </c>
      <c r="G47" s="30"/>
      <c r="H47" s="30"/>
      <c r="I47" s="77">
        <f>_xlfn.STDEV.S(I96:I101)</f>
        <v>155.86322230297523</v>
      </c>
      <c r="J47" s="29" t="s">
        <v>1</v>
      </c>
      <c r="K47" s="30"/>
      <c r="L47" s="30"/>
      <c r="M47" s="77">
        <f>_xlfn.STDEV.S(I120:I125)</f>
        <v>143.83288883283967</v>
      </c>
      <c r="V47" s="94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x14ac:dyDescent="0.2">
      <c r="A48" s="29" t="s">
        <v>2</v>
      </c>
      <c r="E48" s="78" t="str">
        <f>IF(E47&gt;25,"Mediana","Média")</f>
        <v>Mediana</v>
      </c>
      <c r="F48" s="29" t="s">
        <v>18</v>
      </c>
      <c r="G48" s="30"/>
      <c r="H48" s="30"/>
      <c r="I48" s="32">
        <f>(I47/I46)*100</f>
        <v>36.587897159518121</v>
      </c>
      <c r="J48" s="29" t="s">
        <v>18</v>
      </c>
      <c r="K48" s="30"/>
      <c r="L48" s="30"/>
      <c r="M48" s="32">
        <f>(M47/M46)*100</f>
        <v>32.385677192871306</v>
      </c>
      <c r="V48" s="94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x14ac:dyDescent="0.2">
      <c r="A49" s="29" t="s">
        <v>3</v>
      </c>
      <c r="E49" s="77">
        <f>MIN(I72:I77)</f>
        <v>300</v>
      </c>
      <c r="F49" s="29" t="s">
        <v>2</v>
      </c>
      <c r="G49" s="30"/>
      <c r="H49" s="30"/>
      <c r="I49" s="78" t="str">
        <f>IF(I48&gt;25,"Mediana","Média")</f>
        <v>Mediana</v>
      </c>
      <c r="J49" s="29" t="s">
        <v>2</v>
      </c>
      <c r="K49" s="30"/>
      <c r="L49" s="30"/>
      <c r="M49" s="78" t="str">
        <f>IF(M48&gt;25,"Mediana","Média")</f>
        <v>Mediana</v>
      </c>
      <c r="V49" s="94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x14ac:dyDescent="0.2">
      <c r="A50" s="29"/>
      <c r="E50" s="77"/>
      <c r="F50" s="29" t="s">
        <v>3</v>
      </c>
      <c r="G50" s="30"/>
      <c r="H50" s="30"/>
      <c r="I50" s="77">
        <f>MIN(I96:I101)</f>
        <v>250</v>
      </c>
      <c r="J50" s="29" t="s">
        <v>3</v>
      </c>
      <c r="K50" s="30"/>
      <c r="L50" s="30"/>
      <c r="M50" s="77">
        <f>MIN(I120:I125)</f>
        <v>280</v>
      </c>
      <c r="N50" s="91"/>
      <c r="O50" s="92"/>
      <c r="P50" s="89"/>
      <c r="Q50" s="90"/>
      <c r="R50" s="90"/>
      <c r="S50" s="91"/>
      <c r="T50" s="92"/>
      <c r="V50" s="94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ht="36" customHeight="1" thickBot="1" x14ac:dyDescent="0.25">
      <c r="V51" s="90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</row>
    <row r="52" spans="1:33" ht="15" customHeight="1" x14ac:dyDescent="0.2">
      <c r="A52" s="235" t="s">
        <v>5</v>
      </c>
      <c r="B52" s="192" t="s">
        <v>6</v>
      </c>
      <c r="C52" s="194" t="s">
        <v>7</v>
      </c>
      <c r="D52" s="194" t="s">
        <v>8</v>
      </c>
      <c r="E52" s="194" t="s">
        <v>19</v>
      </c>
      <c r="F52" s="192" t="s">
        <v>20</v>
      </c>
      <c r="G52" s="192" t="s">
        <v>9</v>
      </c>
      <c r="H52" s="192" t="s">
        <v>10</v>
      </c>
      <c r="I52" s="233" t="s">
        <v>11</v>
      </c>
      <c r="J52" s="231" t="s">
        <v>38</v>
      </c>
      <c r="K52" s="222" t="s">
        <v>12</v>
      </c>
      <c r="L52" s="227" t="s">
        <v>61</v>
      </c>
      <c r="M52" s="228"/>
      <c r="N52" s="206" t="s">
        <v>13</v>
      </c>
      <c r="O52" s="207"/>
      <c r="V52" s="90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s="75" customFormat="1" ht="15" customHeight="1" thickBot="1" x14ac:dyDescent="0.3">
      <c r="A53" s="236"/>
      <c r="B53" s="193"/>
      <c r="C53" s="195"/>
      <c r="D53" s="195"/>
      <c r="E53" s="195"/>
      <c r="F53" s="193"/>
      <c r="G53" s="193"/>
      <c r="H53" s="193"/>
      <c r="I53" s="234"/>
      <c r="J53" s="232"/>
      <c r="K53" s="223"/>
      <c r="L53" s="229"/>
      <c r="M53" s="230"/>
      <c r="N53" s="65" t="s">
        <v>14</v>
      </c>
      <c r="O53" s="35" t="s">
        <v>15</v>
      </c>
      <c r="V53" s="95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</row>
    <row r="54" spans="1:33" ht="51" x14ac:dyDescent="0.2">
      <c r="A54" s="199">
        <v>1</v>
      </c>
      <c r="B54" s="201" t="s">
        <v>65</v>
      </c>
      <c r="C54" s="196" t="s">
        <v>127</v>
      </c>
      <c r="D54" s="196">
        <v>10</v>
      </c>
      <c r="E54" s="82" t="s">
        <v>90</v>
      </c>
      <c r="F54" s="22" t="s">
        <v>4</v>
      </c>
      <c r="G54" s="20" t="s">
        <v>97</v>
      </c>
      <c r="H54" s="20" t="s">
        <v>37</v>
      </c>
      <c r="I54" s="21">
        <v>308</v>
      </c>
      <c r="J54" s="211">
        <f>TRUNC(AVERAGE(I54:I59),2)</f>
        <v>503.44</v>
      </c>
      <c r="K54" s="144" t="str">
        <f t="shared" ref="K54:K59" si="0">IF(I54&gt;($J$54*1.3),"EXCESSIVAMENTE ELEVADO",IF(I54&lt;($J$54*0.7),"INEXEQUÍVEL","VÁLIDO"))</f>
        <v>INEXEQUÍVEL</v>
      </c>
      <c r="L54" s="174">
        <f>I54/J54</f>
        <v>0.61179087875417126</v>
      </c>
      <c r="M54" s="177" t="s">
        <v>134</v>
      </c>
      <c r="N54" s="224">
        <f>TRUNC(MEDIAN(I54:I57),2)</f>
        <v>362.33</v>
      </c>
      <c r="O54" s="208">
        <f>D54*N54</f>
        <v>3623.2999999999997</v>
      </c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</row>
    <row r="55" spans="1:33" ht="38.450000000000003" customHeight="1" x14ac:dyDescent="0.2">
      <c r="A55" s="200"/>
      <c r="B55" s="202"/>
      <c r="C55" s="197"/>
      <c r="D55" s="197"/>
      <c r="E55" s="86" t="s">
        <v>91</v>
      </c>
      <c r="F55" s="20" t="s">
        <v>4</v>
      </c>
      <c r="G55" s="41" t="s">
        <v>93</v>
      </c>
      <c r="H55" s="39" t="s">
        <v>37</v>
      </c>
      <c r="I55" s="68">
        <v>344.66</v>
      </c>
      <c r="J55" s="212"/>
      <c r="K55" s="150" t="str">
        <f t="shared" si="0"/>
        <v>INEXEQUÍVEL</v>
      </c>
      <c r="L55" s="175">
        <f>I55/J54</f>
        <v>0.68460988399809319</v>
      </c>
      <c r="M55" s="185" t="s">
        <v>134</v>
      </c>
      <c r="N55" s="225"/>
      <c r="O55" s="209"/>
    </row>
    <row r="56" spans="1:33" ht="38.25" x14ac:dyDescent="0.2">
      <c r="A56" s="200"/>
      <c r="B56" s="202"/>
      <c r="C56" s="197"/>
      <c r="D56" s="197"/>
      <c r="E56" s="28" t="s">
        <v>66</v>
      </c>
      <c r="F56" s="20" t="s">
        <v>4</v>
      </c>
      <c r="G56" s="41" t="s">
        <v>93</v>
      </c>
      <c r="H56" s="20" t="s">
        <v>37</v>
      </c>
      <c r="I56" s="58">
        <v>380</v>
      </c>
      <c r="J56" s="212"/>
      <c r="K56" s="50" t="str">
        <f t="shared" si="0"/>
        <v>VÁLIDO</v>
      </c>
      <c r="L56" s="176"/>
      <c r="M56" s="55"/>
      <c r="N56" s="226"/>
      <c r="O56" s="210"/>
      <c r="W56" s="76"/>
    </row>
    <row r="57" spans="1:33" ht="47.25" customHeight="1" x14ac:dyDescent="0.2">
      <c r="A57" s="200"/>
      <c r="B57" s="202"/>
      <c r="C57" s="197"/>
      <c r="D57" s="197"/>
      <c r="E57" s="82" t="s">
        <v>92</v>
      </c>
      <c r="F57" s="22" t="s">
        <v>4</v>
      </c>
      <c r="G57" s="22" t="s">
        <v>98</v>
      </c>
      <c r="H57" s="71" t="s">
        <v>62</v>
      </c>
      <c r="I57" s="44">
        <v>557.98</v>
      </c>
      <c r="J57" s="212"/>
      <c r="K57" s="50" t="str">
        <f t="shared" si="0"/>
        <v>VÁLIDO</v>
      </c>
      <c r="L57" s="176"/>
      <c r="M57" s="55"/>
      <c r="N57" s="226"/>
      <c r="O57" s="210"/>
      <c r="W57" s="76"/>
    </row>
    <row r="58" spans="1:33" ht="36" customHeight="1" x14ac:dyDescent="0.2">
      <c r="A58" s="200"/>
      <c r="B58" s="202"/>
      <c r="C58" s="197"/>
      <c r="D58" s="197"/>
      <c r="E58" s="20" t="s">
        <v>89</v>
      </c>
      <c r="F58" s="22" t="s">
        <v>16</v>
      </c>
      <c r="G58" s="22" t="s">
        <v>94</v>
      </c>
      <c r="H58" s="20" t="s">
        <v>37</v>
      </c>
      <c r="I58" s="21">
        <v>670</v>
      </c>
      <c r="J58" s="212"/>
      <c r="K58" s="50" t="str">
        <f t="shared" si="0"/>
        <v>EXCESSIVAMENTE ELEVADO</v>
      </c>
      <c r="L58" s="176">
        <f>(I58-J$54)/J$54</f>
        <v>0.33084379469251551</v>
      </c>
      <c r="M58" s="178" t="s">
        <v>135</v>
      </c>
      <c r="N58" s="226"/>
      <c r="O58" s="210"/>
      <c r="W58" s="76"/>
    </row>
    <row r="59" spans="1:33" ht="53.25" customHeight="1" thickBot="1" x14ac:dyDescent="0.25">
      <c r="A59" s="200"/>
      <c r="B59" s="202"/>
      <c r="C59" s="197"/>
      <c r="D59" s="197"/>
      <c r="E59" s="22" t="s">
        <v>88</v>
      </c>
      <c r="F59" s="22" t="s">
        <v>16</v>
      </c>
      <c r="G59" s="24" t="s">
        <v>93</v>
      </c>
      <c r="H59" s="39" t="s">
        <v>37</v>
      </c>
      <c r="I59" s="69">
        <v>760</v>
      </c>
      <c r="J59" s="213"/>
      <c r="K59" s="151" t="str">
        <f t="shared" si="0"/>
        <v>EXCESSIVAMENTE ELEVADO</v>
      </c>
      <c r="L59" s="176">
        <f>(I59-J$54)/J$54</f>
        <v>0.50961385666613701</v>
      </c>
      <c r="M59" s="178" t="s">
        <v>135</v>
      </c>
      <c r="N59" s="226"/>
      <c r="O59" s="210"/>
      <c r="W59" s="76"/>
    </row>
    <row r="60" spans="1:33" ht="47.25" customHeight="1" x14ac:dyDescent="0.2">
      <c r="A60" s="199">
        <v>2</v>
      </c>
      <c r="B60" s="201" t="s">
        <v>67</v>
      </c>
      <c r="C60" s="216" t="s">
        <v>127</v>
      </c>
      <c r="D60" s="196">
        <v>6</v>
      </c>
      <c r="E60" s="83" t="s">
        <v>91</v>
      </c>
      <c r="F60" s="40" t="s">
        <v>4</v>
      </c>
      <c r="G60" s="40" t="s">
        <v>93</v>
      </c>
      <c r="H60" s="46" t="s">
        <v>37</v>
      </c>
      <c r="I60" s="58">
        <v>263.73</v>
      </c>
      <c r="J60" s="211">
        <f>TRUNC(AVERAGE(I60:I65),2)</f>
        <v>434.95</v>
      </c>
      <c r="K60" s="53" t="str">
        <f t="shared" ref="K60:K65" si="1">IF(I60&gt;($J$60*1.3),"EXCESSIVAMENTE ELEVADO",IF(I60&lt;($J$60*0.7),"INEXEQUÍVEL","VÁLIDO"))</f>
        <v>INEXEQUÍVEL</v>
      </c>
      <c r="L60" s="174">
        <f>I60/J$60</f>
        <v>0.60634555696057024</v>
      </c>
      <c r="M60" s="186" t="s">
        <v>134</v>
      </c>
      <c r="N60" s="219">
        <f>TRUNC(MEDIAN(I60:I63),2)</f>
        <v>304</v>
      </c>
      <c r="O60" s="203">
        <f>D60*N60</f>
        <v>1824</v>
      </c>
      <c r="W60" s="76"/>
    </row>
    <row r="61" spans="1:33" ht="52.15" customHeight="1" x14ac:dyDescent="0.2">
      <c r="A61" s="200"/>
      <c r="B61" s="202"/>
      <c r="C61" s="217"/>
      <c r="D61" s="197"/>
      <c r="E61" s="28" t="s">
        <v>66</v>
      </c>
      <c r="F61" s="41" t="s">
        <v>4</v>
      </c>
      <c r="G61" s="41" t="s">
        <v>93</v>
      </c>
      <c r="H61" s="20" t="s">
        <v>37</v>
      </c>
      <c r="I61" s="61">
        <v>300</v>
      </c>
      <c r="J61" s="212"/>
      <c r="K61" s="50" t="str">
        <f t="shared" si="1"/>
        <v>INEXEQUÍVEL</v>
      </c>
      <c r="L61" s="184">
        <f>I61/J$60</f>
        <v>0.68973445223588925</v>
      </c>
      <c r="M61" s="187" t="s">
        <v>134</v>
      </c>
      <c r="N61" s="220"/>
      <c r="O61" s="204"/>
      <c r="W61" s="76"/>
    </row>
    <row r="62" spans="1:33" ht="60" customHeight="1" x14ac:dyDescent="0.2">
      <c r="A62" s="200"/>
      <c r="B62" s="202"/>
      <c r="C62" s="217"/>
      <c r="D62" s="197"/>
      <c r="E62" s="79" t="s">
        <v>90</v>
      </c>
      <c r="F62" s="22" t="s">
        <v>4</v>
      </c>
      <c r="G62" s="22" t="s">
        <v>97</v>
      </c>
      <c r="H62" s="23" t="s">
        <v>37</v>
      </c>
      <c r="I62" s="21">
        <v>308</v>
      </c>
      <c r="J62" s="212"/>
      <c r="K62" s="50" t="str">
        <f t="shared" si="1"/>
        <v>VÁLIDO</v>
      </c>
      <c r="L62" s="175"/>
      <c r="M62" s="48"/>
      <c r="N62" s="220"/>
      <c r="O62" s="204"/>
      <c r="W62" s="76"/>
    </row>
    <row r="63" spans="1:33" ht="60" customHeight="1" thickBot="1" x14ac:dyDescent="0.25">
      <c r="A63" s="200"/>
      <c r="B63" s="202"/>
      <c r="C63" s="217"/>
      <c r="D63" s="197"/>
      <c r="E63" s="79" t="s">
        <v>92</v>
      </c>
      <c r="F63" s="22" t="s">
        <v>4</v>
      </c>
      <c r="G63" s="22" t="s">
        <v>98</v>
      </c>
      <c r="H63" s="71" t="s">
        <v>62</v>
      </c>
      <c r="I63" s="25">
        <v>557.98</v>
      </c>
      <c r="J63" s="212"/>
      <c r="K63" s="50" t="str">
        <f t="shared" si="1"/>
        <v>VÁLIDO</v>
      </c>
      <c r="L63" s="175"/>
      <c r="M63" s="48"/>
      <c r="N63" s="220"/>
      <c r="O63" s="204"/>
      <c r="W63" s="76"/>
    </row>
    <row r="64" spans="1:33" ht="47.25" customHeight="1" x14ac:dyDescent="0.2">
      <c r="A64" s="200"/>
      <c r="B64" s="202"/>
      <c r="C64" s="217"/>
      <c r="D64" s="197"/>
      <c r="E64" s="20" t="s">
        <v>89</v>
      </c>
      <c r="F64" s="22" t="s">
        <v>16</v>
      </c>
      <c r="G64" s="20" t="s">
        <v>96</v>
      </c>
      <c r="H64" s="22" t="s">
        <v>37</v>
      </c>
      <c r="I64" s="70">
        <v>580</v>
      </c>
      <c r="J64" s="212"/>
      <c r="K64" s="50" t="str">
        <f t="shared" si="1"/>
        <v>EXCESSIVAMENTE ELEVADO</v>
      </c>
      <c r="L64" s="184">
        <f>(I64-J60)/J60</f>
        <v>0.33348660765605248</v>
      </c>
      <c r="M64" s="178" t="s">
        <v>135</v>
      </c>
      <c r="N64" s="220"/>
      <c r="O64" s="204"/>
      <c r="W64" s="76"/>
    </row>
    <row r="65" spans="1:23" ht="47.25" customHeight="1" thickBot="1" x14ac:dyDescent="0.25">
      <c r="A65" s="214"/>
      <c r="B65" s="215"/>
      <c r="C65" s="218"/>
      <c r="D65" s="198"/>
      <c r="E65" s="80" t="s">
        <v>88</v>
      </c>
      <c r="F65" s="20" t="s">
        <v>16</v>
      </c>
      <c r="G65" s="42" t="s">
        <v>93</v>
      </c>
      <c r="H65" s="24" t="s">
        <v>37</v>
      </c>
      <c r="I65" s="72">
        <v>600</v>
      </c>
      <c r="J65" s="213"/>
      <c r="K65" s="54" t="str">
        <f t="shared" si="1"/>
        <v>EXCESSIVAMENTE ELEVADO</v>
      </c>
      <c r="L65" s="179">
        <f>(I65-J60)/J60</f>
        <v>0.37946890447177839</v>
      </c>
      <c r="M65" s="188" t="s">
        <v>135</v>
      </c>
      <c r="N65" s="221"/>
      <c r="O65" s="205"/>
      <c r="W65" s="76"/>
    </row>
    <row r="66" spans="1:23" ht="51" x14ac:dyDescent="0.2">
      <c r="A66" s="199">
        <v>3</v>
      </c>
      <c r="B66" s="238" t="s">
        <v>68</v>
      </c>
      <c r="C66" s="196" t="s">
        <v>127</v>
      </c>
      <c r="D66" s="196">
        <v>6</v>
      </c>
      <c r="E66" s="49" t="s">
        <v>66</v>
      </c>
      <c r="F66" s="40" t="s">
        <v>4</v>
      </c>
      <c r="G66" s="41" t="s">
        <v>95</v>
      </c>
      <c r="H66" s="46" t="s">
        <v>37</v>
      </c>
      <c r="I66" s="64">
        <v>300</v>
      </c>
      <c r="J66" s="211">
        <f>TRUNC(AVERAGE(I66:I71))</f>
        <v>450</v>
      </c>
      <c r="K66" s="53" t="str">
        <f t="shared" ref="K66:K71" si="2">IF(I66&gt;($J$66*1.3),"EXCESSIVAMENTE ELEVADO",IF(I66&lt;($J$66*0.7),"INEXEQUÍVEL","VÁLIDO"))</f>
        <v>INEXEQUÍVEL</v>
      </c>
      <c r="L66" s="175">
        <f>I66/J66</f>
        <v>0.66666666666666663</v>
      </c>
      <c r="M66" s="185" t="s">
        <v>134</v>
      </c>
      <c r="N66" s="219">
        <f>TRUNC(MEDIAN(I66:I70),2)</f>
        <v>358.77</v>
      </c>
      <c r="O66" s="203">
        <f>D66*N66</f>
        <v>2152.62</v>
      </c>
      <c r="W66" s="76"/>
    </row>
    <row r="67" spans="1:23" ht="47.25" customHeight="1" x14ac:dyDescent="0.2">
      <c r="A67" s="200"/>
      <c r="B67" s="239"/>
      <c r="C67" s="197"/>
      <c r="D67" s="197"/>
      <c r="E67" s="82" t="s">
        <v>90</v>
      </c>
      <c r="F67" s="20" t="s">
        <v>4</v>
      </c>
      <c r="G67" s="20" t="s">
        <v>97</v>
      </c>
      <c r="H67" s="20" t="s">
        <v>37</v>
      </c>
      <c r="I67" s="44">
        <v>308</v>
      </c>
      <c r="J67" s="212"/>
      <c r="K67" s="50" t="str">
        <f t="shared" si="2"/>
        <v>INEXEQUÍVEL</v>
      </c>
      <c r="L67" s="175">
        <f>I67/J66</f>
        <v>0.68444444444444441</v>
      </c>
      <c r="M67" s="185" t="s">
        <v>134</v>
      </c>
      <c r="N67" s="220"/>
      <c r="O67" s="204"/>
      <c r="W67" s="76"/>
    </row>
    <row r="68" spans="1:23" ht="29.25" customHeight="1" x14ac:dyDescent="0.2">
      <c r="A68" s="200"/>
      <c r="B68" s="239"/>
      <c r="C68" s="197"/>
      <c r="D68" s="197"/>
      <c r="E68" s="82" t="s">
        <v>91</v>
      </c>
      <c r="F68" s="41" t="s">
        <v>4</v>
      </c>
      <c r="G68" s="41" t="s">
        <v>93</v>
      </c>
      <c r="H68" s="39" t="s">
        <v>37</v>
      </c>
      <c r="I68" s="44">
        <v>358.77</v>
      </c>
      <c r="J68" s="212"/>
      <c r="K68" s="50" t="str">
        <f t="shared" si="2"/>
        <v>VÁLIDO</v>
      </c>
      <c r="L68" s="180"/>
      <c r="M68" s="57"/>
      <c r="N68" s="220"/>
      <c r="O68" s="204"/>
      <c r="W68" s="76"/>
    </row>
    <row r="69" spans="1:23" ht="47.25" customHeight="1" x14ac:dyDescent="0.2">
      <c r="A69" s="200"/>
      <c r="B69" s="239"/>
      <c r="C69" s="197"/>
      <c r="D69" s="197"/>
      <c r="E69" s="82" t="s">
        <v>92</v>
      </c>
      <c r="F69" s="22" t="s">
        <v>4</v>
      </c>
      <c r="G69" s="22" t="s">
        <v>98</v>
      </c>
      <c r="H69" s="71" t="s">
        <v>62</v>
      </c>
      <c r="I69" s="61">
        <v>557.98</v>
      </c>
      <c r="J69" s="212"/>
      <c r="K69" s="50" t="str">
        <f t="shared" si="2"/>
        <v>VÁLIDO</v>
      </c>
      <c r="L69" s="175"/>
      <c r="M69" s="48"/>
      <c r="N69" s="220"/>
      <c r="O69" s="204"/>
      <c r="W69" s="76"/>
    </row>
    <row r="70" spans="1:23" ht="33.6" customHeight="1" x14ac:dyDescent="0.2">
      <c r="A70" s="200"/>
      <c r="B70" s="239"/>
      <c r="C70" s="197"/>
      <c r="D70" s="197"/>
      <c r="E70" s="20" t="s">
        <v>89</v>
      </c>
      <c r="F70" s="22" t="s">
        <v>16</v>
      </c>
      <c r="G70" s="22" t="s">
        <v>94</v>
      </c>
      <c r="H70" s="20" t="s">
        <v>37</v>
      </c>
      <c r="I70" s="43">
        <v>580</v>
      </c>
      <c r="J70" s="212"/>
      <c r="K70" s="50" t="str">
        <f t="shared" si="2"/>
        <v>VÁLIDO</v>
      </c>
      <c r="L70" s="175"/>
      <c r="M70" s="48"/>
      <c r="N70" s="220"/>
      <c r="O70" s="204"/>
      <c r="W70" s="76"/>
    </row>
    <row r="71" spans="1:23" ht="37.15" customHeight="1" thickBot="1" x14ac:dyDescent="0.25">
      <c r="A71" s="214"/>
      <c r="B71" s="240"/>
      <c r="C71" s="198"/>
      <c r="D71" s="198"/>
      <c r="E71" s="80" t="s">
        <v>88</v>
      </c>
      <c r="F71" s="20" t="s">
        <v>16</v>
      </c>
      <c r="G71" s="24" t="s">
        <v>93</v>
      </c>
      <c r="H71" s="39" t="s">
        <v>37</v>
      </c>
      <c r="I71" s="67">
        <v>600</v>
      </c>
      <c r="J71" s="213"/>
      <c r="K71" s="54" t="str">
        <f t="shared" si="2"/>
        <v>EXCESSIVAMENTE ELEVADO</v>
      </c>
      <c r="L71" s="181">
        <f>(I71-J66)/J66</f>
        <v>0.33333333333333331</v>
      </c>
      <c r="M71" s="188" t="s">
        <v>135</v>
      </c>
      <c r="N71" s="221"/>
      <c r="O71" s="205"/>
      <c r="W71" s="76"/>
    </row>
    <row r="72" spans="1:23" ht="51" x14ac:dyDescent="0.2">
      <c r="A72" s="199">
        <v>4</v>
      </c>
      <c r="B72" s="238" t="s">
        <v>69</v>
      </c>
      <c r="C72" s="196" t="s">
        <v>127</v>
      </c>
      <c r="D72" s="196">
        <v>6</v>
      </c>
      <c r="E72" s="49" t="s">
        <v>66</v>
      </c>
      <c r="F72" s="40" t="s">
        <v>4</v>
      </c>
      <c r="G72" s="41" t="s">
        <v>93</v>
      </c>
      <c r="H72" s="46" t="s">
        <v>37</v>
      </c>
      <c r="I72" s="64">
        <v>300</v>
      </c>
      <c r="J72" s="211">
        <f>TRUNC(AVERAGE(I72:I77))</f>
        <v>448</v>
      </c>
      <c r="K72" s="53" t="str">
        <f t="shared" ref="K72:K77" si="3">IF(I72&gt;($J$72*1.3),"EXCESSIVAMENTE ELEVADO",IF(I72&lt;($J$72*0.7),"INEXEQUÍVEL","VÁLIDO"))</f>
        <v>INEXEQUÍVEL</v>
      </c>
      <c r="L72" s="175">
        <f>I72/J72</f>
        <v>0.6696428571428571</v>
      </c>
      <c r="M72" s="185" t="s">
        <v>134</v>
      </c>
      <c r="N72" s="248">
        <f>TRUNC(MEDIAN(I72:I76),2)</f>
        <v>385.77</v>
      </c>
      <c r="O72" s="203">
        <f>D72*N72</f>
        <v>2314.62</v>
      </c>
    </row>
    <row r="73" spans="1:23" ht="51" x14ac:dyDescent="0.2">
      <c r="A73" s="200"/>
      <c r="B73" s="239"/>
      <c r="C73" s="197"/>
      <c r="D73" s="197"/>
      <c r="E73" s="82" t="s">
        <v>90</v>
      </c>
      <c r="F73" s="22" t="s">
        <v>4</v>
      </c>
      <c r="G73" s="22" t="s">
        <v>97</v>
      </c>
      <c r="H73" s="20" t="s">
        <v>37</v>
      </c>
      <c r="I73" s="44">
        <v>308</v>
      </c>
      <c r="J73" s="212"/>
      <c r="K73" s="50" t="str">
        <f t="shared" si="3"/>
        <v>INEXEQUÍVEL</v>
      </c>
      <c r="L73" s="175">
        <f>I73/J72</f>
        <v>0.6875</v>
      </c>
      <c r="M73" s="185" t="s">
        <v>134</v>
      </c>
      <c r="N73" s="249"/>
      <c r="O73" s="204"/>
    </row>
    <row r="74" spans="1:23" ht="38.25" x14ac:dyDescent="0.2">
      <c r="A74" s="200"/>
      <c r="B74" s="239"/>
      <c r="C74" s="197"/>
      <c r="D74" s="197"/>
      <c r="E74" s="79" t="s">
        <v>91</v>
      </c>
      <c r="F74" s="20" t="s">
        <v>4</v>
      </c>
      <c r="G74" s="20" t="s">
        <v>93</v>
      </c>
      <c r="H74" s="39" t="s">
        <v>37</v>
      </c>
      <c r="I74" s="44">
        <v>385.77</v>
      </c>
      <c r="J74" s="212"/>
      <c r="K74" s="50" t="str">
        <f t="shared" si="3"/>
        <v>VÁLIDO</v>
      </c>
      <c r="L74" s="180"/>
      <c r="M74" s="57"/>
      <c r="N74" s="249"/>
      <c r="O74" s="204"/>
    </row>
    <row r="75" spans="1:23" ht="38.25" x14ac:dyDescent="0.2">
      <c r="A75" s="200"/>
      <c r="B75" s="239"/>
      <c r="C75" s="197"/>
      <c r="D75" s="197"/>
      <c r="E75" s="20" t="s">
        <v>89</v>
      </c>
      <c r="F75" s="22" t="s">
        <v>16</v>
      </c>
      <c r="G75" s="20" t="s">
        <v>96</v>
      </c>
      <c r="H75" s="20" t="s">
        <v>37</v>
      </c>
      <c r="I75" s="44">
        <v>540</v>
      </c>
      <c r="J75" s="212"/>
      <c r="K75" s="50" t="str">
        <f t="shared" si="3"/>
        <v>VÁLIDO</v>
      </c>
      <c r="L75" s="180"/>
      <c r="M75" s="57"/>
      <c r="N75" s="249"/>
      <c r="O75" s="204"/>
    </row>
    <row r="76" spans="1:23" ht="38.25" x14ac:dyDescent="0.2">
      <c r="A76" s="200"/>
      <c r="B76" s="239"/>
      <c r="C76" s="197"/>
      <c r="D76" s="197"/>
      <c r="E76" s="82" t="s">
        <v>92</v>
      </c>
      <c r="F76" s="22" t="s">
        <v>4</v>
      </c>
      <c r="G76" s="22" t="s">
        <v>98</v>
      </c>
      <c r="H76" s="47" t="s">
        <v>62</v>
      </c>
      <c r="I76" s="62">
        <v>557.98</v>
      </c>
      <c r="J76" s="212"/>
      <c r="K76" s="50" t="str">
        <f t="shared" si="3"/>
        <v>VÁLIDO</v>
      </c>
      <c r="L76" s="182"/>
      <c r="M76" s="48"/>
      <c r="N76" s="249"/>
      <c r="O76" s="204"/>
    </row>
    <row r="77" spans="1:23" ht="39" thickBot="1" x14ac:dyDescent="0.25">
      <c r="A77" s="214"/>
      <c r="B77" s="240"/>
      <c r="C77" s="198"/>
      <c r="D77" s="198"/>
      <c r="E77" s="33" t="s">
        <v>88</v>
      </c>
      <c r="F77" s="20" t="s">
        <v>16</v>
      </c>
      <c r="G77" s="24" t="s">
        <v>93</v>
      </c>
      <c r="H77" s="39" t="s">
        <v>37</v>
      </c>
      <c r="I77" s="67">
        <v>600</v>
      </c>
      <c r="J77" s="213"/>
      <c r="K77" s="151" t="str">
        <f t="shared" si="3"/>
        <v>EXCESSIVAMENTE ELEVADO</v>
      </c>
      <c r="L77" s="183">
        <f>(I77-J72)/J72</f>
        <v>0.3392857142857143</v>
      </c>
      <c r="M77" s="188" t="s">
        <v>135</v>
      </c>
      <c r="N77" s="250"/>
      <c r="O77" s="205"/>
    </row>
    <row r="78" spans="1:23" s="27" customFormat="1" ht="51" x14ac:dyDescent="0.2">
      <c r="A78" s="199">
        <v>5</v>
      </c>
      <c r="B78" s="238" t="s">
        <v>70</v>
      </c>
      <c r="C78" s="196" t="s">
        <v>127</v>
      </c>
      <c r="D78" s="196">
        <v>14</v>
      </c>
      <c r="E78" s="49" t="s">
        <v>66</v>
      </c>
      <c r="F78" s="40" t="s">
        <v>4</v>
      </c>
      <c r="G78" s="41" t="s">
        <v>93</v>
      </c>
      <c r="H78" s="46" t="s">
        <v>37</v>
      </c>
      <c r="I78" s="64">
        <v>220</v>
      </c>
      <c r="J78" s="211">
        <f>TRUNC(AVERAGE(I78:I83))</f>
        <v>376</v>
      </c>
      <c r="K78" s="53" t="str">
        <f t="shared" ref="K78:K83" si="4">IF(I78&gt;($J$78*1.3),"EXCESSIVAMENTE ELEVADO",IF(I78&lt;($J$78*0.7),"INEXEQUÍVEL","VÁLIDO"))</f>
        <v>INEXEQUÍVEL</v>
      </c>
      <c r="L78" s="175">
        <f>I78/J78</f>
        <v>0.58510638297872342</v>
      </c>
      <c r="M78" s="185" t="s">
        <v>134</v>
      </c>
      <c r="N78" s="219">
        <f>TRUNC(MEDIAN(I78:I82),2)</f>
        <v>385.77</v>
      </c>
      <c r="O78" s="203">
        <f>D78*N78</f>
        <v>5400.78</v>
      </c>
      <c r="P78" s="30"/>
      <c r="Q78" s="30"/>
      <c r="R78" s="30"/>
      <c r="S78" s="30"/>
      <c r="T78" s="30"/>
      <c r="U78" s="30"/>
      <c r="V78" s="30"/>
      <c r="W78" s="30"/>
    </row>
    <row r="79" spans="1:23" s="27" customFormat="1" ht="27" customHeight="1" x14ac:dyDescent="0.2">
      <c r="A79" s="200"/>
      <c r="B79" s="239"/>
      <c r="C79" s="197"/>
      <c r="D79" s="197"/>
      <c r="E79" s="82" t="s">
        <v>90</v>
      </c>
      <c r="F79" s="22" t="s">
        <v>4</v>
      </c>
      <c r="G79" s="20" t="s">
        <v>97</v>
      </c>
      <c r="H79" s="23" t="s">
        <v>37</v>
      </c>
      <c r="I79" s="44">
        <v>308</v>
      </c>
      <c r="J79" s="212"/>
      <c r="K79" s="50" t="str">
        <f t="shared" si="4"/>
        <v>VÁLIDO</v>
      </c>
      <c r="L79" s="180"/>
      <c r="M79" s="57"/>
      <c r="N79" s="220"/>
      <c r="O79" s="204"/>
      <c r="P79" s="30"/>
      <c r="Q79" s="30"/>
      <c r="R79" s="30"/>
      <c r="S79" s="30"/>
      <c r="T79" s="30"/>
      <c r="U79" s="30"/>
      <c r="V79" s="30"/>
      <c r="W79" s="30"/>
    </row>
    <row r="80" spans="1:23" s="27" customFormat="1" ht="38.25" x14ac:dyDescent="0.2">
      <c r="A80" s="200"/>
      <c r="B80" s="239"/>
      <c r="C80" s="197"/>
      <c r="D80" s="197"/>
      <c r="E80" s="82" t="s">
        <v>91</v>
      </c>
      <c r="F80" s="20" t="s">
        <v>4</v>
      </c>
      <c r="G80" s="41" t="s">
        <v>93</v>
      </c>
      <c r="H80" s="20" t="s">
        <v>37</v>
      </c>
      <c r="I80" s="44">
        <v>385.77</v>
      </c>
      <c r="J80" s="212"/>
      <c r="K80" s="50" t="str">
        <f t="shared" si="4"/>
        <v>VÁLIDO</v>
      </c>
      <c r="L80" s="180"/>
      <c r="M80" s="57"/>
      <c r="N80" s="220"/>
      <c r="O80" s="204"/>
      <c r="P80" s="30"/>
      <c r="Q80" s="30"/>
      <c r="R80" s="30"/>
      <c r="S80" s="30"/>
      <c r="T80" s="30"/>
      <c r="U80" s="30"/>
      <c r="V80" s="30"/>
      <c r="W80" s="30"/>
    </row>
    <row r="81" spans="1:23" s="27" customFormat="1" ht="38.25" x14ac:dyDescent="0.2">
      <c r="A81" s="200"/>
      <c r="B81" s="239"/>
      <c r="C81" s="197"/>
      <c r="D81" s="197"/>
      <c r="E81" s="20" t="s">
        <v>89</v>
      </c>
      <c r="F81" s="22" t="s">
        <v>16</v>
      </c>
      <c r="G81" s="20" t="s">
        <v>96</v>
      </c>
      <c r="H81" s="20" t="s">
        <v>37</v>
      </c>
      <c r="I81" s="44">
        <v>390</v>
      </c>
      <c r="J81" s="212"/>
      <c r="K81" s="50" t="str">
        <f t="shared" si="4"/>
        <v>VÁLIDO</v>
      </c>
      <c r="L81" s="180"/>
      <c r="M81" s="57"/>
      <c r="N81" s="220"/>
      <c r="O81" s="204"/>
      <c r="P81" s="30"/>
      <c r="Q81" s="30"/>
      <c r="R81" s="30"/>
      <c r="S81" s="30"/>
      <c r="T81" s="30"/>
      <c r="U81" s="30"/>
      <c r="V81" s="30"/>
      <c r="W81" s="30"/>
    </row>
    <row r="82" spans="1:23" s="27" customFormat="1" ht="38.25" x14ac:dyDescent="0.2">
      <c r="A82" s="200"/>
      <c r="B82" s="239"/>
      <c r="C82" s="197"/>
      <c r="D82" s="197"/>
      <c r="E82" s="87" t="s">
        <v>88</v>
      </c>
      <c r="F82" s="20" t="s">
        <v>16</v>
      </c>
      <c r="G82" s="20" t="s">
        <v>93</v>
      </c>
      <c r="H82" s="20" t="s">
        <v>37</v>
      </c>
      <c r="I82" s="61">
        <v>400</v>
      </c>
      <c r="J82" s="212"/>
      <c r="K82" s="50" t="str">
        <f t="shared" si="4"/>
        <v>VÁLIDO</v>
      </c>
      <c r="L82" s="175"/>
      <c r="M82" s="48"/>
      <c r="N82" s="220"/>
      <c r="O82" s="204"/>
      <c r="P82" s="30"/>
      <c r="Q82" s="30"/>
      <c r="R82" s="30"/>
      <c r="S82" s="30"/>
      <c r="T82" s="30"/>
      <c r="U82" s="30"/>
      <c r="V82" s="30"/>
      <c r="W82" s="30"/>
    </row>
    <row r="83" spans="1:23" s="27" customFormat="1" ht="39" thickBot="1" x14ac:dyDescent="0.25">
      <c r="A83" s="214"/>
      <c r="B83" s="240"/>
      <c r="C83" s="198"/>
      <c r="D83" s="198"/>
      <c r="E83" s="82" t="s">
        <v>92</v>
      </c>
      <c r="F83" s="22" t="s">
        <v>4</v>
      </c>
      <c r="G83" s="24" t="s">
        <v>98</v>
      </c>
      <c r="H83" s="71" t="s">
        <v>62</v>
      </c>
      <c r="I83" s="67">
        <v>557.98</v>
      </c>
      <c r="J83" s="213"/>
      <c r="K83" s="54" t="str">
        <f t="shared" si="4"/>
        <v>EXCESSIVAMENTE ELEVADO</v>
      </c>
      <c r="L83" s="183">
        <f>(I83-J78)/J78</f>
        <v>0.4839893617021277</v>
      </c>
      <c r="M83" s="188" t="s">
        <v>135</v>
      </c>
      <c r="N83" s="221"/>
      <c r="O83" s="205"/>
      <c r="P83" s="30"/>
      <c r="Q83" s="30"/>
      <c r="R83" s="30"/>
      <c r="S83" s="30"/>
      <c r="T83" s="30"/>
      <c r="U83" s="30"/>
      <c r="V83" s="30"/>
      <c r="W83" s="30"/>
    </row>
    <row r="84" spans="1:23" ht="38.25" x14ac:dyDescent="0.2">
      <c r="A84" s="199">
        <v>6</v>
      </c>
      <c r="B84" s="238" t="s">
        <v>71</v>
      </c>
      <c r="C84" s="196" t="s">
        <v>127</v>
      </c>
      <c r="D84" s="196">
        <v>14</v>
      </c>
      <c r="E84" s="49" t="s">
        <v>66</v>
      </c>
      <c r="F84" s="40" t="s">
        <v>4</v>
      </c>
      <c r="G84" s="41" t="s">
        <v>93</v>
      </c>
      <c r="H84" s="46" t="s">
        <v>37</v>
      </c>
      <c r="I84" s="64">
        <v>300</v>
      </c>
      <c r="J84" s="211">
        <f>TRUNC(AVERAGE(I84:I89))</f>
        <v>442</v>
      </c>
      <c r="K84" s="53" t="str">
        <f t="shared" ref="K84:K89" si="5">IF(I84&gt;($J$84*1.3),"EXCESSIVAMENTE ELEVADO",IF(I84&lt;($J$75*0.7),"INEXEQUÍVEL","VÁLIDO"))</f>
        <v>VÁLIDO</v>
      </c>
      <c r="L84" s="180"/>
      <c r="M84" s="57"/>
      <c r="N84" s="248">
        <f>TRUNC(MEDIAN(I84:I88),2)</f>
        <v>316.25</v>
      </c>
      <c r="O84" s="203">
        <f>D84*N84</f>
        <v>4427.5</v>
      </c>
    </row>
    <row r="85" spans="1:23" ht="27" customHeight="1" x14ac:dyDescent="0.2">
      <c r="A85" s="200"/>
      <c r="B85" s="239"/>
      <c r="C85" s="197"/>
      <c r="D85" s="197"/>
      <c r="E85" s="82" t="s">
        <v>90</v>
      </c>
      <c r="F85" s="20" t="s">
        <v>4</v>
      </c>
      <c r="G85" s="20" t="s">
        <v>97</v>
      </c>
      <c r="H85" s="20" t="s">
        <v>37</v>
      </c>
      <c r="I85" s="44">
        <v>308</v>
      </c>
      <c r="J85" s="212"/>
      <c r="K85" s="50" t="str">
        <f t="shared" si="5"/>
        <v>VÁLIDO</v>
      </c>
      <c r="L85" s="180"/>
      <c r="M85" s="57"/>
      <c r="N85" s="249"/>
      <c r="O85" s="204"/>
    </row>
    <row r="86" spans="1:23" ht="38.25" x14ac:dyDescent="0.2">
      <c r="A86" s="200"/>
      <c r="B86" s="239"/>
      <c r="C86" s="197"/>
      <c r="D86" s="197"/>
      <c r="E86" s="82" t="s">
        <v>91</v>
      </c>
      <c r="F86" s="41" t="s">
        <v>4</v>
      </c>
      <c r="G86" s="41" t="s">
        <v>93</v>
      </c>
      <c r="H86" s="39" t="s">
        <v>37</v>
      </c>
      <c r="I86" s="44">
        <v>316.25</v>
      </c>
      <c r="J86" s="212"/>
      <c r="K86" s="50" t="str">
        <f t="shared" si="5"/>
        <v>VÁLIDO</v>
      </c>
      <c r="L86" s="180"/>
      <c r="M86" s="57"/>
      <c r="N86" s="249"/>
      <c r="O86" s="204"/>
    </row>
    <row r="87" spans="1:23" ht="39" thickBot="1" x14ac:dyDescent="0.25">
      <c r="A87" s="200"/>
      <c r="B87" s="239"/>
      <c r="C87" s="197"/>
      <c r="D87" s="197"/>
      <c r="E87" s="82" t="s">
        <v>92</v>
      </c>
      <c r="F87" s="22" t="s">
        <v>4</v>
      </c>
      <c r="G87" s="22" t="s">
        <v>98</v>
      </c>
      <c r="H87" s="71" t="s">
        <v>62</v>
      </c>
      <c r="I87" s="67">
        <v>557.98</v>
      </c>
      <c r="J87" s="212"/>
      <c r="K87" s="50" t="str">
        <f t="shared" si="5"/>
        <v>VÁLIDO</v>
      </c>
      <c r="L87" s="175"/>
      <c r="M87" s="48"/>
      <c r="N87" s="249"/>
      <c r="O87" s="204"/>
    </row>
    <row r="88" spans="1:23" ht="38.25" x14ac:dyDescent="0.2">
      <c r="A88" s="200"/>
      <c r="B88" s="239"/>
      <c r="C88" s="197"/>
      <c r="D88" s="197"/>
      <c r="E88" s="20" t="s">
        <v>89</v>
      </c>
      <c r="F88" s="22" t="s">
        <v>16</v>
      </c>
      <c r="G88" s="22" t="s">
        <v>96</v>
      </c>
      <c r="H88" s="22" t="s">
        <v>37</v>
      </c>
      <c r="I88" s="44">
        <v>570</v>
      </c>
      <c r="J88" s="212"/>
      <c r="K88" s="50" t="str">
        <f t="shared" si="5"/>
        <v>VÁLIDO</v>
      </c>
      <c r="L88" s="184"/>
      <c r="M88" s="57"/>
      <c r="N88" s="249"/>
      <c r="O88" s="204"/>
    </row>
    <row r="89" spans="1:23" ht="39" thickBot="1" x14ac:dyDescent="0.25">
      <c r="A89" s="214"/>
      <c r="B89" s="240"/>
      <c r="C89" s="198"/>
      <c r="D89" s="198"/>
      <c r="E89" s="31" t="s">
        <v>88</v>
      </c>
      <c r="F89" s="20" t="s">
        <v>16</v>
      </c>
      <c r="G89" s="24" t="s">
        <v>93</v>
      </c>
      <c r="H89" s="24" t="s">
        <v>37</v>
      </c>
      <c r="I89" s="62">
        <v>600</v>
      </c>
      <c r="J89" s="213"/>
      <c r="K89" s="54" t="str">
        <f t="shared" si="5"/>
        <v>EXCESSIVAMENTE ELEVADO</v>
      </c>
      <c r="L89" s="183">
        <f>(I89-J84)/J84</f>
        <v>0.3574660633484163</v>
      </c>
      <c r="M89" s="188" t="s">
        <v>135</v>
      </c>
      <c r="N89" s="250"/>
      <c r="O89" s="205"/>
    </row>
    <row r="90" spans="1:23" ht="51" x14ac:dyDescent="0.2">
      <c r="A90" s="199">
        <v>7</v>
      </c>
      <c r="B90" s="238" t="s">
        <v>72</v>
      </c>
      <c r="C90" s="196" t="s">
        <v>127</v>
      </c>
      <c r="D90" s="196">
        <v>6</v>
      </c>
      <c r="E90" s="49" t="s">
        <v>66</v>
      </c>
      <c r="F90" s="40" t="s">
        <v>4</v>
      </c>
      <c r="G90" s="41" t="s">
        <v>93</v>
      </c>
      <c r="H90" s="46" t="s">
        <v>37</v>
      </c>
      <c r="I90" s="63">
        <v>230</v>
      </c>
      <c r="J90" s="211">
        <f>TRUNC(AVERAGE(I90:I95))</f>
        <v>383</v>
      </c>
      <c r="K90" s="53" t="str">
        <f t="shared" ref="K90:K95" si="6">IF(I90&gt;($J$90*1.3),"EXCESSIVAMENTE ELEVADO",IF(I90&lt;($J$90*0.7),"INEXEQUÍVEL","VÁLIDO"))</f>
        <v>INEXEQUÍVEL</v>
      </c>
      <c r="L90" s="175">
        <f>I90/J90</f>
        <v>0.60052219321148825</v>
      </c>
      <c r="M90" s="185" t="s">
        <v>134</v>
      </c>
      <c r="N90" s="219">
        <f>TRUNC(MEDIAN(I90:I94),2)</f>
        <v>316.25</v>
      </c>
      <c r="O90" s="203">
        <f>D90*N90</f>
        <v>1897.5</v>
      </c>
    </row>
    <row r="91" spans="1:23" ht="27" customHeight="1" thickBot="1" x14ac:dyDescent="0.25">
      <c r="A91" s="200"/>
      <c r="B91" s="239"/>
      <c r="C91" s="197"/>
      <c r="D91" s="197"/>
      <c r="E91" s="82" t="s">
        <v>90</v>
      </c>
      <c r="F91" s="22" t="s">
        <v>4</v>
      </c>
      <c r="G91" s="20" t="s">
        <v>97</v>
      </c>
      <c r="H91" s="52"/>
      <c r="I91" s="44">
        <v>308</v>
      </c>
      <c r="J91" s="212"/>
      <c r="K91" s="50" t="str">
        <f t="shared" si="6"/>
        <v>VÁLIDO</v>
      </c>
      <c r="L91" s="180"/>
      <c r="M91" s="57"/>
      <c r="N91" s="220"/>
      <c r="O91" s="204"/>
    </row>
    <row r="92" spans="1:23" ht="38.25" x14ac:dyDescent="0.2">
      <c r="A92" s="200"/>
      <c r="B92" s="239"/>
      <c r="C92" s="197"/>
      <c r="D92" s="197"/>
      <c r="E92" s="82" t="s">
        <v>91</v>
      </c>
      <c r="F92" s="40" t="s">
        <v>4</v>
      </c>
      <c r="G92" s="41" t="s">
        <v>93</v>
      </c>
      <c r="H92" s="20" t="s">
        <v>37</v>
      </c>
      <c r="I92" s="44">
        <v>316.25</v>
      </c>
      <c r="J92" s="212"/>
      <c r="K92" s="50" t="str">
        <f t="shared" si="6"/>
        <v>VÁLIDO</v>
      </c>
      <c r="L92" s="180"/>
      <c r="M92" s="57"/>
      <c r="N92" s="220"/>
      <c r="O92" s="204"/>
    </row>
    <row r="93" spans="1:23" ht="38.25" x14ac:dyDescent="0.2">
      <c r="A93" s="200"/>
      <c r="B93" s="239"/>
      <c r="C93" s="197"/>
      <c r="D93" s="197"/>
      <c r="E93" s="20" t="s">
        <v>89</v>
      </c>
      <c r="F93" s="22" t="s">
        <v>16</v>
      </c>
      <c r="G93" s="20" t="s">
        <v>96</v>
      </c>
      <c r="H93" s="20" t="s">
        <v>37</v>
      </c>
      <c r="I93" s="44">
        <v>430</v>
      </c>
      <c r="J93" s="212"/>
      <c r="K93" s="50" t="str">
        <f t="shared" si="6"/>
        <v>VÁLIDO</v>
      </c>
      <c r="L93" s="176"/>
      <c r="M93" s="55"/>
      <c r="N93" s="220"/>
      <c r="O93" s="204"/>
    </row>
    <row r="94" spans="1:23" ht="38.25" x14ac:dyDescent="0.2">
      <c r="A94" s="200"/>
      <c r="B94" s="239"/>
      <c r="C94" s="197"/>
      <c r="D94" s="197"/>
      <c r="E94" s="33" t="s">
        <v>88</v>
      </c>
      <c r="F94" s="20" t="s">
        <v>16</v>
      </c>
      <c r="G94" s="41" t="s">
        <v>93</v>
      </c>
      <c r="H94" s="39" t="s">
        <v>37</v>
      </c>
      <c r="I94" s="61">
        <v>460</v>
      </c>
      <c r="J94" s="212"/>
      <c r="K94" s="50" t="str">
        <f t="shared" si="6"/>
        <v>VÁLIDO</v>
      </c>
      <c r="L94" s="184"/>
      <c r="M94" s="57"/>
      <c r="N94" s="220"/>
      <c r="O94" s="204"/>
    </row>
    <row r="95" spans="1:23" ht="39" thickBot="1" x14ac:dyDescent="0.25">
      <c r="A95" s="214"/>
      <c r="B95" s="240"/>
      <c r="C95" s="198"/>
      <c r="D95" s="198"/>
      <c r="E95" s="82" t="s">
        <v>92</v>
      </c>
      <c r="F95" s="22" t="s">
        <v>4</v>
      </c>
      <c r="G95" s="24" t="s">
        <v>98</v>
      </c>
      <c r="H95" s="71" t="s">
        <v>62</v>
      </c>
      <c r="I95" s="67">
        <v>557.98</v>
      </c>
      <c r="J95" s="213"/>
      <c r="K95" s="54" t="str">
        <f t="shared" si="6"/>
        <v>EXCESSIVAMENTE ELEVADO</v>
      </c>
      <c r="L95" s="181">
        <f>(I95-J90)/J90</f>
        <v>0.45686684073107053</v>
      </c>
      <c r="M95" s="188" t="s">
        <v>135</v>
      </c>
      <c r="N95" s="221"/>
      <c r="O95" s="205"/>
    </row>
    <row r="96" spans="1:23" ht="51" x14ac:dyDescent="0.2">
      <c r="A96" s="199">
        <v>8</v>
      </c>
      <c r="B96" s="238" t="s">
        <v>73</v>
      </c>
      <c r="C96" s="196" t="s">
        <v>127</v>
      </c>
      <c r="D96" s="196">
        <v>6</v>
      </c>
      <c r="E96" s="83" t="s">
        <v>91</v>
      </c>
      <c r="F96" s="40" t="s">
        <v>4</v>
      </c>
      <c r="G96" s="38" t="s">
        <v>93</v>
      </c>
      <c r="H96" s="46" t="s">
        <v>37</v>
      </c>
      <c r="I96" s="64">
        <v>250</v>
      </c>
      <c r="J96" s="211">
        <f>TRUNC(AVERAGE(I96:I101))</f>
        <v>425</v>
      </c>
      <c r="K96" s="53" t="str">
        <f t="shared" ref="K96:K101" si="7">IF(I96&gt;($J$96*1.3),"EXCESSIVAMENTE ELEVADO",IF(I96&lt;($J$96*0.7),"INEXEQUÍVEL","VÁLIDO"))</f>
        <v>INEXEQUÍVEL</v>
      </c>
      <c r="L96" s="184">
        <f>I96/J96</f>
        <v>0.58823529411764708</v>
      </c>
      <c r="M96" s="185" t="s">
        <v>134</v>
      </c>
      <c r="N96" s="219">
        <f>TRUNC(MEDIAN(I96:I99),2)</f>
        <v>304</v>
      </c>
      <c r="O96" s="203">
        <f>D96*N96</f>
        <v>1824</v>
      </c>
    </row>
    <row r="97" spans="1:15" ht="38.25" x14ac:dyDescent="0.2">
      <c r="A97" s="200"/>
      <c r="B97" s="239"/>
      <c r="C97" s="197"/>
      <c r="D97" s="197"/>
      <c r="E97" s="141" t="s">
        <v>66</v>
      </c>
      <c r="F97" s="20" t="s">
        <v>4</v>
      </c>
      <c r="G97" s="20" t="s">
        <v>93</v>
      </c>
      <c r="H97" s="20" t="s">
        <v>37</v>
      </c>
      <c r="I97" s="61">
        <v>300</v>
      </c>
      <c r="J97" s="212"/>
      <c r="K97" s="50" t="str">
        <f t="shared" si="7"/>
        <v>VÁLIDO</v>
      </c>
      <c r="L97" s="180"/>
      <c r="M97" s="57"/>
      <c r="N97" s="220"/>
      <c r="O97" s="204"/>
    </row>
    <row r="98" spans="1:15" ht="27" customHeight="1" x14ac:dyDescent="0.2">
      <c r="A98" s="200"/>
      <c r="B98" s="239"/>
      <c r="C98" s="197"/>
      <c r="D98" s="197"/>
      <c r="E98" s="82" t="s">
        <v>90</v>
      </c>
      <c r="F98" s="22" t="s">
        <v>4</v>
      </c>
      <c r="G98" s="20" t="s">
        <v>97</v>
      </c>
      <c r="H98" s="47"/>
      <c r="I98" s="44">
        <v>308</v>
      </c>
      <c r="J98" s="212"/>
      <c r="K98" s="50" t="str">
        <f t="shared" si="7"/>
        <v>VÁLIDO</v>
      </c>
      <c r="L98" s="180"/>
      <c r="M98" s="57"/>
      <c r="N98" s="220"/>
      <c r="O98" s="204"/>
    </row>
    <row r="99" spans="1:15" ht="38.25" x14ac:dyDescent="0.2">
      <c r="A99" s="200"/>
      <c r="B99" s="239"/>
      <c r="C99" s="197"/>
      <c r="D99" s="197"/>
      <c r="E99" s="20" t="s">
        <v>89</v>
      </c>
      <c r="F99" s="20" t="s">
        <v>16</v>
      </c>
      <c r="G99" s="22" t="s">
        <v>96</v>
      </c>
      <c r="H99" s="22" t="s">
        <v>37</v>
      </c>
      <c r="I99" s="44">
        <v>540</v>
      </c>
      <c r="J99" s="212"/>
      <c r="K99" s="50" t="str">
        <f t="shared" si="7"/>
        <v>VÁLIDO</v>
      </c>
      <c r="L99" s="180"/>
      <c r="M99" s="57"/>
      <c r="N99" s="220"/>
      <c r="O99" s="204"/>
    </row>
    <row r="100" spans="1:15" ht="38.25" x14ac:dyDescent="0.2">
      <c r="A100" s="200"/>
      <c r="B100" s="239"/>
      <c r="C100" s="197"/>
      <c r="D100" s="197"/>
      <c r="E100" s="82" t="s">
        <v>92</v>
      </c>
      <c r="F100" s="41" t="s">
        <v>4</v>
      </c>
      <c r="G100" s="20" t="s">
        <v>98</v>
      </c>
      <c r="H100" s="47" t="s">
        <v>62</v>
      </c>
      <c r="I100" s="44">
        <v>557.98</v>
      </c>
      <c r="J100" s="212"/>
      <c r="K100" s="50" t="str">
        <f t="shared" si="7"/>
        <v>EXCESSIVAMENTE ELEVADO</v>
      </c>
      <c r="L100" s="175">
        <f>(I100-J96)/J96</f>
        <v>0.31289411764705888</v>
      </c>
      <c r="M100" s="178" t="s">
        <v>135</v>
      </c>
      <c r="N100" s="220"/>
      <c r="O100" s="204"/>
    </row>
    <row r="101" spans="1:15" ht="39" thickBot="1" x14ac:dyDescent="0.25">
      <c r="A101" s="214"/>
      <c r="B101" s="240"/>
      <c r="C101" s="198"/>
      <c r="D101" s="198"/>
      <c r="E101" s="140" t="s">
        <v>88</v>
      </c>
      <c r="F101" s="22" t="s">
        <v>16</v>
      </c>
      <c r="G101" s="24" t="s">
        <v>93</v>
      </c>
      <c r="H101" s="23" t="s">
        <v>37</v>
      </c>
      <c r="I101" s="67">
        <v>600</v>
      </c>
      <c r="J101" s="213"/>
      <c r="K101" s="54" t="str">
        <f t="shared" si="7"/>
        <v>EXCESSIVAMENTE ELEVADO</v>
      </c>
      <c r="L101" s="183">
        <f>(I101-J96)/J96</f>
        <v>0.41176470588235292</v>
      </c>
      <c r="M101" s="188" t="s">
        <v>135</v>
      </c>
      <c r="N101" s="221"/>
      <c r="O101" s="205"/>
    </row>
    <row r="102" spans="1:15" ht="51" x14ac:dyDescent="0.2">
      <c r="A102" s="199">
        <v>9</v>
      </c>
      <c r="B102" s="238" t="s">
        <v>74</v>
      </c>
      <c r="C102" s="196" t="s">
        <v>127</v>
      </c>
      <c r="D102" s="196">
        <v>10</v>
      </c>
      <c r="E102" s="49" t="s">
        <v>66</v>
      </c>
      <c r="F102" s="40" t="s">
        <v>4</v>
      </c>
      <c r="G102" s="38" t="s">
        <v>93</v>
      </c>
      <c r="H102" s="40" t="s">
        <v>37</v>
      </c>
      <c r="I102" s="64">
        <v>300</v>
      </c>
      <c r="J102" s="211">
        <f>TRUNC(AVERAGE(I102:I107))</f>
        <v>450</v>
      </c>
      <c r="K102" s="53" t="str">
        <f t="shared" ref="K102:K107" si="8">IF(I102&gt;($J$102*1.3),"EXCESSIVAMENTE ELEVADO",IF(I102&lt;($J$102*0.7),"INEXEQUÍVEL","VÁLIDO"))</f>
        <v>INEXEQUÍVEL</v>
      </c>
      <c r="L102" s="175">
        <f>I102/J102</f>
        <v>0.66666666666666663</v>
      </c>
      <c r="M102" s="185" t="s">
        <v>134</v>
      </c>
      <c r="N102" s="219">
        <f>TRUNC(MEDIAN(I102:I106),)</f>
        <v>358</v>
      </c>
      <c r="O102" s="203">
        <f>D102*N102</f>
        <v>3580</v>
      </c>
    </row>
    <row r="103" spans="1:15" ht="51" x14ac:dyDescent="0.2">
      <c r="A103" s="200"/>
      <c r="B103" s="239"/>
      <c r="C103" s="197"/>
      <c r="D103" s="197"/>
      <c r="E103" s="142" t="s">
        <v>90</v>
      </c>
      <c r="F103" s="20" t="s">
        <v>4</v>
      </c>
      <c r="G103" s="20" t="s">
        <v>97</v>
      </c>
      <c r="H103" s="39" t="s">
        <v>37</v>
      </c>
      <c r="I103" s="61">
        <v>308</v>
      </c>
      <c r="J103" s="212"/>
      <c r="K103" s="50" t="str">
        <f t="shared" si="8"/>
        <v>INEXEQUÍVEL</v>
      </c>
      <c r="L103" s="175">
        <f>I103/J102</f>
        <v>0.68444444444444441</v>
      </c>
      <c r="M103" s="185" t="s">
        <v>134</v>
      </c>
      <c r="N103" s="220"/>
      <c r="O103" s="204"/>
    </row>
    <row r="104" spans="1:15" ht="38.25" x14ac:dyDescent="0.2">
      <c r="A104" s="200"/>
      <c r="B104" s="239"/>
      <c r="C104" s="197"/>
      <c r="D104" s="197"/>
      <c r="E104" s="82" t="s">
        <v>91</v>
      </c>
      <c r="F104" s="22" t="s">
        <v>4</v>
      </c>
      <c r="G104" s="20" t="s">
        <v>93</v>
      </c>
      <c r="H104" s="20" t="s">
        <v>37</v>
      </c>
      <c r="I104" s="44">
        <v>358.77</v>
      </c>
      <c r="J104" s="212"/>
      <c r="K104" s="50" t="str">
        <f t="shared" si="8"/>
        <v>VÁLIDO</v>
      </c>
      <c r="L104" s="180"/>
      <c r="M104" s="57"/>
      <c r="N104" s="220"/>
      <c r="O104" s="204"/>
    </row>
    <row r="105" spans="1:15" ht="38.25" x14ac:dyDescent="0.2">
      <c r="A105" s="200"/>
      <c r="B105" s="239"/>
      <c r="C105" s="197"/>
      <c r="D105" s="197"/>
      <c r="E105" s="82" t="s">
        <v>92</v>
      </c>
      <c r="F105" s="20" t="s">
        <v>4</v>
      </c>
      <c r="G105" s="20" t="s">
        <v>98</v>
      </c>
      <c r="H105" s="143" t="s">
        <v>62</v>
      </c>
      <c r="I105" s="44">
        <v>557.98</v>
      </c>
      <c r="J105" s="212"/>
      <c r="K105" s="50" t="str">
        <f t="shared" si="8"/>
        <v>VÁLIDO</v>
      </c>
      <c r="L105" s="180"/>
      <c r="M105" s="57"/>
      <c r="N105" s="220"/>
      <c r="O105" s="204"/>
    </row>
    <row r="106" spans="1:15" ht="38.25" x14ac:dyDescent="0.2">
      <c r="A106" s="200"/>
      <c r="B106" s="239"/>
      <c r="C106" s="197"/>
      <c r="D106" s="197"/>
      <c r="E106" s="20" t="s">
        <v>89</v>
      </c>
      <c r="F106" s="41" t="s">
        <v>16</v>
      </c>
      <c r="G106" s="41" t="s">
        <v>96</v>
      </c>
      <c r="H106" s="39" t="s">
        <v>37</v>
      </c>
      <c r="I106" s="44">
        <v>580</v>
      </c>
      <c r="J106" s="212"/>
      <c r="K106" s="50" t="str">
        <f t="shared" si="8"/>
        <v>VÁLIDO</v>
      </c>
      <c r="L106" s="180"/>
      <c r="M106" s="57"/>
      <c r="N106" s="220"/>
      <c r="O106" s="204"/>
    </row>
    <row r="107" spans="1:15" ht="39" thickBot="1" x14ac:dyDescent="0.25">
      <c r="A107" s="214"/>
      <c r="B107" s="240"/>
      <c r="C107" s="198"/>
      <c r="D107" s="198"/>
      <c r="E107" s="140" t="s">
        <v>88</v>
      </c>
      <c r="F107" s="22" t="s">
        <v>16</v>
      </c>
      <c r="G107" s="22" t="s">
        <v>93</v>
      </c>
      <c r="H107" s="23" t="s">
        <v>37</v>
      </c>
      <c r="I107" s="67">
        <v>600</v>
      </c>
      <c r="J107" s="213"/>
      <c r="K107" s="54" t="str">
        <f t="shared" si="8"/>
        <v>EXCESSIVAMENTE ELEVADO</v>
      </c>
      <c r="L107" s="183">
        <f>(I107-J102)/J102</f>
        <v>0.33333333333333331</v>
      </c>
      <c r="M107" s="188" t="s">
        <v>135</v>
      </c>
      <c r="N107" s="221"/>
      <c r="O107" s="205"/>
    </row>
    <row r="108" spans="1:15" ht="51" x14ac:dyDescent="0.2">
      <c r="A108" s="199">
        <v>10</v>
      </c>
      <c r="B108" s="238" t="s">
        <v>75</v>
      </c>
      <c r="C108" s="196" t="s">
        <v>127</v>
      </c>
      <c r="D108" s="196">
        <v>10</v>
      </c>
      <c r="E108" s="49" t="s">
        <v>66</v>
      </c>
      <c r="F108" s="40" t="s">
        <v>4</v>
      </c>
      <c r="G108" s="56" t="s">
        <v>93</v>
      </c>
      <c r="H108" s="40" t="s">
        <v>37</v>
      </c>
      <c r="I108" s="64">
        <v>300</v>
      </c>
      <c r="J108" s="254">
        <f>TRUNC(AVERAGE(I108:I113))</f>
        <v>450</v>
      </c>
      <c r="K108" s="53" t="str">
        <f t="shared" ref="K108:K113" si="9">IF(I108&gt;($J$108*1.3),"EXCESSIVAMENTE ELEVADO",IF(I108&lt;($J$108*0.7),"INEXEQUÍVEL","VÁLIDO"))</f>
        <v>INEXEQUÍVEL</v>
      </c>
      <c r="L108" s="175">
        <f>I108/J108</f>
        <v>0.66666666666666663</v>
      </c>
      <c r="M108" s="185" t="s">
        <v>134</v>
      </c>
      <c r="N108" s="219">
        <f>TRUNC(MEDIAN(I108:I112),2)</f>
        <v>358.77</v>
      </c>
      <c r="O108" s="203">
        <f>D108*N108</f>
        <v>3587.7</v>
      </c>
    </row>
    <row r="109" spans="1:15" ht="51" x14ac:dyDescent="0.2">
      <c r="A109" s="200"/>
      <c r="B109" s="239"/>
      <c r="C109" s="197"/>
      <c r="D109" s="197"/>
      <c r="E109" s="142" t="s">
        <v>90</v>
      </c>
      <c r="F109" s="20" t="s">
        <v>4</v>
      </c>
      <c r="G109" s="20" t="s">
        <v>97</v>
      </c>
      <c r="H109" s="39" t="s">
        <v>37</v>
      </c>
      <c r="I109" s="61">
        <v>308</v>
      </c>
      <c r="J109" s="255"/>
      <c r="K109" s="50" t="str">
        <f t="shared" si="9"/>
        <v>INEXEQUÍVEL</v>
      </c>
      <c r="L109" s="175">
        <f>I109/J108</f>
        <v>0.68444444444444441</v>
      </c>
      <c r="M109" s="185" t="s">
        <v>134</v>
      </c>
      <c r="N109" s="220"/>
      <c r="O109" s="204"/>
    </row>
    <row r="110" spans="1:15" ht="38.25" x14ac:dyDescent="0.2">
      <c r="A110" s="200"/>
      <c r="B110" s="239"/>
      <c r="C110" s="197"/>
      <c r="D110" s="197"/>
      <c r="E110" s="82" t="s">
        <v>91</v>
      </c>
      <c r="F110" s="22" t="s">
        <v>4</v>
      </c>
      <c r="G110" s="20" t="s">
        <v>93</v>
      </c>
      <c r="H110" s="22" t="s">
        <v>37</v>
      </c>
      <c r="I110" s="44">
        <v>358.77</v>
      </c>
      <c r="J110" s="255"/>
      <c r="K110" s="50" t="str">
        <f t="shared" si="9"/>
        <v>VÁLIDO</v>
      </c>
      <c r="L110" s="180"/>
      <c r="M110" s="57"/>
      <c r="N110" s="220"/>
      <c r="O110" s="204"/>
    </row>
    <row r="111" spans="1:15" ht="38.25" x14ac:dyDescent="0.2">
      <c r="A111" s="200"/>
      <c r="B111" s="239"/>
      <c r="C111" s="197"/>
      <c r="D111" s="197"/>
      <c r="E111" s="82" t="s">
        <v>92</v>
      </c>
      <c r="F111" s="22" t="s">
        <v>4</v>
      </c>
      <c r="G111" s="20" t="s">
        <v>98</v>
      </c>
      <c r="H111" s="47" t="s">
        <v>62</v>
      </c>
      <c r="I111" s="61">
        <v>557.98</v>
      </c>
      <c r="J111" s="255"/>
      <c r="K111" s="50" t="str">
        <f t="shared" si="9"/>
        <v>VÁLIDO</v>
      </c>
      <c r="L111" s="180"/>
      <c r="M111" s="57"/>
      <c r="N111" s="220"/>
      <c r="O111" s="204"/>
    </row>
    <row r="112" spans="1:15" ht="38.25" x14ac:dyDescent="0.2">
      <c r="A112" s="200"/>
      <c r="B112" s="239"/>
      <c r="C112" s="197"/>
      <c r="D112" s="197"/>
      <c r="E112" s="20" t="s">
        <v>89</v>
      </c>
      <c r="F112" s="20" t="s">
        <v>16</v>
      </c>
      <c r="G112" s="41" t="s">
        <v>96</v>
      </c>
      <c r="H112" s="20" t="s">
        <v>37</v>
      </c>
      <c r="I112" s="44">
        <v>580</v>
      </c>
      <c r="J112" s="255"/>
      <c r="K112" s="50" t="str">
        <f t="shared" si="9"/>
        <v>VÁLIDO</v>
      </c>
      <c r="L112" s="175"/>
      <c r="M112" s="48"/>
      <c r="N112" s="220"/>
      <c r="O112" s="204"/>
    </row>
    <row r="113" spans="1:15" ht="39" thickBot="1" x14ac:dyDescent="0.25">
      <c r="A113" s="214"/>
      <c r="B113" s="240"/>
      <c r="C113" s="198"/>
      <c r="D113" s="198"/>
      <c r="E113" s="140" t="s">
        <v>88</v>
      </c>
      <c r="F113" s="22" t="s">
        <v>16</v>
      </c>
      <c r="G113" s="22" t="s">
        <v>93</v>
      </c>
      <c r="H113" s="23" t="s">
        <v>37</v>
      </c>
      <c r="I113" s="67">
        <v>600</v>
      </c>
      <c r="J113" s="256"/>
      <c r="K113" s="54" t="str">
        <f t="shared" si="9"/>
        <v>EXCESSIVAMENTE ELEVADO</v>
      </c>
      <c r="L113" s="183">
        <f>(I113-J108)/J108</f>
        <v>0.33333333333333331</v>
      </c>
      <c r="M113" s="189" t="s">
        <v>135</v>
      </c>
      <c r="N113" s="221"/>
      <c r="O113" s="205"/>
    </row>
    <row r="114" spans="1:15" ht="51" x14ac:dyDescent="0.2">
      <c r="A114" s="199">
        <v>11</v>
      </c>
      <c r="B114" s="238" t="s">
        <v>76</v>
      </c>
      <c r="C114" s="196" t="s">
        <v>127</v>
      </c>
      <c r="D114" s="196">
        <v>6</v>
      </c>
      <c r="E114" s="49" t="s">
        <v>66</v>
      </c>
      <c r="F114" s="40" t="s">
        <v>4</v>
      </c>
      <c r="G114" s="40" t="s">
        <v>93</v>
      </c>
      <c r="H114" s="40" t="s">
        <v>37</v>
      </c>
      <c r="I114" s="64">
        <v>300</v>
      </c>
      <c r="J114" s="211">
        <f>TRUNC(AVERAGE(I114:I119))</f>
        <v>444</v>
      </c>
      <c r="K114" s="53" t="str">
        <f t="shared" ref="K114:K119" si="10">IF(I114&gt;($J$114*1.3),"EXCESSIVAMENTE ELEVADO",IF(I114&lt;($J$114*0.7),"INEXEQUÍVEL","VÁLIDO"))</f>
        <v>INEXEQUÍVEL</v>
      </c>
      <c r="L114" s="175">
        <f>I114/J114</f>
        <v>0.67567567567567566</v>
      </c>
      <c r="M114" s="185" t="s">
        <v>134</v>
      </c>
      <c r="N114" s="219">
        <f>TRUNC(MEDIAN(I114:I118),2)</f>
        <v>358.77</v>
      </c>
      <c r="O114" s="203">
        <f>D114*N114</f>
        <v>2152.62</v>
      </c>
    </row>
    <row r="115" spans="1:15" ht="51.75" thickBot="1" x14ac:dyDescent="0.25">
      <c r="A115" s="200"/>
      <c r="B115" s="239"/>
      <c r="C115" s="197"/>
      <c r="D115" s="197"/>
      <c r="E115" s="82" t="s">
        <v>90</v>
      </c>
      <c r="F115" s="22" t="s">
        <v>4</v>
      </c>
      <c r="G115" s="20" t="s">
        <v>97</v>
      </c>
      <c r="H115" s="41" t="s">
        <v>37</v>
      </c>
      <c r="I115" s="61">
        <v>308</v>
      </c>
      <c r="J115" s="212"/>
      <c r="K115" s="50" t="str">
        <f t="shared" si="10"/>
        <v>INEXEQUÍVEL</v>
      </c>
      <c r="L115" s="175">
        <f>I115/J114</f>
        <v>0.69369369369369371</v>
      </c>
      <c r="M115" s="185" t="s">
        <v>134</v>
      </c>
      <c r="N115" s="220"/>
      <c r="O115" s="204"/>
    </row>
    <row r="116" spans="1:15" ht="38.25" x14ac:dyDescent="0.2">
      <c r="A116" s="200"/>
      <c r="B116" s="239"/>
      <c r="C116" s="197"/>
      <c r="D116" s="197"/>
      <c r="E116" s="82" t="s">
        <v>91</v>
      </c>
      <c r="F116" s="40" t="s">
        <v>4</v>
      </c>
      <c r="G116" s="41" t="s">
        <v>93</v>
      </c>
      <c r="H116" s="39" t="s">
        <v>37</v>
      </c>
      <c r="I116" s="59">
        <v>358.77</v>
      </c>
      <c r="J116" s="212"/>
      <c r="K116" s="50" t="str">
        <f t="shared" si="10"/>
        <v>VÁLIDO</v>
      </c>
      <c r="L116" s="180"/>
      <c r="M116" s="57"/>
      <c r="N116" s="220"/>
      <c r="O116" s="204"/>
    </row>
    <row r="117" spans="1:15" ht="38.25" x14ac:dyDescent="0.2">
      <c r="A117" s="200"/>
      <c r="B117" s="239"/>
      <c r="C117" s="197"/>
      <c r="D117" s="197"/>
      <c r="E117" s="20" t="s">
        <v>89</v>
      </c>
      <c r="F117" s="22" t="s">
        <v>16</v>
      </c>
      <c r="G117" s="20" t="s">
        <v>96</v>
      </c>
      <c r="H117" s="20" t="s">
        <v>37</v>
      </c>
      <c r="I117" s="44">
        <v>540</v>
      </c>
      <c r="J117" s="212"/>
      <c r="K117" s="50" t="str">
        <f t="shared" si="10"/>
        <v>VÁLIDO</v>
      </c>
      <c r="L117" s="180"/>
      <c r="M117" s="57"/>
      <c r="N117" s="220"/>
      <c r="O117" s="204"/>
    </row>
    <row r="118" spans="1:15" ht="38.25" x14ac:dyDescent="0.2">
      <c r="A118" s="200"/>
      <c r="B118" s="239"/>
      <c r="C118" s="197"/>
      <c r="D118" s="197"/>
      <c r="E118" s="82" t="s">
        <v>92</v>
      </c>
      <c r="F118" s="22" t="s">
        <v>4</v>
      </c>
      <c r="G118" s="20" t="s">
        <v>98</v>
      </c>
      <c r="H118" s="71" t="s">
        <v>62</v>
      </c>
      <c r="I118" s="61">
        <v>557.98</v>
      </c>
      <c r="J118" s="212"/>
      <c r="K118" s="50" t="str">
        <f t="shared" si="10"/>
        <v>VÁLIDO</v>
      </c>
      <c r="L118" s="180"/>
      <c r="M118" s="57"/>
      <c r="N118" s="220"/>
      <c r="O118" s="204"/>
    </row>
    <row r="119" spans="1:15" ht="39" thickBot="1" x14ac:dyDescent="0.25">
      <c r="A119" s="214"/>
      <c r="B119" s="240"/>
      <c r="C119" s="198"/>
      <c r="D119" s="198"/>
      <c r="E119" s="33" t="s">
        <v>88</v>
      </c>
      <c r="F119" s="20" t="s">
        <v>16</v>
      </c>
      <c r="G119" s="42" t="s">
        <v>93</v>
      </c>
      <c r="H119" s="24" t="s">
        <v>37</v>
      </c>
      <c r="I119" s="60">
        <v>600</v>
      </c>
      <c r="J119" s="213"/>
      <c r="K119" s="54" t="str">
        <f t="shared" si="10"/>
        <v>EXCESSIVAMENTE ELEVADO</v>
      </c>
      <c r="L119" s="183">
        <f>(I119-J114)/J114</f>
        <v>0.35135135135135137</v>
      </c>
      <c r="M119" s="188" t="s">
        <v>135</v>
      </c>
      <c r="N119" s="221"/>
      <c r="O119" s="205"/>
    </row>
    <row r="120" spans="1:15" ht="51" x14ac:dyDescent="0.2">
      <c r="A120" s="199">
        <v>12</v>
      </c>
      <c r="B120" s="238" t="s">
        <v>77</v>
      </c>
      <c r="C120" s="196" t="s">
        <v>127</v>
      </c>
      <c r="D120" s="196">
        <v>6</v>
      </c>
      <c r="E120" s="49" t="s">
        <v>66</v>
      </c>
      <c r="F120" s="40" t="s">
        <v>4</v>
      </c>
      <c r="G120" s="41" t="s">
        <v>93</v>
      </c>
      <c r="H120" s="40" t="s">
        <v>37</v>
      </c>
      <c r="I120" s="64">
        <v>280</v>
      </c>
      <c r="J120" s="211">
        <f>TRUNC(AVERAGE(I120:I125))</f>
        <v>444</v>
      </c>
      <c r="K120" s="53" t="str">
        <f t="shared" ref="K120:K125" si="11">IF(I120&gt;($J$120*1.3),"EXCESSIVAMENTE ELEVADO",IF(I120&lt;($J$120*0.7),"INEXEQUÍVEL","VÁLIDO"))</f>
        <v>INEXEQUÍVEL</v>
      </c>
      <c r="L120" s="175">
        <f>I120/J120</f>
        <v>0.63063063063063063</v>
      </c>
      <c r="M120" s="185" t="s">
        <v>134</v>
      </c>
      <c r="N120" s="219">
        <f>TRUNC(MEDIAN(I120:I124),2)</f>
        <v>358.77</v>
      </c>
      <c r="O120" s="203">
        <f>D120*N120</f>
        <v>2152.62</v>
      </c>
    </row>
    <row r="121" spans="1:15" ht="51" x14ac:dyDescent="0.2">
      <c r="A121" s="200"/>
      <c r="B121" s="239"/>
      <c r="C121" s="197"/>
      <c r="D121" s="197"/>
      <c r="E121" s="28" t="s">
        <v>90</v>
      </c>
      <c r="F121" s="20" t="s">
        <v>4</v>
      </c>
      <c r="G121" s="20" t="s">
        <v>97</v>
      </c>
      <c r="H121" s="39" t="s">
        <v>37</v>
      </c>
      <c r="I121" s="44">
        <v>308</v>
      </c>
      <c r="J121" s="212"/>
      <c r="K121" s="50" t="str">
        <f t="shared" si="11"/>
        <v>INEXEQUÍVEL</v>
      </c>
      <c r="L121" s="175">
        <f>I121/J120</f>
        <v>0.69369369369369371</v>
      </c>
      <c r="M121" s="185" t="s">
        <v>134</v>
      </c>
      <c r="N121" s="220"/>
      <c r="O121" s="204"/>
    </row>
    <row r="122" spans="1:15" ht="38.25" x14ac:dyDescent="0.2">
      <c r="A122" s="200"/>
      <c r="B122" s="239"/>
      <c r="C122" s="197"/>
      <c r="D122" s="197"/>
      <c r="E122" s="82" t="s">
        <v>91</v>
      </c>
      <c r="F122" s="41" t="s">
        <v>4</v>
      </c>
      <c r="G122" s="41" t="s">
        <v>93</v>
      </c>
      <c r="H122" s="20" t="s">
        <v>37</v>
      </c>
      <c r="I122" s="59">
        <v>358.77</v>
      </c>
      <c r="J122" s="212"/>
      <c r="K122" s="50" t="str">
        <f t="shared" si="11"/>
        <v>VÁLIDO</v>
      </c>
      <c r="L122" s="180"/>
      <c r="M122" s="57"/>
      <c r="N122" s="220"/>
      <c r="O122" s="204"/>
    </row>
    <row r="123" spans="1:15" ht="38.25" x14ac:dyDescent="0.2">
      <c r="A123" s="200"/>
      <c r="B123" s="239"/>
      <c r="C123" s="197"/>
      <c r="D123" s="197"/>
      <c r="E123" s="82" t="s">
        <v>92</v>
      </c>
      <c r="F123" s="22" t="s">
        <v>4</v>
      </c>
      <c r="G123" s="20" t="s">
        <v>98</v>
      </c>
      <c r="H123" s="47" t="s">
        <v>62</v>
      </c>
      <c r="I123" s="62">
        <v>557.98</v>
      </c>
      <c r="J123" s="212"/>
      <c r="K123" s="50" t="str">
        <f t="shared" si="11"/>
        <v>VÁLIDO</v>
      </c>
      <c r="L123" s="180"/>
      <c r="M123" s="57"/>
      <c r="N123" s="220"/>
      <c r="O123" s="204"/>
    </row>
    <row r="124" spans="1:15" ht="38.25" x14ac:dyDescent="0.2">
      <c r="A124" s="200"/>
      <c r="B124" s="239"/>
      <c r="C124" s="197"/>
      <c r="D124" s="197"/>
      <c r="E124" s="33" t="s">
        <v>88</v>
      </c>
      <c r="F124" s="20" t="s">
        <v>16</v>
      </c>
      <c r="G124" s="41" t="s">
        <v>93</v>
      </c>
      <c r="H124" s="39" t="s">
        <v>37</v>
      </c>
      <c r="I124" s="61">
        <v>560</v>
      </c>
      <c r="J124" s="212"/>
      <c r="K124" s="50" t="str">
        <f t="shared" si="11"/>
        <v>VÁLIDO</v>
      </c>
      <c r="L124" s="180"/>
      <c r="M124" s="57"/>
      <c r="N124" s="220"/>
      <c r="O124" s="204"/>
    </row>
    <row r="125" spans="1:15" ht="39" thickBot="1" x14ac:dyDescent="0.25">
      <c r="A125" s="214"/>
      <c r="B125" s="240"/>
      <c r="C125" s="198"/>
      <c r="D125" s="198"/>
      <c r="E125" s="24" t="s">
        <v>89</v>
      </c>
      <c r="F125" s="24" t="s">
        <v>16</v>
      </c>
      <c r="G125" s="24" t="s">
        <v>96</v>
      </c>
      <c r="H125" s="24" t="s">
        <v>37</v>
      </c>
      <c r="I125" s="67">
        <v>600</v>
      </c>
      <c r="J125" s="213"/>
      <c r="K125" s="54" t="str">
        <f t="shared" si="11"/>
        <v>EXCESSIVAMENTE ELEVADO</v>
      </c>
      <c r="L125" s="183">
        <f>(I125-J120)/J120</f>
        <v>0.35135135135135137</v>
      </c>
      <c r="M125" s="188" t="s">
        <v>135</v>
      </c>
      <c r="N125" s="221"/>
      <c r="O125" s="205"/>
    </row>
    <row r="126" spans="1:15" ht="26.25" thickBot="1" x14ac:dyDescent="0.25">
      <c r="A126" s="282">
        <v>13</v>
      </c>
      <c r="B126" s="279" t="s">
        <v>139</v>
      </c>
      <c r="C126" s="278"/>
      <c r="D126" s="278"/>
      <c r="E126" s="280"/>
      <c r="F126" s="280"/>
      <c r="G126" s="280"/>
      <c r="H126" s="280"/>
      <c r="I126" s="281"/>
      <c r="J126" s="281"/>
      <c r="K126" s="283"/>
      <c r="L126" s="284"/>
      <c r="M126" s="285"/>
      <c r="N126" s="283"/>
      <c r="O126" s="190">
        <v>5000</v>
      </c>
    </row>
    <row r="127" spans="1:15" ht="15.75" customHeight="1" thickBot="1" x14ac:dyDescent="0.25">
      <c r="A127" s="245" t="s">
        <v>124</v>
      </c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7"/>
      <c r="O127" s="160">
        <f>SUM(O54:O126)</f>
        <v>39937.26</v>
      </c>
    </row>
    <row r="129" spans="1:11" ht="13.5" thickBot="1" x14ac:dyDescent="0.25">
      <c r="A129" s="133" t="s">
        <v>41</v>
      </c>
      <c r="B129" s="133"/>
      <c r="C129" s="133"/>
      <c r="D129" s="133"/>
      <c r="E129" s="133"/>
      <c r="F129" s="133"/>
      <c r="G129" s="133"/>
      <c r="H129" s="134"/>
      <c r="I129" s="134"/>
      <c r="J129" s="134"/>
    </row>
    <row r="130" spans="1:11" ht="13.5" thickTop="1" x14ac:dyDescent="0.2">
      <c r="A130" s="145"/>
      <c r="B130" s="145"/>
      <c r="C130" s="145"/>
      <c r="D130" s="145"/>
      <c r="E130" s="145"/>
      <c r="F130" s="145"/>
      <c r="G130" s="145"/>
      <c r="H130" s="134"/>
      <c r="I130" s="134"/>
      <c r="J130" s="134"/>
    </row>
    <row r="131" spans="1:11" x14ac:dyDescent="0.2">
      <c r="A131" s="136" t="s">
        <v>42</v>
      </c>
      <c r="B131" s="136"/>
      <c r="C131" s="136"/>
      <c r="D131" s="136"/>
      <c r="E131" s="136"/>
      <c r="F131" s="136"/>
      <c r="G131" s="136"/>
      <c r="H131" s="136"/>
      <c r="I131" s="136"/>
      <c r="J131" s="134"/>
      <c r="K131" s="135" t="s">
        <v>43</v>
      </c>
    </row>
    <row r="132" spans="1:11" x14ac:dyDescent="0.2">
      <c r="A132" s="134" t="s">
        <v>44</v>
      </c>
      <c r="B132" s="137" t="s">
        <v>45</v>
      </c>
      <c r="C132" s="137"/>
      <c r="D132" s="137"/>
      <c r="E132" s="137"/>
      <c r="F132" s="137"/>
      <c r="G132" s="137"/>
      <c r="H132" s="137"/>
      <c r="I132" s="137"/>
      <c r="J132" s="134"/>
      <c r="K132" s="173" t="s">
        <v>63</v>
      </c>
    </row>
    <row r="133" spans="1:11" x14ac:dyDescent="0.2">
      <c r="A133" s="134" t="s">
        <v>46</v>
      </c>
      <c r="B133" s="137" t="s">
        <v>47</v>
      </c>
      <c r="C133" s="137"/>
      <c r="D133" s="137"/>
      <c r="E133" s="137"/>
      <c r="F133" s="137"/>
      <c r="G133" s="137"/>
      <c r="H133" s="137"/>
      <c r="I133" s="137"/>
      <c r="J133" s="134"/>
      <c r="K133" s="173" t="s">
        <v>63</v>
      </c>
    </row>
    <row r="134" spans="1:11" x14ac:dyDescent="0.2">
      <c r="A134" s="134" t="s">
        <v>48</v>
      </c>
      <c r="B134" s="137" t="s">
        <v>49</v>
      </c>
      <c r="C134" s="137"/>
      <c r="D134" s="137"/>
      <c r="E134" s="137"/>
      <c r="F134" s="137"/>
      <c r="G134" s="137"/>
      <c r="H134" s="137"/>
      <c r="I134" s="137"/>
      <c r="J134" s="134"/>
      <c r="K134" s="173" t="s">
        <v>112</v>
      </c>
    </row>
    <row r="135" spans="1:11" x14ac:dyDescent="0.2">
      <c r="A135" s="134" t="s">
        <v>50</v>
      </c>
      <c r="B135" s="137" t="s">
        <v>113</v>
      </c>
      <c r="C135" s="137"/>
      <c r="D135" s="137"/>
      <c r="E135" s="137"/>
      <c r="F135" s="137"/>
      <c r="G135" s="137"/>
      <c r="H135" s="137"/>
      <c r="I135" s="137"/>
      <c r="J135" s="134"/>
      <c r="K135" s="173" t="s">
        <v>63</v>
      </c>
    </row>
    <row r="136" spans="1:11" x14ac:dyDescent="0.2">
      <c r="A136" s="134" t="s">
        <v>51</v>
      </c>
      <c r="B136" s="137" t="s">
        <v>114</v>
      </c>
      <c r="C136" s="137"/>
      <c r="D136" s="137"/>
      <c r="E136" s="137"/>
      <c r="F136" s="137"/>
      <c r="G136" s="137"/>
      <c r="H136" s="137"/>
      <c r="I136" s="137"/>
      <c r="J136" s="134"/>
      <c r="K136" s="173" t="s">
        <v>63</v>
      </c>
    </row>
    <row r="137" spans="1:11" x14ac:dyDescent="0.2">
      <c r="A137" s="134" t="s">
        <v>52</v>
      </c>
      <c r="B137" s="137" t="s">
        <v>115</v>
      </c>
      <c r="C137" s="137"/>
      <c r="D137" s="137"/>
      <c r="E137" s="137"/>
      <c r="F137" s="137"/>
      <c r="G137" s="137"/>
      <c r="H137" s="137"/>
      <c r="I137" s="137"/>
      <c r="J137" s="134"/>
      <c r="K137" s="173" t="s">
        <v>64</v>
      </c>
    </row>
    <row r="138" spans="1:11" x14ac:dyDescent="0.2">
      <c r="A138" s="134" t="s">
        <v>53</v>
      </c>
      <c r="B138" s="137" t="s">
        <v>54</v>
      </c>
      <c r="C138" s="137"/>
      <c r="D138" s="137"/>
      <c r="E138" s="137"/>
      <c r="F138" s="137"/>
      <c r="G138" s="137"/>
      <c r="H138" s="137"/>
      <c r="I138" s="137"/>
      <c r="J138" s="134"/>
      <c r="K138" s="173" t="s">
        <v>63</v>
      </c>
    </row>
    <row r="139" spans="1:11" x14ac:dyDescent="0.2">
      <c r="A139" s="134" t="s">
        <v>55</v>
      </c>
      <c r="B139" s="137" t="s">
        <v>56</v>
      </c>
      <c r="C139" s="137"/>
      <c r="D139" s="137"/>
      <c r="E139" s="137"/>
      <c r="F139" s="137"/>
      <c r="G139" s="137"/>
      <c r="H139" s="137"/>
      <c r="I139" s="137"/>
      <c r="J139" s="134"/>
      <c r="K139" s="173" t="s">
        <v>63</v>
      </c>
    </row>
    <row r="140" spans="1:11" ht="12.75" customHeight="1" x14ac:dyDescent="0.2">
      <c r="A140" s="134" t="s">
        <v>57</v>
      </c>
      <c r="B140" s="241" t="s">
        <v>136</v>
      </c>
      <c r="C140" s="241"/>
      <c r="D140" s="241"/>
      <c r="E140" s="241"/>
      <c r="F140" s="241"/>
      <c r="G140" s="241"/>
      <c r="H140" s="241"/>
      <c r="I140" s="241"/>
      <c r="J140" s="242"/>
      <c r="K140" s="173" t="s">
        <v>64</v>
      </c>
    </row>
    <row r="141" spans="1:11" x14ac:dyDescent="0.2">
      <c r="A141" s="134" t="s">
        <v>58</v>
      </c>
      <c r="B141" s="137" t="s">
        <v>59</v>
      </c>
      <c r="C141" s="137"/>
      <c r="D141" s="137"/>
      <c r="E141" s="137"/>
      <c r="F141" s="137"/>
      <c r="G141" s="137"/>
      <c r="H141" s="137"/>
      <c r="I141" s="137"/>
      <c r="J141" s="134"/>
      <c r="K141" s="173" t="s">
        <v>63</v>
      </c>
    </row>
    <row r="142" spans="1:11" x14ac:dyDescent="0.2">
      <c r="A142" s="134" t="s">
        <v>116</v>
      </c>
      <c r="B142" s="134" t="s">
        <v>117</v>
      </c>
      <c r="C142" s="134"/>
      <c r="D142" s="134"/>
      <c r="E142" s="134"/>
      <c r="F142" s="134"/>
      <c r="G142" s="134"/>
      <c r="H142" s="134"/>
      <c r="I142" s="134"/>
      <c r="J142" s="134"/>
      <c r="K142" s="173" t="s">
        <v>112</v>
      </c>
    </row>
    <row r="143" spans="1:11" x14ac:dyDescent="0.2">
      <c r="A143" s="135" t="s">
        <v>60</v>
      </c>
      <c r="B143" s="134"/>
      <c r="C143" s="134"/>
      <c r="D143" s="134"/>
      <c r="E143" s="134"/>
      <c r="F143" s="134"/>
      <c r="G143" s="134"/>
      <c r="H143" s="134"/>
      <c r="I143" s="134"/>
      <c r="J143" s="134"/>
    </row>
    <row r="144" spans="1:11" x14ac:dyDescent="0.2">
      <c r="A144" s="137" t="s">
        <v>118</v>
      </c>
      <c r="B144" s="134"/>
      <c r="C144" s="134"/>
      <c r="D144" s="134"/>
      <c r="E144" s="134"/>
      <c r="F144" s="134"/>
      <c r="G144" s="134"/>
      <c r="H144" s="134"/>
      <c r="I144" s="134"/>
      <c r="J144" s="134"/>
    </row>
    <row r="145" spans="1:10" x14ac:dyDescent="0.2">
      <c r="A145" s="137" t="s">
        <v>119</v>
      </c>
      <c r="B145" s="137"/>
      <c r="C145" s="137"/>
      <c r="D145" s="137"/>
      <c r="E145" s="137"/>
      <c r="F145" s="137"/>
      <c r="G145" s="137"/>
      <c r="H145" s="137"/>
      <c r="I145" s="137"/>
      <c r="J145" s="137"/>
    </row>
    <row r="146" spans="1:10" x14ac:dyDescent="0.2">
      <c r="A146" s="134" t="s">
        <v>120</v>
      </c>
      <c r="B146" s="134"/>
      <c r="C146" s="134"/>
      <c r="D146" s="134"/>
      <c r="E146" s="134"/>
      <c r="F146" s="134"/>
      <c r="G146" s="134"/>
      <c r="H146" s="134"/>
      <c r="I146" s="134"/>
      <c r="J146" s="134"/>
    </row>
    <row r="147" spans="1:10" x14ac:dyDescent="0.2">
      <c r="A147" s="243" t="s">
        <v>121</v>
      </c>
      <c r="B147" s="243"/>
      <c r="C147" s="243"/>
      <c r="D147" s="243"/>
      <c r="E147" s="243"/>
      <c r="F147" s="243"/>
      <c r="G147" s="243"/>
      <c r="H147" s="243"/>
      <c r="I147" s="243"/>
      <c r="J147" s="243"/>
    </row>
    <row r="148" spans="1:10" x14ac:dyDescent="0.2">
      <c r="A148" s="244" t="s">
        <v>122</v>
      </c>
      <c r="B148" s="244"/>
      <c r="C148" s="244"/>
      <c r="D148" s="244"/>
      <c r="E148" s="244"/>
      <c r="F148" s="244"/>
      <c r="G148" s="244"/>
      <c r="H148" s="244"/>
      <c r="I148" s="244"/>
      <c r="J148" s="244"/>
    </row>
    <row r="149" spans="1:10" x14ac:dyDescent="0.2">
      <c r="A149" s="243" t="s">
        <v>121</v>
      </c>
      <c r="B149" s="243"/>
      <c r="C149" s="243"/>
      <c r="D149" s="243"/>
      <c r="E149" s="243"/>
      <c r="F149" s="243"/>
      <c r="G149" s="243"/>
      <c r="H149" s="243"/>
      <c r="I149" s="243"/>
      <c r="J149" s="243"/>
    </row>
    <row r="150" spans="1:10" x14ac:dyDescent="0.2">
      <c r="A150" s="244" t="s">
        <v>122</v>
      </c>
      <c r="B150" s="244"/>
      <c r="C150" s="244"/>
      <c r="D150" s="244"/>
      <c r="E150" s="244"/>
      <c r="F150" s="244"/>
      <c r="G150" s="244"/>
      <c r="H150" s="244"/>
      <c r="I150" s="244"/>
      <c r="J150" s="244"/>
    </row>
    <row r="151" spans="1:10" ht="15" x14ac:dyDescent="0.25">
      <c r="A151" s="98"/>
      <c r="B151"/>
      <c r="C151"/>
      <c r="D151" s="98"/>
      <c r="E151" s="99"/>
      <c r="F151" s="100"/>
      <c r="G151" s="99"/>
      <c r="H151" s="99"/>
      <c r="I151" s="99"/>
      <c r="J151" s="99"/>
    </row>
    <row r="152" spans="1:10" ht="15" x14ac:dyDescent="0.25">
      <c r="A152" s="98"/>
      <c r="B152"/>
      <c r="C152"/>
      <c r="D152" s="98"/>
      <c r="E152" s="99"/>
      <c r="F152" s="100"/>
      <c r="G152" s="99"/>
      <c r="H152" s="99"/>
      <c r="I152" s="99"/>
      <c r="J152" s="99"/>
    </row>
    <row r="153" spans="1:10" ht="15" customHeight="1" x14ac:dyDescent="0.25">
      <c r="A153" s="98"/>
      <c r="B153"/>
      <c r="C153" s="237" t="s">
        <v>123</v>
      </c>
      <c r="D153" s="237"/>
      <c r="E153" s="237"/>
      <c r="F153" s="237"/>
      <c r="G153" s="237"/>
      <c r="H153" s="99"/>
      <c r="I153" s="99"/>
      <c r="J153" s="99"/>
    </row>
  </sheetData>
  <sortState xmlns:xlrd2="http://schemas.microsoft.com/office/spreadsheetml/2017/richdata2" ref="E108:I113">
    <sortCondition ref="I108:I113"/>
  </sortState>
  <mergeCells count="107">
    <mergeCell ref="A8:N8"/>
    <mergeCell ref="A10:O10"/>
    <mergeCell ref="H13:M13"/>
    <mergeCell ref="B66:B71"/>
    <mergeCell ref="C66:C71"/>
    <mergeCell ref="J108:J113"/>
    <mergeCell ref="J114:J119"/>
    <mergeCell ref="J120:J125"/>
    <mergeCell ref="J90:J95"/>
    <mergeCell ref="J84:J89"/>
    <mergeCell ref="J78:J83"/>
    <mergeCell ref="J72:J77"/>
    <mergeCell ref="J96:J101"/>
    <mergeCell ref="C96:C101"/>
    <mergeCell ref="O102:O107"/>
    <mergeCell ref="N108:N113"/>
    <mergeCell ref="O108:O113"/>
    <mergeCell ref="N114:N119"/>
    <mergeCell ref="O114:O119"/>
    <mergeCell ref="O96:O101"/>
    <mergeCell ref="A66:A71"/>
    <mergeCell ref="J102:J107"/>
    <mergeCell ref="N120:N125"/>
    <mergeCell ref="O120:O125"/>
    <mergeCell ref="J66:J71"/>
    <mergeCell ref="A120:A125"/>
    <mergeCell ref="A114:A119"/>
    <mergeCell ref="A108:A113"/>
    <mergeCell ref="A102:A107"/>
    <mergeCell ref="A96:A101"/>
    <mergeCell ref="A90:A95"/>
    <mergeCell ref="A84:A89"/>
    <mergeCell ref="A78:A83"/>
    <mergeCell ref="A72:A77"/>
    <mergeCell ref="B72:B77"/>
    <mergeCell ref="B78:B83"/>
    <mergeCell ref="B84:B89"/>
    <mergeCell ref="C84:C89"/>
    <mergeCell ref="C78:C83"/>
    <mergeCell ref="C72:C77"/>
    <mergeCell ref="N66:N71"/>
    <mergeCell ref="O66:O71"/>
    <mergeCell ref="N72:N77"/>
    <mergeCell ref="O72:O77"/>
    <mergeCell ref="N78:N83"/>
    <mergeCell ref="O78:O83"/>
    <mergeCell ref="N84:N89"/>
    <mergeCell ref="O84:O89"/>
    <mergeCell ref="N90:N95"/>
    <mergeCell ref="O90:O95"/>
    <mergeCell ref="C153:G153"/>
    <mergeCell ref="B90:B95"/>
    <mergeCell ref="B96:B101"/>
    <mergeCell ref="B102:B107"/>
    <mergeCell ref="B108:B113"/>
    <mergeCell ref="B114:B119"/>
    <mergeCell ref="B120:B125"/>
    <mergeCell ref="C90:C95"/>
    <mergeCell ref="C120:C125"/>
    <mergeCell ref="C114:C119"/>
    <mergeCell ref="C108:C113"/>
    <mergeCell ref="C102:C107"/>
    <mergeCell ref="B140:J140"/>
    <mergeCell ref="A147:J147"/>
    <mergeCell ref="A148:J148"/>
    <mergeCell ref="A127:N127"/>
    <mergeCell ref="N102:N107"/>
    <mergeCell ref="A149:J149"/>
    <mergeCell ref="A150:J150"/>
    <mergeCell ref="N96:N101"/>
    <mergeCell ref="A54:A59"/>
    <mergeCell ref="B54:B59"/>
    <mergeCell ref="C54:C59"/>
    <mergeCell ref="D54:D59"/>
    <mergeCell ref="O60:O65"/>
    <mergeCell ref="N52:O52"/>
    <mergeCell ref="O54:O59"/>
    <mergeCell ref="H52:H53"/>
    <mergeCell ref="J60:J65"/>
    <mergeCell ref="A60:A65"/>
    <mergeCell ref="B60:B65"/>
    <mergeCell ref="C60:C65"/>
    <mergeCell ref="D60:D65"/>
    <mergeCell ref="N60:N65"/>
    <mergeCell ref="K52:K53"/>
    <mergeCell ref="E52:E53"/>
    <mergeCell ref="N54:N59"/>
    <mergeCell ref="L52:M53"/>
    <mergeCell ref="J52:J53"/>
    <mergeCell ref="J54:J59"/>
    <mergeCell ref="F52:F53"/>
    <mergeCell ref="G52:G53"/>
    <mergeCell ref="I52:I53"/>
    <mergeCell ref="A52:A53"/>
    <mergeCell ref="B52:B53"/>
    <mergeCell ref="C52:C53"/>
    <mergeCell ref="D52:D53"/>
    <mergeCell ref="D96:D101"/>
    <mergeCell ref="D102:D107"/>
    <mergeCell ref="D108:D113"/>
    <mergeCell ref="D114:D119"/>
    <mergeCell ref="D120:D125"/>
    <mergeCell ref="D66:D71"/>
    <mergeCell ref="D72:D77"/>
    <mergeCell ref="D78:D83"/>
    <mergeCell ref="D84:D89"/>
    <mergeCell ref="D90:D95"/>
  </mergeCells>
  <conditionalFormatting sqref="K52:K53 K54:M54 K12:L12 K55:K71 L59 L55:M58 K60:M60 K66:M70 L61:M64 K71:L71">
    <cfRule type="containsText" dxfId="747" priority="513" operator="containsText" text="Excessivamente elevado">
      <formula>NOT(ISERROR(SEARCH("Excessivamente elevado",K12)))</formula>
    </cfRule>
  </conditionalFormatting>
  <conditionalFormatting sqref="K54:M54 K55:K71 L59 L55:M58 K60:M60 K66:M70 L61:M64 K71:L71">
    <cfRule type="cellIs" dxfId="746" priority="511" operator="lessThan">
      <formula>"K$25"</formula>
    </cfRule>
    <cfRule type="cellIs" dxfId="745" priority="512" operator="greaterThan">
      <formula>"J$25"</formula>
    </cfRule>
  </conditionalFormatting>
  <conditionalFormatting sqref="K54:M54 K55:K71 L59 L55:M58 K60:M60 K66:M70 L61:M64 K71:L71">
    <cfRule type="cellIs" dxfId="744" priority="509" operator="lessThan">
      <formula>"K$25"</formula>
    </cfRule>
    <cfRule type="cellIs" dxfId="743" priority="510" operator="greaterThan">
      <formula>"J&amp;25"</formula>
    </cfRule>
  </conditionalFormatting>
  <conditionalFormatting sqref="L52">
    <cfRule type="containsText" dxfId="742" priority="507" operator="containsText" text="Excessivamente elevado">
      <formula>NOT(ISERROR(SEARCH("Excessivamente elevado",L52)))</formula>
    </cfRule>
  </conditionalFormatting>
  <conditionalFormatting sqref="L65">
    <cfRule type="containsText" dxfId="741" priority="493" operator="containsText" text="Excessivamente elevado">
      <formula>NOT(ISERROR(SEARCH("Excessivamente elevado",L65)))</formula>
    </cfRule>
  </conditionalFormatting>
  <conditionalFormatting sqref="L65">
    <cfRule type="cellIs" dxfId="740" priority="491" operator="lessThan">
      <formula>"K$25"</formula>
    </cfRule>
    <cfRule type="cellIs" dxfId="739" priority="492" operator="greaterThan">
      <formula>"J$25"</formula>
    </cfRule>
  </conditionalFormatting>
  <conditionalFormatting sqref="L65">
    <cfRule type="cellIs" dxfId="738" priority="489" operator="lessThan">
      <formula>"K$25"</formula>
    </cfRule>
    <cfRule type="cellIs" dxfId="737" priority="490" operator="greaterThan">
      <formula>"J&amp;25"</formula>
    </cfRule>
  </conditionalFormatting>
  <conditionalFormatting sqref="L65">
    <cfRule type="containsText" priority="494" operator="containsText" text="Excessivamente elevado">
      <formula>NOT(ISERROR(SEARCH("Excessivamente elevado",L65)))</formula>
    </cfRule>
    <cfRule type="containsText" dxfId="736" priority="495" operator="containsText" text="Válido">
      <formula>NOT(ISERROR(SEARCH("Válido",L65)))</formula>
    </cfRule>
    <cfRule type="containsText" dxfId="735" priority="496" operator="containsText" text="Inexequível">
      <formula>NOT(ISERROR(SEARCH("Inexequível",L65)))</formula>
    </cfRule>
    <cfRule type="aboveAverage" dxfId="734" priority="497" aboveAverage="0"/>
  </conditionalFormatting>
  <conditionalFormatting sqref="K54:M54 K55:K71 L59 L55:M58 K60:M60 K66:M70 L61:M64 K71:L71">
    <cfRule type="containsText" priority="2510" operator="containsText" text="Excessivamente elevado">
      <formula>NOT(ISERROR(SEARCH("Excessivamente elevado",K54)))</formula>
    </cfRule>
    <cfRule type="containsText" dxfId="733" priority="2511" operator="containsText" text="Válido">
      <formula>NOT(ISERROR(SEARCH("Válido",K54)))</formula>
    </cfRule>
    <cfRule type="containsText" dxfId="732" priority="2512" operator="containsText" text="Inexequível">
      <formula>NOT(ISERROR(SEARCH("Inexequível",K54)))</formula>
    </cfRule>
    <cfRule type="aboveAverage" dxfId="731" priority="2513" aboveAverage="0"/>
  </conditionalFormatting>
  <conditionalFormatting sqref="L74:M76 M72:M73 L77">
    <cfRule type="containsText" dxfId="730" priority="484" operator="containsText" text="Excessivamente elevado">
      <formula>NOT(ISERROR(SEARCH("Excessivamente elevado",L72)))</formula>
    </cfRule>
  </conditionalFormatting>
  <conditionalFormatting sqref="L74:M76 M72:M73 L77">
    <cfRule type="cellIs" dxfId="729" priority="482" operator="lessThan">
      <formula>"K$25"</formula>
    </cfRule>
    <cfRule type="cellIs" dxfId="728" priority="483" operator="greaterThan">
      <formula>"J$25"</formula>
    </cfRule>
  </conditionalFormatting>
  <conditionalFormatting sqref="L74:M76 M72:M73 L77">
    <cfRule type="cellIs" dxfId="727" priority="480" operator="lessThan">
      <formula>"K$25"</formula>
    </cfRule>
    <cfRule type="cellIs" dxfId="726" priority="481" operator="greaterThan">
      <formula>"J&amp;25"</formula>
    </cfRule>
  </conditionalFormatting>
  <conditionalFormatting sqref="L74:M76 M72:M73 L77">
    <cfRule type="containsText" priority="485" operator="containsText" text="Excessivamente elevado">
      <formula>NOT(ISERROR(SEARCH("Excessivamente elevado",L72)))</formula>
    </cfRule>
    <cfRule type="containsText" dxfId="725" priority="486" operator="containsText" text="Válido">
      <formula>NOT(ISERROR(SEARCH("Válido",L72)))</formula>
    </cfRule>
    <cfRule type="containsText" dxfId="724" priority="487" operator="containsText" text="Inexequível">
      <formula>NOT(ISERROR(SEARCH("Inexequível",L72)))</formula>
    </cfRule>
    <cfRule type="aboveAverage" dxfId="723" priority="488" aboveAverage="0"/>
  </conditionalFormatting>
  <conditionalFormatting sqref="L79:M82 M78 L83">
    <cfRule type="containsText" dxfId="722" priority="475" operator="containsText" text="Excessivamente elevado">
      <formula>NOT(ISERROR(SEARCH("Excessivamente elevado",L78)))</formula>
    </cfRule>
  </conditionalFormatting>
  <conditionalFormatting sqref="L79:M82 M78 L83">
    <cfRule type="cellIs" dxfId="721" priority="473" operator="lessThan">
      <formula>"K$25"</formula>
    </cfRule>
    <cfRule type="cellIs" dxfId="720" priority="474" operator="greaterThan">
      <formula>"J$25"</formula>
    </cfRule>
  </conditionalFormatting>
  <conditionalFormatting sqref="L79:M82 M78 L83">
    <cfRule type="cellIs" dxfId="719" priority="471" operator="lessThan">
      <formula>"K$25"</formula>
    </cfRule>
    <cfRule type="cellIs" dxfId="718" priority="472" operator="greaterThan">
      <formula>"J&amp;25"</formula>
    </cfRule>
  </conditionalFormatting>
  <conditionalFormatting sqref="L79:M82 M78 L83">
    <cfRule type="containsText" priority="476" operator="containsText" text="Excessivamente elevado">
      <formula>NOT(ISERROR(SEARCH("Excessivamente elevado",L78)))</formula>
    </cfRule>
    <cfRule type="containsText" dxfId="717" priority="477" operator="containsText" text="Válido">
      <formula>NOT(ISERROR(SEARCH("Válido",L78)))</formula>
    </cfRule>
    <cfRule type="containsText" dxfId="716" priority="478" operator="containsText" text="Inexequível">
      <formula>NOT(ISERROR(SEARCH("Inexequível",L78)))</formula>
    </cfRule>
    <cfRule type="aboveAverage" dxfId="715" priority="479" aboveAverage="0"/>
  </conditionalFormatting>
  <conditionalFormatting sqref="L84:M88 L89">
    <cfRule type="containsText" dxfId="714" priority="466" operator="containsText" text="Excessivamente elevado">
      <formula>NOT(ISERROR(SEARCH("Excessivamente elevado",L84)))</formula>
    </cfRule>
  </conditionalFormatting>
  <conditionalFormatting sqref="L84:M88 L89">
    <cfRule type="cellIs" dxfId="713" priority="464" operator="lessThan">
      <formula>"K$25"</formula>
    </cfRule>
    <cfRule type="cellIs" dxfId="712" priority="465" operator="greaterThan">
      <formula>"J$25"</formula>
    </cfRule>
  </conditionalFormatting>
  <conditionalFormatting sqref="L84:M88 L89">
    <cfRule type="cellIs" dxfId="711" priority="462" operator="lessThan">
      <formula>"K$25"</formula>
    </cfRule>
    <cfRule type="cellIs" dxfId="710" priority="463" operator="greaterThan">
      <formula>"J&amp;25"</formula>
    </cfRule>
  </conditionalFormatting>
  <conditionalFormatting sqref="L84:M88 L89">
    <cfRule type="containsText" priority="467" operator="containsText" text="Excessivamente elevado">
      <formula>NOT(ISERROR(SEARCH("Excessivamente elevado",L84)))</formula>
    </cfRule>
    <cfRule type="containsText" dxfId="709" priority="468" operator="containsText" text="Válido">
      <formula>NOT(ISERROR(SEARCH("Válido",L84)))</formula>
    </cfRule>
    <cfRule type="containsText" dxfId="708" priority="469" operator="containsText" text="Inexequível">
      <formula>NOT(ISERROR(SEARCH("Inexequível",L84)))</formula>
    </cfRule>
    <cfRule type="aboveAverage" dxfId="707" priority="470" aboveAverage="0"/>
  </conditionalFormatting>
  <conditionalFormatting sqref="L91:M94 M90 L95">
    <cfRule type="containsText" dxfId="706" priority="457" operator="containsText" text="Excessivamente elevado">
      <formula>NOT(ISERROR(SEARCH("Excessivamente elevado",L90)))</formula>
    </cfRule>
  </conditionalFormatting>
  <conditionalFormatting sqref="L91:M94 M90 L95">
    <cfRule type="cellIs" dxfId="705" priority="455" operator="lessThan">
      <formula>"K$25"</formula>
    </cfRule>
    <cfRule type="cellIs" dxfId="704" priority="456" operator="greaterThan">
      <formula>"J$25"</formula>
    </cfRule>
  </conditionalFormatting>
  <conditionalFormatting sqref="L91:M94 M90 L95">
    <cfRule type="cellIs" dxfId="703" priority="453" operator="lessThan">
      <formula>"K$25"</formula>
    </cfRule>
    <cfRule type="cellIs" dxfId="702" priority="454" operator="greaterThan">
      <formula>"J&amp;25"</formula>
    </cfRule>
  </conditionalFormatting>
  <conditionalFormatting sqref="L91:M94 M90 L95">
    <cfRule type="containsText" priority="458" operator="containsText" text="Excessivamente elevado">
      <formula>NOT(ISERROR(SEARCH("Excessivamente elevado",L90)))</formula>
    </cfRule>
    <cfRule type="containsText" dxfId="701" priority="459" operator="containsText" text="Válido">
      <formula>NOT(ISERROR(SEARCH("Válido",L90)))</formula>
    </cfRule>
    <cfRule type="containsText" dxfId="700" priority="460" operator="containsText" text="Inexequível">
      <formula>NOT(ISERROR(SEARCH("Inexequível",L90)))</formula>
    </cfRule>
    <cfRule type="aboveAverage" dxfId="699" priority="461" aboveAverage="0"/>
  </conditionalFormatting>
  <conditionalFormatting sqref="L97:M99 M96 L100:L101">
    <cfRule type="containsText" dxfId="698" priority="448" operator="containsText" text="Excessivamente elevado">
      <formula>NOT(ISERROR(SEARCH("Excessivamente elevado",L96)))</formula>
    </cfRule>
  </conditionalFormatting>
  <conditionalFormatting sqref="L97:M99 M96 L100:L101">
    <cfRule type="cellIs" dxfId="697" priority="446" operator="lessThan">
      <formula>"K$25"</formula>
    </cfRule>
    <cfRule type="cellIs" dxfId="696" priority="447" operator="greaterThan">
      <formula>"J$25"</formula>
    </cfRule>
  </conditionalFormatting>
  <conditionalFormatting sqref="L97:M99 M96 L100:L101">
    <cfRule type="cellIs" dxfId="695" priority="444" operator="lessThan">
      <formula>"K$25"</formula>
    </cfRule>
    <cfRule type="cellIs" dxfId="694" priority="445" operator="greaterThan">
      <formula>"J&amp;25"</formula>
    </cfRule>
  </conditionalFormatting>
  <conditionalFormatting sqref="L97:M99 M96 L100:L101">
    <cfRule type="containsText" priority="449" operator="containsText" text="Excessivamente elevado">
      <formula>NOT(ISERROR(SEARCH("Excessivamente elevado",L96)))</formula>
    </cfRule>
    <cfRule type="containsText" dxfId="693" priority="450" operator="containsText" text="Válido">
      <formula>NOT(ISERROR(SEARCH("Válido",L96)))</formula>
    </cfRule>
    <cfRule type="containsText" dxfId="692" priority="451" operator="containsText" text="Inexequível">
      <formula>NOT(ISERROR(SEARCH("Inexequível",L96)))</formula>
    </cfRule>
    <cfRule type="aboveAverage" dxfId="691" priority="452" aboveAverage="0"/>
  </conditionalFormatting>
  <conditionalFormatting sqref="L104:M106 M102:M103 L107">
    <cfRule type="containsText" dxfId="690" priority="439" operator="containsText" text="Excessivamente elevado">
      <formula>NOT(ISERROR(SEARCH("Excessivamente elevado",L102)))</formula>
    </cfRule>
  </conditionalFormatting>
  <conditionalFormatting sqref="L104:M106 M102:M103 L107">
    <cfRule type="cellIs" dxfId="689" priority="437" operator="lessThan">
      <formula>"K$25"</formula>
    </cfRule>
    <cfRule type="cellIs" dxfId="688" priority="438" operator="greaterThan">
      <formula>"J$25"</formula>
    </cfRule>
  </conditionalFormatting>
  <conditionalFormatting sqref="L104:M106 M102:M103 L107">
    <cfRule type="cellIs" dxfId="687" priority="435" operator="lessThan">
      <formula>"K$25"</formula>
    </cfRule>
    <cfRule type="cellIs" dxfId="686" priority="436" operator="greaterThan">
      <formula>"J&amp;25"</formula>
    </cfRule>
  </conditionalFormatting>
  <conditionalFormatting sqref="L104:M106 M102:M103 L107">
    <cfRule type="containsText" priority="440" operator="containsText" text="Excessivamente elevado">
      <formula>NOT(ISERROR(SEARCH("Excessivamente elevado",L102)))</formula>
    </cfRule>
    <cfRule type="containsText" dxfId="685" priority="441" operator="containsText" text="Válido">
      <formula>NOT(ISERROR(SEARCH("Válido",L102)))</formula>
    </cfRule>
    <cfRule type="containsText" dxfId="684" priority="442" operator="containsText" text="Inexequível">
      <formula>NOT(ISERROR(SEARCH("Inexequível",L102)))</formula>
    </cfRule>
    <cfRule type="aboveAverage" dxfId="683" priority="443" aboveAverage="0"/>
  </conditionalFormatting>
  <conditionalFormatting sqref="L110:M113 M108:M109">
    <cfRule type="containsText" dxfId="682" priority="430" operator="containsText" text="Excessivamente elevado">
      <formula>NOT(ISERROR(SEARCH("Excessivamente elevado",L108)))</formula>
    </cfRule>
  </conditionalFormatting>
  <conditionalFormatting sqref="L110:M113 M108:M109">
    <cfRule type="cellIs" dxfId="681" priority="428" operator="lessThan">
      <formula>"K$25"</formula>
    </cfRule>
    <cfRule type="cellIs" dxfId="680" priority="429" operator="greaterThan">
      <formula>"J$25"</formula>
    </cfRule>
  </conditionalFormatting>
  <conditionalFormatting sqref="L110:M113 M108:M109">
    <cfRule type="cellIs" dxfId="679" priority="426" operator="lessThan">
      <formula>"K$25"</formula>
    </cfRule>
    <cfRule type="cellIs" dxfId="678" priority="427" operator="greaterThan">
      <formula>"J&amp;25"</formula>
    </cfRule>
  </conditionalFormatting>
  <conditionalFormatting sqref="L110:M113 M108:M109">
    <cfRule type="containsText" priority="431" operator="containsText" text="Excessivamente elevado">
      <formula>NOT(ISERROR(SEARCH("Excessivamente elevado",L108)))</formula>
    </cfRule>
    <cfRule type="containsText" dxfId="677" priority="432" operator="containsText" text="Válido">
      <formula>NOT(ISERROR(SEARCH("Válido",L108)))</formula>
    </cfRule>
    <cfRule type="containsText" dxfId="676" priority="433" operator="containsText" text="Inexequível">
      <formula>NOT(ISERROR(SEARCH("Inexequível",L108)))</formula>
    </cfRule>
    <cfRule type="aboveAverage" dxfId="675" priority="434" aboveAverage="0"/>
  </conditionalFormatting>
  <conditionalFormatting sqref="L116:M118 M114:M115 L119">
    <cfRule type="containsText" dxfId="674" priority="421" operator="containsText" text="Excessivamente elevado">
      <formula>NOT(ISERROR(SEARCH("Excessivamente elevado",L114)))</formula>
    </cfRule>
  </conditionalFormatting>
  <conditionalFormatting sqref="L116:M118 M114:M115 L119">
    <cfRule type="cellIs" dxfId="673" priority="419" operator="lessThan">
      <formula>"K$25"</formula>
    </cfRule>
    <cfRule type="cellIs" dxfId="672" priority="420" operator="greaterThan">
      <formula>"J$25"</formula>
    </cfRule>
  </conditionalFormatting>
  <conditionalFormatting sqref="L116:M118 M114:M115 L119">
    <cfRule type="cellIs" dxfId="671" priority="417" operator="lessThan">
      <formula>"K$25"</formula>
    </cfRule>
    <cfRule type="cellIs" dxfId="670" priority="418" operator="greaterThan">
      <formula>"J&amp;25"</formula>
    </cfRule>
  </conditionalFormatting>
  <conditionalFormatting sqref="L116:M118 M114:M115 L119">
    <cfRule type="containsText" priority="422" operator="containsText" text="Excessivamente elevado">
      <formula>NOT(ISERROR(SEARCH("Excessivamente elevado",L114)))</formula>
    </cfRule>
    <cfRule type="containsText" dxfId="669" priority="423" operator="containsText" text="Válido">
      <formula>NOT(ISERROR(SEARCH("Válido",L114)))</formula>
    </cfRule>
    <cfRule type="containsText" dxfId="668" priority="424" operator="containsText" text="Inexequível">
      <formula>NOT(ISERROR(SEARCH("Inexequível",L114)))</formula>
    </cfRule>
    <cfRule type="aboveAverage" dxfId="667" priority="425" aboveAverage="0"/>
  </conditionalFormatting>
  <conditionalFormatting sqref="L122:M124 M120:M121 L125:L126">
    <cfRule type="containsText" dxfId="666" priority="412" operator="containsText" text="Excessivamente elevado">
      <formula>NOT(ISERROR(SEARCH("Excessivamente elevado",L120)))</formula>
    </cfRule>
  </conditionalFormatting>
  <conditionalFormatting sqref="L122:M124 M120:M121 L125:L126">
    <cfRule type="cellIs" dxfId="665" priority="410" operator="lessThan">
      <formula>"K$25"</formula>
    </cfRule>
    <cfRule type="cellIs" dxfId="664" priority="411" operator="greaterThan">
      <formula>"J$25"</formula>
    </cfRule>
  </conditionalFormatting>
  <conditionalFormatting sqref="L122:M124 M120:M121 L125:L126">
    <cfRule type="cellIs" dxfId="663" priority="408" operator="lessThan">
      <formula>"K$25"</formula>
    </cfRule>
    <cfRule type="cellIs" dxfId="662" priority="409" operator="greaterThan">
      <formula>"J&amp;25"</formula>
    </cfRule>
  </conditionalFormatting>
  <conditionalFormatting sqref="L122:M124 M120:M121 L125:L126">
    <cfRule type="containsText" priority="413" operator="containsText" text="Excessivamente elevado">
      <formula>NOT(ISERROR(SEARCH("Excessivamente elevado",L120)))</formula>
    </cfRule>
    <cfRule type="containsText" dxfId="661" priority="414" operator="containsText" text="Válido">
      <formula>NOT(ISERROR(SEARCH("Válido",L120)))</formula>
    </cfRule>
    <cfRule type="containsText" dxfId="660" priority="415" operator="containsText" text="Inexequível">
      <formula>NOT(ISERROR(SEARCH("Inexequível",L120)))</formula>
    </cfRule>
    <cfRule type="aboveAverage" dxfId="659" priority="416" aboveAverage="0"/>
  </conditionalFormatting>
  <conditionalFormatting sqref="K6:M7 K11:M11 K9:M9">
    <cfRule type="containsText" dxfId="658" priority="308" operator="containsText" text="Excessivamente elevado">
      <formula>NOT(ISERROR(SEARCH("Excessivamente elevado",K6)))</formula>
    </cfRule>
  </conditionalFormatting>
  <conditionalFormatting sqref="K72:K77">
    <cfRule type="containsText" dxfId="657" priority="302" operator="containsText" text="Excessivamente elevado">
      <formula>NOT(ISERROR(SEARCH("Excessivamente elevado",K72)))</formula>
    </cfRule>
  </conditionalFormatting>
  <conditionalFormatting sqref="K72:K77">
    <cfRule type="cellIs" dxfId="656" priority="300" operator="lessThan">
      <formula>"K$25"</formula>
    </cfRule>
    <cfRule type="cellIs" dxfId="655" priority="301" operator="greaterThan">
      <formula>"J$25"</formula>
    </cfRule>
  </conditionalFormatting>
  <conditionalFormatting sqref="K72:K77">
    <cfRule type="cellIs" dxfId="654" priority="298" operator="lessThan">
      <formula>"K$25"</formula>
    </cfRule>
    <cfRule type="cellIs" dxfId="653" priority="299" operator="greaterThan">
      <formula>"J&amp;25"</formula>
    </cfRule>
  </conditionalFormatting>
  <conditionalFormatting sqref="K72:K77">
    <cfRule type="containsText" priority="303" operator="containsText" text="Excessivamente elevado">
      <formula>NOT(ISERROR(SEARCH("Excessivamente elevado",K72)))</formula>
    </cfRule>
    <cfRule type="containsText" dxfId="652" priority="304" operator="containsText" text="Válido">
      <formula>NOT(ISERROR(SEARCH("Válido",K72)))</formula>
    </cfRule>
    <cfRule type="containsText" dxfId="651" priority="305" operator="containsText" text="Inexequível">
      <formula>NOT(ISERROR(SEARCH("Inexequível",K72)))</formula>
    </cfRule>
    <cfRule type="aboveAverage" dxfId="650" priority="306" aboveAverage="0"/>
  </conditionalFormatting>
  <conditionalFormatting sqref="K78:K83">
    <cfRule type="containsText" dxfId="649" priority="293" operator="containsText" text="Excessivamente elevado">
      <formula>NOT(ISERROR(SEARCH("Excessivamente elevado",K78)))</formula>
    </cfRule>
  </conditionalFormatting>
  <conditionalFormatting sqref="K78:K83">
    <cfRule type="cellIs" dxfId="648" priority="291" operator="lessThan">
      <formula>"K$25"</formula>
    </cfRule>
    <cfRule type="cellIs" dxfId="647" priority="292" operator="greaterThan">
      <formula>"J$25"</formula>
    </cfRule>
  </conditionalFormatting>
  <conditionalFormatting sqref="K78:K83">
    <cfRule type="cellIs" dxfId="646" priority="289" operator="lessThan">
      <formula>"K$25"</formula>
    </cfRule>
    <cfRule type="cellIs" dxfId="645" priority="290" operator="greaterThan">
      <formula>"J&amp;25"</formula>
    </cfRule>
  </conditionalFormatting>
  <conditionalFormatting sqref="K78:K83">
    <cfRule type="containsText" priority="294" operator="containsText" text="Excessivamente elevado">
      <formula>NOT(ISERROR(SEARCH("Excessivamente elevado",K78)))</formula>
    </cfRule>
    <cfRule type="containsText" dxfId="644" priority="295" operator="containsText" text="Válido">
      <formula>NOT(ISERROR(SEARCH("Válido",K78)))</formula>
    </cfRule>
    <cfRule type="containsText" dxfId="643" priority="296" operator="containsText" text="Inexequível">
      <formula>NOT(ISERROR(SEARCH("Inexequível",K78)))</formula>
    </cfRule>
    <cfRule type="aboveAverage" dxfId="642" priority="297" aboveAverage="0"/>
  </conditionalFormatting>
  <conditionalFormatting sqref="K84:K89">
    <cfRule type="containsText" dxfId="641" priority="284" operator="containsText" text="Excessivamente elevado">
      <formula>NOT(ISERROR(SEARCH("Excessivamente elevado",K84)))</formula>
    </cfRule>
  </conditionalFormatting>
  <conditionalFormatting sqref="K84:K89">
    <cfRule type="cellIs" dxfId="640" priority="282" operator="lessThan">
      <formula>"K$25"</formula>
    </cfRule>
    <cfRule type="cellIs" dxfId="639" priority="283" operator="greaterThan">
      <formula>"J$25"</formula>
    </cfRule>
  </conditionalFormatting>
  <conditionalFormatting sqref="K84:K89">
    <cfRule type="cellIs" dxfId="638" priority="280" operator="lessThan">
      <formula>"K$25"</formula>
    </cfRule>
    <cfRule type="cellIs" dxfId="637" priority="281" operator="greaterThan">
      <formula>"J&amp;25"</formula>
    </cfRule>
  </conditionalFormatting>
  <conditionalFormatting sqref="K84:K89">
    <cfRule type="containsText" priority="285" operator="containsText" text="Excessivamente elevado">
      <formula>NOT(ISERROR(SEARCH("Excessivamente elevado",K84)))</formula>
    </cfRule>
    <cfRule type="containsText" dxfId="636" priority="286" operator="containsText" text="Válido">
      <formula>NOT(ISERROR(SEARCH("Válido",K84)))</formula>
    </cfRule>
    <cfRule type="containsText" dxfId="635" priority="287" operator="containsText" text="Inexequível">
      <formula>NOT(ISERROR(SEARCH("Inexequível",K84)))</formula>
    </cfRule>
    <cfRule type="aboveAverage" dxfId="634" priority="288" aboveAverage="0"/>
  </conditionalFormatting>
  <conditionalFormatting sqref="K90:K95">
    <cfRule type="containsText" dxfId="633" priority="275" operator="containsText" text="Excessivamente elevado">
      <formula>NOT(ISERROR(SEARCH("Excessivamente elevado",K90)))</formula>
    </cfRule>
  </conditionalFormatting>
  <conditionalFormatting sqref="K90:K95">
    <cfRule type="cellIs" dxfId="632" priority="273" operator="lessThan">
      <formula>"K$25"</formula>
    </cfRule>
    <cfRule type="cellIs" dxfId="631" priority="274" operator="greaterThan">
      <formula>"J$25"</formula>
    </cfRule>
  </conditionalFormatting>
  <conditionalFormatting sqref="K90:K95">
    <cfRule type="cellIs" dxfId="630" priority="271" operator="lessThan">
      <formula>"K$25"</formula>
    </cfRule>
    <cfRule type="cellIs" dxfId="629" priority="272" operator="greaterThan">
      <formula>"J&amp;25"</formula>
    </cfRule>
  </conditionalFormatting>
  <conditionalFormatting sqref="K90:K95">
    <cfRule type="containsText" priority="276" operator="containsText" text="Excessivamente elevado">
      <formula>NOT(ISERROR(SEARCH("Excessivamente elevado",K90)))</formula>
    </cfRule>
    <cfRule type="containsText" dxfId="628" priority="277" operator="containsText" text="Válido">
      <formula>NOT(ISERROR(SEARCH("Válido",K90)))</formula>
    </cfRule>
    <cfRule type="containsText" dxfId="627" priority="278" operator="containsText" text="Inexequível">
      <formula>NOT(ISERROR(SEARCH("Inexequível",K90)))</formula>
    </cfRule>
    <cfRule type="aboveAverage" dxfId="626" priority="279" aboveAverage="0"/>
  </conditionalFormatting>
  <conditionalFormatting sqref="K96:K101">
    <cfRule type="containsText" dxfId="625" priority="266" operator="containsText" text="Excessivamente elevado">
      <formula>NOT(ISERROR(SEARCH("Excessivamente elevado",K96)))</formula>
    </cfRule>
  </conditionalFormatting>
  <conditionalFormatting sqref="K96:K101">
    <cfRule type="cellIs" dxfId="624" priority="264" operator="lessThan">
      <formula>"K$25"</formula>
    </cfRule>
    <cfRule type="cellIs" dxfId="623" priority="265" operator="greaterThan">
      <formula>"J$25"</formula>
    </cfRule>
  </conditionalFormatting>
  <conditionalFormatting sqref="K96:K101">
    <cfRule type="cellIs" dxfId="622" priority="262" operator="lessThan">
      <formula>"K$25"</formula>
    </cfRule>
    <cfRule type="cellIs" dxfId="621" priority="263" operator="greaterThan">
      <formula>"J&amp;25"</formula>
    </cfRule>
  </conditionalFormatting>
  <conditionalFormatting sqref="K96:K101">
    <cfRule type="containsText" priority="267" operator="containsText" text="Excessivamente elevado">
      <formula>NOT(ISERROR(SEARCH("Excessivamente elevado",K96)))</formula>
    </cfRule>
    <cfRule type="containsText" dxfId="620" priority="268" operator="containsText" text="Válido">
      <formula>NOT(ISERROR(SEARCH("Válido",K96)))</formula>
    </cfRule>
    <cfRule type="containsText" dxfId="619" priority="269" operator="containsText" text="Inexequível">
      <formula>NOT(ISERROR(SEARCH("Inexequível",K96)))</formula>
    </cfRule>
    <cfRule type="aboveAverage" dxfId="618" priority="270" aboveAverage="0"/>
  </conditionalFormatting>
  <conditionalFormatting sqref="K102:K107">
    <cfRule type="containsText" dxfId="617" priority="257" operator="containsText" text="Excessivamente elevado">
      <formula>NOT(ISERROR(SEARCH("Excessivamente elevado",K102)))</formula>
    </cfRule>
  </conditionalFormatting>
  <conditionalFormatting sqref="K102:K107">
    <cfRule type="cellIs" dxfId="616" priority="255" operator="lessThan">
      <formula>"K$25"</formula>
    </cfRule>
    <cfRule type="cellIs" dxfId="615" priority="256" operator="greaterThan">
      <formula>"J$25"</formula>
    </cfRule>
  </conditionalFormatting>
  <conditionalFormatting sqref="K102:K107">
    <cfRule type="cellIs" dxfId="614" priority="253" operator="lessThan">
      <formula>"K$25"</formula>
    </cfRule>
    <cfRule type="cellIs" dxfId="613" priority="254" operator="greaterThan">
      <formula>"J&amp;25"</formula>
    </cfRule>
  </conditionalFormatting>
  <conditionalFormatting sqref="K102:K107">
    <cfRule type="containsText" priority="258" operator="containsText" text="Excessivamente elevado">
      <formula>NOT(ISERROR(SEARCH("Excessivamente elevado",K102)))</formula>
    </cfRule>
    <cfRule type="containsText" dxfId="612" priority="259" operator="containsText" text="Válido">
      <formula>NOT(ISERROR(SEARCH("Válido",K102)))</formula>
    </cfRule>
    <cfRule type="containsText" dxfId="611" priority="260" operator="containsText" text="Inexequível">
      <formula>NOT(ISERROR(SEARCH("Inexequível",K102)))</formula>
    </cfRule>
    <cfRule type="aboveAverage" dxfId="610" priority="261" aboveAverage="0"/>
  </conditionalFormatting>
  <conditionalFormatting sqref="K108:K113">
    <cfRule type="containsText" dxfId="609" priority="248" operator="containsText" text="Excessivamente elevado">
      <formula>NOT(ISERROR(SEARCH("Excessivamente elevado",K108)))</formula>
    </cfRule>
  </conditionalFormatting>
  <conditionalFormatting sqref="K108:K113">
    <cfRule type="cellIs" dxfId="608" priority="246" operator="lessThan">
      <formula>"K$25"</formula>
    </cfRule>
    <cfRule type="cellIs" dxfId="607" priority="247" operator="greaterThan">
      <formula>"J$25"</formula>
    </cfRule>
  </conditionalFormatting>
  <conditionalFormatting sqref="K108:K113">
    <cfRule type="cellIs" dxfId="606" priority="244" operator="lessThan">
      <formula>"K$25"</formula>
    </cfRule>
    <cfRule type="cellIs" dxfId="605" priority="245" operator="greaterThan">
      <formula>"J&amp;25"</formula>
    </cfRule>
  </conditionalFormatting>
  <conditionalFormatting sqref="K108:K113">
    <cfRule type="containsText" priority="249" operator="containsText" text="Excessivamente elevado">
      <formula>NOT(ISERROR(SEARCH("Excessivamente elevado",K108)))</formula>
    </cfRule>
    <cfRule type="containsText" dxfId="604" priority="250" operator="containsText" text="Válido">
      <formula>NOT(ISERROR(SEARCH("Válido",K108)))</formula>
    </cfRule>
    <cfRule type="containsText" dxfId="603" priority="251" operator="containsText" text="Inexequível">
      <formula>NOT(ISERROR(SEARCH("Inexequível",K108)))</formula>
    </cfRule>
    <cfRule type="aboveAverage" dxfId="602" priority="252" aboveAverage="0"/>
  </conditionalFormatting>
  <conditionalFormatting sqref="K114:K119">
    <cfRule type="containsText" dxfId="601" priority="239" operator="containsText" text="Excessivamente elevado">
      <formula>NOT(ISERROR(SEARCH("Excessivamente elevado",K114)))</formula>
    </cfRule>
  </conditionalFormatting>
  <conditionalFormatting sqref="K114:K119">
    <cfRule type="cellIs" dxfId="600" priority="237" operator="lessThan">
      <formula>"K$25"</formula>
    </cfRule>
    <cfRule type="cellIs" dxfId="599" priority="238" operator="greaterThan">
      <formula>"J$25"</formula>
    </cfRule>
  </conditionalFormatting>
  <conditionalFormatting sqref="K114:K119">
    <cfRule type="cellIs" dxfId="598" priority="235" operator="lessThan">
      <formula>"K$25"</formula>
    </cfRule>
    <cfRule type="cellIs" dxfId="597" priority="236" operator="greaterThan">
      <formula>"J&amp;25"</formula>
    </cfRule>
  </conditionalFormatting>
  <conditionalFormatting sqref="K114:K119">
    <cfRule type="containsText" priority="240" operator="containsText" text="Excessivamente elevado">
      <formula>NOT(ISERROR(SEARCH("Excessivamente elevado",K114)))</formula>
    </cfRule>
    <cfRule type="containsText" dxfId="596" priority="241" operator="containsText" text="Válido">
      <formula>NOT(ISERROR(SEARCH("Válido",K114)))</formula>
    </cfRule>
    <cfRule type="containsText" dxfId="595" priority="242" operator="containsText" text="Inexequível">
      <formula>NOT(ISERROR(SEARCH("Inexequível",K114)))</formula>
    </cfRule>
    <cfRule type="aboveAverage" dxfId="594" priority="243" aboveAverage="0"/>
  </conditionalFormatting>
  <conditionalFormatting sqref="K120:K126">
    <cfRule type="containsText" dxfId="593" priority="230" operator="containsText" text="Excessivamente elevado">
      <formula>NOT(ISERROR(SEARCH("Excessivamente elevado",K120)))</formula>
    </cfRule>
  </conditionalFormatting>
  <conditionalFormatting sqref="K120:K126">
    <cfRule type="cellIs" dxfId="592" priority="228" operator="lessThan">
      <formula>"K$25"</formula>
    </cfRule>
    <cfRule type="cellIs" dxfId="591" priority="229" operator="greaterThan">
      <formula>"J$25"</formula>
    </cfRule>
  </conditionalFormatting>
  <conditionalFormatting sqref="K120:K126">
    <cfRule type="cellIs" dxfId="590" priority="226" operator="lessThan">
      <formula>"K$25"</formula>
    </cfRule>
    <cfRule type="cellIs" dxfId="589" priority="227" operator="greaterThan">
      <formula>"J&amp;25"</formula>
    </cfRule>
  </conditionalFormatting>
  <conditionalFormatting sqref="K120:K126">
    <cfRule type="containsText" priority="231" operator="containsText" text="Excessivamente elevado">
      <formula>NOT(ISERROR(SEARCH("Excessivamente elevado",K120)))</formula>
    </cfRule>
    <cfRule type="containsText" dxfId="588" priority="232" operator="containsText" text="Válido">
      <formula>NOT(ISERROR(SEARCH("Válido",K120)))</formula>
    </cfRule>
    <cfRule type="containsText" dxfId="587" priority="233" operator="containsText" text="Inexequível">
      <formula>NOT(ISERROR(SEARCH("Inexequível",K120)))</formula>
    </cfRule>
    <cfRule type="aboveAverage" dxfId="586" priority="234" aboveAverage="0"/>
  </conditionalFormatting>
  <conditionalFormatting sqref="M59">
    <cfRule type="containsText" dxfId="585" priority="212" operator="containsText" text="Excessivamente elevado">
      <formula>NOT(ISERROR(SEARCH("Excessivamente elevado",M59)))</formula>
    </cfRule>
  </conditionalFormatting>
  <conditionalFormatting sqref="M59">
    <cfRule type="cellIs" dxfId="584" priority="210" operator="lessThan">
      <formula>"K$25"</formula>
    </cfRule>
    <cfRule type="cellIs" dxfId="583" priority="211" operator="greaterThan">
      <formula>"J$25"</formula>
    </cfRule>
  </conditionalFormatting>
  <conditionalFormatting sqref="M59">
    <cfRule type="cellIs" dxfId="582" priority="208" operator="lessThan">
      <formula>"K$25"</formula>
    </cfRule>
    <cfRule type="cellIs" dxfId="581" priority="209" operator="greaterThan">
      <formula>"J&amp;25"</formula>
    </cfRule>
  </conditionalFormatting>
  <conditionalFormatting sqref="M59">
    <cfRule type="containsText" priority="213" operator="containsText" text="Excessivamente elevado">
      <formula>NOT(ISERROR(SEARCH("Excessivamente elevado",M59)))</formula>
    </cfRule>
    <cfRule type="containsText" dxfId="580" priority="214" operator="containsText" text="Válido">
      <formula>NOT(ISERROR(SEARCH("Válido",M59)))</formula>
    </cfRule>
    <cfRule type="containsText" dxfId="579" priority="215" operator="containsText" text="Inexequível">
      <formula>NOT(ISERROR(SEARCH("Inexequível",M59)))</formula>
    </cfRule>
    <cfRule type="aboveAverage" dxfId="578" priority="216" aboveAverage="0"/>
  </conditionalFormatting>
  <conditionalFormatting sqref="L72">
    <cfRule type="containsText" dxfId="577" priority="203" operator="containsText" text="Excessivamente elevado">
      <formula>NOT(ISERROR(SEARCH("Excessivamente elevado",L72)))</formula>
    </cfRule>
  </conditionalFormatting>
  <conditionalFormatting sqref="L72">
    <cfRule type="cellIs" dxfId="576" priority="201" operator="lessThan">
      <formula>"K$25"</formula>
    </cfRule>
    <cfRule type="cellIs" dxfId="575" priority="202" operator="greaterThan">
      <formula>"J$25"</formula>
    </cfRule>
  </conditionalFormatting>
  <conditionalFormatting sqref="L72">
    <cfRule type="cellIs" dxfId="574" priority="199" operator="lessThan">
      <formula>"K$25"</formula>
    </cfRule>
    <cfRule type="cellIs" dxfId="573" priority="200" operator="greaterThan">
      <formula>"J&amp;25"</formula>
    </cfRule>
  </conditionalFormatting>
  <conditionalFormatting sqref="L72">
    <cfRule type="containsText" priority="204" operator="containsText" text="Excessivamente elevado">
      <formula>NOT(ISERROR(SEARCH("Excessivamente elevado",L72)))</formula>
    </cfRule>
    <cfRule type="containsText" dxfId="572" priority="205" operator="containsText" text="Válido">
      <formula>NOT(ISERROR(SEARCH("Válido",L72)))</formula>
    </cfRule>
    <cfRule type="containsText" dxfId="571" priority="206" operator="containsText" text="Inexequível">
      <formula>NOT(ISERROR(SEARCH("Inexequível",L72)))</formula>
    </cfRule>
    <cfRule type="aboveAverage" dxfId="570" priority="207" aboveAverage="0"/>
  </conditionalFormatting>
  <conditionalFormatting sqref="L73">
    <cfRule type="containsText" dxfId="569" priority="194" operator="containsText" text="Excessivamente elevado">
      <formula>NOT(ISERROR(SEARCH("Excessivamente elevado",L73)))</formula>
    </cfRule>
  </conditionalFormatting>
  <conditionalFormatting sqref="L73">
    <cfRule type="cellIs" dxfId="568" priority="192" operator="lessThan">
      <formula>"K$25"</formula>
    </cfRule>
    <cfRule type="cellIs" dxfId="567" priority="193" operator="greaterThan">
      <formula>"J$25"</formula>
    </cfRule>
  </conditionalFormatting>
  <conditionalFormatting sqref="L73">
    <cfRule type="cellIs" dxfId="566" priority="190" operator="lessThan">
      <formula>"K$25"</formula>
    </cfRule>
    <cfRule type="cellIs" dxfId="565" priority="191" operator="greaterThan">
      <formula>"J&amp;25"</formula>
    </cfRule>
  </conditionalFormatting>
  <conditionalFormatting sqref="L73">
    <cfRule type="containsText" priority="195" operator="containsText" text="Excessivamente elevado">
      <formula>NOT(ISERROR(SEARCH("Excessivamente elevado",L73)))</formula>
    </cfRule>
    <cfRule type="containsText" dxfId="564" priority="196" operator="containsText" text="Válido">
      <formula>NOT(ISERROR(SEARCH("Válido",L73)))</formula>
    </cfRule>
    <cfRule type="containsText" dxfId="563" priority="197" operator="containsText" text="Inexequível">
      <formula>NOT(ISERROR(SEARCH("Inexequível",L73)))</formula>
    </cfRule>
    <cfRule type="aboveAverage" dxfId="562" priority="198" aboveAverage="0"/>
  </conditionalFormatting>
  <conditionalFormatting sqref="L78">
    <cfRule type="containsText" dxfId="561" priority="185" operator="containsText" text="Excessivamente elevado">
      <formula>NOT(ISERROR(SEARCH("Excessivamente elevado",L78)))</formula>
    </cfRule>
  </conditionalFormatting>
  <conditionalFormatting sqref="L78">
    <cfRule type="cellIs" dxfId="560" priority="183" operator="lessThan">
      <formula>"K$25"</formula>
    </cfRule>
    <cfRule type="cellIs" dxfId="559" priority="184" operator="greaterThan">
      <formula>"J$25"</formula>
    </cfRule>
  </conditionalFormatting>
  <conditionalFormatting sqref="L78">
    <cfRule type="cellIs" dxfId="558" priority="181" operator="lessThan">
      <formula>"K$25"</formula>
    </cfRule>
    <cfRule type="cellIs" dxfId="557" priority="182" operator="greaterThan">
      <formula>"J&amp;25"</formula>
    </cfRule>
  </conditionalFormatting>
  <conditionalFormatting sqref="L78">
    <cfRule type="containsText" priority="186" operator="containsText" text="Excessivamente elevado">
      <formula>NOT(ISERROR(SEARCH("Excessivamente elevado",L78)))</formula>
    </cfRule>
    <cfRule type="containsText" dxfId="556" priority="187" operator="containsText" text="Válido">
      <formula>NOT(ISERROR(SEARCH("Válido",L78)))</formula>
    </cfRule>
    <cfRule type="containsText" dxfId="555" priority="188" operator="containsText" text="Inexequível">
      <formula>NOT(ISERROR(SEARCH("Inexequível",L78)))</formula>
    </cfRule>
    <cfRule type="aboveAverage" dxfId="554" priority="189" aboveAverage="0"/>
  </conditionalFormatting>
  <conditionalFormatting sqref="L90">
    <cfRule type="containsText" dxfId="553" priority="176" operator="containsText" text="Excessivamente elevado">
      <formula>NOT(ISERROR(SEARCH("Excessivamente elevado",L90)))</formula>
    </cfRule>
  </conditionalFormatting>
  <conditionalFormatting sqref="L90">
    <cfRule type="cellIs" dxfId="552" priority="174" operator="lessThan">
      <formula>"K$25"</formula>
    </cfRule>
    <cfRule type="cellIs" dxfId="551" priority="175" operator="greaterThan">
      <formula>"J$25"</formula>
    </cfRule>
  </conditionalFormatting>
  <conditionalFormatting sqref="L90">
    <cfRule type="cellIs" dxfId="550" priority="172" operator="lessThan">
      <formula>"K$25"</formula>
    </cfRule>
    <cfRule type="cellIs" dxfId="549" priority="173" operator="greaterThan">
      <formula>"J&amp;25"</formula>
    </cfRule>
  </conditionalFormatting>
  <conditionalFormatting sqref="L90">
    <cfRule type="containsText" priority="177" operator="containsText" text="Excessivamente elevado">
      <formula>NOT(ISERROR(SEARCH("Excessivamente elevado",L90)))</formula>
    </cfRule>
    <cfRule type="containsText" dxfId="548" priority="178" operator="containsText" text="Válido">
      <formula>NOT(ISERROR(SEARCH("Válido",L90)))</formula>
    </cfRule>
    <cfRule type="containsText" dxfId="547" priority="179" operator="containsText" text="Inexequível">
      <formula>NOT(ISERROR(SEARCH("Inexequível",L90)))</formula>
    </cfRule>
    <cfRule type="aboveAverage" dxfId="546" priority="180" aboveAverage="0"/>
  </conditionalFormatting>
  <conditionalFormatting sqref="L96">
    <cfRule type="containsText" dxfId="545" priority="167" operator="containsText" text="Excessivamente elevado">
      <formula>NOT(ISERROR(SEARCH("Excessivamente elevado",L96)))</formula>
    </cfRule>
  </conditionalFormatting>
  <conditionalFormatting sqref="L96">
    <cfRule type="cellIs" dxfId="544" priority="165" operator="lessThan">
      <formula>"K$25"</formula>
    </cfRule>
    <cfRule type="cellIs" dxfId="543" priority="166" operator="greaterThan">
      <formula>"J$25"</formula>
    </cfRule>
  </conditionalFormatting>
  <conditionalFormatting sqref="L96">
    <cfRule type="cellIs" dxfId="542" priority="163" operator="lessThan">
      <formula>"K$25"</formula>
    </cfRule>
    <cfRule type="cellIs" dxfId="541" priority="164" operator="greaterThan">
      <formula>"J&amp;25"</formula>
    </cfRule>
  </conditionalFormatting>
  <conditionalFormatting sqref="L96">
    <cfRule type="containsText" priority="168" operator="containsText" text="Excessivamente elevado">
      <formula>NOT(ISERROR(SEARCH("Excessivamente elevado",L96)))</formula>
    </cfRule>
    <cfRule type="containsText" dxfId="540" priority="169" operator="containsText" text="Válido">
      <formula>NOT(ISERROR(SEARCH("Válido",L96)))</formula>
    </cfRule>
    <cfRule type="containsText" dxfId="539" priority="170" operator="containsText" text="Inexequível">
      <formula>NOT(ISERROR(SEARCH("Inexequível",L96)))</formula>
    </cfRule>
    <cfRule type="aboveAverage" dxfId="538" priority="171" aboveAverage="0"/>
  </conditionalFormatting>
  <conditionalFormatting sqref="L102">
    <cfRule type="containsText" dxfId="537" priority="158" operator="containsText" text="Excessivamente elevado">
      <formula>NOT(ISERROR(SEARCH("Excessivamente elevado",L102)))</formula>
    </cfRule>
  </conditionalFormatting>
  <conditionalFormatting sqref="L102">
    <cfRule type="cellIs" dxfId="536" priority="156" operator="lessThan">
      <formula>"K$25"</formula>
    </cfRule>
    <cfRule type="cellIs" dxfId="535" priority="157" operator="greaterThan">
      <formula>"J$25"</formula>
    </cfRule>
  </conditionalFormatting>
  <conditionalFormatting sqref="L102">
    <cfRule type="cellIs" dxfId="534" priority="154" operator="lessThan">
      <formula>"K$25"</formula>
    </cfRule>
    <cfRule type="cellIs" dxfId="533" priority="155" operator="greaterThan">
      <formula>"J&amp;25"</formula>
    </cfRule>
  </conditionalFormatting>
  <conditionalFormatting sqref="L102">
    <cfRule type="containsText" priority="159" operator="containsText" text="Excessivamente elevado">
      <formula>NOT(ISERROR(SEARCH("Excessivamente elevado",L102)))</formula>
    </cfRule>
    <cfRule type="containsText" dxfId="532" priority="160" operator="containsText" text="Válido">
      <formula>NOT(ISERROR(SEARCH("Válido",L102)))</formula>
    </cfRule>
    <cfRule type="containsText" dxfId="531" priority="161" operator="containsText" text="Inexequível">
      <formula>NOT(ISERROR(SEARCH("Inexequível",L102)))</formula>
    </cfRule>
    <cfRule type="aboveAverage" dxfId="530" priority="162" aboveAverage="0"/>
  </conditionalFormatting>
  <conditionalFormatting sqref="L103">
    <cfRule type="containsText" dxfId="529" priority="149" operator="containsText" text="Excessivamente elevado">
      <formula>NOT(ISERROR(SEARCH("Excessivamente elevado",L103)))</formula>
    </cfRule>
  </conditionalFormatting>
  <conditionalFormatting sqref="L103">
    <cfRule type="cellIs" dxfId="528" priority="147" operator="lessThan">
      <formula>"K$25"</formula>
    </cfRule>
    <cfRule type="cellIs" dxfId="527" priority="148" operator="greaterThan">
      <formula>"J$25"</formula>
    </cfRule>
  </conditionalFormatting>
  <conditionalFormatting sqref="L103">
    <cfRule type="cellIs" dxfId="526" priority="145" operator="lessThan">
      <formula>"K$25"</formula>
    </cfRule>
    <cfRule type="cellIs" dxfId="525" priority="146" operator="greaterThan">
      <formula>"J&amp;25"</formula>
    </cfRule>
  </conditionalFormatting>
  <conditionalFormatting sqref="L103">
    <cfRule type="containsText" priority="150" operator="containsText" text="Excessivamente elevado">
      <formula>NOT(ISERROR(SEARCH("Excessivamente elevado",L103)))</formula>
    </cfRule>
    <cfRule type="containsText" dxfId="524" priority="151" operator="containsText" text="Válido">
      <formula>NOT(ISERROR(SEARCH("Válido",L103)))</formula>
    </cfRule>
    <cfRule type="containsText" dxfId="523" priority="152" operator="containsText" text="Inexequível">
      <formula>NOT(ISERROR(SEARCH("Inexequível",L103)))</formula>
    </cfRule>
    <cfRule type="aboveAverage" dxfId="522" priority="153" aboveAverage="0"/>
  </conditionalFormatting>
  <conditionalFormatting sqref="L108:L109">
    <cfRule type="containsText" dxfId="521" priority="140" operator="containsText" text="Excessivamente elevado">
      <formula>NOT(ISERROR(SEARCH("Excessivamente elevado",L108)))</formula>
    </cfRule>
  </conditionalFormatting>
  <conditionalFormatting sqref="L108:L109">
    <cfRule type="cellIs" dxfId="520" priority="138" operator="lessThan">
      <formula>"K$25"</formula>
    </cfRule>
    <cfRule type="cellIs" dxfId="519" priority="139" operator="greaterThan">
      <formula>"J$25"</formula>
    </cfRule>
  </conditionalFormatting>
  <conditionalFormatting sqref="L108:L109">
    <cfRule type="cellIs" dxfId="518" priority="136" operator="lessThan">
      <formula>"K$25"</formula>
    </cfRule>
    <cfRule type="cellIs" dxfId="517" priority="137" operator="greaterThan">
      <formula>"J&amp;25"</formula>
    </cfRule>
  </conditionalFormatting>
  <conditionalFormatting sqref="L108:L109">
    <cfRule type="containsText" priority="141" operator="containsText" text="Excessivamente elevado">
      <formula>NOT(ISERROR(SEARCH("Excessivamente elevado",L108)))</formula>
    </cfRule>
    <cfRule type="containsText" dxfId="516" priority="142" operator="containsText" text="Válido">
      <formula>NOT(ISERROR(SEARCH("Válido",L108)))</formula>
    </cfRule>
    <cfRule type="containsText" dxfId="515" priority="143" operator="containsText" text="Inexequível">
      <formula>NOT(ISERROR(SEARCH("Inexequível",L108)))</formula>
    </cfRule>
    <cfRule type="aboveAverage" dxfId="514" priority="144" aboveAverage="0"/>
  </conditionalFormatting>
  <conditionalFormatting sqref="L114">
    <cfRule type="containsText" dxfId="513" priority="131" operator="containsText" text="Excessivamente elevado">
      <formula>NOT(ISERROR(SEARCH("Excessivamente elevado",L114)))</formula>
    </cfRule>
  </conditionalFormatting>
  <conditionalFormatting sqref="L114">
    <cfRule type="cellIs" dxfId="512" priority="129" operator="lessThan">
      <formula>"K$25"</formula>
    </cfRule>
    <cfRule type="cellIs" dxfId="511" priority="130" operator="greaterThan">
      <formula>"J$25"</formula>
    </cfRule>
  </conditionalFormatting>
  <conditionalFormatting sqref="L114">
    <cfRule type="cellIs" dxfId="510" priority="127" operator="lessThan">
      <formula>"K$25"</formula>
    </cfRule>
    <cfRule type="cellIs" dxfId="509" priority="128" operator="greaterThan">
      <formula>"J&amp;25"</formula>
    </cfRule>
  </conditionalFormatting>
  <conditionalFormatting sqref="L114">
    <cfRule type="containsText" priority="132" operator="containsText" text="Excessivamente elevado">
      <formula>NOT(ISERROR(SEARCH("Excessivamente elevado",L114)))</formula>
    </cfRule>
    <cfRule type="containsText" dxfId="508" priority="133" operator="containsText" text="Válido">
      <formula>NOT(ISERROR(SEARCH("Válido",L114)))</formula>
    </cfRule>
    <cfRule type="containsText" dxfId="507" priority="134" operator="containsText" text="Inexequível">
      <formula>NOT(ISERROR(SEARCH("Inexequível",L114)))</formula>
    </cfRule>
    <cfRule type="aboveAverage" dxfId="506" priority="135" aboveAverage="0"/>
  </conditionalFormatting>
  <conditionalFormatting sqref="L115">
    <cfRule type="containsText" dxfId="505" priority="122" operator="containsText" text="Excessivamente elevado">
      <formula>NOT(ISERROR(SEARCH("Excessivamente elevado",L115)))</formula>
    </cfRule>
  </conditionalFormatting>
  <conditionalFormatting sqref="L115">
    <cfRule type="cellIs" dxfId="504" priority="120" operator="lessThan">
      <formula>"K$25"</formula>
    </cfRule>
    <cfRule type="cellIs" dxfId="503" priority="121" operator="greaterThan">
      <formula>"J$25"</formula>
    </cfRule>
  </conditionalFormatting>
  <conditionalFormatting sqref="L115">
    <cfRule type="cellIs" dxfId="502" priority="118" operator="lessThan">
      <formula>"K$25"</formula>
    </cfRule>
    <cfRule type="cellIs" dxfId="501" priority="119" operator="greaterThan">
      <formula>"J&amp;25"</formula>
    </cfRule>
  </conditionalFormatting>
  <conditionalFormatting sqref="L115">
    <cfRule type="containsText" priority="123" operator="containsText" text="Excessivamente elevado">
      <formula>NOT(ISERROR(SEARCH("Excessivamente elevado",L115)))</formula>
    </cfRule>
    <cfRule type="containsText" dxfId="500" priority="124" operator="containsText" text="Válido">
      <formula>NOT(ISERROR(SEARCH("Válido",L115)))</formula>
    </cfRule>
    <cfRule type="containsText" dxfId="499" priority="125" operator="containsText" text="Inexequível">
      <formula>NOT(ISERROR(SEARCH("Inexequível",L115)))</formula>
    </cfRule>
    <cfRule type="aboveAverage" dxfId="498" priority="126" aboveAverage="0"/>
  </conditionalFormatting>
  <conditionalFormatting sqref="L120">
    <cfRule type="containsText" dxfId="497" priority="113" operator="containsText" text="Excessivamente elevado">
      <formula>NOT(ISERROR(SEARCH("Excessivamente elevado",L120)))</formula>
    </cfRule>
  </conditionalFormatting>
  <conditionalFormatting sqref="L120">
    <cfRule type="cellIs" dxfId="496" priority="111" operator="lessThan">
      <formula>"K$25"</formula>
    </cfRule>
    <cfRule type="cellIs" dxfId="495" priority="112" operator="greaterThan">
      <formula>"J$25"</formula>
    </cfRule>
  </conditionalFormatting>
  <conditionalFormatting sqref="L120">
    <cfRule type="cellIs" dxfId="494" priority="109" operator="lessThan">
      <formula>"K$25"</formula>
    </cfRule>
    <cfRule type="cellIs" dxfId="493" priority="110" operator="greaterThan">
      <formula>"J&amp;25"</formula>
    </cfRule>
  </conditionalFormatting>
  <conditionalFormatting sqref="L120">
    <cfRule type="containsText" priority="114" operator="containsText" text="Excessivamente elevado">
      <formula>NOT(ISERROR(SEARCH("Excessivamente elevado",L120)))</formula>
    </cfRule>
    <cfRule type="containsText" dxfId="492" priority="115" operator="containsText" text="Válido">
      <formula>NOT(ISERROR(SEARCH("Válido",L120)))</formula>
    </cfRule>
    <cfRule type="containsText" dxfId="491" priority="116" operator="containsText" text="Inexequível">
      <formula>NOT(ISERROR(SEARCH("Inexequível",L120)))</formula>
    </cfRule>
    <cfRule type="aboveAverage" dxfId="490" priority="117" aboveAverage="0"/>
  </conditionalFormatting>
  <conditionalFormatting sqref="L121">
    <cfRule type="containsText" dxfId="489" priority="104" operator="containsText" text="Excessivamente elevado">
      <formula>NOT(ISERROR(SEARCH("Excessivamente elevado",L121)))</formula>
    </cfRule>
  </conditionalFormatting>
  <conditionalFormatting sqref="L121">
    <cfRule type="cellIs" dxfId="488" priority="102" operator="lessThan">
      <formula>"K$25"</formula>
    </cfRule>
    <cfRule type="cellIs" dxfId="487" priority="103" operator="greaterThan">
      <formula>"J$25"</formula>
    </cfRule>
  </conditionalFormatting>
  <conditionalFormatting sqref="L121">
    <cfRule type="cellIs" dxfId="486" priority="100" operator="lessThan">
      <formula>"K$25"</formula>
    </cfRule>
    <cfRule type="cellIs" dxfId="485" priority="101" operator="greaterThan">
      <formula>"J&amp;25"</formula>
    </cfRule>
  </conditionalFormatting>
  <conditionalFormatting sqref="L121">
    <cfRule type="containsText" priority="105" operator="containsText" text="Excessivamente elevado">
      <formula>NOT(ISERROR(SEARCH("Excessivamente elevado",L121)))</formula>
    </cfRule>
    <cfRule type="containsText" dxfId="484" priority="106" operator="containsText" text="Válido">
      <formula>NOT(ISERROR(SEARCH("Válido",L121)))</formula>
    </cfRule>
    <cfRule type="containsText" dxfId="483" priority="107" operator="containsText" text="Inexequível">
      <formula>NOT(ISERROR(SEARCH("Inexequível",L121)))</formula>
    </cfRule>
    <cfRule type="aboveAverage" dxfId="482" priority="108" aboveAverage="0"/>
  </conditionalFormatting>
  <conditionalFormatting sqref="M65">
    <cfRule type="containsText" dxfId="481" priority="95" operator="containsText" text="Excessivamente elevado">
      <formula>NOT(ISERROR(SEARCH("Excessivamente elevado",M65)))</formula>
    </cfRule>
  </conditionalFormatting>
  <conditionalFormatting sqref="M65">
    <cfRule type="cellIs" dxfId="480" priority="93" operator="lessThan">
      <formula>"K$25"</formula>
    </cfRule>
    <cfRule type="cellIs" dxfId="479" priority="94" operator="greaterThan">
      <formula>"J$25"</formula>
    </cfRule>
  </conditionalFormatting>
  <conditionalFormatting sqref="M65">
    <cfRule type="cellIs" dxfId="478" priority="91" operator="lessThan">
      <formula>"K$25"</formula>
    </cfRule>
    <cfRule type="cellIs" dxfId="477" priority="92" operator="greaterThan">
      <formula>"J&amp;25"</formula>
    </cfRule>
  </conditionalFormatting>
  <conditionalFormatting sqref="M65">
    <cfRule type="containsText" priority="96" operator="containsText" text="Excessivamente elevado">
      <formula>NOT(ISERROR(SEARCH("Excessivamente elevado",M65)))</formula>
    </cfRule>
    <cfRule type="containsText" dxfId="476" priority="97" operator="containsText" text="Válido">
      <formula>NOT(ISERROR(SEARCH("Válido",M65)))</formula>
    </cfRule>
    <cfRule type="containsText" dxfId="475" priority="98" operator="containsText" text="Inexequível">
      <formula>NOT(ISERROR(SEARCH("Inexequível",M65)))</formula>
    </cfRule>
    <cfRule type="aboveAverage" dxfId="474" priority="99" aboveAverage="0"/>
  </conditionalFormatting>
  <conditionalFormatting sqref="M77">
    <cfRule type="containsText" dxfId="473" priority="86" operator="containsText" text="Excessivamente elevado">
      <formula>NOT(ISERROR(SEARCH("Excessivamente elevado",M77)))</formula>
    </cfRule>
  </conditionalFormatting>
  <conditionalFormatting sqref="M77">
    <cfRule type="cellIs" dxfId="472" priority="84" operator="lessThan">
      <formula>"K$25"</formula>
    </cfRule>
    <cfRule type="cellIs" dxfId="471" priority="85" operator="greaterThan">
      <formula>"J$25"</formula>
    </cfRule>
  </conditionalFormatting>
  <conditionalFormatting sqref="M77">
    <cfRule type="cellIs" dxfId="470" priority="82" operator="lessThan">
      <formula>"K$25"</formula>
    </cfRule>
    <cfRule type="cellIs" dxfId="469" priority="83" operator="greaterThan">
      <formula>"J&amp;25"</formula>
    </cfRule>
  </conditionalFormatting>
  <conditionalFormatting sqref="M77">
    <cfRule type="containsText" priority="87" operator="containsText" text="Excessivamente elevado">
      <formula>NOT(ISERROR(SEARCH("Excessivamente elevado",M77)))</formula>
    </cfRule>
    <cfRule type="containsText" dxfId="468" priority="88" operator="containsText" text="Válido">
      <formula>NOT(ISERROR(SEARCH("Válido",M77)))</formula>
    </cfRule>
    <cfRule type="containsText" dxfId="467" priority="89" operator="containsText" text="Inexequível">
      <formula>NOT(ISERROR(SEARCH("Inexequível",M77)))</formula>
    </cfRule>
    <cfRule type="aboveAverage" dxfId="466" priority="90" aboveAverage="0"/>
  </conditionalFormatting>
  <conditionalFormatting sqref="M83">
    <cfRule type="containsText" dxfId="465" priority="77" operator="containsText" text="Excessivamente elevado">
      <formula>NOT(ISERROR(SEARCH("Excessivamente elevado",M83)))</formula>
    </cfRule>
  </conditionalFormatting>
  <conditionalFormatting sqref="M83">
    <cfRule type="cellIs" dxfId="464" priority="75" operator="lessThan">
      <formula>"K$25"</formula>
    </cfRule>
    <cfRule type="cellIs" dxfId="463" priority="76" operator="greaterThan">
      <formula>"J$25"</formula>
    </cfRule>
  </conditionalFormatting>
  <conditionalFormatting sqref="M83">
    <cfRule type="cellIs" dxfId="462" priority="73" operator="lessThan">
      <formula>"K$25"</formula>
    </cfRule>
    <cfRule type="cellIs" dxfId="461" priority="74" operator="greaterThan">
      <formula>"J&amp;25"</formula>
    </cfRule>
  </conditionalFormatting>
  <conditionalFormatting sqref="M83">
    <cfRule type="containsText" priority="78" operator="containsText" text="Excessivamente elevado">
      <formula>NOT(ISERROR(SEARCH("Excessivamente elevado",M83)))</formula>
    </cfRule>
    <cfRule type="containsText" dxfId="460" priority="79" operator="containsText" text="Válido">
      <formula>NOT(ISERROR(SEARCH("Válido",M83)))</formula>
    </cfRule>
    <cfRule type="containsText" dxfId="459" priority="80" operator="containsText" text="Inexequível">
      <formula>NOT(ISERROR(SEARCH("Inexequível",M83)))</formula>
    </cfRule>
    <cfRule type="aboveAverage" dxfId="458" priority="81" aboveAverage="0"/>
  </conditionalFormatting>
  <conditionalFormatting sqref="M89">
    <cfRule type="containsText" dxfId="457" priority="68" operator="containsText" text="Excessivamente elevado">
      <formula>NOT(ISERROR(SEARCH("Excessivamente elevado",M89)))</formula>
    </cfRule>
  </conditionalFormatting>
  <conditionalFormatting sqref="M89">
    <cfRule type="cellIs" dxfId="456" priority="66" operator="lessThan">
      <formula>"K$25"</formula>
    </cfRule>
    <cfRule type="cellIs" dxfId="455" priority="67" operator="greaterThan">
      <formula>"J$25"</formula>
    </cfRule>
  </conditionalFormatting>
  <conditionalFormatting sqref="M89">
    <cfRule type="cellIs" dxfId="454" priority="64" operator="lessThan">
      <formula>"K$25"</formula>
    </cfRule>
    <cfRule type="cellIs" dxfId="453" priority="65" operator="greaterThan">
      <formula>"J&amp;25"</formula>
    </cfRule>
  </conditionalFormatting>
  <conditionalFormatting sqref="M89">
    <cfRule type="containsText" priority="69" operator="containsText" text="Excessivamente elevado">
      <formula>NOT(ISERROR(SEARCH("Excessivamente elevado",M89)))</formula>
    </cfRule>
    <cfRule type="containsText" dxfId="452" priority="70" operator="containsText" text="Válido">
      <formula>NOT(ISERROR(SEARCH("Válido",M89)))</formula>
    </cfRule>
    <cfRule type="containsText" dxfId="451" priority="71" operator="containsText" text="Inexequível">
      <formula>NOT(ISERROR(SEARCH("Inexequível",M89)))</formula>
    </cfRule>
    <cfRule type="aboveAverage" dxfId="450" priority="72" aboveAverage="0"/>
  </conditionalFormatting>
  <conditionalFormatting sqref="M95">
    <cfRule type="containsText" dxfId="449" priority="59" operator="containsText" text="Excessivamente elevado">
      <formula>NOT(ISERROR(SEARCH("Excessivamente elevado",M95)))</formula>
    </cfRule>
  </conditionalFormatting>
  <conditionalFormatting sqref="M95">
    <cfRule type="cellIs" dxfId="448" priority="57" operator="lessThan">
      <formula>"K$25"</formula>
    </cfRule>
    <cfRule type="cellIs" dxfId="447" priority="58" operator="greaterThan">
      <formula>"J$25"</formula>
    </cfRule>
  </conditionalFormatting>
  <conditionalFormatting sqref="M95">
    <cfRule type="cellIs" dxfId="446" priority="55" operator="lessThan">
      <formula>"K$25"</formula>
    </cfRule>
    <cfRule type="cellIs" dxfId="445" priority="56" operator="greaterThan">
      <formula>"J&amp;25"</formula>
    </cfRule>
  </conditionalFormatting>
  <conditionalFormatting sqref="M95">
    <cfRule type="containsText" priority="60" operator="containsText" text="Excessivamente elevado">
      <formula>NOT(ISERROR(SEARCH("Excessivamente elevado",M95)))</formula>
    </cfRule>
    <cfRule type="containsText" dxfId="444" priority="61" operator="containsText" text="Válido">
      <formula>NOT(ISERROR(SEARCH("Válido",M95)))</formula>
    </cfRule>
    <cfRule type="containsText" dxfId="443" priority="62" operator="containsText" text="Inexequível">
      <formula>NOT(ISERROR(SEARCH("Inexequível",M95)))</formula>
    </cfRule>
    <cfRule type="aboveAverage" dxfId="442" priority="63" aboveAverage="0"/>
  </conditionalFormatting>
  <conditionalFormatting sqref="M100">
    <cfRule type="containsText" dxfId="441" priority="50" operator="containsText" text="Excessivamente elevado">
      <formula>NOT(ISERROR(SEARCH("Excessivamente elevado",M100)))</formula>
    </cfRule>
  </conditionalFormatting>
  <conditionalFormatting sqref="M100">
    <cfRule type="cellIs" dxfId="440" priority="48" operator="lessThan">
      <formula>"K$25"</formula>
    </cfRule>
    <cfRule type="cellIs" dxfId="439" priority="49" operator="greaterThan">
      <formula>"J$25"</formula>
    </cfRule>
  </conditionalFormatting>
  <conditionalFormatting sqref="M100">
    <cfRule type="cellIs" dxfId="438" priority="46" operator="lessThan">
      <formula>"K$25"</formula>
    </cfRule>
    <cfRule type="cellIs" dxfId="437" priority="47" operator="greaterThan">
      <formula>"J&amp;25"</formula>
    </cfRule>
  </conditionalFormatting>
  <conditionalFormatting sqref="M100">
    <cfRule type="containsText" priority="51" operator="containsText" text="Excessivamente elevado">
      <formula>NOT(ISERROR(SEARCH("Excessivamente elevado",M100)))</formula>
    </cfRule>
    <cfRule type="containsText" dxfId="436" priority="52" operator="containsText" text="Válido">
      <formula>NOT(ISERROR(SEARCH("Válido",M100)))</formula>
    </cfRule>
    <cfRule type="containsText" dxfId="435" priority="53" operator="containsText" text="Inexequível">
      <formula>NOT(ISERROR(SEARCH("Inexequível",M100)))</formula>
    </cfRule>
    <cfRule type="aboveAverage" dxfId="434" priority="54" aboveAverage="0"/>
  </conditionalFormatting>
  <conditionalFormatting sqref="M101">
    <cfRule type="containsText" dxfId="433" priority="41" operator="containsText" text="Excessivamente elevado">
      <formula>NOT(ISERROR(SEARCH("Excessivamente elevado",M101)))</formula>
    </cfRule>
  </conditionalFormatting>
  <conditionalFormatting sqref="M101">
    <cfRule type="cellIs" dxfId="432" priority="39" operator="lessThan">
      <formula>"K$25"</formula>
    </cfRule>
    <cfRule type="cellIs" dxfId="431" priority="40" operator="greaterThan">
      <formula>"J$25"</formula>
    </cfRule>
  </conditionalFormatting>
  <conditionalFormatting sqref="M101">
    <cfRule type="cellIs" dxfId="430" priority="37" operator="lessThan">
      <formula>"K$25"</formula>
    </cfRule>
    <cfRule type="cellIs" dxfId="429" priority="38" operator="greaterThan">
      <formula>"J&amp;25"</formula>
    </cfRule>
  </conditionalFormatting>
  <conditionalFormatting sqref="M101">
    <cfRule type="containsText" priority="42" operator="containsText" text="Excessivamente elevado">
      <formula>NOT(ISERROR(SEARCH("Excessivamente elevado",M101)))</formula>
    </cfRule>
    <cfRule type="containsText" dxfId="428" priority="43" operator="containsText" text="Válido">
      <formula>NOT(ISERROR(SEARCH("Válido",M101)))</formula>
    </cfRule>
    <cfRule type="containsText" dxfId="427" priority="44" operator="containsText" text="Inexequível">
      <formula>NOT(ISERROR(SEARCH("Inexequível",M101)))</formula>
    </cfRule>
    <cfRule type="aboveAverage" dxfId="426" priority="45" aboveAverage="0"/>
  </conditionalFormatting>
  <conditionalFormatting sqref="M107">
    <cfRule type="containsText" dxfId="425" priority="32" operator="containsText" text="Excessivamente elevado">
      <formula>NOT(ISERROR(SEARCH("Excessivamente elevado",M107)))</formula>
    </cfRule>
  </conditionalFormatting>
  <conditionalFormatting sqref="M107">
    <cfRule type="cellIs" dxfId="424" priority="30" operator="lessThan">
      <formula>"K$25"</formula>
    </cfRule>
    <cfRule type="cellIs" dxfId="423" priority="31" operator="greaterThan">
      <formula>"J$25"</formula>
    </cfRule>
  </conditionalFormatting>
  <conditionalFormatting sqref="M107">
    <cfRule type="cellIs" dxfId="422" priority="28" operator="lessThan">
      <formula>"K$25"</formula>
    </cfRule>
    <cfRule type="cellIs" dxfId="421" priority="29" operator="greaterThan">
      <formula>"J&amp;25"</formula>
    </cfRule>
  </conditionalFormatting>
  <conditionalFormatting sqref="M107">
    <cfRule type="containsText" priority="33" operator="containsText" text="Excessivamente elevado">
      <formula>NOT(ISERROR(SEARCH("Excessivamente elevado",M107)))</formula>
    </cfRule>
    <cfRule type="containsText" dxfId="420" priority="34" operator="containsText" text="Válido">
      <formula>NOT(ISERROR(SEARCH("Válido",M107)))</formula>
    </cfRule>
    <cfRule type="containsText" dxfId="419" priority="35" operator="containsText" text="Inexequível">
      <formula>NOT(ISERROR(SEARCH("Inexequível",M107)))</formula>
    </cfRule>
    <cfRule type="aboveAverage" dxfId="418" priority="36" aboveAverage="0"/>
  </conditionalFormatting>
  <conditionalFormatting sqref="M119">
    <cfRule type="containsText" dxfId="417" priority="23" operator="containsText" text="Excessivamente elevado">
      <formula>NOT(ISERROR(SEARCH("Excessivamente elevado",M119)))</formula>
    </cfRule>
  </conditionalFormatting>
  <conditionalFormatting sqref="M119">
    <cfRule type="cellIs" dxfId="416" priority="21" operator="lessThan">
      <formula>"K$25"</formula>
    </cfRule>
    <cfRule type="cellIs" dxfId="415" priority="22" operator="greaterThan">
      <formula>"J$25"</formula>
    </cfRule>
  </conditionalFormatting>
  <conditionalFormatting sqref="M119">
    <cfRule type="cellIs" dxfId="414" priority="19" operator="lessThan">
      <formula>"K$25"</formula>
    </cfRule>
    <cfRule type="cellIs" dxfId="413" priority="20" operator="greaterThan">
      <formula>"J&amp;25"</formula>
    </cfRule>
  </conditionalFormatting>
  <conditionalFormatting sqref="M119">
    <cfRule type="containsText" priority="24" operator="containsText" text="Excessivamente elevado">
      <formula>NOT(ISERROR(SEARCH("Excessivamente elevado",M119)))</formula>
    </cfRule>
    <cfRule type="containsText" dxfId="412" priority="25" operator="containsText" text="Válido">
      <formula>NOT(ISERROR(SEARCH("Válido",M119)))</formula>
    </cfRule>
    <cfRule type="containsText" dxfId="411" priority="26" operator="containsText" text="Inexequível">
      <formula>NOT(ISERROR(SEARCH("Inexequível",M119)))</formula>
    </cfRule>
    <cfRule type="aboveAverage" dxfId="410" priority="27" aboveAverage="0"/>
  </conditionalFormatting>
  <conditionalFormatting sqref="M125:M126">
    <cfRule type="containsText" dxfId="409" priority="14" operator="containsText" text="Excessivamente elevado">
      <formula>NOT(ISERROR(SEARCH("Excessivamente elevado",M125)))</formula>
    </cfRule>
  </conditionalFormatting>
  <conditionalFormatting sqref="M125:M126">
    <cfRule type="cellIs" dxfId="408" priority="12" operator="lessThan">
      <formula>"K$25"</formula>
    </cfRule>
    <cfRule type="cellIs" dxfId="407" priority="13" operator="greaterThan">
      <formula>"J$25"</formula>
    </cfRule>
  </conditionalFormatting>
  <conditionalFormatting sqref="M125:M126">
    <cfRule type="cellIs" dxfId="406" priority="10" operator="lessThan">
      <formula>"K$25"</formula>
    </cfRule>
    <cfRule type="cellIs" dxfId="405" priority="11" operator="greaterThan">
      <formula>"J&amp;25"</formula>
    </cfRule>
  </conditionalFormatting>
  <conditionalFormatting sqref="M125:M126">
    <cfRule type="containsText" priority="15" operator="containsText" text="Excessivamente elevado">
      <formula>NOT(ISERROR(SEARCH("Excessivamente elevado",M125)))</formula>
    </cfRule>
    <cfRule type="containsText" dxfId="404" priority="16" operator="containsText" text="Válido">
      <formula>NOT(ISERROR(SEARCH("Válido",M125)))</formula>
    </cfRule>
    <cfRule type="containsText" dxfId="403" priority="17" operator="containsText" text="Inexequível">
      <formula>NOT(ISERROR(SEARCH("Inexequível",M125)))</formula>
    </cfRule>
    <cfRule type="aboveAverage" dxfId="402" priority="18" aboveAverage="0"/>
  </conditionalFormatting>
  <conditionalFormatting sqref="M71">
    <cfRule type="containsText" dxfId="401" priority="5" operator="containsText" text="Excessivamente elevado">
      <formula>NOT(ISERROR(SEARCH("Excessivamente elevado",M71)))</formula>
    </cfRule>
  </conditionalFormatting>
  <conditionalFormatting sqref="M71">
    <cfRule type="cellIs" dxfId="400" priority="3" operator="lessThan">
      <formula>"K$25"</formula>
    </cfRule>
    <cfRule type="cellIs" dxfId="399" priority="4" operator="greaterThan">
      <formula>"J$25"</formula>
    </cfRule>
  </conditionalFormatting>
  <conditionalFormatting sqref="M71">
    <cfRule type="cellIs" dxfId="398" priority="1" operator="lessThan">
      <formula>"K$25"</formula>
    </cfRule>
    <cfRule type="cellIs" dxfId="397" priority="2" operator="greaterThan">
      <formula>"J&amp;25"</formula>
    </cfRule>
  </conditionalFormatting>
  <conditionalFormatting sqref="M71">
    <cfRule type="containsText" priority="6" operator="containsText" text="Excessivamente elevado">
      <formula>NOT(ISERROR(SEARCH("Excessivamente elevado",M71)))</formula>
    </cfRule>
    <cfRule type="containsText" dxfId="396" priority="7" operator="containsText" text="Válido">
      <formula>NOT(ISERROR(SEARCH("Válido",M71)))</formula>
    </cfRule>
    <cfRule type="containsText" dxfId="395" priority="8" operator="containsText" text="Inexequível">
      <formula>NOT(ISERROR(SEARCH("Inexequível",M71)))</formula>
    </cfRule>
    <cfRule type="aboveAverage" dxfId="394" priority="9" aboveAverage="0"/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A98C-71EE-4124-A0D8-F76D68B85B19}">
  <dimension ref="A1:O25"/>
  <sheetViews>
    <sheetView topLeftCell="A15" workbookViewId="0">
      <selection activeCell="A24" sqref="A24:O25"/>
    </sheetView>
  </sheetViews>
  <sheetFormatPr defaultRowHeight="15" x14ac:dyDescent="0.25"/>
  <cols>
    <col min="2" max="2" width="22.7109375" bestFit="1" customWidth="1"/>
    <col min="5" max="5" width="15.85546875" bestFit="1" customWidth="1"/>
    <col min="6" max="6" width="24.85546875" bestFit="1" customWidth="1"/>
    <col min="7" max="7" width="17.5703125" customWidth="1"/>
    <col min="9" max="10" width="12.42578125" bestFit="1" customWidth="1"/>
    <col min="11" max="11" width="23.85546875" bestFit="1" customWidth="1"/>
    <col min="13" max="13" width="17.5703125" customWidth="1"/>
    <col min="14" max="14" width="12.42578125" bestFit="1" customWidth="1"/>
    <col min="15" max="15" width="13.5703125" bestFit="1" customWidth="1"/>
  </cols>
  <sheetData>
    <row r="1" spans="1:15" ht="15.75" thickBot="1" x14ac:dyDescent="0.3">
      <c r="A1" s="116" t="s">
        <v>107</v>
      </c>
    </row>
    <row r="3" spans="1:15" x14ac:dyDescent="0.25">
      <c r="A3" s="74" t="s">
        <v>99</v>
      </c>
      <c r="B3" s="74">
        <v>13</v>
      </c>
      <c r="C3" s="88"/>
      <c r="D3" s="88"/>
      <c r="E3" s="33"/>
      <c r="F3" s="74" t="s">
        <v>99</v>
      </c>
      <c r="G3" s="74">
        <v>14</v>
      </c>
      <c r="H3" s="88"/>
      <c r="I3" s="88"/>
    </row>
    <row r="4" spans="1:15" x14ac:dyDescent="0.25">
      <c r="A4" s="29" t="s">
        <v>0</v>
      </c>
      <c r="B4" s="30"/>
      <c r="C4" s="30"/>
      <c r="D4" s="31"/>
      <c r="E4" s="77">
        <f>TRUNC(AVERAGE(I12:I17),2)</f>
        <v>522.66</v>
      </c>
      <c r="F4" s="29" t="s">
        <v>0</v>
      </c>
      <c r="G4" s="30"/>
      <c r="H4" s="30"/>
      <c r="I4" s="77">
        <f>TRUNC(AVERAGE(I18:I23),2)</f>
        <v>547.66</v>
      </c>
    </row>
    <row r="5" spans="1:15" x14ac:dyDescent="0.25">
      <c r="A5" s="29" t="s">
        <v>1</v>
      </c>
      <c r="B5" s="30"/>
      <c r="C5" s="30"/>
      <c r="D5" s="31"/>
      <c r="E5" s="77">
        <f>_xlfn.STDEV.S(I12:I17)</f>
        <v>161.89127236100981</v>
      </c>
      <c r="F5" s="29" t="s">
        <v>1</v>
      </c>
      <c r="G5" s="30"/>
      <c r="H5" s="30"/>
      <c r="I5" s="77">
        <f>_xlfn.STDEV.S(I18:I23)</f>
        <v>177.76103078759041</v>
      </c>
    </row>
    <row r="6" spans="1:15" x14ac:dyDescent="0.25">
      <c r="A6" s="29" t="s">
        <v>18</v>
      </c>
      <c r="B6" s="30"/>
      <c r="C6" s="30"/>
      <c r="D6" s="31"/>
      <c r="E6" s="32">
        <f>(E5/E4)*100</f>
        <v>30.974490560021778</v>
      </c>
      <c r="F6" s="29" t="s">
        <v>18</v>
      </c>
      <c r="G6" s="30"/>
      <c r="H6" s="30"/>
      <c r="I6" s="32">
        <f>(I5/I4)*100</f>
        <v>32.458282654857108</v>
      </c>
    </row>
    <row r="7" spans="1:15" x14ac:dyDescent="0.25">
      <c r="A7" s="29" t="s">
        <v>2</v>
      </c>
      <c r="B7" s="30"/>
      <c r="C7" s="30"/>
      <c r="D7" s="31"/>
      <c r="E7" s="78" t="str">
        <f>IF(E6&gt;25,"Mediana","Média")</f>
        <v>Mediana</v>
      </c>
      <c r="F7" s="29" t="s">
        <v>2</v>
      </c>
      <c r="G7" s="30"/>
      <c r="H7" s="30"/>
      <c r="I7" s="78" t="str">
        <f>IF(I6&gt;25,"Mediana","Média")</f>
        <v>Mediana</v>
      </c>
    </row>
    <row r="8" spans="1:15" x14ac:dyDescent="0.25">
      <c r="A8" s="29" t="s">
        <v>3</v>
      </c>
      <c r="B8" s="30"/>
      <c r="C8" s="30"/>
      <c r="D8" s="31"/>
      <c r="E8" s="77">
        <f>MIN(I12:I17)</f>
        <v>308</v>
      </c>
      <c r="F8" s="29" t="s">
        <v>3</v>
      </c>
      <c r="G8" s="30"/>
      <c r="H8" s="30"/>
      <c r="I8" s="77">
        <f>MIN(I18:I23)</f>
        <v>308</v>
      </c>
    </row>
    <row r="9" spans="1:15" ht="15.75" thickBot="1" x14ac:dyDescent="0.3"/>
    <row r="10" spans="1:15" ht="15" customHeight="1" x14ac:dyDescent="0.25">
      <c r="A10" s="257" t="s">
        <v>5</v>
      </c>
      <c r="B10" s="192" t="s">
        <v>6</v>
      </c>
      <c r="C10" s="192" t="s">
        <v>7</v>
      </c>
      <c r="D10" s="192" t="s">
        <v>8</v>
      </c>
      <c r="E10" s="192" t="s">
        <v>19</v>
      </c>
      <c r="F10" s="192" t="s">
        <v>20</v>
      </c>
      <c r="G10" s="192" t="s">
        <v>9</v>
      </c>
      <c r="H10" s="192" t="s">
        <v>10</v>
      </c>
      <c r="I10" s="233" t="s">
        <v>11</v>
      </c>
      <c r="J10" s="231" t="s">
        <v>38</v>
      </c>
      <c r="K10" s="222" t="s">
        <v>12</v>
      </c>
      <c r="L10" s="227" t="s">
        <v>61</v>
      </c>
      <c r="M10" s="228"/>
      <c r="N10" s="206" t="s">
        <v>13</v>
      </c>
      <c r="O10" s="207"/>
    </row>
    <row r="11" spans="1:15" ht="15.75" thickBot="1" x14ac:dyDescent="0.3">
      <c r="A11" s="258"/>
      <c r="B11" s="259"/>
      <c r="C11" s="259"/>
      <c r="D11" s="259"/>
      <c r="E11" s="259"/>
      <c r="F11" s="259"/>
      <c r="G11" s="259"/>
      <c r="H11" s="259"/>
      <c r="I11" s="263"/>
      <c r="J11" s="264"/>
      <c r="K11" s="260"/>
      <c r="L11" s="261"/>
      <c r="M11" s="262"/>
      <c r="N11" s="146" t="s">
        <v>14</v>
      </c>
      <c r="O11" s="147" t="s">
        <v>15</v>
      </c>
    </row>
    <row r="12" spans="1:15" ht="51.75" thickBot="1" x14ac:dyDescent="0.3">
      <c r="A12" s="200">
        <v>14</v>
      </c>
      <c r="B12" s="239" t="s">
        <v>78</v>
      </c>
      <c r="C12" s="197" t="s">
        <v>127</v>
      </c>
      <c r="D12" s="196">
        <v>30</v>
      </c>
      <c r="E12" s="85" t="s">
        <v>90</v>
      </c>
      <c r="F12" s="41" t="s">
        <v>4</v>
      </c>
      <c r="G12" s="38" t="s">
        <v>97</v>
      </c>
      <c r="H12" s="39" t="s">
        <v>37</v>
      </c>
      <c r="I12" s="63">
        <v>308</v>
      </c>
      <c r="J12" s="254">
        <f>TRUNC(AVERAGE(I12:I17),2)</f>
        <v>522.66</v>
      </c>
      <c r="K12" s="53" t="str">
        <f>IF(I12&gt;($J$12*1.3),"EXCESSIVAMENTE ELEVADO",IF(I12&lt;($J$12*0.7),"INEXEQUÍVEL","VÁLIDO"))</f>
        <v>INEXEQUÍVEL</v>
      </c>
      <c r="L12" s="180">
        <f>I12/$J$12</f>
        <v>0.58929323078100493</v>
      </c>
      <c r="M12" s="177" t="s">
        <v>134</v>
      </c>
      <c r="N12" s="219">
        <f>TRUNC(MEDIAN(I12:I16),2)</f>
        <v>550</v>
      </c>
      <c r="O12" s="203">
        <f>D12*N12</f>
        <v>16500</v>
      </c>
    </row>
    <row r="13" spans="1:15" ht="51" x14ac:dyDescent="0.25">
      <c r="A13" s="200"/>
      <c r="B13" s="239"/>
      <c r="C13" s="197"/>
      <c r="D13" s="197"/>
      <c r="E13" s="26" t="s">
        <v>66</v>
      </c>
      <c r="F13" s="41" t="s">
        <v>4</v>
      </c>
      <c r="G13" s="20" t="s">
        <v>93</v>
      </c>
      <c r="H13" s="20" t="s">
        <v>37</v>
      </c>
      <c r="I13" s="64">
        <v>350</v>
      </c>
      <c r="J13" s="255"/>
      <c r="K13" s="50" t="str">
        <f t="shared" ref="K13:K17" si="0">IF(I13&gt;($J$12*1.3),"EXCESSIVAMENTE ELEVADO",IF(I13&lt;($J$12*0.7),"INEXEQUÍVEL","VÁLIDO"))</f>
        <v>INEXEQUÍVEL</v>
      </c>
      <c r="L13" s="180">
        <f>I13/$J$12</f>
        <v>0.66965139861477829</v>
      </c>
      <c r="M13" s="177" t="s">
        <v>134</v>
      </c>
      <c r="N13" s="220"/>
      <c r="O13" s="204"/>
    </row>
    <row r="14" spans="1:15" ht="51" x14ac:dyDescent="0.25">
      <c r="A14" s="200"/>
      <c r="B14" s="239"/>
      <c r="C14" s="197"/>
      <c r="D14" s="197"/>
      <c r="E14" s="82" t="s">
        <v>91</v>
      </c>
      <c r="F14" s="41" t="s">
        <v>4</v>
      </c>
      <c r="G14" s="41" t="s">
        <v>93</v>
      </c>
      <c r="H14" s="39" t="s">
        <v>37</v>
      </c>
      <c r="I14" s="59">
        <v>550</v>
      </c>
      <c r="J14" s="255"/>
      <c r="K14" s="50" t="str">
        <f t="shared" si="0"/>
        <v>VÁLIDO</v>
      </c>
      <c r="L14" s="180"/>
      <c r="M14" s="57"/>
      <c r="N14" s="220"/>
      <c r="O14" s="204"/>
    </row>
    <row r="15" spans="1:15" ht="51.75" x14ac:dyDescent="0.25">
      <c r="A15" s="200"/>
      <c r="B15" s="239"/>
      <c r="C15" s="197"/>
      <c r="D15" s="197"/>
      <c r="E15" s="82" t="s">
        <v>92</v>
      </c>
      <c r="F15" s="22" t="s">
        <v>4</v>
      </c>
      <c r="G15" s="22" t="s">
        <v>98</v>
      </c>
      <c r="H15" s="71" t="s">
        <v>62</v>
      </c>
      <c r="I15" s="61">
        <v>557.98</v>
      </c>
      <c r="J15" s="255"/>
      <c r="K15" s="50" t="str">
        <f t="shared" si="0"/>
        <v>VÁLIDO</v>
      </c>
      <c r="L15" s="180"/>
      <c r="M15" s="57"/>
      <c r="N15" s="220"/>
      <c r="O15" s="204"/>
    </row>
    <row r="16" spans="1:15" ht="51" x14ac:dyDescent="0.25">
      <c r="A16" s="200"/>
      <c r="B16" s="239"/>
      <c r="C16" s="197"/>
      <c r="D16" s="197"/>
      <c r="E16" s="20" t="s">
        <v>89</v>
      </c>
      <c r="F16" s="22" t="s">
        <v>16</v>
      </c>
      <c r="G16" s="20" t="s">
        <v>96</v>
      </c>
      <c r="H16" s="20" t="s">
        <v>37</v>
      </c>
      <c r="I16" s="66">
        <v>670</v>
      </c>
      <c r="J16" s="255"/>
      <c r="K16" s="50" t="str">
        <f t="shared" si="0"/>
        <v>VÁLIDO</v>
      </c>
      <c r="L16" s="180"/>
      <c r="M16" s="57"/>
      <c r="N16" s="220"/>
      <c r="O16" s="204"/>
    </row>
    <row r="17" spans="1:15" ht="51.75" thickBot="1" x14ac:dyDescent="0.3">
      <c r="A17" s="214"/>
      <c r="B17" s="240"/>
      <c r="C17" s="198"/>
      <c r="D17" s="198"/>
      <c r="E17" s="81" t="s">
        <v>88</v>
      </c>
      <c r="F17" s="24" t="s">
        <v>16</v>
      </c>
      <c r="G17" s="42" t="s">
        <v>93</v>
      </c>
      <c r="H17" s="39" t="s">
        <v>37</v>
      </c>
      <c r="I17" s="67">
        <v>700</v>
      </c>
      <c r="J17" s="256"/>
      <c r="K17" s="54" t="str">
        <f t="shared" si="0"/>
        <v>EXCESSIVAMENTE ELEVADO</v>
      </c>
      <c r="L17" s="183">
        <f>(I17-J12)/J12</f>
        <v>0.33930279722955659</v>
      </c>
      <c r="M17" s="178" t="s">
        <v>135</v>
      </c>
      <c r="N17" s="221"/>
      <c r="O17" s="205"/>
    </row>
    <row r="18" spans="1:15" ht="51" x14ac:dyDescent="0.25">
      <c r="A18" s="199">
        <v>15</v>
      </c>
      <c r="B18" s="238" t="s">
        <v>79</v>
      </c>
      <c r="C18" s="196" t="s">
        <v>127</v>
      </c>
      <c r="D18" s="196">
        <v>22</v>
      </c>
      <c r="E18" s="84" t="s">
        <v>90</v>
      </c>
      <c r="F18" s="40" t="s">
        <v>4</v>
      </c>
      <c r="G18" s="38" t="s">
        <v>97</v>
      </c>
      <c r="H18" s="46" t="s">
        <v>37</v>
      </c>
      <c r="I18" s="64">
        <v>308</v>
      </c>
      <c r="J18" s="254">
        <f>TRUNC(AVERAGE(I18:I23),2)</f>
        <v>547.66</v>
      </c>
      <c r="K18" s="53" t="str">
        <f>IF(I18&gt;($J$12*1.3),"EXCESSIVAMENTE ELEVADO",IF(I18&lt;($J$12*0.7),"INEXEQUÍVEL","VÁLIDO"))</f>
        <v>INEXEQUÍVEL</v>
      </c>
      <c r="L18" s="180">
        <f>I18/$J$18</f>
        <v>0.56239272541357777</v>
      </c>
      <c r="M18" s="177" t="s">
        <v>134</v>
      </c>
      <c r="N18" s="219">
        <f>TRUNC(MEDIAN(I18:I23),2)</f>
        <v>613.99</v>
      </c>
      <c r="O18" s="203">
        <f>D18*N18</f>
        <v>13507.78</v>
      </c>
    </row>
    <row r="19" spans="1:15" ht="51" x14ac:dyDescent="0.25">
      <c r="A19" s="200"/>
      <c r="B19" s="239"/>
      <c r="C19" s="197"/>
      <c r="D19" s="197"/>
      <c r="E19" s="28" t="s">
        <v>66</v>
      </c>
      <c r="F19" s="41" t="s">
        <v>4</v>
      </c>
      <c r="G19" s="41" t="s">
        <v>93</v>
      </c>
      <c r="H19" s="20" t="s">
        <v>37</v>
      </c>
      <c r="I19" s="64">
        <v>350</v>
      </c>
      <c r="J19" s="255"/>
      <c r="K19" s="50" t="str">
        <f t="shared" ref="K19:K23" si="1">IF(I19&gt;($J$12*1.3),"EXCESSIVAMENTE ELEVADO",IF(I19&lt;($J$12*0.7),"INEXEQUÍVEL","VÁLIDO"))</f>
        <v>INEXEQUÍVEL</v>
      </c>
      <c r="L19" s="180">
        <f>I19/$J$18</f>
        <v>0.63908264251542934</v>
      </c>
      <c r="M19" s="185" t="s">
        <v>134</v>
      </c>
      <c r="N19" s="220"/>
      <c r="O19" s="204"/>
    </row>
    <row r="20" spans="1:15" ht="51.75" x14ac:dyDescent="0.25">
      <c r="A20" s="200"/>
      <c r="B20" s="239"/>
      <c r="C20" s="197"/>
      <c r="D20" s="197"/>
      <c r="E20" s="82" t="s">
        <v>92</v>
      </c>
      <c r="F20" s="22" t="s">
        <v>4</v>
      </c>
      <c r="G20" s="22" t="s">
        <v>98</v>
      </c>
      <c r="H20" s="71" t="s">
        <v>62</v>
      </c>
      <c r="I20" s="61">
        <v>557.98</v>
      </c>
      <c r="J20" s="255"/>
      <c r="K20" s="50" t="str">
        <f t="shared" si="1"/>
        <v>VÁLIDO</v>
      </c>
      <c r="L20" s="180"/>
      <c r="M20" s="57"/>
      <c r="N20" s="220"/>
      <c r="O20" s="204"/>
    </row>
    <row r="21" spans="1:15" ht="51" x14ac:dyDescent="0.25">
      <c r="A21" s="200"/>
      <c r="B21" s="239"/>
      <c r="C21" s="197"/>
      <c r="D21" s="197"/>
      <c r="E21" s="20" t="s">
        <v>89</v>
      </c>
      <c r="F21" s="22" t="s">
        <v>16</v>
      </c>
      <c r="G21" s="20" t="s">
        <v>96</v>
      </c>
      <c r="H21" s="20" t="s">
        <v>37</v>
      </c>
      <c r="I21" s="66">
        <v>670</v>
      </c>
      <c r="J21" s="255"/>
      <c r="K21" s="50" t="str">
        <f t="shared" si="1"/>
        <v>VÁLIDO</v>
      </c>
      <c r="L21" s="180"/>
      <c r="M21" s="57"/>
      <c r="N21" s="220"/>
      <c r="O21" s="204"/>
    </row>
    <row r="22" spans="1:15" ht="51" x14ac:dyDescent="0.25">
      <c r="A22" s="200"/>
      <c r="B22" s="239"/>
      <c r="C22" s="197"/>
      <c r="D22" s="197"/>
      <c r="E22" s="33" t="s">
        <v>88</v>
      </c>
      <c r="F22" s="20" t="s">
        <v>16</v>
      </c>
      <c r="G22" s="38" t="s">
        <v>93</v>
      </c>
      <c r="H22" s="41" t="s">
        <v>37</v>
      </c>
      <c r="I22" s="61">
        <v>700</v>
      </c>
      <c r="J22" s="255"/>
      <c r="K22" s="50" t="str">
        <f t="shared" si="1"/>
        <v>EXCESSIVAMENTE ELEVADO</v>
      </c>
      <c r="L22" s="175">
        <f>(I22-J18)/J18</f>
        <v>0.27816528503085863</v>
      </c>
      <c r="M22" s="178" t="s">
        <v>135</v>
      </c>
      <c r="N22" s="220"/>
      <c r="O22" s="204"/>
    </row>
    <row r="23" spans="1:15" ht="51.75" thickBot="1" x14ac:dyDescent="0.3">
      <c r="A23" s="214"/>
      <c r="B23" s="240"/>
      <c r="C23" s="198"/>
      <c r="D23" s="198"/>
      <c r="E23" s="148" t="s">
        <v>91</v>
      </c>
      <c r="F23" s="24" t="s">
        <v>4</v>
      </c>
      <c r="G23" s="24" t="s">
        <v>93</v>
      </c>
      <c r="H23" s="149" t="s">
        <v>37</v>
      </c>
      <c r="I23" s="67">
        <v>700</v>
      </c>
      <c r="J23" s="256"/>
      <c r="K23" s="54" t="str">
        <f t="shared" si="1"/>
        <v>EXCESSIVAMENTE ELEVADO</v>
      </c>
      <c r="L23" s="183">
        <f>(I23-J18)/J18</f>
        <v>0.27816528503085863</v>
      </c>
      <c r="M23" s="188" t="s">
        <v>135</v>
      </c>
      <c r="N23" s="221"/>
      <c r="O23" s="205"/>
    </row>
    <row r="24" spans="1:15" ht="26.25" thickBot="1" x14ac:dyDescent="0.3">
      <c r="A24" s="282">
        <v>16</v>
      </c>
      <c r="B24" s="279" t="s">
        <v>139</v>
      </c>
      <c r="C24" s="278"/>
      <c r="D24" s="278"/>
      <c r="E24" s="280"/>
      <c r="F24" s="280"/>
      <c r="G24" s="280"/>
      <c r="H24" s="280"/>
      <c r="I24" s="281"/>
      <c r="J24" s="281"/>
      <c r="K24" s="283"/>
      <c r="L24" s="284"/>
      <c r="M24" s="285"/>
      <c r="N24" s="283"/>
      <c r="O24" s="190">
        <v>8000</v>
      </c>
    </row>
    <row r="25" spans="1:15" ht="15.75" thickBot="1" x14ac:dyDescent="0.3">
      <c r="A25" s="245" t="s">
        <v>124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7"/>
      <c r="O25" s="160">
        <f>SUM(O12:O24)</f>
        <v>38007.78</v>
      </c>
    </row>
  </sheetData>
  <mergeCells count="28">
    <mergeCell ref="A25:N25"/>
    <mergeCell ref="N12:N17"/>
    <mergeCell ref="O12:O17"/>
    <mergeCell ref="N18:N23"/>
    <mergeCell ref="O18:O23"/>
    <mergeCell ref="A12:A17"/>
    <mergeCell ref="B12:B17"/>
    <mergeCell ref="C12:C17"/>
    <mergeCell ref="J12:J17"/>
    <mergeCell ref="A18:A23"/>
    <mergeCell ref="B18:B23"/>
    <mergeCell ref="C18:C23"/>
    <mergeCell ref="J18:J23"/>
    <mergeCell ref="D12:D17"/>
    <mergeCell ref="D18:D23"/>
    <mergeCell ref="K10:K11"/>
    <mergeCell ref="L10:M11"/>
    <mergeCell ref="N10:O10"/>
    <mergeCell ref="G10:G11"/>
    <mergeCell ref="H10:H11"/>
    <mergeCell ref="I10:I11"/>
    <mergeCell ref="J10:J11"/>
    <mergeCell ref="F10:F11"/>
    <mergeCell ref="A10:A11"/>
    <mergeCell ref="B10:B11"/>
    <mergeCell ref="C10:C11"/>
    <mergeCell ref="D10:D11"/>
    <mergeCell ref="E10:E11"/>
  </mergeCells>
  <conditionalFormatting sqref="K10:K11">
    <cfRule type="containsText" dxfId="393" priority="303" operator="containsText" text="Excessivamente elevado">
      <formula>NOT(ISERROR(SEARCH("Excessivamente elevado",K10)))</formula>
    </cfRule>
  </conditionalFormatting>
  <conditionalFormatting sqref="L10">
    <cfRule type="containsText" dxfId="392" priority="298" operator="containsText" text="Excessivamente elevado">
      <formula>NOT(ISERROR(SEARCH("Excessivamente elevado",L10)))</formula>
    </cfRule>
  </conditionalFormatting>
  <conditionalFormatting sqref="K14:M16 K12:L13 K17:L17">
    <cfRule type="containsText" dxfId="391" priority="194" operator="containsText" text="Excessivamente elevado">
      <formula>NOT(ISERROR(SEARCH("Excessivamente elevado",K12)))</formula>
    </cfRule>
  </conditionalFormatting>
  <conditionalFormatting sqref="K14:M16 K12:L13 K17:L17">
    <cfRule type="cellIs" dxfId="390" priority="192" operator="lessThan">
      <formula>"K$25"</formula>
    </cfRule>
    <cfRule type="cellIs" dxfId="389" priority="193" operator="greaterThan">
      <formula>"J$25"</formula>
    </cfRule>
  </conditionalFormatting>
  <conditionalFormatting sqref="K14:M16 K12:L13 K17:L17">
    <cfRule type="cellIs" dxfId="388" priority="190" operator="lessThan">
      <formula>"K$25"</formula>
    </cfRule>
    <cfRule type="cellIs" dxfId="387" priority="191" operator="greaterThan">
      <formula>"J&amp;25"</formula>
    </cfRule>
  </conditionalFormatting>
  <conditionalFormatting sqref="K14:M16 K12:L13 K17:L17">
    <cfRule type="containsText" priority="195" operator="containsText" text="Excessivamente elevado">
      <formula>NOT(ISERROR(SEARCH("Excessivamente elevado",K12)))</formula>
    </cfRule>
    <cfRule type="containsText" dxfId="386" priority="196" operator="containsText" text="Válido">
      <formula>NOT(ISERROR(SEARCH("Válido",K12)))</formula>
    </cfRule>
    <cfRule type="containsText" dxfId="385" priority="197" operator="containsText" text="Inexequível">
      <formula>NOT(ISERROR(SEARCH("Inexequível",K12)))</formula>
    </cfRule>
    <cfRule type="aboveAverage" dxfId="384" priority="198" aboveAverage="0"/>
  </conditionalFormatting>
  <conditionalFormatting sqref="L20:M21 L18:L19 L22:L23">
    <cfRule type="containsText" dxfId="383" priority="185" operator="containsText" text="Excessivamente elevado">
      <formula>NOT(ISERROR(SEARCH("Excessivamente elevado",L18)))</formula>
    </cfRule>
  </conditionalFormatting>
  <conditionalFormatting sqref="L20:M21 L18:L19 L22:L23">
    <cfRule type="cellIs" dxfId="382" priority="183" operator="lessThan">
      <formula>"K$25"</formula>
    </cfRule>
    <cfRule type="cellIs" dxfId="381" priority="184" operator="greaterThan">
      <formula>"J$25"</formula>
    </cfRule>
  </conditionalFormatting>
  <conditionalFormatting sqref="L20:M21 L18:L19 L22:L23">
    <cfRule type="cellIs" dxfId="380" priority="181" operator="lessThan">
      <formula>"K$25"</formula>
    </cfRule>
    <cfRule type="cellIs" dxfId="379" priority="182" operator="greaterThan">
      <formula>"J&amp;25"</formula>
    </cfRule>
  </conditionalFormatting>
  <conditionalFormatting sqref="L20:M21 L18:L19 L22:L23">
    <cfRule type="containsText" priority="186" operator="containsText" text="Excessivamente elevado">
      <formula>NOT(ISERROR(SEARCH("Excessivamente elevado",L18)))</formula>
    </cfRule>
    <cfRule type="containsText" dxfId="378" priority="187" operator="containsText" text="Válido">
      <formula>NOT(ISERROR(SEARCH("Válido",L18)))</formula>
    </cfRule>
    <cfRule type="containsText" dxfId="377" priority="188" operator="containsText" text="Inexequível">
      <formula>NOT(ISERROR(SEARCH("Inexequível",L18)))</formula>
    </cfRule>
    <cfRule type="aboveAverage" dxfId="376" priority="189" aboveAverage="0"/>
  </conditionalFormatting>
  <conditionalFormatting sqref="K18:K23">
    <cfRule type="containsText" dxfId="375" priority="95" operator="containsText" text="Excessivamente elevado">
      <formula>NOT(ISERROR(SEARCH("Excessivamente elevado",K18)))</formula>
    </cfRule>
  </conditionalFormatting>
  <conditionalFormatting sqref="K18:K23">
    <cfRule type="cellIs" dxfId="374" priority="93" operator="lessThan">
      <formula>"K$25"</formula>
    </cfRule>
    <cfRule type="cellIs" dxfId="373" priority="94" operator="greaterThan">
      <formula>"J$25"</formula>
    </cfRule>
  </conditionalFormatting>
  <conditionalFormatting sqref="K18:K23">
    <cfRule type="cellIs" dxfId="372" priority="91" operator="lessThan">
      <formula>"K$25"</formula>
    </cfRule>
    <cfRule type="cellIs" dxfId="371" priority="92" operator="greaterThan">
      <formula>"J&amp;25"</formula>
    </cfRule>
  </conditionalFormatting>
  <conditionalFormatting sqref="K18:K23">
    <cfRule type="containsText" priority="96" operator="containsText" text="Excessivamente elevado">
      <formula>NOT(ISERROR(SEARCH("Excessivamente elevado",K18)))</formula>
    </cfRule>
    <cfRule type="containsText" dxfId="370" priority="97" operator="containsText" text="Válido">
      <formula>NOT(ISERROR(SEARCH("Válido",K18)))</formula>
    </cfRule>
    <cfRule type="containsText" dxfId="369" priority="98" operator="containsText" text="Inexequível">
      <formula>NOT(ISERROR(SEARCH("Inexequível",K18)))</formula>
    </cfRule>
    <cfRule type="aboveAverage" dxfId="368" priority="99" aboveAverage="0"/>
  </conditionalFormatting>
  <conditionalFormatting sqref="M12">
    <cfRule type="containsText" dxfId="367" priority="86" operator="containsText" text="Excessivamente elevado">
      <formula>NOT(ISERROR(SEARCH("Excessivamente elevado",M12)))</formula>
    </cfRule>
  </conditionalFormatting>
  <conditionalFormatting sqref="M12">
    <cfRule type="cellIs" dxfId="366" priority="84" operator="lessThan">
      <formula>"K$25"</formula>
    </cfRule>
    <cfRule type="cellIs" dxfId="365" priority="85" operator="greaterThan">
      <formula>"J$25"</formula>
    </cfRule>
  </conditionalFormatting>
  <conditionalFormatting sqref="M12">
    <cfRule type="cellIs" dxfId="364" priority="82" operator="lessThan">
      <formula>"K$25"</formula>
    </cfRule>
    <cfRule type="cellIs" dxfId="363" priority="83" operator="greaterThan">
      <formula>"J&amp;25"</formula>
    </cfRule>
  </conditionalFormatting>
  <conditionalFormatting sqref="M12">
    <cfRule type="containsText" priority="87" operator="containsText" text="Excessivamente elevado">
      <formula>NOT(ISERROR(SEARCH("Excessivamente elevado",M12)))</formula>
    </cfRule>
    <cfRule type="containsText" dxfId="362" priority="88" operator="containsText" text="Válido">
      <formula>NOT(ISERROR(SEARCH("Válido",M12)))</formula>
    </cfRule>
    <cfRule type="containsText" dxfId="361" priority="89" operator="containsText" text="Inexequível">
      <formula>NOT(ISERROR(SEARCH("Inexequível",M12)))</formula>
    </cfRule>
    <cfRule type="aboveAverage" dxfId="360" priority="90" aboveAverage="0"/>
  </conditionalFormatting>
  <conditionalFormatting sqref="M13">
    <cfRule type="containsText" dxfId="359" priority="77" operator="containsText" text="Excessivamente elevado">
      <formula>NOT(ISERROR(SEARCH("Excessivamente elevado",M13)))</formula>
    </cfRule>
  </conditionalFormatting>
  <conditionalFormatting sqref="M13">
    <cfRule type="cellIs" dxfId="358" priority="75" operator="lessThan">
      <formula>"K$25"</formula>
    </cfRule>
    <cfRule type="cellIs" dxfId="357" priority="76" operator="greaterThan">
      <formula>"J$25"</formula>
    </cfRule>
  </conditionalFormatting>
  <conditionalFormatting sqref="M13">
    <cfRule type="cellIs" dxfId="356" priority="73" operator="lessThan">
      <formula>"K$25"</formula>
    </cfRule>
    <cfRule type="cellIs" dxfId="355" priority="74" operator="greaterThan">
      <formula>"J&amp;25"</formula>
    </cfRule>
  </conditionalFormatting>
  <conditionalFormatting sqref="M13">
    <cfRule type="containsText" priority="78" operator="containsText" text="Excessivamente elevado">
      <formula>NOT(ISERROR(SEARCH("Excessivamente elevado",M13)))</formula>
    </cfRule>
    <cfRule type="containsText" dxfId="354" priority="79" operator="containsText" text="Válido">
      <formula>NOT(ISERROR(SEARCH("Válido",M13)))</formula>
    </cfRule>
    <cfRule type="containsText" dxfId="353" priority="80" operator="containsText" text="Inexequível">
      <formula>NOT(ISERROR(SEARCH("Inexequível",M13)))</formula>
    </cfRule>
    <cfRule type="aboveAverage" dxfId="352" priority="81" aboveAverage="0"/>
  </conditionalFormatting>
  <conditionalFormatting sqref="M18">
    <cfRule type="containsText" dxfId="351" priority="68" operator="containsText" text="Excessivamente elevado">
      <formula>NOT(ISERROR(SEARCH("Excessivamente elevado",M18)))</formula>
    </cfRule>
  </conditionalFormatting>
  <conditionalFormatting sqref="M18">
    <cfRule type="cellIs" dxfId="350" priority="66" operator="lessThan">
      <formula>"K$25"</formula>
    </cfRule>
    <cfRule type="cellIs" dxfId="349" priority="67" operator="greaterThan">
      <formula>"J$25"</formula>
    </cfRule>
  </conditionalFormatting>
  <conditionalFormatting sqref="M18">
    <cfRule type="cellIs" dxfId="348" priority="64" operator="lessThan">
      <formula>"K$25"</formula>
    </cfRule>
    <cfRule type="cellIs" dxfId="347" priority="65" operator="greaterThan">
      <formula>"J&amp;25"</formula>
    </cfRule>
  </conditionalFormatting>
  <conditionalFormatting sqref="M18">
    <cfRule type="containsText" priority="69" operator="containsText" text="Excessivamente elevado">
      <formula>NOT(ISERROR(SEARCH("Excessivamente elevado",M18)))</formula>
    </cfRule>
    <cfRule type="containsText" dxfId="346" priority="70" operator="containsText" text="Válido">
      <formula>NOT(ISERROR(SEARCH("Válido",M18)))</formula>
    </cfRule>
    <cfRule type="containsText" dxfId="345" priority="71" operator="containsText" text="Inexequível">
      <formula>NOT(ISERROR(SEARCH("Inexequível",M18)))</formula>
    </cfRule>
    <cfRule type="aboveAverage" dxfId="344" priority="72" aboveAverage="0"/>
  </conditionalFormatting>
  <conditionalFormatting sqref="M19">
    <cfRule type="containsText" dxfId="343" priority="59" operator="containsText" text="Excessivamente elevado">
      <formula>NOT(ISERROR(SEARCH("Excessivamente elevado",M19)))</formula>
    </cfRule>
  </conditionalFormatting>
  <conditionalFormatting sqref="M19">
    <cfRule type="cellIs" dxfId="342" priority="57" operator="lessThan">
      <formula>"K$25"</formula>
    </cfRule>
    <cfRule type="cellIs" dxfId="341" priority="58" operator="greaterThan">
      <formula>"J$25"</formula>
    </cfRule>
  </conditionalFormatting>
  <conditionalFormatting sqref="M19">
    <cfRule type="cellIs" dxfId="340" priority="55" operator="lessThan">
      <formula>"K$25"</formula>
    </cfRule>
    <cfRule type="cellIs" dxfId="339" priority="56" operator="greaterThan">
      <formula>"J&amp;25"</formula>
    </cfRule>
  </conditionalFormatting>
  <conditionalFormatting sqref="M19">
    <cfRule type="containsText" priority="60" operator="containsText" text="Excessivamente elevado">
      <formula>NOT(ISERROR(SEARCH("Excessivamente elevado",M19)))</formula>
    </cfRule>
    <cfRule type="containsText" dxfId="338" priority="61" operator="containsText" text="Válido">
      <formula>NOT(ISERROR(SEARCH("Válido",M19)))</formula>
    </cfRule>
    <cfRule type="containsText" dxfId="337" priority="62" operator="containsText" text="Inexequível">
      <formula>NOT(ISERROR(SEARCH("Inexequível",M19)))</formula>
    </cfRule>
    <cfRule type="aboveAverage" dxfId="336" priority="63" aboveAverage="0"/>
  </conditionalFormatting>
  <conditionalFormatting sqref="M22">
    <cfRule type="containsText" dxfId="335" priority="50" operator="containsText" text="Excessivamente elevado">
      <formula>NOT(ISERROR(SEARCH("Excessivamente elevado",M22)))</formula>
    </cfRule>
  </conditionalFormatting>
  <conditionalFormatting sqref="M22">
    <cfRule type="cellIs" dxfId="334" priority="48" operator="lessThan">
      <formula>"K$25"</formula>
    </cfRule>
    <cfRule type="cellIs" dxfId="333" priority="49" operator="greaterThan">
      <formula>"J$25"</formula>
    </cfRule>
  </conditionalFormatting>
  <conditionalFormatting sqref="M22">
    <cfRule type="cellIs" dxfId="332" priority="46" operator="lessThan">
      <formula>"K$25"</formula>
    </cfRule>
    <cfRule type="cellIs" dxfId="331" priority="47" operator="greaterThan">
      <formula>"J&amp;25"</formula>
    </cfRule>
  </conditionalFormatting>
  <conditionalFormatting sqref="M22">
    <cfRule type="containsText" priority="51" operator="containsText" text="Excessivamente elevado">
      <formula>NOT(ISERROR(SEARCH("Excessivamente elevado",M22)))</formula>
    </cfRule>
    <cfRule type="containsText" dxfId="330" priority="52" operator="containsText" text="Válido">
      <formula>NOT(ISERROR(SEARCH("Válido",M22)))</formula>
    </cfRule>
    <cfRule type="containsText" dxfId="329" priority="53" operator="containsText" text="Inexequível">
      <formula>NOT(ISERROR(SEARCH("Inexequível",M22)))</formula>
    </cfRule>
    <cfRule type="aboveAverage" dxfId="328" priority="54" aboveAverage="0"/>
  </conditionalFormatting>
  <conditionalFormatting sqref="M23">
    <cfRule type="containsText" dxfId="327" priority="41" operator="containsText" text="Excessivamente elevado">
      <formula>NOT(ISERROR(SEARCH("Excessivamente elevado",M23)))</formula>
    </cfRule>
  </conditionalFormatting>
  <conditionalFormatting sqref="M23">
    <cfRule type="cellIs" dxfId="326" priority="39" operator="lessThan">
      <formula>"K$25"</formula>
    </cfRule>
    <cfRule type="cellIs" dxfId="325" priority="40" operator="greaterThan">
      <formula>"J$25"</formula>
    </cfRule>
  </conditionalFormatting>
  <conditionalFormatting sqref="M23">
    <cfRule type="cellIs" dxfId="324" priority="37" operator="lessThan">
      <formula>"K$25"</formula>
    </cfRule>
    <cfRule type="cellIs" dxfId="323" priority="38" operator="greaterThan">
      <formula>"J&amp;25"</formula>
    </cfRule>
  </conditionalFormatting>
  <conditionalFormatting sqref="M23">
    <cfRule type="containsText" priority="42" operator="containsText" text="Excessivamente elevado">
      <formula>NOT(ISERROR(SEARCH("Excessivamente elevado",M23)))</formula>
    </cfRule>
    <cfRule type="containsText" dxfId="322" priority="43" operator="containsText" text="Válido">
      <formula>NOT(ISERROR(SEARCH("Válido",M23)))</formula>
    </cfRule>
    <cfRule type="containsText" dxfId="321" priority="44" operator="containsText" text="Inexequível">
      <formula>NOT(ISERROR(SEARCH("Inexequível",M23)))</formula>
    </cfRule>
    <cfRule type="aboveAverage" dxfId="320" priority="45" aboveAverage="0"/>
  </conditionalFormatting>
  <conditionalFormatting sqref="M17">
    <cfRule type="containsText" dxfId="319" priority="32" operator="containsText" text="Excessivamente elevado">
      <formula>NOT(ISERROR(SEARCH("Excessivamente elevado",M17)))</formula>
    </cfRule>
  </conditionalFormatting>
  <conditionalFormatting sqref="M17">
    <cfRule type="cellIs" dxfId="318" priority="30" operator="lessThan">
      <formula>"K$25"</formula>
    </cfRule>
    <cfRule type="cellIs" dxfId="317" priority="31" operator="greaterThan">
      <formula>"J$25"</formula>
    </cfRule>
  </conditionalFormatting>
  <conditionalFormatting sqref="M17">
    <cfRule type="cellIs" dxfId="316" priority="28" operator="lessThan">
      <formula>"K$25"</formula>
    </cfRule>
    <cfRule type="cellIs" dxfId="315" priority="29" operator="greaterThan">
      <formula>"J&amp;25"</formula>
    </cfRule>
  </conditionalFormatting>
  <conditionalFormatting sqref="M17">
    <cfRule type="containsText" priority="33" operator="containsText" text="Excessivamente elevado">
      <formula>NOT(ISERROR(SEARCH("Excessivamente elevado",M17)))</formula>
    </cfRule>
    <cfRule type="containsText" dxfId="314" priority="34" operator="containsText" text="Válido">
      <formula>NOT(ISERROR(SEARCH("Válido",M17)))</formula>
    </cfRule>
    <cfRule type="containsText" dxfId="313" priority="35" operator="containsText" text="Inexequível">
      <formula>NOT(ISERROR(SEARCH("Inexequível",M17)))</formula>
    </cfRule>
    <cfRule type="aboveAverage" dxfId="312" priority="36" aboveAverage="0"/>
  </conditionalFormatting>
  <conditionalFormatting sqref="L24">
    <cfRule type="containsText" dxfId="311" priority="23" operator="containsText" text="Excessivamente elevado">
      <formula>NOT(ISERROR(SEARCH("Excessivamente elevado",L24)))</formula>
    </cfRule>
  </conditionalFormatting>
  <conditionalFormatting sqref="L24">
    <cfRule type="cellIs" dxfId="310" priority="21" operator="lessThan">
      <formula>"K$25"</formula>
    </cfRule>
    <cfRule type="cellIs" dxfId="309" priority="22" operator="greaterThan">
      <formula>"J$25"</formula>
    </cfRule>
  </conditionalFormatting>
  <conditionalFormatting sqref="L24">
    <cfRule type="cellIs" dxfId="308" priority="19" operator="lessThan">
      <formula>"K$25"</formula>
    </cfRule>
    <cfRule type="cellIs" dxfId="307" priority="20" operator="greaterThan">
      <formula>"J&amp;25"</formula>
    </cfRule>
  </conditionalFormatting>
  <conditionalFormatting sqref="L24">
    <cfRule type="containsText" priority="24" operator="containsText" text="Excessivamente elevado">
      <formula>NOT(ISERROR(SEARCH("Excessivamente elevado",L24)))</formula>
    </cfRule>
    <cfRule type="containsText" dxfId="306" priority="25" operator="containsText" text="Válido">
      <formula>NOT(ISERROR(SEARCH("Válido",L24)))</formula>
    </cfRule>
    <cfRule type="containsText" dxfId="305" priority="26" operator="containsText" text="Inexequível">
      <formula>NOT(ISERROR(SEARCH("Inexequível",L24)))</formula>
    </cfRule>
    <cfRule type="aboveAverage" dxfId="304" priority="27" aboveAverage="0"/>
  </conditionalFormatting>
  <conditionalFormatting sqref="K24">
    <cfRule type="containsText" dxfId="303" priority="14" operator="containsText" text="Excessivamente elevado">
      <formula>NOT(ISERROR(SEARCH("Excessivamente elevado",K24)))</formula>
    </cfRule>
  </conditionalFormatting>
  <conditionalFormatting sqref="K24">
    <cfRule type="cellIs" dxfId="302" priority="12" operator="lessThan">
      <formula>"K$25"</formula>
    </cfRule>
    <cfRule type="cellIs" dxfId="301" priority="13" operator="greaterThan">
      <formula>"J$25"</formula>
    </cfRule>
  </conditionalFormatting>
  <conditionalFormatting sqref="K24">
    <cfRule type="cellIs" dxfId="300" priority="10" operator="lessThan">
      <formula>"K$25"</formula>
    </cfRule>
    <cfRule type="cellIs" dxfId="299" priority="11" operator="greaterThan">
      <formula>"J&amp;25"</formula>
    </cfRule>
  </conditionalFormatting>
  <conditionalFormatting sqref="K24">
    <cfRule type="containsText" priority="15" operator="containsText" text="Excessivamente elevado">
      <formula>NOT(ISERROR(SEARCH("Excessivamente elevado",K24)))</formula>
    </cfRule>
    <cfRule type="containsText" dxfId="298" priority="16" operator="containsText" text="Válido">
      <formula>NOT(ISERROR(SEARCH("Válido",K24)))</formula>
    </cfRule>
    <cfRule type="containsText" dxfId="297" priority="17" operator="containsText" text="Inexequível">
      <formula>NOT(ISERROR(SEARCH("Inexequível",K24)))</formula>
    </cfRule>
    <cfRule type="aboveAverage" dxfId="296" priority="18" aboveAverage="0"/>
  </conditionalFormatting>
  <conditionalFormatting sqref="M24">
    <cfRule type="containsText" dxfId="295" priority="5" operator="containsText" text="Excessivamente elevado">
      <formula>NOT(ISERROR(SEARCH("Excessivamente elevado",M24)))</formula>
    </cfRule>
  </conditionalFormatting>
  <conditionalFormatting sqref="M24">
    <cfRule type="cellIs" dxfId="294" priority="3" operator="lessThan">
      <formula>"K$25"</formula>
    </cfRule>
    <cfRule type="cellIs" dxfId="293" priority="4" operator="greaterThan">
      <formula>"J$25"</formula>
    </cfRule>
  </conditionalFormatting>
  <conditionalFormatting sqref="M24">
    <cfRule type="cellIs" dxfId="292" priority="1" operator="lessThan">
      <formula>"K$25"</formula>
    </cfRule>
    <cfRule type="cellIs" dxfId="291" priority="2" operator="greaterThan">
      <formula>"J&amp;25"</formula>
    </cfRule>
  </conditionalFormatting>
  <conditionalFormatting sqref="M24">
    <cfRule type="containsText" priority="6" operator="containsText" text="Excessivamente elevado">
      <formula>NOT(ISERROR(SEARCH("Excessivamente elevado",M24)))</formula>
    </cfRule>
    <cfRule type="containsText" dxfId="290" priority="7" operator="containsText" text="Válido">
      <formula>NOT(ISERROR(SEARCH("Válido",M24)))</formula>
    </cfRule>
    <cfRule type="containsText" dxfId="289" priority="8" operator="containsText" text="Inexequível">
      <formula>NOT(ISERROR(SEARCH("Inexequível",M24)))</formula>
    </cfRule>
    <cfRule type="aboveAverage" dxfId="288" priority="9" aboveAverage="0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1EBA-2599-406E-9A79-0377839CB8DA}">
  <dimension ref="A2:O58"/>
  <sheetViews>
    <sheetView topLeftCell="A44" zoomScale="98" zoomScaleNormal="98" workbookViewId="0">
      <selection activeCell="A57" sqref="A57:O58"/>
    </sheetView>
  </sheetViews>
  <sheetFormatPr defaultRowHeight="15" x14ac:dyDescent="0.25"/>
  <cols>
    <col min="1" max="1" width="5" bestFit="1" customWidth="1"/>
    <col min="2" max="2" width="34.7109375" customWidth="1"/>
    <col min="4" max="4" width="5" bestFit="1" customWidth="1"/>
    <col min="5" max="5" width="25.85546875" customWidth="1"/>
    <col min="6" max="6" width="15.28515625" customWidth="1"/>
    <col min="7" max="7" width="25.42578125" customWidth="1"/>
    <col min="8" max="8" width="10.140625" customWidth="1"/>
    <col min="9" max="9" width="14.85546875" customWidth="1"/>
    <col min="10" max="10" width="15.42578125" customWidth="1"/>
    <col min="11" max="11" width="23.85546875" customWidth="1"/>
    <col min="12" max="12" width="9.85546875" bestFit="1" customWidth="1"/>
    <col min="13" max="13" width="19.7109375" customWidth="1"/>
    <col min="14" max="14" width="20.28515625" customWidth="1"/>
    <col min="15" max="15" width="21" customWidth="1"/>
  </cols>
  <sheetData>
    <row r="2" spans="1:13" x14ac:dyDescent="0.25">
      <c r="A2" s="74" t="s">
        <v>39</v>
      </c>
      <c r="B2" s="74">
        <v>15</v>
      </c>
      <c r="C2" s="88"/>
      <c r="D2" s="88"/>
      <c r="E2" s="33"/>
      <c r="F2" s="74" t="s">
        <v>125</v>
      </c>
      <c r="G2" s="74">
        <v>17</v>
      </c>
      <c r="H2" s="88"/>
      <c r="I2" s="88"/>
      <c r="J2" s="74" t="s">
        <v>99</v>
      </c>
      <c r="K2" s="74">
        <v>19</v>
      </c>
      <c r="L2" s="88"/>
      <c r="M2" s="88"/>
    </row>
    <row r="3" spans="1:13" x14ac:dyDescent="0.25">
      <c r="A3" s="29" t="s">
        <v>0</v>
      </c>
      <c r="B3" s="30"/>
      <c r="C3" s="30"/>
      <c r="D3" s="31"/>
      <c r="E3" s="77">
        <f>TRUNC(AVERAGE(I21:I26),2)</f>
        <v>480.99</v>
      </c>
      <c r="F3" s="29" t="s">
        <v>0</v>
      </c>
      <c r="G3" s="30"/>
      <c r="H3" s="30"/>
      <c r="I3" s="77">
        <f>TRUNC(AVERAGE(I33:I38),2)</f>
        <v>507.66</v>
      </c>
      <c r="J3" s="29" t="s">
        <v>0</v>
      </c>
      <c r="K3" s="30"/>
      <c r="L3" s="30"/>
      <c r="M3" s="77">
        <f>TRUNC(AVERAGE(I45:I50),2)</f>
        <v>425.37</v>
      </c>
    </row>
    <row r="4" spans="1:13" x14ac:dyDescent="0.25">
      <c r="A4" s="29" t="s">
        <v>1</v>
      </c>
      <c r="B4" s="30"/>
      <c r="C4" s="30"/>
      <c r="D4" s="31"/>
      <c r="E4" s="77">
        <f>_xlfn.STDEV.S(I21:I26)</f>
        <v>138.17302221007785</v>
      </c>
      <c r="F4" s="29" t="s">
        <v>1</v>
      </c>
      <c r="G4" s="30"/>
      <c r="H4" s="30"/>
      <c r="I4" s="77">
        <f>_xlfn.STDEV.S(I33:I38)</f>
        <v>169.98430535395522</v>
      </c>
      <c r="J4" s="29" t="s">
        <v>1</v>
      </c>
      <c r="K4" s="30"/>
      <c r="L4" s="30"/>
      <c r="M4" s="77">
        <f>_xlfn.STDEV.S(I45:I50)</f>
        <v>158.16030733615386</v>
      </c>
    </row>
    <row r="5" spans="1:13" x14ac:dyDescent="0.25">
      <c r="A5" s="29" t="s">
        <v>18</v>
      </c>
      <c r="B5" s="30"/>
      <c r="C5" s="30"/>
      <c r="D5" s="31"/>
      <c r="E5" s="32">
        <f>(E4/E3)*100</f>
        <v>28.726797274387796</v>
      </c>
      <c r="F5" s="29" t="s">
        <v>18</v>
      </c>
      <c r="G5" s="30"/>
      <c r="H5" s="30"/>
      <c r="I5" s="32">
        <f>(I4/I3)*100</f>
        <v>33.483887908039875</v>
      </c>
      <c r="J5" s="29" t="s">
        <v>18</v>
      </c>
      <c r="K5" s="30"/>
      <c r="L5" s="30"/>
      <c r="M5" s="32">
        <f>(M4/M3)*100</f>
        <v>37.181819906470572</v>
      </c>
    </row>
    <row r="6" spans="1:13" x14ac:dyDescent="0.25">
      <c r="A6" s="29" t="s">
        <v>2</v>
      </c>
      <c r="B6" s="30"/>
      <c r="C6" s="30"/>
      <c r="D6" s="31"/>
      <c r="E6" s="78" t="str">
        <f>IF(E5&gt;25,"Mediana","Média")</f>
        <v>Mediana</v>
      </c>
      <c r="F6" s="29" t="s">
        <v>2</v>
      </c>
      <c r="G6" s="30"/>
      <c r="H6" s="30"/>
      <c r="I6" s="78" t="str">
        <f>IF(I5&gt;25,"Mediana","Média")</f>
        <v>Mediana</v>
      </c>
      <c r="J6" s="29" t="s">
        <v>2</v>
      </c>
      <c r="K6" s="30"/>
      <c r="L6" s="30"/>
      <c r="M6" s="78" t="str">
        <f>IF(M5&gt;25,"Mediana","Média")</f>
        <v>Mediana</v>
      </c>
    </row>
    <row r="7" spans="1:13" x14ac:dyDescent="0.25">
      <c r="A7" s="29" t="s">
        <v>3</v>
      </c>
      <c r="B7" s="30"/>
      <c r="C7" s="30"/>
      <c r="D7" s="31"/>
      <c r="E7" s="77">
        <f>MIN(I21:I26)</f>
        <v>300</v>
      </c>
      <c r="F7" s="29" t="s">
        <v>3</v>
      </c>
      <c r="G7" s="30"/>
      <c r="H7" s="30"/>
      <c r="I7" s="77">
        <f>MIN(I33:I38)</f>
        <v>290</v>
      </c>
      <c r="J7" s="29" t="s">
        <v>3</v>
      </c>
      <c r="K7" s="30"/>
      <c r="L7" s="30"/>
      <c r="M7" s="77">
        <f>MIN(I45:I50)</f>
        <v>230</v>
      </c>
    </row>
    <row r="8" spans="1:13" x14ac:dyDescent="0.25">
      <c r="A8" s="29"/>
      <c r="B8" s="30"/>
      <c r="C8" s="30"/>
      <c r="D8" s="31"/>
      <c r="E8" s="33"/>
      <c r="F8" s="29"/>
      <c r="G8" s="30"/>
      <c r="H8" s="30"/>
      <c r="I8" s="77"/>
      <c r="J8" s="33"/>
      <c r="K8" s="34"/>
      <c r="L8" s="37"/>
      <c r="M8" s="27"/>
    </row>
    <row r="9" spans="1:13" x14ac:dyDescent="0.25">
      <c r="A9" s="31"/>
      <c r="B9" s="30"/>
      <c r="C9" s="30"/>
      <c r="D9" s="31"/>
      <c r="E9" s="27"/>
      <c r="F9" s="29"/>
      <c r="G9" s="30"/>
      <c r="H9" s="30"/>
      <c r="I9" s="77"/>
      <c r="J9" s="27"/>
      <c r="K9" s="27"/>
      <c r="L9" s="27"/>
      <c r="M9" s="27"/>
    </row>
    <row r="10" spans="1:13" x14ac:dyDescent="0.25">
      <c r="A10" s="74" t="s">
        <v>40</v>
      </c>
      <c r="B10" s="74">
        <v>16</v>
      </c>
      <c r="C10" s="88"/>
      <c r="D10" s="88"/>
      <c r="E10" s="33"/>
      <c r="F10" s="74" t="s">
        <v>125</v>
      </c>
      <c r="G10" s="74">
        <v>18</v>
      </c>
      <c r="H10" s="88"/>
      <c r="I10" s="33"/>
      <c r="J10" s="74" t="s">
        <v>99</v>
      </c>
      <c r="K10" s="74">
        <v>20</v>
      </c>
      <c r="L10" s="88"/>
      <c r="M10" s="88"/>
    </row>
    <row r="11" spans="1:13" x14ac:dyDescent="0.25">
      <c r="A11" s="29" t="s">
        <v>0</v>
      </c>
      <c r="B11" s="30"/>
      <c r="C11" s="30"/>
      <c r="D11" s="31"/>
      <c r="E11" s="77">
        <f>TRUNC(AVERAGE(I27:I32),2)</f>
        <v>385.44</v>
      </c>
      <c r="F11" s="29" t="s">
        <v>0</v>
      </c>
      <c r="G11" s="30"/>
      <c r="H11" s="30"/>
      <c r="I11" s="77">
        <f>TRUNC(AVERAGE(I45:I50),2)</f>
        <v>425.37</v>
      </c>
      <c r="J11" s="29" t="s">
        <v>0</v>
      </c>
      <c r="K11" s="30"/>
      <c r="L11" s="30"/>
      <c r="M11" s="77">
        <f>TRUNC(AVERAGE(I51:I56),2)</f>
        <v>427.45</v>
      </c>
    </row>
    <row r="12" spans="1:13" x14ac:dyDescent="0.25">
      <c r="A12" s="29" t="s">
        <v>1</v>
      </c>
      <c r="B12" s="30"/>
      <c r="C12" s="30"/>
      <c r="D12" s="31"/>
      <c r="E12" s="77">
        <f>_xlfn.STDEV.S(I27:I32)</f>
        <v>121.48652139229252</v>
      </c>
      <c r="F12" s="29" t="s">
        <v>1</v>
      </c>
      <c r="G12" s="30"/>
      <c r="H12" s="30"/>
      <c r="I12" s="77">
        <f>_xlfn.STDEV.S(I45:I50)</f>
        <v>158.16030733615386</v>
      </c>
      <c r="J12" s="29" t="s">
        <v>1</v>
      </c>
      <c r="K12" s="30"/>
      <c r="L12" s="30"/>
      <c r="M12" s="77">
        <f>_xlfn.STDEV.S(I51:I56)</f>
        <v>133.11486234326603</v>
      </c>
    </row>
    <row r="13" spans="1:13" x14ac:dyDescent="0.25">
      <c r="A13" s="29" t="s">
        <v>18</v>
      </c>
      <c r="B13" s="30"/>
      <c r="C13" s="30"/>
      <c r="D13" s="31"/>
      <c r="E13" s="32">
        <f>(E12/E11)*100</f>
        <v>31.518918999660784</v>
      </c>
      <c r="F13" s="29" t="s">
        <v>18</v>
      </c>
      <c r="G13" s="30"/>
      <c r="H13" s="30"/>
      <c r="I13" s="32">
        <f>(I12/I11)*100</f>
        <v>37.181819906470572</v>
      </c>
      <c r="J13" s="29" t="s">
        <v>18</v>
      </c>
      <c r="K13" s="30"/>
      <c r="L13" s="30"/>
      <c r="M13" s="32">
        <f>(M12/M11)*100</f>
        <v>31.141621790447076</v>
      </c>
    </row>
    <row r="14" spans="1:13" x14ac:dyDescent="0.25">
      <c r="A14" s="29" t="s">
        <v>2</v>
      </c>
      <c r="B14" s="30"/>
      <c r="C14" s="30"/>
      <c r="D14" s="31"/>
      <c r="E14" s="78" t="str">
        <f>IF(E13&gt;25,"Mediana","Média")</f>
        <v>Mediana</v>
      </c>
      <c r="F14" s="29" t="s">
        <v>2</v>
      </c>
      <c r="G14" s="30"/>
      <c r="H14" s="30"/>
      <c r="I14" s="78" t="str">
        <f>IF(I13&gt;25,"Mediana","Média")</f>
        <v>Mediana</v>
      </c>
      <c r="J14" s="29" t="s">
        <v>2</v>
      </c>
      <c r="K14" s="30"/>
      <c r="L14" s="30"/>
      <c r="M14" s="78" t="str">
        <f>IF(M13&gt;25,"Mediana","Média")</f>
        <v>Mediana</v>
      </c>
    </row>
    <row r="15" spans="1:13" x14ac:dyDescent="0.25">
      <c r="A15" s="29" t="s">
        <v>3</v>
      </c>
      <c r="B15" s="30"/>
      <c r="C15" s="30"/>
      <c r="D15" s="31"/>
      <c r="E15" s="77">
        <f>MIN(I27:I32)</f>
        <v>220</v>
      </c>
      <c r="F15" s="29" t="s">
        <v>3</v>
      </c>
      <c r="G15" s="30"/>
      <c r="H15" s="30"/>
      <c r="I15" s="77">
        <f>MIN(I45:I50)</f>
        <v>230</v>
      </c>
      <c r="J15" s="29" t="s">
        <v>3</v>
      </c>
      <c r="K15" s="30"/>
      <c r="L15" s="30"/>
      <c r="M15" s="77">
        <f>MIN(I51:I56)</f>
        <v>280</v>
      </c>
    </row>
    <row r="16" spans="1:13" x14ac:dyDescent="0.25">
      <c r="A16" s="29"/>
      <c r="B16" s="30"/>
      <c r="C16" s="30"/>
      <c r="D16" s="31"/>
      <c r="E16" s="77"/>
      <c r="F16" s="27"/>
      <c r="G16" s="27"/>
      <c r="H16" s="27"/>
      <c r="I16" s="27"/>
    </row>
    <row r="18" spans="1:15" ht="15.75" thickBot="1" x14ac:dyDescent="0.3"/>
    <row r="19" spans="1:15" x14ac:dyDescent="0.25">
      <c r="A19" s="235" t="s">
        <v>5</v>
      </c>
      <c r="B19" s="192" t="s">
        <v>6</v>
      </c>
      <c r="C19" s="194" t="s">
        <v>7</v>
      </c>
      <c r="D19" s="194" t="s">
        <v>8</v>
      </c>
      <c r="E19" s="194" t="s">
        <v>19</v>
      </c>
      <c r="F19" s="192" t="s">
        <v>20</v>
      </c>
      <c r="G19" s="192" t="s">
        <v>9</v>
      </c>
      <c r="H19" s="192" t="s">
        <v>10</v>
      </c>
      <c r="I19" s="233" t="s">
        <v>11</v>
      </c>
      <c r="J19" s="231" t="s">
        <v>38</v>
      </c>
      <c r="K19" s="222" t="s">
        <v>12</v>
      </c>
      <c r="L19" s="227" t="s">
        <v>61</v>
      </c>
      <c r="M19" s="228"/>
      <c r="N19" s="206" t="s">
        <v>13</v>
      </c>
      <c r="O19" s="207"/>
    </row>
    <row r="20" spans="1:15" ht="15.75" thickBot="1" x14ac:dyDescent="0.3">
      <c r="A20" s="236"/>
      <c r="B20" s="193"/>
      <c r="C20" s="195"/>
      <c r="D20" s="266"/>
      <c r="E20" s="266"/>
      <c r="F20" s="265"/>
      <c r="G20" s="265"/>
      <c r="H20" s="265"/>
      <c r="I20" s="270"/>
      <c r="J20" s="271"/>
      <c r="K20" s="267"/>
      <c r="L20" s="268"/>
      <c r="M20" s="269"/>
      <c r="N20" s="152" t="s">
        <v>14</v>
      </c>
      <c r="O20" s="153" t="s">
        <v>15</v>
      </c>
    </row>
    <row r="21" spans="1:15" ht="38.25" x14ac:dyDescent="0.25">
      <c r="A21" s="199">
        <v>17</v>
      </c>
      <c r="B21" s="238" t="s">
        <v>80</v>
      </c>
      <c r="C21" s="196" t="s">
        <v>127</v>
      </c>
      <c r="D21" s="272">
        <v>6</v>
      </c>
      <c r="E21" s="26" t="s">
        <v>66</v>
      </c>
      <c r="F21" s="41" t="s">
        <v>4</v>
      </c>
      <c r="G21" s="41" t="s">
        <v>93</v>
      </c>
      <c r="H21" s="155" t="s">
        <v>37</v>
      </c>
      <c r="I21" s="64">
        <v>300</v>
      </c>
      <c r="J21" s="212">
        <f>TRUNC(AVERAGE(I21:I26))</f>
        <v>480</v>
      </c>
      <c r="K21" s="50" t="str">
        <f>IF(I21&gt;($J$21*1.3),"EXCESSIVAMENTE ELEVADO",IF(I21&lt;($J$21*0.7),"INEXEQUÍVEL","VÁLIDO"))</f>
        <v>INEXEQUÍVEL</v>
      </c>
      <c r="L21" s="180">
        <f>I21/$J$21</f>
        <v>0.625</v>
      </c>
      <c r="M21" s="185" t="s">
        <v>134</v>
      </c>
      <c r="N21" s="274">
        <f>TRUNC(MEDIAN(I21:I26),2)</f>
        <v>553.99</v>
      </c>
      <c r="O21" s="273">
        <f>D21*N21</f>
        <v>3323.94</v>
      </c>
    </row>
    <row r="22" spans="1:15" ht="38.25" x14ac:dyDescent="0.25">
      <c r="A22" s="200"/>
      <c r="B22" s="239"/>
      <c r="C22" s="197"/>
      <c r="D22" s="197"/>
      <c r="E22" s="82" t="s">
        <v>90</v>
      </c>
      <c r="F22" s="20" t="s">
        <v>4</v>
      </c>
      <c r="G22" s="20" t="s">
        <v>97</v>
      </c>
      <c r="H22" s="41" t="s">
        <v>37</v>
      </c>
      <c r="I22" s="44">
        <v>308</v>
      </c>
      <c r="J22" s="212"/>
      <c r="K22" s="50" t="str">
        <f t="shared" ref="K22:K26" si="0">IF(I22&gt;($J$21*1.3),"EXCESSIVAMENTE ELEVADO",IF(I22&lt;($J$21*0.7),"INEXEQUÍVEL","VÁLIDO"))</f>
        <v>INEXEQUÍVEL</v>
      </c>
      <c r="L22" s="180">
        <f>I22/$J$21</f>
        <v>0.64166666666666672</v>
      </c>
      <c r="M22" s="185" t="s">
        <v>134</v>
      </c>
      <c r="N22" s="220"/>
      <c r="O22" s="204"/>
    </row>
    <row r="23" spans="1:15" ht="38.25" x14ac:dyDescent="0.25">
      <c r="A23" s="200"/>
      <c r="B23" s="239"/>
      <c r="C23" s="197"/>
      <c r="D23" s="197"/>
      <c r="E23" s="82" t="s">
        <v>91</v>
      </c>
      <c r="F23" s="41" t="s">
        <v>4</v>
      </c>
      <c r="G23" s="41" t="s">
        <v>93</v>
      </c>
      <c r="H23" s="39" t="s">
        <v>37</v>
      </c>
      <c r="I23" s="59">
        <v>550</v>
      </c>
      <c r="J23" s="212"/>
      <c r="K23" s="50" t="str">
        <f t="shared" si="0"/>
        <v>VÁLIDO</v>
      </c>
      <c r="L23" s="180"/>
      <c r="M23" s="57"/>
      <c r="N23" s="220"/>
      <c r="O23" s="204"/>
    </row>
    <row r="24" spans="1:15" ht="38.25" x14ac:dyDescent="0.25">
      <c r="A24" s="200"/>
      <c r="B24" s="239"/>
      <c r="C24" s="197"/>
      <c r="D24" s="197"/>
      <c r="E24" s="82" t="s">
        <v>92</v>
      </c>
      <c r="F24" s="22" t="s">
        <v>4</v>
      </c>
      <c r="G24" s="20" t="s">
        <v>98</v>
      </c>
      <c r="H24" s="156" t="s">
        <v>62</v>
      </c>
      <c r="I24" s="61">
        <v>557.98</v>
      </c>
      <c r="J24" s="212"/>
      <c r="K24" s="50" t="str">
        <f t="shared" si="0"/>
        <v>VÁLIDO</v>
      </c>
      <c r="L24" s="180"/>
      <c r="M24" s="57"/>
      <c r="N24" s="220"/>
      <c r="O24" s="204"/>
    </row>
    <row r="25" spans="1:15" ht="38.25" x14ac:dyDescent="0.25">
      <c r="A25" s="200"/>
      <c r="B25" s="239"/>
      <c r="C25" s="197"/>
      <c r="D25" s="197"/>
      <c r="E25" s="33" t="s">
        <v>88</v>
      </c>
      <c r="F25" s="20" t="s">
        <v>16</v>
      </c>
      <c r="G25" s="41" t="s">
        <v>93</v>
      </c>
      <c r="H25" s="39" t="s">
        <v>37</v>
      </c>
      <c r="I25" s="64">
        <v>600</v>
      </c>
      <c r="J25" s="212"/>
      <c r="K25" s="50" t="str">
        <f t="shared" si="0"/>
        <v>VÁLIDO</v>
      </c>
      <c r="L25" s="180"/>
      <c r="M25" s="57"/>
      <c r="N25" s="220"/>
      <c r="O25" s="204"/>
    </row>
    <row r="26" spans="1:15" ht="39" thickBot="1" x14ac:dyDescent="0.3">
      <c r="A26" s="214"/>
      <c r="B26" s="240"/>
      <c r="C26" s="198"/>
      <c r="D26" s="198"/>
      <c r="E26" s="20" t="s">
        <v>89</v>
      </c>
      <c r="F26" s="22" t="s">
        <v>16</v>
      </c>
      <c r="G26" s="24" t="s">
        <v>96</v>
      </c>
      <c r="H26" s="20" t="s">
        <v>37</v>
      </c>
      <c r="I26" s="44">
        <v>570</v>
      </c>
      <c r="J26" s="213"/>
      <c r="K26" s="54" t="str">
        <f t="shared" si="0"/>
        <v>VÁLIDO</v>
      </c>
      <c r="L26" s="183"/>
      <c r="M26" s="189"/>
      <c r="N26" s="221"/>
      <c r="O26" s="205"/>
    </row>
    <row r="27" spans="1:15" ht="38.25" x14ac:dyDescent="0.25">
      <c r="A27" s="199">
        <v>18</v>
      </c>
      <c r="B27" s="238" t="s">
        <v>81</v>
      </c>
      <c r="C27" s="196" t="s">
        <v>127</v>
      </c>
      <c r="D27" s="196">
        <v>6</v>
      </c>
      <c r="E27" s="49" t="s">
        <v>66</v>
      </c>
      <c r="F27" s="40" t="s">
        <v>4</v>
      </c>
      <c r="G27" s="41" t="s">
        <v>93</v>
      </c>
      <c r="H27" s="40" t="s">
        <v>37</v>
      </c>
      <c r="I27" s="63">
        <v>220</v>
      </c>
      <c r="J27" s="212">
        <f>TRUNC(AVERAGE(I27:I32))</f>
        <v>385</v>
      </c>
      <c r="K27" s="151" t="str">
        <f>IF(I27&gt;($J$27*1.3),"EXCESSIVAMENTE ELEVADO",IF(I27&lt;($J$27*0.7),"INEXEQUÍVEL","VÁLIDO"))</f>
        <v>INEXEQUÍVEL</v>
      </c>
      <c r="L27" s="180">
        <f>I27/J27</f>
        <v>0.5714285714285714</v>
      </c>
      <c r="M27" s="185" t="s">
        <v>134</v>
      </c>
      <c r="N27" s="219">
        <f>TRUNC(MEDIAN(I27:I31),2)</f>
        <v>346.66</v>
      </c>
      <c r="O27" s="273">
        <f t="shared" ref="O27" si="1">D27*N27</f>
        <v>2079.96</v>
      </c>
    </row>
    <row r="28" spans="1:15" ht="26.25" x14ac:dyDescent="0.25">
      <c r="A28" s="200"/>
      <c r="B28" s="239"/>
      <c r="C28" s="197"/>
      <c r="D28" s="197"/>
      <c r="E28" s="82" t="s">
        <v>90</v>
      </c>
      <c r="F28" s="22" t="s">
        <v>4</v>
      </c>
      <c r="G28" s="20" t="s">
        <v>97</v>
      </c>
      <c r="H28" s="39" t="s">
        <v>37</v>
      </c>
      <c r="I28" s="44">
        <v>308</v>
      </c>
      <c r="J28" s="212"/>
      <c r="K28" s="50" t="str">
        <f t="shared" ref="K28:K32" si="2">IF(I28&gt;($J$27*1.3),"EXCESSIVAMENTE ELEVADO",IF(I28&lt;($J$27*0.7),"INEXEQUÍVEL","VÁLIDO"))</f>
        <v>VÁLIDO</v>
      </c>
      <c r="L28" s="180"/>
      <c r="M28" s="57"/>
      <c r="N28" s="220"/>
      <c r="O28" s="204"/>
    </row>
    <row r="29" spans="1:15" ht="38.25" x14ac:dyDescent="0.25">
      <c r="A29" s="200"/>
      <c r="B29" s="239"/>
      <c r="C29" s="197"/>
      <c r="D29" s="197"/>
      <c r="E29" s="82" t="s">
        <v>91</v>
      </c>
      <c r="F29" s="20" t="s">
        <v>4</v>
      </c>
      <c r="G29" s="38" t="s">
        <v>93</v>
      </c>
      <c r="H29" s="20" t="s">
        <v>37</v>
      </c>
      <c r="I29" s="59">
        <v>346.66</v>
      </c>
      <c r="J29" s="212"/>
      <c r="K29" s="50" t="str">
        <f t="shared" si="2"/>
        <v>VÁLIDO</v>
      </c>
      <c r="L29" s="180"/>
      <c r="M29" s="57"/>
      <c r="N29" s="220"/>
      <c r="O29" s="204"/>
    </row>
    <row r="30" spans="1:15" ht="38.25" x14ac:dyDescent="0.25">
      <c r="A30" s="200"/>
      <c r="B30" s="239"/>
      <c r="C30" s="197"/>
      <c r="D30" s="197"/>
      <c r="E30" s="33" t="s">
        <v>88</v>
      </c>
      <c r="F30" s="20" t="s">
        <v>16</v>
      </c>
      <c r="G30" s="20" t="s">
        <v>93</v>
      </c>
      <c r="H30" s="39" t="s">
        <v>37</v>
      </c>
      <c r="I30" s="61">
        <v>400</v>
      </c>
      <c r="J30" s="212"/>
      <c r="K30" s="50" t="str">
        <f t="shared" si="2"/>
        <v>VÁLIDO</v>
      </c>
      <c r="L30" s="180"/>
      <c r="M30" s="57"/>
      <c r="N30" s="220"/>
      <c r="O30" s="204"/>
    </row>
    <row r="31" spans="1:15" ht="38.25" x14ac:dyDescent="0.25">
      <c r="A31" s="200"/>
      <c r="B31" s="239"/>
      <c r="C31" s="197"/>
      <c r="D31" s="197"/>
      <c r="E31" s="20" t="s">
        <v>89</v>
      </c>
      <c r="F31" s="22" t="s">
        <v>16</v>
      </c>
      <c r="G31" s="20" t="s">
        <v>96</v>
      </c>
      <c r="H31" s="20" t="s">
        <v>37</v>
      </c>
      <c r="I31" s="44">
        <v>480</v>
      </c>
      <c r="J31" s="212"/>
      <c r="K31" s="50" t="str">
        <f t="shared" si="2"/>
        <v>VÁLIDO</v>
      </c>
      <c r="L31" s="175"/>
      <c r="M31" s="48"/>
      <c r="N31" s="220"/>
      <c r="O31" s="204"/>
    </row>
    <row r="32" spans="1:15" ht="39" thickBot="1" x14ac:dyDescent="0.3">
      <c r="A32" s="214"/>
      <c r="B32" s="240"/>
      <c r="C32" s="198"/>
      <c r="D32" s="198"/>
      <c r="E32" s="82" t="s">
        <v>92</v>
      </c>
      <c r="F32" s="22" t="s">
        <v>4</v>
      </c>
      <c r="G32" s="24" t="s">
        <v>98</v>
      </c>
      <c r="H32" s="71" t="s">
        <v>62</v>
      </c>
      <c r="I32" s="67">
        <v>557.98</v>
      </c>
      <c r="J32" s="213"/>
      <c r="K32" s="54" t="str">
        <f t="shared" si="2"/>
        <v>EXCESSIVAMENTE ELEVADO</v>
      </c>
      <c r="L32" s="183">
        <f>(I32-J27)/J27</f>
        <v>0.44929870129870136</v>
      </c>
      <c r="M32" s="189" t="s">
        <v>135</v>
      </c>
      <c r="N32" s="221"/>
      <c r="O32" s="205"/>
    </row>
    <row r="33" spans="1:15" ht="38.25" x14ac:dyDescent="0.25">
      <c r="A33" s="199">
        <v>19</v>
      </c>
      <c r="B33" s="238" t="s">
        <v>82</v>
      </c>
      <c r="C33" s="196" t="s">
        <v>127</v>
      </c>
      <c r="D33" s="196">
        <v>6</v>
      </c>
      <c r="E33" s="49" t="s">
        <v>66</v>
      </c>
      <c r="F33" s="40" t="s">
        <v>4</v>
      </c>
      <c r="G33" s="41" t="s">
        <v>93</v>
      </c>
      <c r="H33" s="46" t="s">
        <v>37</v>
      </c>
      <c r="I33" s="64">
        <v>290</v>
      </c>
      <c r="J33" s="212">
        <f>TRUNC(AVERAGE(I33:I38))</f>
        <v>507</v>
      </c>
      <c r="K33" s="50" t="str">
        <f>IF(I33&gt;($J$33*1.3),"EXCESSIVAMENTE ELEVADO",IF(I33&lt;($J$33*0.7),"INEXEQUÍVEL","VÁLIDO"))</f>
        <v>INEXEQUÍVEL</v>
      </c>
      <c r="L33" s="180">
        <f>I33/$J$33</f>
        <v>0.57199211045364895</v>
      </c>
      <c r="M33" s="185" t="s">
        <v>134</v>
      </c>
      <c r="N33" s="219">
        <f>TRUNC(MEDIAN(I33:I37),2)</f>
        <v>557.98</v>
      </c>
      <c r="O33" s="273">
        <f t="shared" ref="O33" si="3">D33*N33</f>
        <v>3347.88</v>
      </c>
    </row>
    <row r="34" spans="1:15" ht="38.25" x14ac:dyDescent="0.25">
      <c r="A34" s="200"/>
      <c r="B34" s="239"/>
      <c r="C34" s="197"/>
      <c r="D34" s="197"/>
      <c r="E34" s="82" t="s">
        <v>90</v>
      </c>
      <c r="F34" s="22" t="s">
        <v>4</v>
      </c>
      <c r="G34" s="22" t="s">
        <v>97</v>
      </c>
      <c r="H34" s="20" t="s">
        <v>37</v>
      </c>
      <c r="I34" s="44">
        <v>308</v>
      </c>
      <c r="J34" s="212"/>
      <c r="K34" s="50" t="str">
        <f t="shared" ref="K34:K38" si="4">IF(I34&gt;($J$33*1.3),"EXCESSIVAMENTE ELEVADO",IF(I34&lt;($J$33*0.7),"INEXEQUÍVEL","VÁLIDO"))</f>
        <v>INEXEQUÍVEL</v>
      </c>
      <c r="L34" s="180">
        <f>I34/$J$33</f>
        <v>0.60749506903353057</v>
      </c>
      <c r="M34" s="185" t="s">
        <v>134</v>
      </c>
      <c r="N34" s="220"/>
      <c r="O34" s="204"/>
    </row>
    <row r="35" spans="1:15" ht="39" thickBot="1" x14ac:dyDescent="0.3">
      <c r="A35" s="200"/>
      <c r="B35" s="239"/>
      <c r="C35" s="197"/>
      <c r="D35" s="197"/>
      <c r="E35" s="82" t="s">
        <v>92</v>
      </c>
      <c r="F35" s="22" t="s">
        <v>4</v>
      </c>
      <c r="G35" s="22" t="s">
        <v>98</v>
      </c>
      <c r="H35" s="71" t="s">
        <v>62</v>
      </c>
      <c r="I35" s="67">
        <v>557.98</v>
      </c>
      <c r="J35" s="212"/>
      <c r="K35" s="50" t="str">
        <f t="shared" si="4"/>
        <v>VÁLIDO</v>
      </c>
      <c r="L35" s="180"/>
      <c r="M35" s="57"/>
      <c r="N35" s="220"/>
      <c r="O35" s="204"/>
    </row>
    <row r="36" spans="1:15" ht="38.25" x14ac:dyDescent="0.25">
      <c r="A36" s="200"/>
      <c r="B36" s="239"/>
      <c r="C36" s="197"/>
      <c r="D36" s="197"/>
      <c r="E36" s="33" t="s">
        <v>88</v>
      </c>
      <c r="F36" s="20" t="s">
        <v>16</v>
      </c>
      <c r="G36" s="20" t="s">
        <v>93</v>
      </c>
      <c r="H36" s="20" t="s">
        <v>37</v>
      </c>
      <c r="I36" s="61">
        <v>580</v>
      </c>
      <c r="J36" s="212"/>
      <c r="K36" s="50" t="str">
        <f t="shared" si="4"/>
        <v>VÁLIDO</v>
      </c>
      <c r="L36" s="180"/>
      <c r="M36" s="57"/>
      <c r="N36" s="220"/>
      <c r="O36" s="204"/>
    </row>
    <row r="37" spans="1:15" ht="38.25" x14ac:dyDescent="0.25">
      <c r="A37" s="200"/>
      <c r="B37" s="239"/>
      <c r="C37" s="197"/>
      <c r="D37" s="197"/>
      <c r="E37" s="20" t="s">
        <v>89</v>
      </c>
      <c r="F37" s="22" t="s">
        <v>16</v>
      </c>
      <c r="G37" s="20" t="s">
        <v>96</v>
      </c>
      <c r="H37" s="20" t="s">
        <v>37</v>
      </c>
      <c r="I37" s="44">
        <v>600</v>
      </c>
      <c r="J37" s="212"/>
      <c r="K37" s="50" t="str">
        <f t="shared" si="4"/>
        <v>VÁLIDO</v>
      </c>
      <c r="L37" s="175"/>
      <c r="M37" s="48"/>
      <c r="N37" s="220"/>
      <c r="O37" s="204"/>
    </row>
    <row r="38" spans="1:15" ht="39" thickBot="1" x14ac:dyDescent="0.3">
      <c r="A38" s="214"/>
      <c r="B38" s="240"/>
      <c r="C38" s="198"/>
      <c r="D38" s="198"/>
      <c r="E38" s="82" t="s">
        <v>91</v>
      </c>
      <c r="F38" s="24" t="s">
        <v>4</v>
      </c>
      <c r="G38" s="42" t="s">
        <v>93</v>
      </c>
      <c r="H38" s="39" t="s">
        <v>37</v>
      </c>
      <c r="I38" s="59">
        <v>710</v>
      </c>
      <c r="J38" s="213"/>
      <c r="K38" s="54" t="str">
        <f t="shared" si="4"/>
        <v>EXCESSIVAMENTE ELEVADO</v>
      </c>
      <c r="L38" s="183">
        <f>(I38-J33)/J33</f>
        <v>0.40039447731755423</v>
      </c>
      <c r="M38" s="189" t="s">
        <v>135</v>
      </c>
      <c r="N38" s="221"/>
      <c r="O38" s="205"/>
    </row>
    <row r="39" spans="1:15" ht="39" thickBot="1" x14ac:dyDescent="0.3">
      <c r="A39" s="199">
        <v>20</v>
      </c>
      <c r="B39" s="238" t="s">
        <v>83</v>
      </c>
      <c r="C39" s="196" t="s">
        <v>127</v>
      </c>
      <c r="D39" s="196">
        <v>6</v>
      </c>
      <c r="E39" s="49" t="s">
        <v>66</v>
      </c>
      <c r="F39" s="40" t="s">
        <v>4</v>
      </c>
      <c r="G39" s="41" t="s">
        <v>93</v>
      </c>
      <c r="H39" s="46" t="s">
        <v>37</v>
      </c>
      <c r="I39" s="63">
        <v>270</v>
      </c>
      <c r="J39" s="212">
        <f>TRUNC(AVERAGE(I39:I44))</f>
        <v>432</v>
      </c>
      <c r="K39" s="151" t="str">
        <f>IF(I39&gt;($J$39*1.3),"EXCESSIVAMENTE ELEVADO",IF(I39&lt;($J$39*0.7),"INEXEQUÍVEL","VÁLIDO"))</f>
        <v>INEXEQUÍVEL</v>
      </c>
      <c r="L39" s="180">
        <f>I39/J39</f>
        <v>0.625</v>
      </c>
      <c r="M39" s="185" t="s">
        <v>134</v>
      </c>
      <c r="N39" s="219">
        <f>TRUNC(MEDIAN(I39:I41),2)</f>
        <v>308</v>
      </c>
      <c r="O39" s="273">
        <f t="shared" ref="O39" si="5">D39*N39</f>
        <v>1848</v>
      </c>
    </row>
    <row r="40" spans="1:15" ht="26.25" x14ac:dyDescent="0.25">
      <c r="A40" s="200"/>
      <c r="B40" s="239"/>
      <c r="C40" s="197"/>
      <c r="D40" s="197"/>
      <c r="E40" s="82" t="s">
        <v>90</v>
      </c>
      <c r="F40" s="20" t="s">
        <v>4</v>
      </c>
      <c r="G40" s="22" t="s">
        <v>97</v>
      </c>
      <c r="H40" s="46" t="s">
        <v>37</v>
      </c>
      <c r="I40" s="44">
        <v>308</v>
      </c>
      <c r="J40" s="212"/>
      <c r="K40" s="50" t="str">
        <f t="shared" ref="K40:K44" si="6">IF(I40&gt;($J$39*1.3),"EXCESSIVAMENTE ELEVADO",IF(I40&lt;($J$39*0.7),"INEXEQUÍVEL","VÁLIDO"))</f>
        <v>VÁLIDO</v>
      </c>
      <c r="L40" s="180"/>
      <c r="M40" s="57"/>
      <c r="N40" s="220"/>
      <c r="O40" s="204"/>
    </row>
    <row r="41" spans="1:15" ht="38.25" x14ac:dyDescent="0.25">
      <c r="A41" s="200"/>
      <c r="B41" s="239"/>
      <c r="C41" s="197"/>
      <c r="D41" s="197"/>
      <c r="E41" s="82" t="s">
        <v>91</v>
      </c>
      <c r="F41" s="41" t="s">
        <v>4</v>
      </c>
      <c r="G41" s="20" t="s">
        <v>93</v>
      </c>
      <c r="H41" s="20" t="s">
        <v>37</v>
      </c>
      <c r="I41" s="59">
        <v>316.25</v>
      </c>
      <c r="J41" s="212"/>
      <c r="K41" s="50" t="str">
        <f t="shared" si="6"/>
        <v>VÁLIDO</v>
      </c>
      <c r="L41" s="180"/>
      <c r="M41" s="57"/>
      <c r="N41" s="220"/>
      <c r="O41" s="204"/>
    </row>
    <row r="42" spans="1:15" ht="38.25" x14ac:dyDescent="0.25">
      <c r="A42" s="200"/>
      <c r="B42" s="239"/>
      <c r="C42" s="197"/>
      <c r="D42" s="197"/>
      <c r="E42" s="33" t="s">
        <v>88</v>
      </c>
      <c r="F42" s="20" t="s">
        <v>16</v>
      </c>
      <c r="G42" s="20" t="s">
        <v>93</v>
      </c>
      <c r="H42" s="20" t="s">
        <v>37</v>
      </c>
      <c r="I42" s="61">
        <v>540</v>
      </c>
      <c r="J42" s="212"/>
      <c r="K42" s="50" t="str">
        <f t="shared" si="6"/>
        <v>VÁLIDO</v>
      </c>
      <c r="L42" s="180"/>
      <c r="M42" s="57"/>
      <c r="N42" s="220"/>
      <c r="O42" s="204"/>
    </row>
    <row r="43" spans="1:15" ht="39" thickBot="1" x14ac:dyDescent="0.3">
      <c r="A43" s="200"/>
      <c r="B43" s="239"/>
      <c r="C43" s="197"/>
      <c r="D43" s="197"/>
      <c r="E43" s="82" t="s">
        <v>92</v>
      </c>
      <c r="F43" s="22" t="s">
        <v>4</v>
      </c>
      <c r="G43" s="22" t="s">
        <v>98</v>
      </c>
      <c r="H43" s="71" t="s">
        <v>62</v>
      </c>
      <c r="I43" s="67">
        <v>557.98</v>
      </c>
      <c r="J43" s="212"/>
      <c r="K43" s="50" t="str">
        <f t="shared" si="6"/>
        <v>VÁLIDO</v>
      </c>
      <c r="L43" s="175"/>
      <c r="M43" s="48"/>
      <c r="N43" s="220"/>
      <c r="O43" s="204"/>
    </row>
    <row r="44" spans="1:15" ht="39" thickBot="1" x14ac:dyDescent="0.3">
      <c r="A44" s="214"/>
      <c r="B44" s="240"/>
      <c r="C44" s="198"/>
      <c r="D44" s="198"/>
      <c r="E44" s="20" t="s">
        <v>89</v>
      </c>
      <c r="F44" s="22" t="s">
        <v>16</v>
      </c>
      <c r="G44" s="24" t="s">
        <v>96</v>
      </c>
      <c r="H44" s="20" t="s">
        <v>37</v>
      </c>
      <c r="I44" s="44">
        <v>600</v>
      </c>
      <c r="J44" s="213"/>
      <c r="K44" s="54" t="str">
        <f t="shared" si="6"/>
        <v>EXCESSIVAMENTE ELEVADO</v>
      </c>
      <c r="L44" s="183">
        <f>(I44-J39)/J39</f>
        <v>0.3888888888888889</v>
      </c>
      <c r="M44" s="189" t="s">
        <v>135</v>
      </c>
      <c r="N44" s="221"/>
      <c r="O44" s="205"/>
    </row>
    <row r="45" spans="1:15" ht="38.25" x14ac:dyDescent="0.25">
      <c r="A45" s="199">
        <v>21</v>
      </c>
      <c r="B45" s="238" t="s">
        <v>84</v>
      </c>
      <c r="C45" s="196" t="s">
        <v>127</v>
      </c>
      <c r="D45" s="196">
        <v>6</v>
      </c>
      <c r="E45" s="49" t="s">
        <v>66</v>
      </c>
      <c r="F45" s="40" t="s">
        <v>4</v>
      </c>
      <c r="G45" s="41" t="s">
        <v>93</v>
      </c>
      <c r="H45" s="40" t="s">
        <v>37</v>
      </c>
      <c r="I45" s="63">
        <v>230</v>
      </c>
      <c r="J45" s="212">
        <f>TRUNC(AVERAGE(I45:I50))</f>
        <v>425</v>
      </c>
      <c r="K45" s="151" t="str">
        <f>IF(I45&gt;($J$45*1.3),"EXCESSIVAMENTE ELEVADO",IF(I45&lt;($J$45*0.7),"INEXEQUÍVEL","VÁLIDO"))</f>
        <v>INEXEQUÍVEL</v>
      </c>
      <c r="L45" s="180">
        <f>I45/J45</f>
        <v>0.54117647058823526</v>
      </c>
      <c r="M45" s="185" t="s">
        <v>134</v>
      </c>
      <c r="N45" s="219">
        <f>TRUNC(MEDIAN(I45:I48),2)</f>
        <v>312.12</v>
      </c>
      <c r="O45" s="273">
        <f t="shared" ref="O45" si="7">D45*N45</f>
        <v>1872.72</v>
      </c>
    </row>
    <row r="46" spans="1:15" ht="26.25" x14ac:dyDescent="0.25">
      <c r="A46" s="200"/>
      <c r="B46" s="239"/>
      <c r="C46" s="197"/>
      <c r="D46" s="197"/>
      <c r="E46" s="82" t="s">
        <v>90</v>
      </c>
      <c r="F46" s="22" t="s">
        <v>4</v>
      </c>
      <c r="G46" s="22" t="s">
        <v>97</v>
      </c>
      <c r="H46" s="41" t="s">
        <v>37</v>
      </c>
      <c r="I46" s="44">
        <v>308</v>
      </c>
      <c r="J46" s="212"/>
      <c r="K46" s="50" t="str">
        <f t="shared" ref="K46:K50" si="8">IF(I46&gt;($J$45*1.3),"EXCESSIVAMENTE ELEVADO",IF(I46&lt;($J$45*0.7),"INEXEQUÍVEL","VÁLIDO"))</f>
        <v>VÁLIDO</v>
      </c>
      <c r="L46" s="180"/>
      <c r="M46" s="57"/>
      <c r="N46" s="220"/>
      <c r="O46" s="204"/>
    </row>
    <row r="47" spans="1:15" ht="38.25" x14ac:dyDescent="0.25">
      <c r="A47" s="200"/>
      <c r="B47" s="239"/>
      <c r="C47" s="197"/>
      <c r="D47" s="197"/>
      <c r="E47" s="82" t="s">
        <v>91</v>
      </c>
      <c r="F47" s="20" t="s">
        <v>4</v>
      </c>
      <c r="G47" s="20" t="s">
        <v>93</v>
      </c>
      <c r="H47" s="39" t="s">
        <v>37</v>
      </c>
      <c r="I47" s="59">
        <v>316.25</v>
      </c>
      <c r="J47" s="212"/>
      <c r="K47" s="50" t="str">
        <f t="shared" si="8"/>
        <v>VÁLIDO</v>
      </c>
      <c r="L47" s="180"/>
      <c r="M47" s="57"/>
      <c r="N47" s="220"/>
      <c r="O47" s="204"/>
    </row>
    <row r="48" spans="1:15" ht="38.25" x14ac:dyDescent="0.25">
      <c r="A48" s="200"/>
      <c r="B48" s="239"/>
      <c r="C48" s="197"/>
      <c r="D48" s="197"/>
      <c r="E48" s="33" t="s">
        <v>88</v>
      </c>
      <c r="F48" s="20" t="s">
        <v>16</v>
      </c>
      <c r="G48" s="41" t="s">
        <v>93</v>
      </c>
      <c r="H48" s="20" t="s">
        <v>37</v>
      </c>
      <c r="I48" s="61">
        <v>540</v>
      </c>
      <c r="J48" s="212"/>
      <c r="K48" s="50" t="str">
        <f t="shared" si="8"/>
        <v>VÁLIDO</v>
      </c>
      <c r="L48" s="180"/>
      <c r="M48" s="57"/>
      <c r="N48" s="220"/>
      <c r="O48" s="204"/>
    </row>
    <row r="49" spans="1:15" ht="39" thickBot="1" x14ac:dyDescent="0.3">
      <c r="A49" s="200"/>
      <c r="B49" s="239"/>
      <c r="C49" s="197"/>
      <c r="D49" s="197"/>
      <c r="E49" s="82" t="s">
        <v>92</v>
      </c>
      <c r="F49" s="22" t="s">
        <v>4</v>
      </c>
      <c r="G49" s="22" t="s">
        <v>98</v>
      </c>
      <c r="H49" s="71" t="s">
        <v>62</v>
      </c>
      <c r="I49" s="67">
        <v>557.98</v>
      </c>
      <c r="J49" s="212"/>
      <c r="K49" s="50" t="str">
        <f t="shared" si="8"/>
        <v>EXCESSIVAMENTE ELEVADO</v>
      </c>
      <c r="L49" s="175">
        <f>(I49-J45)/J45</f>
        <v>0.31289411764705888</v>
      </c>
      <c r="M49" s="187" t="s">
        <v>135</v>
      </c>
      <c r="N49" s="220"/>
      <c r="O49" s="204"/>
    </row>
    <row r="50" spans="1:15" ht="39" thickBot="1" x14ac:dyDescent="0.3">
      <c r="A50" s="214"/>
      <c r="B50" s="240"/>
      <c r="C50" s="198"/>
      <c r="D50" s="198"/>
      <c r="E50" s="20" t="s">
        <v>89</v>
      </c>
      <c r="F50" s="22" t="s">
        <v>16</v>
      </c>
      <c r="G50" s="24" t="s">
        <v>96</v>
      </c>
      <c r="H50" s="20" t="s">
        <v>37</v>
      </c>
      <c r="I50" s="73">
        <v>600</v>
      </c>
      <c r="J50" s="213"/>
      <c r="K50" s="54" t="str">
        <f t="shared" si="8"/>
        <v>EXCESSIVAMENTE ELEVADO</v>
      </c>
      <c r="L50" s="183">
        <f>(I50-J45)/J45</f>
        <v>0.41176470588235292</v>
      </c>
      <c r="M50" s="189" t="s">
        <v>135</v>
      </c>
      <c r="N50" s="221"/>
      <c r="O50" s="205"/>
    </row>
    <row r="51" spans="1:15" ht="38.25" x14ac:dyDescent="0.25">
      <c r="A51" s="199">
        <v>22</v>
      </c>
      <c r="B51" s="238" t="s">
        <v>85</v>
      </c>
      <c r="C51" s="196" t="s">
        <v>127</v>
      </c>
      <c r="D51" s="196">
        <v>6</v>
      </c>
      <c r="E51" s="49" t="s">
        <v>66</v>
      </c>
      <c r="F51" s="40" t="s">
        <v>4</v>
      </c>
      <c r="G51" s="41" t="s">
        <v>93</v>
      </c>
      <c r="H51" s="46" t="s">
        <v>37</v>
      </c>
      <c r="I51" s="64">
        <v>280</v>
      </c>
      <c r="J51" s="212">
        <f>TRUNC(AVERAGE(I51:I56))</f>
        <v>427</v>
      </c>
      <c r="K51" s="151" t="str">
        <f>IF(I51&gt;($J$51*1.3),"EXCESSIVAMENTE ELEVADO",IF(I51&lt;($J$51*0.7),"INEXEQUÍVEL","VÁLIDO"))</f>
        <v>INEXEQUÍVEL</v>
      </c>
      <c r="L51" s="180">
        <f>I51/J51</f>
        <v>0.65573770491803274</v>
      </c>
      <c r="M51" s="185" t="s">
        <v>134</v>
      </c>
      <c r="N51" s="219">
        <f>TRUNC(MEDIAN(I51:I55),2)</f>
        <v>358.77</v>
      </c>
      <c r="O51" s="273">
        <f t="shared" ref="O51" si="9">D51*N51</f>
        <v>2152.62</v>
      </c>
    </row>
    <row r="52" spans="1:15" ht="26.25" x14ac:dyDescent="0.25">
      <c r="A52" s="200"/>
      <c r="B52" s="239"/>
      <c r="C52" s="197"/>
      <c r="D52" s="197"/>
      <c r="E52" s="82" t="s">
        <v>90</v>
      </c>
      <c r="F52" s="22" t="s">
        <v>4</v>
      </c>
      <c r="G52" s="22" t="s">
        <v>97</v>
      </c>
      <c r="H52" s="20" t="s">
        <v>37</v>
      </c>
      <c r="I52" s="44">
        <v>308</v>
      </c>
      <c r="J52" s="212"/>
      <c r="K52" s="50" t="str">
        <f t="shared" ref="K52:K56" si="10">IF(I52&gt;($J$51*1.3),"EXCESSIVAMENTE ELEVADO",IF(I52&lt;($J$51*0.7),"INEXEQUÍVEL","VÁLIDO"))</f>
        <v>VÁLIDO</v>
      </c>
      <c r="L52" s="180"/>
      <c r="M52" s="57"/>
      <c r="N52" s="220"/>
      <c r="O52" s="204"/>
    </row>
    <row r="53" spans="1:15" ht="38.25" x14ac:dyDescent="0.25">
      <c r="A53" s="200"/>
      <c r="B53" s="239"/>
      <c r="C53" s="197"/>
      <c r="D53" s="197"/>
      <c r="E53" s="82" t="s">
        <v>91</v>
      </c>
      <c r="F53" s="20" t="s">
        <v>4</v>
      </c>
      <c r="G53" s="20" t="s">
        <v>93</v>
      </c>
      <c r="H53" s="20" t="s">
        <v>37</v>
      </c>
      <c r="I53" s="59">
        <v>358.77</v>
      </c>
      <c r="J53" s="212"/>
      <c r="K53" s="50" t="str">
        <f t="shared" si="10"/>
        <v>VÁLIDO</v>
      </c>
      <c r="L53" s="180"/>
      <c r="M53" s="57"/>
      <c r="N53" s="220"/>
      <c r="O53" s="204"/>
    </row>
    <row r="54" spans="1:15" ht="38.25" x14ac:dyDescent="0.25">
      <c r="A54" s="200"/>
      <c r="B54" s="239"/>
      <c r="C54" s="197"/>
      <c r="D54" s="197"/>
      <c r="E54" s="33" t="s">
        <v>88</v>
      </c>
      <c r="F54" s="20" t="s">
        <v>16</v>
      </c>
      <c r="G54" s="41" t="s">
        <v>93</v>
      </c>
      <c r="H54" s="39" t="s">
        <v>37</v>
      </c>
      <c r="I54" s="61">
        <v>460</v>
      </c>
      <c r="J54" s="212"/>
      <c r="K54" s="50" t="str">
        <f t="shared" si="10"/>
        <v>VÁLIDO</v>
      </c>
      <c r="L54" s="180"/>
      <c r="M54" s="57"/>
      <c r="N54" s="220"/>
      <c r="O54" s="204"/>
    </row>
    <row r="55" spans="1:15" ht="38.25" x14ac:dyDescent="0.25">
      <c r="A55" s="200"/>
      <c r="B55" s="239"/>
      <c r="C55" s="197"/>
      <c r="D55" s="197"/>
      <c r="E55" s="82" t="s">
        <v>92</v>
      </c>
      <c r="F55" s="22" t="s">
        <v>4</v>
      </c>
      <c r="G55" s="22" t="s">
        <v>98</v>
      </c>
      <c r="H55" s="71" t="s">
        <v>62</v>
      </c>
      <c r="I55" s="61">
        <v>557.98</v>
      </c>
      <c r="J55" s="212"/>
      <c r="K55" s="50" t="str">
        <f t="shared" si="10"/>
        <v>EXCESSIVAMENTE ELEVADO</v>
      </c>
      <c r="L55" s="175">
        <f>(I55-J51)/J51</f>
        <v>0.30674473067915697</v>
      </c>
      <c r="M55" s="187" t="s">
        <v>135</v>
      </c>
      <c r="N55" s="220"/>
      <c r="O55" s="204"/>
    </row>
    <row r="56" spans="1:15" ht="39" thickBot="1" x14ac:dyDescent="0.3">
      <c r="A56" s="214"/>
      <c r="B56" s="240"/>
      <c r="C56" s="198"/>
      <c r="D56" s="198"/>
      <c r="E56" s="24" t="s">
        <v>89</v>
      </c>
      <c r="F56" s="24" t="s">
        <v>16</v>
      </c>
      <c r="G56" s="24" t="s">
        <v>96</v>
      </c>
      <c r="H56" s="24" t="s">
        <v>37</v>
      </c>
      <c r="I56" s="67">
        <v>600</v>
      </c>
      <c r="J56" s="213"/>
      <c r="K56" s="54" t="str">
        <f t="shared" si="10"/>
        <v>EXCESSIVAMENTE ELEVADO</v>
      </c>
      <c r="L56" s="183">
        <f>(I56-J51)/J51</f>
        <v>0.40515222482435598</v>
      </c>
      <c r="M56" s="189" t="s">
        <v>135</v>
      </c>
      <c r="N56" s="221"/>
      <c r="O56" s="205"/>
    </row>
    <row r="57" spans="1:15" ht="26.25" thickBot="1" x14ac:dyDescent="0.3">
      <c r="A57" s="282">
        <v>23</v>
      </c>
      <c r="B57" s="279" t="s">
        <v>139</v>
      </c>
      <c r="C57" s="278"/>
      <c r="D57" s="278"/>
      <c r="E57" s="280"/>
      <c r="F57" s="280"/>
      <c r="G57" s="280"/>
      <c r="H57" s="280"/>
      <c r="I57" s="281"/>
      <c r="J57" s="281"/>
      <c r="K57" s="283"/>
      <c r="L57" s="284"/>
      <c r="M57" s="285"/>
      <c r="N57" s="283"/>
      <c r="O57" s="190">
        <v>4000</v>
      </c>
    </row>
    <row r="58" spans="1:15" ht="15.75" thickBot="1" x14ac:dyDescent="0.3">
      <c r="A58" s="245" t="s">
        <v>124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7"/>
      <c r="O58" s="160">
        <f>SUM(O21:O57)</f>
        <v>18625.12</v>
      </c>
    </row>
  </sheetData>
  <mergeCells count="56">
    <mergeCell ref="A58:N58"/>
    <mergeCell ref="N51:N56"/>
    <mergeCell ref="O21:O26"/>
    <mergeCell ref="O27:O32"/>
    <mergeCell ref="O33:O38"/>
    <mergeCell ref="O39:O44"/>
    <mergeCell ref="O45:O50"/>
    <mergeCell ref="O51:O56"/>
    <mergeCell ref="N21:N26"/>
    <mergeCell ref="N27:N32"/>
    <mergeCell ref="N33:N38"/>
    <mergeCell ref="N39:N44"/>
    <mergeCell ref="N45:N50"/>
    <mergeCell ref="A45:A50"/>
    <mergeCell ref="B45:B50"/>
    <mergeCell ref="C45:C50"/>
    <mergeCell ref="J45:J50"/>
    <mergeCell ref="A51:A56"/>
    <mergeCell ref="B51:B56"/>
    <mergeCell ref="C51:C56"/>
    <mergeCell ref="J51:J56"/>
    <mergeCell ref="D51:D56"/>
    <mergeCell ref="D45:D50"/>
    <mergeCell ref="A33:A38"/>
    <mergeCell ref="B33:B38"/>
    <mergeCell ref="C33:C38"/>
    <mergeCell ref="J33:J38"/>
    <mergeCell ref="A39:A44"/>
    <mergeCell ref="B39:B44"/>
    <mergeCell ref="C39:C44"/>
    <mergeCell ref="J39:J44"/>
    <mergeCell ref="D33:D38"/>
    <mergeCell ref="D39:D44"/>
    <mergeCell ref="A21:A26"/>
    <mergeCell ref="B21:B26"/>
    <mergeCell ref="C21:C26"/>
    <mergeCell ref="J21:J26"/>
    <mergeCell ref="A27:A32"/>
    <mergeCell ref="B27:B32"/>
    <mergeCell ref="C27:C32"/>
    <mergeCell ref="J27:J32"/>
    <mergeCell ref="D21:D26"/>
    <mergeCell ref="D27:D32"/>
    <mergeCell ref="K19:K20"/>
    <mergeCell ref="L19:M20"/>
    <mergeCell ref="N19:O19"/>
    <mergeCell ref="G19:G20"/>
    <mergeCell ref="H19:H20"/>
    <mergeCell ref="I19:I20"/>
    <mergeCell ref="J19:J20"/>
    <mergeCell ref="F19:F20"/>
    <mergeCell ref="A19:A20"/>
    <mergeCell ref="B19:B20"/>
    <mergeCell ref="C19:C20"/>
    <mergeCell ref="D19:D20"/>
    <mergeCell ref="E19:E20"/>
  </mergeCells>
  <conditionalFormatting sqref="K19:K20">
    <cfRule type="containsText" dxfId="287" priority="285" operator="containsText" text="Excessivamente elevado">
      <formula>NOT(ISERROR(SEARCH("Excessivamente elevado",K19)))</formula>
    </cfRule>
  </conditionalFormatting>
  <conditionalFormatting sqref="L19">
    <cfRule type="containsText" dxfId="286" priority="280" operator="containsText" text="Excessivamente elevado">
      <formula>NOT(ISERROR(SEARCH("Excessivamente elevado",L19)))</formula>
    </cfRule>
  </conditionalFormatting>
  <conditionalFormatting sqref="L21:M26">
    <cfRule type="containsText" dxfId="285" priority="158" operator="containsText" text="Excessivamente elevado">
      <formula>NOT(ISERROR(SEARCH("Excessivamente elevado",L21)))</formula>
    </cfRule>
  </conditionalFormatting>
  <conditionalFormatting sqref="L21:M26">
    <cfRule type="cellIs" dxfId="284" priority="156" operator="lessThan">
      <formula>"K$25"</formula>
    </cfRule>
    <cfRule type="cellIs" dxfId="283" priority="157" operator="greaterThan">
      <formula>"J$25"</formula>
    </cfRule>
  </conditionalFormatting>
  <conditionalFormatting sqref="L21:M26">
    <cfRule type="cellIs" dxfId="282" priority="154" operator="lessThan">
      <formula>"K$25"</formula>
    </cfRule>
    <cfRule type="cellIs" dxfId="281" priority="155" operator="greaterThan">
      <formula>"J&amp;25"</formula>
    </cfRule>
  </conditionalFormatting>
  <conditionalFormatting sqref="L21:M26">
    <cfRule type="containsText" priority="159" operator="containsText" text="Excessivamente elevado">
      <formula>NOT(ISERROR(SEARCH("Excessivamente elevado",L21)))</formula>
    </cfRule>
    <cfRule type="containsText" dxfId="280" priority="160" operator="containsText" text="Válido">
      <formula>NOT(ISERROR(SEARCH("Válido",L21)))</formula>
    </cfRule>
    <cfRule type="containsText" dxfId="279" priority="161" operator="containsText" text="Inexequível">
      <formula>NOT(ISERROR(SEARCH("Inexequível",L21)))</formula>
    </cfRule>
    <cfRule type="aboveAverage" dxfId="278" priority="162" aboveAverage="0"/>
  </conditionalFormatting>
  <conditionalFormatting sqref="L27:M32">
    <cfRule type="containsText" dxfId="277" priority="149" operator="containsText" text="Excessivamente elevado">
      <formula>NOT(ISERROR(SEARCH("Excessivamente elevado",L27)))</formula>
    </cfRule>
  </conditionalFormatting>
  <conditionalFormatting sqref="L27:M32">
    <cfRule type="cellIs" dxfId="276" priority="147" operator="lessThan">
      <formula>"K$25"</formula>
    </cfRule>
    <cfRule type="cellIs" dxfId="275" priority="148" operator="greaterThan">
      <formula>"J$25"</formula>
    </cfRule>
  </conditionalFormatting>
  <conditionalFormatting sqref="L27:M32">
    <cfRule type="cellIs" dxfId="274" priority="145" operator="lessThan">
      <formula>"K$25"</formula>
    </cfRule>
    <cfRule type="cellIs" dxfId="273" priority="146" operator="greaterThan">
      <formula>"J&amp;25"</formula>
    </cfRule>
  </conditionalFormatting>
  <conditionalFormatting sqref="L27:M32">
    <cfRule type="containsText" priority="150" operator="containsText" text="Excessivamente elevado">
      <formula>NOT(ISERROR(SEARCH("Excessivamente elevado",L27)))</formula>
    </cfRule>
    <cfRule type="containsText" dxfId="272" priority="151" operator="containsText" text="Válido">
      <formula>NOT(ISERROR(SEARCH("Válido",L27)))</formula>
    </cfRule>
    <cfRule type="containsText" dxfId="271" priority="152" operator="containsText" text="Inexequível">
      <formula>NOT(ISERROR(SEARCH("Inexequível",L27)))</formula>
    </cfRule>
    <cfRule type="aboveAverage" dxfId="270" priority="153" aboveAverage="0"/>
  </conditionalFormatting>
  <conditionalFormatting sqref="L33:M38">
    <cfRule type="containsText" dxfId="269" priority="140" operator="containsText" text="Excessivamente elevado">
      <formula>NOT(ISERROR(SEARCH("Excessivamente elevado",L33)))</formula>
    </cfRule>
  </conditionalFormatting>
  <conditionalFormatting sqref="L33:M38">
    <cfRule type="cellIs" dxfId="268" priority="138" operator="lessThan">
      <formula>"K$25"</formula>
    </cfRule>
    <cfRule type="cellIs" dxfId="267" priority="139" operator="greaterThan">
      <formula>"J$25"</formula>
    </cfRule>
  </conditionalFormatting>
  <conditionalFormatting sqref="L33:M38">
    <cfRule type="cellIs" dxfId="266" priority="136" operator="lessThan">
      <formula>"K$25"</formula>
    </cfRule>
    <cfRule type="cellIs" dxfId="265" priority="137" operator="greaterThan">
      <formula>"J&amp;25"</formula>
    </cfRule>
  </conditionalFormatting>
  <conditionalFormatting sqref="L33:M38">
    <cfRule type="containsText" priority="141" operator="containsText" text="Excessivamente elevado">
      <formula>NOT(ISERROR(SEARCH("Excessivamente elevado",L33)))</formula>
    </cfRule>
    <cfRule type="containsText" dxfId="264" priority="142" operator="containsText" text="Válido">
      <formula>NOT(ISERROR(SEARCH("Válido",L33)))</formula>
    </cfRule>
    <cfRule type="containsText" dxfId="263" priority="143" operator="containsText" text="Inexequível">
      <formula>NOT(ISERROR(SEARCH("Inexequível",L33)))</formula>
    </cfRule>
    <cfRule type="aboveAverage" dxfId="262" priority="144" aboveAverage="0"/>
  </conditionalFormatting>
  <conditionalFormatting sqref="L39:M44">
    <cfRule type="containsText" dxfId="261" priority="131" operator="containsText" text="Excessivamente elevado">
      <formula>NOT(ISERROR(SEARCH("Excessivamente elevado",L39)))</formula>
    </cfRule>
  </conditionalFormatting>
  <conditionalFormatting sqref="L39:M44">
    <cfRule type="cellIs" dxfId="260" priority="129" operator="lessThan">
      <formula>"K$25"</formula>
    </cfRule>
    <cfRule type="cellIs" dxfId="259" priority="130" operator="greaterThan">
      <formula>"J$25"</formula>
    </cfRule>
  </conditionalFormatting>
  <conditionalFormatting sqref="L39:M44">
    <cfRule type="cellIs" dxfId="258" priority="127" operator="lessThan">
      <formula>"K$25"</formula>
    </cfRule>
    <cfRule type="cellIs" dxfId="257" priority="128" operator="greaterThan">
      <formula>"J&amp;25"</formula>
    </cfRule>
  </conditionalFormatting>
  <conditionalFormatting sqref="L39:M44">
    <cfRule type="containsText" priority="132" operator="containsText" text="Excessivamente elevado">
      <formula>NOT(ISERROR(SEARCH("Excessivamente elevado",L39)))</formula>
    </cfRule>
    <cfRule type="containsText" dxfId="256" priority="133" operator="containsText" text="Válido">
      <formula>NOT(ISERROR(SEARCH("Válido",L39)))</formula>
    </cfRule>
    <cfRule type="containsText" dxfId="255" priority="134" operator="containsText" text="Inexequível">
      <formula>NOT(ISERROR(SEARCH("Inexequível",L39)))</formula>
    </cfRule>
    <cfRule type="aboveAverage" dxfId="254" priority="135" aboveAverage="0"/>
  </conditionalFormatting>
  <conditionalFormatting sqref="L45:M50">
    <cfRule type="containsText" dxfId="253" priority="122" operator="containsText" text="Excessivamente elevado">
      <formula>NOT(ISERROR(SEARCH("Excessivamente elevado",L45)))</formula>
    </cfRule>
  </conditionalFormatting>
  <conditionalFormatting sqref="L45:M50">
    <cfRule type="cellIs" dxfId="252" priority="120" operator="lessThan">
      <formula>"K$25"</formula>
    </cfRule>
    <cfRule type="cellIs" dxfId="251" priority="121" operator="greaterThan">
      <formula>"J$25"</formula>
    </cfRule>
  </conditionalFormatting>
  <conditionalFormatting sqref="L45:M50">
    <cfRule type="cellIs" dxfId="250" priority="118" operator="lessThan">
      <formula>"K$25"</formula>
    </cfRule>
    <cfRule type="cellIs" dxfId="249" priority="119" operator="greaterThan">
      <formula>"J&amp;25"</formula>
    </cfRule>
  </conditionalFormatting>
  <conditionalFormatting sqref="L45:M50">
    <cfRule type="containsText" priority="123" operator="containsText" text="Excessivamente elevado">
      <formula>NOT(ISERROR(SEARCH("Excessivamente elevado",L45)))</formula>
    </cfRule>
    <cfRule type="containsText" dxfId="248" priority="124" operator="containsText" text="Válido">
      <formula>NOT(ISERROR(SEARCH("Válido",L45)))</formula>
    </cfRule>
    <cfRule type="containsText" dxfId="247" priority="125" operator="containsText" text="Inexequível">
      <formula>NOT(ISERROR(SEARCH("Inexequível",L45)))</formula>
    </cfRule>
    <cfRule type="aboveAverage" dxfId="246" priority="126" aboveAverage="0"/>
  </conditionalFormatting>
  <conditionalFormatting sqref="L51:M56">
    <cfRule type="containsText" dxfId="245" priority="113" operator="containsText" text="Excessivamente elevado">
      <formula>NOT(ISERROR(SEARCH("Excessivamente elevado",L51)))</formula>
    </cfRule>
  </conditionalFormatting>
  <conditionalFormatting sqref="L51:M56">
    <cfRule type="cellIs" dxfId="244" priority="111" operator="lessThan">
      <formula>"K$25"</formula>
    </cfRule>
    <cfRule type="cellIs" dxfId="243" priority="112" operator="greaterThan">
      <formula>"J$25"</formula>
    </cfRule>
  </conditionalFormatting>
  <conditionalFormatting sqref="L51:M56">
    <cfRule type="cellIs" dxfId="242" priority="109" operator="lessThan">
      <formula>"K$25"</formula>
    </cfRule>
    <cfRule type="cellIs" dxfId="241" priority="110" operator="greaterThan">
      <formula>"J&amp;25"</formula>
    </cfRule>
  </conditionalFormatting>
  <conditionalFormatting sqref="L51:M56">
    <cfRule type="containsText" priority="114" operator="containsText" text="Excessivamente elevado">
      <formula>NOT(ISERROR(SEARCH("Excessivamente elevado",L51)))</formula>
    </cfRule>
    <cfRule type="containsText" dxfId="240" priority="115" operator="containsText" text="Válido">
      <formula>NOT(ISERROR(SEARCH("Válido",L51)))</formula>
    </cfRule>
    <cfRule type="containsText" dxfId="239" priority="116" operator="containsText" text="Inexequível">
      <formula>NOT(ISERROR(SEARCH("Inexequível",L51)))</formula>
    </cfRule>
    <cfRule type="aboveAverage" dxfId="238" priority="117" aboveAverage="0"/>
  </conditionalFormatting>
  <conditionalFormatting sqref="K21:K26">
    <cfRule type="containsText" dxfId="237" priority="77" operator="containsText" text="Excessivamente elevado">
      <formula>NOT(ISERROR(SEARCH("Excessivamente elevado",K21)))</formula>
    </cfRule>
  </conditionalFormatting>
  <conditionalFormatting sqref="K21:K26">
    <cfRule type="cellIs" dxfId="236" priority="75" operator="lessThan">
      <formula>"K$25"</formula>
    </cfRule>
    <cfRule type="cellIs" dxfId="235" priority="76" operator="greaterThan">
      <formula>"J$25"</formula>
    </cfRule>
  </conditionalFormatting>
  <conditionalFormatting sqref="K21:K26">
    <cfRule type="cellIs" dxfId="234" priority="73" operator="lessThan">
      <formula>"K$25"</formula>
    </cfRule>
    <cfRule type="cellIs" dxfId="233" priority="74" operator="greaterThan">
      <formula>"J&amp;25"</formula>
    </cfRule>
  </conditionalFormatting>
  <conditionalFormatting sqref="K21:K26">
    <cfRule type="containsText" priority="78" operator="containsText" text="Excessivamente elevado">
      <formula>NOT(ISERROR(SEARCH("Excessivamente elevado",K21)))</formula>
    </cfRule>
    <cfRule type="containsText" dxfId="232" priority="79" operator="containsText" text="Válido">
      <formula>NOT(ISERROR(SEARCH("Válido",K21)))</formula>
    </cfRule>
    <cfRule type="containsText" dxfId="231" priority="80" operator="containsText" text="Inexequível">
      <formula>NOT(ISERROR(SEARCH("Inexequível",K21)))</formula>
    </cfRule>
    <cfRule type="aboveAverage" dxfId="230" priority="81" aboveAverage="0"/>
  </conditionalFormatting>
  <conditionalFormatting sqref="K27:K32">
    <cfRule type="containsText" dxfId="229" priority="68" operator="containsText" text="Excessivamente elevado">
      <formula>NOT(ISERROR(SEARCH("Excessivamente elevado",K27)))</formula>
    </cfRule>
  </conditionalFormatting>
  <conditionalFormatting sqref="K27:K32">
    <cfRule type="cellIs" dxfId="228" priority="66" operator="lessThan">
      <formula>"K$25"</formula>
    </cfRule>
    <cfRule type="cellIs" dxfId="227" priority="67" operator="greaterThan">
      <formula>"J$25"</formula>
    </cfRule>
  </conditionalFormatting>
  <conditionalFormatting sqref="K27:K32">
    <cfRule type="cellIs" dxfId="226" priority="64" operator="lessThan">
      <formula>"K$25"</formula>
    </cfRule>
    <cfRule type="cellIs" dxfId="225" priority="65" operator="greaterThan">
      <formula>"J&amp;25"</formula>
    </cfRule>
  </conditionalFormatting>
  <conditionalFormatting sqref="K27:K32">
    <cfRule type="containsText" priority="69" operator="containsText" text="Excessivamente elevado">
      <formula>NOT(ISERROR(SEARCH("Excessivamente elevado",K27)))</formula>
    </cfRule>
    <cfRule type="containsText" dxfId="224" priority="70" operator="containsText" text="Válido">
      <formula>NOT(ISERROR(SEARCH("Válido",K27)))</formula>
    </cfRule>
    <cfRule type="containsText" dxfId="223" priority="71" operator="containsText" text="Inexequível">
      <formula>NOT(ISERROR(SEARCH("Inexequível",K27)))</formula>
    </cfRule>
    <cfRule type="aboveAverage" dxfId="222" priority="72" aboveAverage="0"/>
  </conditionalFormatting>
  <conditionalFormatting sqref="K33:K38">
    <cfRule type="containsText" dxfId="221" priority="59" operator="containsText" text="Excessivamente elevado">
      <formula>NOT(ISERROR(SEARCH("Excessivamente elevado",K33)))</formula>
    </cfRule>
  </conditionalFormatting>
  <conditionalFormatting sqref="K33:K38">
    <cfRule type="cellIs" dxfId="220" priority="57" operator="lessThan">
      <formula>"K$25"</formula>
    </cfRule>
    <cfRule type="cellIs" dxfId="219" priority="58" operator="greaterThan">
      <formula>"J$25"</formula>
    </cfRule>
  </conditionalFormatting>
  <conditionalFormatting sqref="K33:K38">
    <cfRule type="cellIs" dxfId="218" priority="55" operator="lessThan">
      <formula>"K$25"</formula>
    </cfRule>
    <cfRule type="cellIs" dxfId="217" priority="56" operator="greaterThan">
      <formula>"J&amp;25"</formula>
    </cfRule>
  </conditionalFormatting>
  <conditionalFormatting sqref="K33:K38">
    <cfRule type="containsText" priority="60" operator="containsText" text="Excessivamente elevado">
      <formula>NOT(ISERROR(SEARCH("Excessivamente elevado",K33)))</formula>
    </cfRule>
    <cfRule type="containsText" dxfId="216" priority="61" operator="containsText" text="Válido">
      <formula>NOT(ISERROR(SEARCH("Válido",K33)))</formula>
    </cfRule>
    <cfRule type="containsText" dxfId="215" priority="62" operator="containsText" text="Inexequível">
      <formula>NOT(ISERROR(SEARCH("Inexequível",K33)))</formula>
    </cfRule>
    <cfRule type="aboveAverage" dxfId="214" priority="63" aboveAverage="0"/>
  </conditionalFormatting>
  <conditionalFormatting sqref="K39:K44">
    <cfRule type="containsText" dxfId="213" priority="50" operator="containsText" text="Excessivamente elevado">
      <formula>NOT(ISERROR(SEARCH("Excessivamente elevado",K39)))</formula>
    </cfRule>
  </conditionalFormatting>
  <conditionalFormatting sqref="K39:K44">
    <cfRule type="cellIs" dxfId="212" priority="48" operator="lessThan">
      <formula>"K$25"</formula>
    </cfRule>
    <cfRule type="cellIs" dxfId="211" priority="49" operator="greaterThan">
      <formula>"J$25"</formula>
    </cfRule>
  </conditionalFormatting>
  <conditionalFormatting sqref="K39:K44">
    <cfRule type="cellIs" dxfId="210" priority="46" operator="lessThan">
      <formula>"K$25"</formula>
    </cfRule>
    <cfRule type="cellIs" dxfId="209" priority="47" operator="greaterThan">
      <formula>"J&amp;25"</formula>
    </cfRule>
  </conditionalFormatting>
  <conditionalFormatting sqref="K39:K44">
    <cfRule type="containsText" priority="51" operator="containsText" text="Excessivamente elevado">
      <formula>NOT(ISERROR(SEARCH("Excessivamente elevado",K39)))</formula>
    </cfRule>
    <cfRule type="containsText" dxfId="208" priority="52" operator="containsText" text="Válido">
      <formula>NOT(ISERROR(SEARCH("Válido",K39)))</formula>
    </cfRule>
    <cfRule type="containsText" dxfId="207" priority="53" operator="containsText" text="Inexequível">
      <formula>NOT(ISERROR(SEARCH("Inexequível",K39)))</formula>
    </cfRule>
    <cfRule type="aboveAverage" dxfId="206" priority="54" aboveAverage="0"/>
  </conditionalFormatting>
  <conditionalFormatting sqref="K45:K50">
    <cfRule type="containsText" dxfId="205" priority="41" operator="containsText" text="Excessivamente elevado">
      <formula>NOT(ISERROR(SEARCH("Excessivamente elevado",K45)))</formula>
    </cfRule>
  </conditionalFormatting>
  <conditionalFormatting sqref="K45:K50">
    <cfRule type="cellIs" dxfId="204" priority="39" operator="lessThan">
      <formula>"K$25"</formula>
    </cfRule>
    <cfRule type="cellIs" dxfId="203" priority="40" operator="greaterThan">
      <formula>"J$25"</formula>
    </cfRule>
  </conditionalFormatting>
  <conditionalFormatting sqref="K45:K50">
    <cfRule type="cellIs" dxfId="202" priority="37" operator="lessThan">
      <formula>"K$25"</formula>
    </cfRule>
    <cfRule type="cellIs" dxfId="201" priority="38" operator="greaterThan">
      <formula>"J&amp;25"</formula>
    </cfRule>
  </conditionalFormatting>
  <conditionalFormatting sqref="K45:K50">
    <cfRule type="containsText" priority="42" operator="containsText" text="Excessivamente elevado">
      <formula>NOT(ISERROR(SEARCH("Excessivamente elevado",K45)))</formula>
    </cfRule>
    <cfRule type="containsText" dxfId="200" priority="43" operator="containsText" text="Válido">
      <formula>NOT(ISERROR(SEARCH("Válido",K45)))</formula>
    </cfRule>
    <cfRule type="containsText" dxfId="199" priority="44" operator="containsText" text="Inexequível">
      <formula>NOT(ISERROR(SEARCH("Inexequível",K45)))</formula>
    </cfRule>
    <cfRule type="aboveAverage" dxfId="198" priority="45" aboveAverage="0"/>
  </conditionalFormatting>
  <conditionalFormatting sqref="K51:K56">
    <cfRule type="containsText" dxfId="197" priority="32" operator="containsText" text="Excessivamente elevado">
      <formula>NOT(ISERROR(SEARCH("Excessivamente elevado",K51)))</formula>
    </cfRule>
  </conditionalFormatting>
  <conditionalFormatting sqref="K51:K56">
    <cfRule type="cellIs" dxfId="196" priority="30" operator="lessThan">
      <formula>"K$25"</formula>
    </cfRule>
    <cfRule type="cellIs" dxfId="195" priority="31" operator="greaterThan">
      <formula>"J$25"</formula>
    </cfRule>
  </conditionalFormatting>
  <conditionalFormatting sqref="K51:K56">
    <cfRule type="cellIs" dxfId="194" priority="28" operator="lessThan">
      <formula>"K$25"</formula>
    </cfRule>
    <cfRule type="cellIs" dxfId="193" priority="29" operator="greaterThan">
      <formula>"J&amp;25"</formula>
    </cfRule>
  </conditionalFormatting>
  <conditionalFormatting sqref="K51:K56">
    <cfRule type="containsText" priority="33" operator="containsText" text="Excessivamente elevado">
      <formula>NOT(ISERROR(SEARCH("Excessivamente elevado",K51)))</formula>
    </cfRule>
    <cfRule type="containsText" dxfId="192" priority="34" operator="containsText" text="Válido">
      <formula>NOT(ISERROR(SEARCH("Válido",K51)))</formula>
    </cfRule>
    <cfRule type="containsText" dxfId="191" priority="35" operator="containsText" text="Inexequível">
      <formula>NOT(ISERROR(SEARCH("Inexequível",K51)))</formula>
    </cfRule>
    <cfRule type="aboveAverage" dxfId="190" priority="36" aboveAverage="0"/>
  </conditionalFormatting>
  <conditionalFormatting sqref="L57">
    <cfRule type="containsText" dxfId="189" priority="23" operator="containsText" text="Excessivamente elevado">
      <formula>NOT(ISERROR(SEARCH("Excessivamente elevado",L57)))</formula>
    </cfRule>
  </conditionalFormatting>
  <conditionalFormatting sqref="L57">
    <cfRule type="cellIs" dxfId="188" priority="21" operator="lessThan">
      <formula>"K$25"</formula>
    </cfRule>
    <cfRule type="cellIs" dxfId="187" priority="22" operator="greaterThan">
      <formula>"J$25"</formula>
    </cfRule>
  </conditionalFormatting>
  <conditionalFormatting sqref="L57">
    <cfRule type="cellIs" dxfId="186" priority="19" operator="lessThan">
      <formula>"K$25"</formula>
    </cfRule>
    <cfRule type="cellIs" dxfId="185" priority="20" operator="greaterThan">
      <formula>"J&amp;25"</formula>
    </cfRule>
  </conditionalFormatting>
  <conditionalFormatting sqref="L57">
    <cfRule type="containsText" priority="24" operator="containsText" text="Excessivamente elevado">
      <formula>NOT(ISERROR(SEARCH("Excessivamente elevado",L57)))</formula>
    </cfRule>
    <cfRule type="containsText" dxfId="184" priority="25" operator="containsText" text="Válido">
      <formula>NOT(ISERROR(SEARCH("Válido",L57)))</formula>
    </cfRule>
    <cfRule type="containsText" dxfId="183" priority="26" operator="containsText" text="Inexequível">
      <formula>NOT(ISERROR(SEARCH("Inexequível",L57)))</formula>
    </cfRule>
    <cfRule type="aboveAverage" dxfId="182" priority="27" aboveAverage="0"/>
  </conditionalFormatting>
  <conditionalFormatting sqref="K57">
    <cfRule type="containsText" dxfId="181" priority="14" operator="containsText" text="Excessivamente elevado">
      <formula>NOT(ISERROR(SEARCH("Excessivamente elevado",K57)))</formula>
    </cfRule>
  </conditionalFormatting>
  <conditionalFormatting sqref="K57">
    <cfRule type="cellIs" dxfId="180" priority="12" operator="lessThan">
      <formula>"K$25"</formula>
    </cfRule>
    <cfRule type="cellIs" dxfId="179" priority="13" operator="greaterThan">
      <formula>"J$25"</formula>
    </cfRule>
  </conditionalFormatting>
  <conditionalFormatting sqref="K57">
    <cfRule type="cellIs" dxfId="178" priority="10" operator="lessThan">
      <formula>"K$25"</formula>
    </cfRule>
    <cfRule type="cellIs" dxfId="177" priority="11" operator="greaterThan">
      <formula>"J&amp;25"</formula>
    </cfRule>
  </conditionalFormatting>
  <conditionalFormatting sqref="K57">
    <cfRule type="containsText" priority="15" operator="containsText" text="Excessivamente elevado">
      <formula>NOT(ISERROR(SEARCH("Excessivamente elevado",K57)))</formula>
    </cfRule>
    <cfRule type="containsText" dxfId="176" priority="16" operator="containsText" text="Válido">
      <formula>NOT(ISERROR(SEARCH("Válido",K57)))</formula>
    </cfRule>
    <cfRule type="containsText" dxfId="175" priority="17" operator="containsText" text="Inexequível">
      <formula>NOT(ISERROR(SEARCH("Inexequível",K57)))</formula>
    </cfRule>
    <cfRule type="aboveAverage" dxfId="174" priority="18" aboveAverage="0"/>
  </conditionalFormatting>
  <conditionalFormatting sqref="M57">
    <cfRule type="containsText" dxfId="173" priority="5" operator="containsText" text="Excessivamente elevado">
      <formula>NOT(ISERROR(SEARCH("Excessivamente elevado",M57)))</formula>
    </cfRule>
  </conditionalFormatting>
  <conditionalFormatting sqref="M57">
    <cfRule type="cellIs" dxfId="172" priority="3" operator="lessThan">
      <formula>"K$25"</formula>
    </cfRule>
    <cfRule type="cellIs" dxfId="171" priority="4" operator="greaterThan">
      <formula>"J$25"</formula>
    </cfRule>
  </conditionalFormatting>
  <conditionalFormatting sqref="M57">
    <cfRule type="cellIs" dxfId="170" priority="1" operator="lessThan">
      <formula>"K$25"</formula>
    </cfRule>
    <cfRule type="cellIs" dxfId="169" priority="2" operator="greaterThan">
      <formula>"J&amp;25"</formula>
    </cfRule>
  </conditionalFormatting>
  <conditionalFormatting sqref="M57">
    <cfRule type="containsText" priority="6" operator="containsText" text="Excessivamente elevado">
      <formula>NOT(ISERROR(SEARCH("Excessivamente elevado",M57)))</formula>
    </cfRule>
    <cfRule type="containsText" dxfId="168" priority="7" operator="containsText" text="Válido">
      <formula>NOT(ISERROR(SEARCH("Válido",M57)))</formula>
    </cfRule>
    <cfRule type="containsText" dxfId="167" priority="8" operator="containsText" text="Inexequível">
      <formula>NOT(ISERROR(SEARCH("Inexequível",M57)))</formula>
    </cfRule>
    <cfRule type="aboveAverage" dxfId="166" priority="9" aboveAverage="0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9323-6364-40E2-9507-33F10A034AF4}">
  <dimension ref="A2:O19"/>
  <sheetViews>
    <sheetView topLeftCell="A10" workbookViewId="0">
      <selection activeCell="A18" sqref="A18:O19"/>
    </sheetView>
  </sheetViews>
  <sheetFormatPr defaultRowHeight="15" x14ac:dyDescent="0.25"/>
  <cols>
    <col min="1" max="1" width="4.85546875" bestFit="1" customWidth="1"/>
    <col min="2" max="2" width="28.140625" customWidth="1"/>
    <col min="4" max="4" width="6.28515625" customWidth="1"/>
    <col min="5" max="5" width="23.7109375" customWidth="1"/>
    <col min="6" max="6" width="10.5703125" customWidth="1"/>
    <col min="7" max="7" width="18.85546875" customWidth="1"/>
    <col min="9" max="9" width="12.42578125" bestFit="1" customWidth="1"/>
    <col min="10" max="10" width="15.5703125" customWidth="1"/>
    <col min="11" max="11" width="23.85546875" bestFit="1" customWidth="1"/>
    <col min="13" max="13" width="15.85546875" customWidth="1"/>
    <col min="14" max="14" width="11.28515625" customWidth="1"/>
    <col min="15" max="15" width="12.7109375" customWidth="1"/>
  </cols>
  <sheetData>
    <row r="2" spans="1:15" x14ac:dyDescent="0.25">
      <c r="A2" s="74" t="s">
        <v>39</v>
      </c>
      <c r="B2" s="74">
        <v>21</v>
      </c>
      <c r="C2" s="88"/>
      <c r="D2" s="88"/>
      <c r="E2" s="33"/>
    </row>
    <row r="3" spans="1:15" x14ac:dyDescent="0.25">
      <c r="A3" s="29" t="s">
        <v>0</v>
      </c>
      <c r="B3" s="30"/>
      <c r="C3" s="30"/>
      <c r="D3" s="31"/>
      <c r="E3" s="77">
        <f>TRUNC(AVERAGE(I12:I17),2)</f>
        <v>506.45</v>
      </c>
    </row>
    <row r="4" spans="1:15" x14ac:dyDescent="0.25">
      <c r="A4" s="29" t="s">
        <v>1</v>
      </c>
      <c r="B4" s="30"/>
      <c r="C4" s="30"/>
      <c r="D4" s="31"/>
      <c r="E4" s="77">
        <f>_xlfn.STDEV.S(I12:I17)</f>
        <v>194.90576845405747</v>
      </c>
    </row>
    <row r="5" spans="1:15" x14ac:dyDescent="0.25">
      <c r="A5" s="29" t="s">
        <v>18</v>
      </c>
      <c r="B5" s="30"/>
      <c r="C5" s="30"/>
      <c r="D5" s="31"/>
      <c r="E5" s="32">
        <f>(E4/E3)*100</f>
        <v>38.484701047301307</v>
      </c>
    </row>
    <row r="6" spans="1:15" x14ac:dyDescent="0.25">
      <c r="A6" s="29" t="s">
        <v>2</v>
      </c>
      <c r="B6" s="30"/>
      <c r="C6" s="30"/>
      <c r="D6" s="31"/>
      <c r="E6" s="78" t="str">
        <f>IF(E5&gt;25,"Mediana","Média")</f>
        <v>Mediana</v>
      </c>
    </row>
    <row r="7" spans="1:15" x14ac:dyDescent="0.25">
      <c r="A7" s="29" t="s">
        <v>3</v>
      </c>
      <c r="B7" s="30"/>
      <c r="C7" s="30"/>
      <c r="D7" s="31"/>
      <c r="E7" s="77">
        <f>MIN(I12:I17)</f>
        <v>308</v>
      </c>
    </row>
    <row r="9" spans="1:15" ht="15.75" thickBot="1" x14ac:dyDescent="0.3"/>
    <row r="10" spans="1:15" x14ac:dyDescent="0.25">
      <c r="A10" s="235" t="s">
        <v>5</v>
      </c>
      <c r="B10" s="192" t="s">
        <v>6</v>
      </c>
      <c r="C10" s="194" t="s">
        <v>7</v>
      </c>
      <c r="D10" s="194" t="s">
        <v>8</v>
      </c>
      <c r="E10" s="194" t="s">
        <v>19</v>
      </c>
      <c r="F10" s="192" t="s">
        <v>20</v>
      </c>
      <c r="G10" s="192" t="s">
        <v>9</v>
      </c>
      <c r="H10" s="192" t="s">
        <v>10</v>
      </c>
      <c r="I10" s="233" t="s">
        <v>11</v>
      </c>
      <c r="J10" s="231" t="s">
        <v>38</v>
      </c>
      <c r="K10" s="222" t="s">
        <v>12</v>
      </c>
      <c r="L10" s="227" t="s">
        <v>61</v>
      </c>
      <c r="M10" s="228"/>
      <c r="N10" s="206" t="s">
        <v>13</v>
      </c>
      <c r="O10" s="207"/>
    </row>
    <row r="11" spans="1:15" ht="15.75" thickBot="1" x14ac:dyDescent="0.3">
      <c r="A11" s="236"/>
      <c r="B11" s="193"/>
      <c r="C11" s="195"/>
      <c r="D11" s="266"/>
      <c r="E11" s="266"/>
      <c r="F11" s="265"/>
      <c r="G11" s="265"/>
      <c r="H11" s="265"/>
      <c r="I11" s="270"/>
      <c r="J11" s="271"/>
      <c r="K11" s="267"/>
      <c r="L11" s="268"/>
      <c r="M11" s="269"/>
      <c r="N11" s="152" t="s">
        <v>14</v>
      </c>
      <c r="O11" s="153" t="s">
        <v>15</v>
      </c>
    </row>
    <row r="12" spans="1:15" ht="51.75" thickBot="1" x14ac:dyDescent="0.3">
      <c r="A12" s="199">
        <v>24</v>
      </c>
      <c r="B12" s="238" t="s">
        <v>126</v>
      </c>
      <c r="C12" s="196" t="s">
        <v>127</v>
      </c>
      <c r="D12" s="197">
        <v>20</v>
      </c>
      <c r="E12" s="85" t="s">
        <v>90</v>
      </c>
      <c r="F12" s="38" t="s">
        <v>4</v>
      </c>
      <c r="G12" s="38" t="s">
        <v>97</v>
      </c>
      <c r="H12" s="41" t="s">
        <v>37</v>
      </c>
      <c r="I12" s="66">
        <v>308</v>
      </c>
      <c r="J12" s="212">
        <f>TRUNC(AVERAGE(I12:I17),2)</f>
        <v>506.45</v>
      </c>
      <c r="K12" s="151" t="str">
        <f>IF(I12&gt;($J$12*1.3),"EXCESSIVAMENTE ELEVADO",IF(I12&lt;($J$12*0.7),"INEXEQUÍVEL","VÁLIDO"))</f>
        <v>INEXEQUÍVEL</v>
      </c>
      <c r="L12" s="180">
        <f>I12/J12</f>
        <v>0.60815480304077407</v>
      </c>
      <c r="M12" s="185" t="s">
        <v>134</v>
      </c>
      <c r="N12" s="220">
        <f>TRUNC(MEDIAN(I12:I15),2)</f>
        <v>356.38</v>
      </c>
      <c r="O12" s="204">
        <f>D12*N12</f>
        <v>7127.6</v>
      </c>
    </row>
    <row r="13" spans="1:15" ht="51" x14ac:dyDescent="0.25">
      <c r="A13" s="200"/>
      <c r="B13" s="239"/>
      <c r="C13" s="197"/>
      <c r="D13" s="197"/>
      <c r="E13" s="82" t="s">
        <v>91</v>
      </c>
      <c r="F13" s="56" t="s">
        <v>4</v>
      </c>
      <c r="G13" s="20" t="s">
        <v>93</v>
      </c>
      <c r="H13" s="39" t="s">
        <v>37</v>
      </c>
      <c r="I13" s="157">
        <v>332.77</v>
      </c>
      <c r="J13" s="212"/>
      <c r="K13" s="50" t="str">
        <f t="shared" ref="K13:K17" si="0">IF(I13&gt;($J$12*1.3),"EXCESSIVAMENTE ELEVADO",IF(I13&lt;($J$12*0.7),"INEXEQUÍVEL","VÁLIDO"))</f>
        <v>INEXEQUÍVEL</v>
      </c>
      <c r="L13" s="180">
        <f>I13/J12</f>
        <v>0.65706387599960503</v>
      </c>
      <c r="M13" s="185" t="s">
        <v>134</v>
      </c>
      <c r="N13" s="220"/>
      <c r="O13" s="204"/>
    </row>
    <row r="14" spans="1:15" ht="51" x14ac:dyDescent="0.25">
      <c r="A14" s="200"/>
      <c r="B14" s="239"/>
      <c r="C14" s="197"/>
      <c r="D14" s="197"/>
      <c r="E14" s="26" t="s">
        <v>66</v>
      </c>
      <c r="F14" s="20" t="s">
        <v>4</v>
      </c>
      <c r="G14" s="41" t="s">
        <v>93</v>
      </c>
      <c r="H14" s="20" t="s">
        <v>37</v>
      </c>
      <c r="I14" s="64">
        <v>380</v>
      </c>
      <c r="J14" s="212"/>
      <c r="K14" s="50" t="str">
        <f t="shared" si="0"/>
        <v>VÁLIDO</v>
      </c>
      <c r="L14" s="180"/>
      <c r="M14" s="57"/>
      <c r="N14" s="220"/>
      <c r="O14" s="204"/>
    </row>
    <row r="15" spans="1:15" ht="38.25" x14ac:dyDescent="0.25">
      <c r="A15" s="200"/>
      <c r="B15" s="239"/>
      <c r="C15" s="197"/>
      <c r="D15" s="197"/>
      <c r="E15" s="82" t="s">
        <v>92</v>
      </c>
      <c r="F15" s="22" t="s">
        <v>4</v>
      </c>
      <c r="G15" s="22" t="s">
        <v>98</v>
      </c>
      <c r="H15" s="71" t="s">
        <v>62</v>
      </c>
      <c r="I15" s="61">
        <v>557.98</v>
      </c>
      <c r="J15" s="212"/>
      <c r="K15" s="50" t="str">
        <f t="shared" si="0"/>
        <v>VÁLIDO</v>
      </c>
      <c r="L15" s="180"/>
      <c r="M15" s="57"/>
      <c r="N15" s="220"/>
      <c r="O15" s="204"/>
    </row>
    <row r="16" spans="1:15" ht="51" x14ac:dyDescent="0.25">
      <c r="A16" s="200"/>
      <c r="B16" s="239"/>
      <c r="C16" s="197"/>
      <c r="D16" s="197"/>
      <c r="E16" s="20" t="s">
        <v>89</v>
      </c>
      <c r="F16" s="22" t="s">
        <v>16</v>
      </c>
      <c r="G16" s="20" t="s">
        <v>96</v>
      </c>
      <c r="H16" s="22" t="s">
        <v>37</v>
      </c>
      <c r="I16" s="66">
        <v>700</v>
      </c>
      <c r="J16" s="212"/>
      <c r="K16" s="50" t="str">
        <f t="shared" si="0"/>
        <v>EXCESSIVAMENTE ELEVADO</v>
      </c>
      <c r="L16" s="175">
        <f>(I16-J12)/J12</f>
        <v>0.38217000691085007</v>
      </c>
      <c r="M16" s="187" t="s">
        <v>135</v>
      </c>
      <c r="N16" s="220"/>
      <c r="O16" s="204"/>
    </row>
    <row r="17" spans="1:15" ht="51.75" thickBot="1" x14ac:dyDescent="0.3">
      <c r="A17" s="214"/>
      <c r="B17" s="240"/>
      <c r="C17" s="198"/>
      <c r="D17" s="198"/>
      <c r="E17" s="20" t="s">
        <v>88</v>
      </c>
      <c r="F17" s="24" t="s">
        <v>16</v>
      </c>
      <c r="G17" s="42" t="s">
        <v>93</v>
      </c>
      <c r="H17" s="24" t="s">
        <v>37</v>
      </c>
      <c r="I17" s="67">
        <v>760</v>
      </c>
      <c r="J17" s="213"/>
      <c r="K17" s="54" t="str">
        <f t="shared" si="0"/>
        <v>EXCESSIVAMENTE ELEVADO</v>
      </c>
      <c r="L17" s="183">
        <f>(I17-J12)/J12</f>
        <v>0.50064172178892297</v>
      </c>
      <c r="M17" s="189" t="s">
        <v>135</v>
      </c>
      <c r="N17" s="221"/>
      <c r="O17" s="205"/>
    </row>
    <row r="18" spans="1:15" ht="26.25" thickBot="1" x14ac:dyDescent="0.3">
      <c r="A18" s="282">
        <v>25</v>
      </c>
      <c r="B18" s="279" t="s">
        <v>139</v>
      </c>
      <c r="C18" s="278"/>
      <c r="D18" s="278"/>
      <c r="E18" s="280"/>
      <c r="F18" s="280"/>
      <c r="G18" s="280"/>
      <c r="H18" s="280"/>
      <c r="I18" s="281"/>
      <c r="J18" s="281"/>
      <c r="K18" s="283"/>
      <c r="L18" s="284"/>
      <c r="M18" s="285"/>
      <c r="N18" s="283"/>
      <c r="O18" s="190">
        <v>5000</v>
      </c>
    </row>
    <row r="19" spans="1:15" ht="15.75" thickBot="1" x14ac:dyDescent="0.3">
      <c r="A19" s="245" t="s">
        <v>124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7"/>
      <c r="O19" s="160">
        <f>O12+O18</f>
        <v>12127.6</v>
      </c>
    </row>
  </sheetData>
  <mergeCells count="21">
    <mergeCell ref="A19:N19"/>
    <mergeCell ref="F10:F11"/>
    <mergeCell ref="N12:N17"/>
    <mergeCell ref="A10:A11"/>
    <mergeCell ref="B10:B11"/>
    <mergeCell ref="C10:C11"/>
    <mergeCell ref="D10:D11"/>
    <mergeCell ref="E10:E11"/>
    <mergeCell ref="L10:M11"/>
    <mergeCell ref="N10:O10"/>
    <mergeCell ref="G10:G11"/>
    <mergeCell ref="H10:H11"/>
    <mergeCell ref="I10:I11"/>
    <mergeCell ref="J10:J11"/>
    <mergeCell ref="K10:K11"/>
    <mergeCell ref="O12:O17"/>
    <mergeCell ref="A12:A17"/>
    <mergeCell ref="B12:B17"/>
    <mergeCell ref="C12:C17"/>
    <mergeCell ref="J12:J17"/>
    <mergeCell ref="D12:D17"/>
  </mergeCells>
  <conditionalFormatting sqref="K10:K11">
    <cfRule type="containsText" dxfId="165" priority="240" operator="containsText" text="Excessivamente elevado">
      <formula>NOT(ISERROR(SEARCH("Excessivamente elevado",K10)))</formula>
    </cfRule>
  </conditionalFormatting>
  <conditionalFormatting sqref="L10">
    <cfRule type="containsText" dxfId="164" priority="235" operator="containsText" text="Excessivamente elevado">
      <formula>NOT(ISERROR(SEARCH("Excessivamente elevado",L10)))</formula>
    </cfRule>
  </conditionalFormatting>
  <conditionalFormatting sqref="L12:M17">
    <cfRule type="containsText" dxfId="163" priority="59" operator="containsText" text="Excessivamente elevado">
      <formula>NOT(ISERROR(SEARCH("Excessivamente elevado",L12)))</formula>
    </cfRule>
  </conditionalFormatting>
  <conditionalFormatting sqref="L12:M17">
    <cfRule type="cellIs" dxfId="162" priority="57" operator="lessThan">
      <formula>"K$25"</formula>
    </cfRule>
    <cfRule type="cellIs" dxfId="161" priority="58" operator="greaterThan">
      <formula>"J$25"</formula>
    </cfRule>
  </conditionalFormatting>
  <conditionalFormatting sqref="L12:M17">
    <cfRule type="cellIs" dxfId="160" priority="55" operator="lessThan">
      <formula>"K$25"</formula>
    </cfRule>
    <cfRule type="cellIs" dxfId="159" priority="56" operator="greaterThan">
      <formula>"J&amp;25"</formula>
    </cfRule>
  </conditionalFormatting>
  <conditionalFormatting sqref="L12:M17">
    <cfRule type="containsText" priority="60" operator="containsText" text="Excessivamente elevado">
      <formula>NOT(ISERROR(SEARCH("Excessivamente elevado",L12)))</formula>
    </cfRule>
    <cfRule type="containsText" dxfId="158" priority="61" operator="containsText" text="Válido">
      <formula>NOT(ISERROR(SEARCH("Válido",L12)))</formula>
    </cfRule>
    <cfRule type="containsText" dxfId="157" priority="62" operator="containsText" text="Inexequível">
      <formula>NOT(ISERROR(SEARCH("Inexequível",L12)))</formula>
    </cfRule>
    <cfRule type="aboveAverage" dxfId="156" priority="63" aboveAverage="0"/>
  </conditionalFormatting>
  <conditionalFormatting sqref="K12:K17">
    <cfRule type="containsText" dxfId="155" priority="32" operator="containsText" text="Excessivamente elevado">
      <formula>NOT(ISERROR(SEARCH("Excessivamente elevado",K12)))</formula>
    </cfRule>
  </conditionalFormatting>
  <conditionalFormatting sqref="K12:K17">
    <cfRule type="cellIs" dxfId="154" priority="30" operator="lessThan">
      <formula>"K$25"</formula>
    </cfRule>
    <cfRule type="cellIs" dxfId="153" priority="31" operator="greaterThan">
      <formula>"J$25"</formula>
    </cfRule>
  </conditionalFormatting>
  <conditionalFormatting sqref="K12:K17">
    <cfRule type="cellIs" dxfId="152" priority="28" operator="lessThan">
      <formula>"K$25"</formula>
    </cfRule>
    <cfRule type="cellIs" dxfId="151" priority="29" operator="greaterThan">
      <formula>"J&amp;25"</formula>
    </cfRule>
  </conditionalFormatting>
  <conditionalFormatting sqref="K12:K17">
    <cfRule type="containsText" priority="33" operator="containsText" text="Excessivamente elevado">
      <formula>NOT(ISERROR(SEARCH("Excessivamente elevado",K12)))</formula>
    </cfRule>
    <cfRule type="containsText" dxfId="150" priority="34" operator="containsText" text="Válido">
      <formula>NOT(ISERROR(SEARCH("Válido",K12)))</formula>
    </cfRule>
    <cfRule type="containsText" dxfId="149" priority="35" operator="containsText" text="Inexequível">
      <formula>NOT(ISERROR(SEARCH("Inexequível",K12)))</formula>
    </cfRule>
    <cfRule type="aboveAverage" dxfId="148" priority="36" aboveAverage="0"/>
  </conditionalFormatting>
  <conditionalFormatting sqref="L18">
    <cfRule type="containsText" dxfId="147" priority="23" operator="containsText" text="Excessivamente elevado">
      <formula>NOT(ISERROR(SEARCH("Excessivamente elevado",L18)))</formula>
    </cfRule>
  </conditionalFormatting>
  <conditionalFormatting sqref="L18">
    <cfRule type="cellIs" dxfId="146" priority="21" operator="lessThan">
      <formula>"K$25"</formula>
    </cfRule>
    <cfRule type="cellIs" dxfId="145" priority="22" operator="greaterThan">
      <formula>"J$25"</formula>
    </cfRule>
  </conditionalFormatting>
  <conditionalFormatting sqref="L18">
    <cfRule type="cellIs" dxfId="144" priority="19" operator="lessThan">
      <formula>"K$25"</formula>
    </cfRule>
    <cfRule type="cellIs" dxfId="143" priority="20" operator="greaterThan">
      <formula>"J&amp;25"</formula>
    </cfRule>
  </conditionalFormatting>
  <conditionalFormatting sqref="L18">
    <cfRule type="containsText" priority="24" operator="containsText" text="Excessivamente elevado">
      <formula>NOT(ISERROR(SEARCH("Excessivamente elevado",L18)))</formula>
    </cfRule>
    <cfRule type="containsText" dxfId="142" priority="25" operator="containsText" text="Válido">
      <formula>NOT(ISERROR(SEARCH("Válido",L18)))</formula>
    </cfRule>
    <cfRule type="containsText" dxfId="141" priority="26" operator="containsText" text="Inexequível">
      <formula>NOT(ISERROR(SEARCH("Inexequível",L18)))</formula>
    </cfRule>
    <cfRule type="aboveAverage" dxfId="140" priority="27" aboveAverage="0"/>
  </conditionalFormatting>
  <conditionalFormatting sqref="K18">
    <cfRule type="containsText" dxfId="139" priority="14" operator="containsText" text="Excessivamente elevado">
      <formula>NOT(ISERROR(SEARCH("Excessivamente elevado",K18)))</formula>
    </cfRule>
  </conditionalFormatting>
  <conditionalFormatting sqref="K18">
    <cfRule type="cellIs" dxfId="138" priority="12" operator="lessThan">
      <formula>"K$25"</formula>
    </cfRule>
    <cfRule type="cellIs" dxfId="137" priority="13" operator="greaterThan">
      <formula>"J$25"</formula>
    </cfRule>
  </conditionalFormatting>
  <conditionalFormatting sqref="K18">
    <cfRule type="cellIs" dxfId="136" priority="10" operator="lessThan">
      <formula>"K$25"</formula>
    </cfRule>
    <cfRule type="cellIs" dxfId="135" priority="11" operator="greaterThan">
      <formula>"J&amp;25"</formula>
    </cfRule>
  </conditionalFormatting>
  <conditionalFormatting sqref="K18">
    <cfRule type="containsText" priority="15" operator="containsText" text="Excessivamente elevado">
      <formula>NOT(ISERROR(SEARCH("Excessivamente elevado",K18)))</formula>
    </cfRule>
    <cfRule type="containsText" dxfId="134" priority="16" operator="containsText" text="Válido">
      <formula>NOT(ISERROR(SEARCH("Válido",K18)))</formula>
    </cfRule>
    <cfRule type="containsText" dxfId="133" priority="17" operator="containsText" text="Inexequível">
      <formula>NOT(ISERROR(SEARCH("Inexequível",K18)))</formula>
    </cfRule>
    <cfRule type="aboveAverage" dxfId="132" priority="18" aboveAverage="0"/>
  </conditionalFormatting>
  <conditionalFormatting sqref="M18">
    <cfRule type="containsText" dxfId="131" priority="5" operator="containsText" text="Excessivamente elevado">
      <formula>NOT(ISERROR(SEARCH("Excessivamente elevado",M18)))</formula>
    </cfRule>
  </conditionalFormatting>
  <conditionalFormatting sqref="M18">
    <cfRule type="cellIs" dxfId="130" priority="3" operator="lessThan">
      <formula>"K$25"</formula>
    </cfRule>
    <cfRule type="cellIs" dxfId="129" priority="4" operator="greaterThan">
      <formula>"J$25"</formula>
    </cfRule>
  </conditionalFormatting>
  <conditionalFormatting sqref="M18">
    <cfRule type="cellIs" dxfId="128" priority="1" operator="lessThan">
      <formula>"K$25"</formula>
    </cfRule>
    <cfRule type="cellIs" dxfId="127" priority="2" operator="greaterThan">
      <formula>"J&amp;25"</formula>
    </cfRule>
  </conditionalFormatting>
  <conditionalFormatting sqref="M18">
    <cfRule type="containsText" priority="6" operator="containsText" text="Excessivamente elevado">
      <formula>NOT(ISERROR(SEARCH("Excessivamente elevado",M18)))</formula>
    </cfRule>
    <cfRule type="containsText" dxfId="126" priority="7" operator="containsText" text="Válido">
      <formula>NOT(ISERROR(SEARCH("Válido",M18)))</formula>
    </cfRule>
    <cfRule type="containsText" dxfId="125" priority="8" operator="containsText" text="Inexequível">
      <formula>NOT(ISERROR(SEARCH("Inexequível",M18)))</formula>
    </cfRule>
    <cfRule type="aboveAverage" dxfId="124" priority="9" aboveAverage="0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046E-ECA5-4C58-9408-E38C0DA5128E}">
  <dimension ref="A2:O20"/>
  <sheetViews>
    <sheetView topLeftCell="A7" workbookViewId="0">
      <selection activeCell="H26" sqref="H26"/>
    </sheetView>
  </sheetViews>
  <sheetFormatPr defaultRowHeight="15" x14ac:dyDescent="0.25"/>
  <cols>
    <col min="2" max="2" width="22.7109375" bestFit="1" customWidth="1"/>
    <col min="5" max="5" width="15.85546875" bestFit="1" customWidth="1"/>
    <col min="6" max="6" width="10.5703125" bestFit="1" customWidth="1"/>
    <col min="7" max="7" width="18.7109375" customWidth="1"/>
    <col min="9" max="9" width="12.42578125" bestFit="1" customWidth="1"/>
    <col min="10" max="10" width="12.85546875" customWidth="1"/>
    <col min="11" max="11" width="23.85546875" bestFit="1" customWidth="1"/>
    <col min="13" max="13" width="18" customWidth="1"/>
    <col min="14" max="14" width="14.140625" customWidth="1"/>
    <col min="15" max="15" width="18.42578125" customWidth="1"/>
  </cols>
  <sheetData>
    <row r="2" spans="1:15" x14ac:dyDescent="0.25">
      <c r="A2" s="74" t="s">
        <v>39</v>
      </c>
      <c r="B2" s="74">
        <v>22</v>
      </c>
      <c r="C2" s="88"/>
      <c r="D2" s="88"/>
      <c r="E2" s="33"/>
    </row>
    <row r="3" spans="1:15" x14ac:dyDescent="0.25">
      <c r="A3" s="29" t="s">
        <v>0</v>
      </c>
      <c r="B3" s="30"/>
      <c r="C3" s="30"/>
      <c r="D3" s="31"/>
      <c r="E3" s="77">
        <f>TRUNC(AVERAGE(I12:I17),2)</f>
        <v>527.66</v>
      </c>
    </row>
    <row r="4" spans="1:15" x14ac:dyDescent="0.25">
      <c r="A4" s="29" t="s">
        <v>1</v>
      </c>
      <c r="B4" s="30"/>
      <c r="C4" s="30"/>
      <c r="D4" s="31"/>
      <c r="E4" s="77">
        <f>_xlfn.STDEV.S(I12:I17)</f>
        <v>187.31477268669082</v>
      </c>
    </row>
    <row r="5" spans="1:15" x14ac:dyDescent="0.25">
      <c r="A5" s="29" t="s">
        <v>18</v>
      </c>
      <c r="B5" s="30"/>
      <c r="C5" s="30"/>
      <c r="D5" s="31"/>
      <c r="E5" s="32">
        <f>(E4/E3)*100</f>
        <v>35.49914200179866</v>
      </c>
    </row>
    <row r="6" spans="1:15" x14ac:dyDescent="0.25">
      <c r="A6" s="29" t="s">
        <v>2</v>
      </c>
      <c r="B6" s="30"/>
      <c r="C6" s="30"/>
      <c r="D6" s="31"/>
      <c r="E6" s="78" t="str">
        <f>IF(E5&gt;25,"Mediana","Média")</f>
        <v>Mediana</v>
      </c>
    </row>
    <row r="7" spans="1:15" x14ac:dyDescent="0.25">
      <c r="A7" s="29" t="s">
        <v>3</v>
      </c>
      <c r="B7" s="30"/>
      <c r="C7" s="30"/>
      <c r="D7" s="31"/>
      <c r="E7" s="77">
        <f>MIN(I12:I17)</f>
        <v>308</v>
      </c>
    </row>
    <row r="9" spans="1:15" ht="15.75" thickBot="1" x14ac:dyDescent="0.3"/>
    <row r="10" spans="1:15" x14ac:dyDescent="0.25">
      <c r="A10" s="235" t="s">
        <v>5</v>
      </c>
      <c r="B10" s="192" t="s">
        <v>6</v>
      </c>
      <c r="C10" s="194" t="s">
        <v>7</v>
      </c>
      <c r="D10" s="194" t="s">
        <v>8</v>
      </c>
      <c r="E10" s="194" t="s">
        <v>19</v>
      </c>
      <c r="F10" s="192" t="s">
        <v>20</v>
      </c>
      <c r="G10" s="192" t="s">
        <v>9</v>
      </c>
      <c r="H10" s="192" t="s">
        <v>10</v>
      </c>
      <c r="I10" s="233" t="s">
        <v>11</v>
      </c>
      <c r="J10" s="231" t="s">
        <v>38</v>
      </c>
      <c r="K10" s="222" t="s">
        <v>12</v>
      </c>
      <c r="L10" s="227" t="s">
        <v>61</v>
      </c>
      <c r="M10" s="228"/>
      <c r="N10" s="206" t="s">
        <v>13</v>
      </c>
      <c r="O10" s="207"/>
    </row>
    <row r="11" spans="1:15" ht="15.75" thickBot="1" x14ac:dyDescent="0.3">
      <c r="A11" s="236"/>
      <c r="B11" s="193"/>
      <c r="C11" s="195"/>
      <c r="D11" s="266"/>
      <c r="E11" s="266"/>
      <c r="F11" s="265"/>
      <c r="G11" s="265"/>
      <c r="H11" s="265"/>
      <c r="I11" s="270"/>
      <c r="J11" s="271"/>
      <c r="K11" s="267"/>
      <c r="L11" s="268"/>
      <c r="M11" s="269"/>
      <c r="N11" s="152" t="s">
        <v>14</v>
      </c>
      <c r="O11" s="153" t="s">
        <v>15</v>
      </c>
    </row>
    <row r="12" spans="1:15" ht="51" x14ac:dyDescent="0.25">
      <c r="A12" s="199">
        <v>26</v>
      </c>
      <c r="B12" s="238" t="s">
        <v>86</v>
      </c>
      <c r="C12" s="196" t="s">
        <v>127</v>
      </c>
      <c r="D12" s="197">
        <v>20</v>
      </c>
      <c r="E12" s="85" t="s">
        <v>90</v>
      </c>
      <c r="F12" s="41" t="s">
        <v>4</v>
      </c>
      <c r="G12" s="38" t="s">
        <v>97</v>
      </c>
      <c r="H12" s="41" t="s">
        <v>37</v>
      </c>
      <c r="I12" s="159">
        <v>308</v>
      </c>
      <c r="J12" s="212">
        <f>TRUNC(AVERAGE(I12:I17),2)</f>
        <v>527.66</v>
      </c>
      <c r="K12" s="50" t="str">
        <f>IF(I12&gt;($J$12*1.3),"EXCESSIVAMENTE ELEVADO",IF(I12&lt;($J$12*0.7),"INEXEQUÍVEL","VÁLIDO"))</f>
        <v>INEXEQUÍVEL</v>
      </c>
      <c r="L12" s="180">
        <f>I12/J12</f>
        <v>0.58370920668612369</v>
      </c>
      <c r="M12" s="185" t="s">
        <v>134</v>
      </c>
      <c r="N12" s="274">
        <f>TRUNC(MEDIAN(I12:I15),2)</f>
        <v>405</v>
      </c>
      <c r="O12" s="273">
        <f>N12*D12</f>
        <v>8100</v>
      </c>
    </row>
    <row r="13" spans="1:15" ht="51" x14ac:dyDescent="0.25">
      <c r="A13" s="200"/>
      <c r="B13" s="239"/>
      <c r="C13" s="197"/>
      <c r="D13" s="197"/>
      <c r="E13" s="26" t="s">
        <v>66</v>
      </c>
      <c r="F13" s="41" t="s">
        <v>4</v>
      </c>
      <c r="G13" s="38" t="s">
        <v>93</v>
      </c>
      <c r="H13" s="41" t="s">
        <v>37</v>
      </c>
      <c r="I13" s="64">
        <v>380</v>
      </c>
      <c r="J13" s="212"/>
      <c r="K13" s="50" t="str">
        <f t="shared" ref="K13:K17" si="0">IF(I13&gt;($J$12*1.3),"EXCESSIVAMENTE ELEVADO",IF(I13&lt;($J$12*0.7),"INEXEQUÍVEL","VÁLIDO"))</f>
        <v>VÁLIDO</v>
      </c>
      <c r="L13" s="180"/>
      <c r="M13" s="57"/>
      <c r="N13" s="220"/>
      <c r="O13" s="204"/>
    </row>
    <row r="14" spans="1:15" ht="51" x14ac:dyDescent="0.25">
      <c r="A14" s="200"/>
      <c r="B14" s="239"/>
      <c r="C14" s="197"/>
      <c r="D14" s="197"/>
      <c r="E14" s="82" t="s">
        <v>91</v>
      </c>
      <c r="F14" s="41" t="s">
        <v>4</v>
      </c>
      <c r="G14" s="20" t="s">
        <v>93</v>
      </c>
      <c r="H14" s="39" t="s">
        <v>37</v>
      </c>
      <c r="I14" s="59">
        <v>430</v>
      </c>
      <c r="J14" s="212"/>
      <c r="K14" s="50" t="str">
        <f t="shared" si="0"/>
        <v>VÁLIDO</v>
      </c>
      <c r="L14" s="180"/>
      <c r="M14" s="57"/>
      <c r="N14" s="220"/>
      <c r="O14" s="204"/>
    </row>
    <row r="15" spans="1:15" ht="52.5" thickBot="1" x14ac:dyDescent="0.3">
      <c r="A15" s="200"/>
      <c r="B15" s="239"/>
      <c r="C15" s="197"/>
      <c r="D15" s="197"/>
      <c r="E15" s="82" t="s">
        <v>92</v>
      </c>
      <c r="F15" s="22" t="s">
        <v>4</v>
      </c>
      <c r="G15" s="22" t="s">
        <v>98</v>
      </c>
      <c r="H15" s="71" t="s">
        <v>62</v>
      </c>
      <c r="I15" s="67">
        <v>557.98</v>
      </c>
      <c r="J15" s="212"/>
      <c r="K15" s="50" t="str">
        <f t="shared" si="0"/>
        <v>VÁLIDO</v>
      </c>
      <c r="L15" s="180"/>
      <c r="M15" s="57"/>
      <c r="N15" s="220"/>
      <c r="O15" s="204"/>
    </row>
    <row r="16" spans="1:15" ht="51" x14ac:dyDescent="0.25">
      <c r="A16" s="200"/>
      <c r="B16" s="239"/>
      <c r="C16" s="197"/>
      <c r="D16" s="197"/>
      <c r="E16" s="20" t="s">
        <v>89</v>
      </c>
      <c r="F16" s="22" t="s">
        <v>16</v>
      </c>
      <c r="G16" s="22" t="s">
        <v>96</v>
      </c>
      <c r="H16" s="20" t="s">
        <v>37</v>
      </c>
      <c r="I16" s="44">
        <v>730</v>
      </c>
      <c r="J16" s="212"/>
      <c r="K16" s="50" t="str">
        <f t="shared" si="0"/>
        <v>EXCESSIVAMENTE ELEVADO</v>
      </c>
      <c r="L16" s="175">
        <f>(I16-J12)/J12</f>
        <v>0.38346662623659183</v>
      </c>
      <c r="M16" s="187" t="s">
        <v>135</v>
      </c>
      <c r="N16" s="220"/>
      <c r="O16" s="204"/>
    </row>
    <row r="17" spans="1:15" ht="51.75" thickBot="1" x14ac:dyDescent="0.3">
      <c r="A17" s="214"/>
      <c r="B17" s="240"/>
      <c r="C17" s="198"/>
      <c r="D17" s="198"/>
      <c r="E17" s="172" t="s">
        <v>88</v>
      </c>
      <c r="F17" s="24" t="s">
        <v>16</v>
      </c>
      <c r="G17" s="24" t="s">
        <v>93</v>
      </c>
      <c r="H17" s="24" t="s">
        <v>37</v>
      </c>
      <c r="I17" s="67">
        <v>760</v>
      </c>
      <c r="J17" s="213"/>
      <c r="K17" s="54" t="str">
        <f t="shared" si="0"/>
        <v>EXCESSIVAMENTE ELEVADO</v>
      </c>
      <c r="L17" s="183">
        <f>(I17-J12)/J12</f>
        <v>0.44032141909562983</v>
      </c>
      <c r="M17" s="188" t="s">
        <v>135</v>
      </c>
      <c r="N17" s="221"/>
      <c r="O17" s="205"/>
    </row>
    <row r="18" spans="1:15" ht="26.25" thickBot="1" x14ac:dyDescent="0.3">
      <c r="A18" s="282">
        <v>27</v>
      </c>
      <c r="B18" s="279" t="s">
        <v>139</v>
      </c>
      <c r="C18" s="278"/>
      <c r="D18" s="278"/>
      <c r="E18" s="280"/>
      <c r="F18" s="280"/>
      <c r="G18" s="280"/>
      <c r="H18" s="280"/>
      <c r="I18" s="281"/>
      <c r="J18" s="281"/>
      <c r="K18" s="283"/>
      <c r="L18" s="284"/>
      <c r="M18" s="285"/>
      <c r="N18" s="283"/>
      <c r="O18" s="190">
        <v>3000</v>
      </c>
    </row>
    <row r="19" spans="1:15" ht="15.75" thickBot="1" x14ac:dyDescent="0.3">
      <c r="A19" s="245" t="s">
        <v>124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7"/>
      <c r="O19" s="160">
        <f>O12+O18</f>
        <v>11100</v>
      </c>
    </row>
    <row r="20" spans="1:15" x14ac:dyDescent="0.25">
      <c r="O20" s="158"/>
    </row>
  </sheetData>
  <mergeCells count="21">
    <mergeCell ref="A19:N19"/>
    <mergeCell ref="F10:F11"/>
    <mergeCell ref="N12:N17"/>
    <mergeCell ref="A10:A11"/>
    <mergeCell ref="B10:B11"/>
    <mergeCell ref="C10:C11"/>
    <mergeCell ref="D10:D11"/>
    <mergeCell ref="E10:E11"/>
    <mergeCell ref="L10:M11"/>
    <mergeCell ref="N10:O10"/>
    <mergeCell ref="G10:G11"/>
    <mergeCell ref="H10:H11"/>
    <mergeCell ref="I10:I11"/>
    <mergeCell ref="J10:J11"/>
    <mergeCell ref="K10:K11"/>
    <mergeCell ref="O12:O17"/>
    <mergeCell ref="A12:A17"/>
    <mergeCell ref="B12:B17"/>
    <mergeCell ref="C12:C17"/>
    <mergeCell ref="J12:J17"/>
    <mergeCell ref="D12:D17"/>
  </mergeCells>
  <conditionalFormatting sqref="K10:K11">
    <cfRule type="containsText" dxfId="123" priority="267" operator="containsText" text="Excessivamente elevado">
      <formula>NOT(ISERROR(SEARCH("Excessivamente elevado",K10)))</formula>
    </cfRule>
  </conditionalFormatting>
  <conditionalFormatting sqref="L10">
    <cfRule type="containsText" dxfId="122" priority="262" operator="containsText" text="Excessivamente elevado">
      <formula>NOT(ISERROR(SEARCH("Excessivamente elevado",L10)))</formula>
    </cfRule>
  </conditionalFormatting>
  <conditionalFormatting sqref="L13:M15 L12 L16:L17">
    <cfRule type="containsText" dxfId="121" priority="77" operator="containsText" text="Excessivamente elevado">
      <formula>NOT(ISERROR(SEARCH("Excessivamente elevado",L12)))</formula>
    </cfRule>
  </conditionalFormatting>
  <conditionalFormatting sqref="L13:M15 L12 L16:L17">
    <cfRule type="cellIs" dxfId="120" priority="75" operator="lessThan">
      <formula>"K$25"</formula>
    </cfRule>
    <cfRule type="cellIs" dxfId="119" priority="76" operator="greaterThan">
      <formula>"J$25"</formula>
    </cfRule>
  </conditionalFormatting>
  <conditionalFormatting sqref="L13:M15 L12 L16:L17">
    <cfRule type="cellIs" dxfId="118" priority="73" operator="lessThan">
      <formula>"K$25"</formula>
    </cfRule>
    <cfRule type="cellIs" dxfId="117" priority="74" operator="greaterThan">
      <formula>"J&amp;25"</formula>
    </cfRule>
  </conditionalFormatting>
  <conditionalFormatting sqref="L13:M15 L12 L16:L17">
    <cfRule type="containsText" priority="78" operator="containsText" text="Excessivamente elevado">
      <formula>NOT(ISERROR(SEARCH("Excessivamente elevado",L12)))</formula>
    </cfRule>
    <cfRule type="containsText" dxfId="116" priority="79" operator="containsText" text="Válido">
      <formula>NOT(ISERROR(SEARCH("Válido",L12)))</formula>
    </cfRule>
    <cfRule type="containsText" dxfId="115" priority="80" operator="containsText" text="Inexequível">
      <formula>NOT(ISERROR(SEARCH("Inexequível",L12)))</formula>
    </cfRule>
    <cfRule type="aboveAverage" dxfId="114" priority="81" aboveAverage="0"/>
  </conditionalFormatting>
  <conditionalFormatting sqref="K12:K17">
    <cfRule type="containsText" dxfId="113" priority="59" operator="containsText" text="Excessivamente elevado">
      <formula>NOT(ISERROR(SEARCH("Excessivamente elevado",K12)))</formula>
    </cfRule>
  </conditionalFormatting>
  <conditionalFormatting sqref="K12:K17">
    <cfRule type="cellIs" dxfId="112" priority="57" operator="lessThan">
      <formula>"K$25"</formula>
    </cfRule>
    <cfRule type="cellIs" dxfId="111" priority="58" operator="greaterThan">
      <formula>"J$25"</formula>
    </cfRule>
  </conditionalFormatting>
  <conditionalFormatting sqref="K12:K17">
    <cfRule type="cellIs" dxfId="110" priority="55" operator="lessThan">
      <formula>"K$25"</formula>
    </cfRule>
    <cfRule type="cellIs" dxfId="109" priority="56" operator="greaterThan">
      <formula>"J&amp;25"</formula>
    </cfRule>
  </conditionalFormatting>
  <conditionalFormatting sqref="K12:K17">
    <cfRule type="containsText" priority="60" operator="containsText" text="Excessivamente elevado">
      <formula>NOT(ISERROR(SEARCH("Excessivamente elevado",K12)))</formula>
    </cfRule>
    <cfRule type="containsText" dxfId="108" priority="61" operator="containsText" text="Válido">
      <formula>NOT(ISERROR(SEARCH("Válido",K12)))</formula>
    </cfRule>
    <cfRule type="containsText" dxfId="107" priority="62" operator="containsText" text="Inexequível">
      <formula>NOT(ISERROR(SEARCH("Inexequível",K12)))</formula>
    </cfRule>
    <cfRule type="aboveAverage" dxfId="106" priority="63" aboveAverage="0"/>
  </conditionalFormatting>
  <conditionalFormatting sqref="M12">
    <cfRule type="containsText" dxfId="105" priority="50" operator="containsText" text="Excessivamente elevado">
      <formula>NOT(ISERROR(SEARCH("Excessivamente elevado",M12)))</formula>
    </cfRule>
  </conditionalFormatting>
  <conditionalFormatting sqref="M12">
    <cfRule type="cellIs" dxfId="104" priority="48" operator="lessThan">
      <formula>"K$25"</formula>
    </cfRule>
    <cfRule type="cellIs" dxfId="103" priority="49" operator="greaterThan">
      <formula>"J$25"</formula>
    </cfRule>
  </conditionalFormatting>
  <conditionalFormatting sqref="M12">
    <cfRule type="cellIs" dxfId="102" priority="46" operator="lessThan">
      <formula>"K$25"</formula>
    </cfRule>
    <cfRule type="cellIs" dxfId="101" priority="47" operator="greaterThan">
      <formula>"J&amp;25"</formula>
    </cfRule>
  </conditionalFormatting>
  <conditionalFormatting sqref="M12">
    <cfRule type="containsText" priority="51" operator="containsText" text="Excessivamente elevado">
      <formula>NOT(ISERROR(SEARCH("Excessivamente elevado",M12)))</formula>
    </cfRule>
    <cfRule type="containsText" dxfId="100" priority="52" operator="containsText" text="Válido">
      <formula>NOT(ISERROR(SEARCH("Válido",M12)))</formula>
    </cfRule>
    <cfRule type="containsText" dxfId="99" priority="53" operator="containsText" text="Inexequível">
      <formula>NOT(ISERROR(SEARCH("Inexequível",M12)))</formula>
    </cfRule>
    <cfRule type="aboveAverage" dxfId="98" priority="54" aboveAverage="0"/>
  </conditionalFormatting>
  <conditionalFormatting sqref="M16">
    <cfRule type="containsText" dxfId="97" priority="41" operator="containsText" text="Excessivamente elevado">
      <formula>NOT(ISERROR(SEARCH("Excessivamente elevado",M16)))</formula>
    </cfRule>
  </conditionalFormatting>
  <conditionalFormatting sqref="M16">
    <cfRule type="cellIs" dxfId="96" priority="39" operator="lessThan">
      <formula>"K$25"</formula>
    </cfRule>
    <cfRule type="cellIs" dxfId="95" priority="40" operator="greaterThan">
      <formula>"J$25"</formula>
    </cfRule>
  </conditionalFormatting>
  <conditionalFormatting sqref="M16">
    <cfRule type="cellIs" dxfId="94" priority="37" operator="lessThan">
      <formula>"K$25"</formula>
    </cfRule>
    <cfRule type="cellIs" dxfId="93" priority="38" operator="greaterThan">
      <formula>"J&amp;25"</formula>
    </cfRule>
  </conditionalFormatting>
  <conditionalFormatting sqref="M16">
    <cfRule type="containsText" priority="42" operator="containsText" text="Excessivamente elevado">
      <formula>NOT(ISERROR(SEARCH("Excessivamente elevado",M16)))</formula>
    </cfRule>
    <cfRule type="containsText" dxfId="92" priority="43" operator="containsText" text="Válido">
      <formula>NOT(ISERROR(SEARCH("Válido",M16)))</formula>
    </cfRule>
    <cfRule type="containsText" dxfId="91" priority="44" operator="containsText" text="Inexequível">
      <formula>NOT(ISERROR(SEARCH("Inexequível",M16)))</formula>
    </cfRule>
    <cfRule type="aboveAverage" dxfId="90" priority="45" aboveAverage="0"/>
  </conditionalFormatting>
  <conditionalFormatting sqref="M17">
    <cfRule type="containsText" dxfId="89" priority="32" operator="containsText" text="Excessivamente elevado">
      <formula>NOT(ISERROR(SEARCH("Excessivamente elevado",M17)))</formula>
    </cfRule>
  </conditionalFormatting>
  <conditionalFormatting sqref="M17">
    <cfRule type="cellIs" dxfId="88" priority="30" operator="lessThan">
      <formula>"K$25"</formula>
    </cfRule>
    <cfRule type="cellIs" dxfId="87" priority="31" operator="greaterThan">
      <formula>"J$25"</formula>
    </cfRule>
  </conditionalFormatting>
  <conditionalFormatting sqref="M17">
    <cfRule type="cellIs" dxfId="86" priority="28" operator="lessThan">
      <formula>"K$25"</formula>
    </cfRule>
    <cfRule type="cellIs" dxfId="85" priority="29" operator="greaterThan">
      <formula>"J&amp;25"</formula>
    </cfRule>
  </conditionalFormatting>
  <conditionalFormatting sqref="M17">
    <cfRule type="containsText" priority="33" operator="containsText" text="Excessivamente elevado">
      <formula>NOT(ISERROR(SEARCH("Excessivamente elevado",M17)))</formula>
    </cfRule>
    <cfRule type="containsText" dxfId="84" priority="34" operator="containsText" text="Válido">
      <formula>NOT(ISERROR(SEARCH("Válido",M17)))</formula>
    </cfRule>
    <cfRule type="containsText" dxfId="83" priority="35" operator="containsText" text="Inexequível">
      <formula>NOT(ISERROR(SEARCH("Inexequível",M17)))</formula>
    </cfRule>
    <cfRule type="aboveAverage" dxfId="82" priority="36" aboveAverage="0"/>
  </conditionalFormatting>
  <conditionalFormatting sqref="L18">
    <cfRule type="containsText" dxfId="81" priority="23" operator="containsText" text="Excessivamente elevado">
      <formula>NOT(ISERROR(SEARCH("Excessivamente elevado",L18)))</formula>
    </cfRule>
  </conditionalFormatting>
  <conditionalFormatting sqref="L18">
    <cfRule type="cellIs" dxfId="80" priority="21" operator="lessThan">
      <formula>"K$25"</formula>
    </cfRule>
    <cfRule type="cellIs" dxfId="79" priority="22" operator="greaterThan">
      <formula>"J$25"</formula>
    </cfRule>
  </conditionalFormatting>
  <conditionalFormatting sqref="L18">
    <cfRule type="cellIs" dxfId="78" priority="19" operator="lessThan">
      <formula>"K$25"</formula>
    </cfRule>
    <cfRule type="cellIs" dxfId="77" priority="20" operator="greaterThan">
      <formula>"J&amp;25"</formula>
    </cfRule>
  </conditionalFormatting>
  <conditionalFormatting sqref="L18">
    <cfRule type="containsText" priority="24" operator="containsText" text="Excessivamente elevado">
      <formula>NOT(ISERROR(SEARCH("Excessivamente elevado",L18)))</formula>
    </cfRule>
    <cfRule type="containsText" dxfId="76" priority="25" operator="containsText" text="Válido">
      <formula>NOT(ISERROR(SEARCH("Válido",L18)))</formula>
    </cfRule>
    <cfRule type="containsText" dxfId="75" priority="26" operator="containsText" text="Inexequível">
      <formula>NOT(ISERROR(SEARCH("Inexequível",L18)))</formula>
    </cfRule>
    <cfRule type="aboveAverage" dxfId="74" priority="27" aboveAverage="0"/>
  </conditionalFormatting>
  <conditionalFormatting sqref="K18">
    <cfRule type="containsText" dxfId="73" priority="14" operator="containsText" text="Excessivamente elevado">
      <formula>NOT(ISERROR(SEARCH("Excessivamente elevado",K18)))</formula>
    </cfRule>
  </conditionalFormatting>
  <conditionalFormatting sqref="K18">
    <cfRule type="cellIs" dxfId="72" priority="12" operator="lessThan">
      <formula>"K$25"</formula>
    </cfRule>
    <cfRule type="cellIs" dxfId="71" priority="13" operator="greaterThan">
      <formula>"J$25"</formula>
    </cfRule>
  </conditionalFormatting>
  <conditionalFormatting sqref="K18">
    <cfRule type="cellIs" dxfId="70" priority="10" operator="lessThan">
      <formula>"K$25"</formula>
    </cfRule>
    <cfRule type="cellIs" dxfId="69" priority="11" operator="greaterThan">
      <formula>"J&amp;25"</formula>
    </cfRule>
  </conditionalFormatting>
  <conditionalFormatting sqref="K18">
    <cfRule type="containsText" priority="15" operator="containsText" text="Excessivamente elevado">
      <formula>NOT(ISERROR(SEARCH("Excessivamente elevado",K18)))</formula>
    </cfRule>
    <cfRule type="containsText" dxfId="68" priority="16" operator="containsText" text="Válido">
      <formula>NOT(ISERROR(SEARCH("Válido",K18)))</formula>
    </cfRule>
    <cfRule type="containsText" dxfId="67" priority="17" operator="containsText" text="Inexequível">
      <formula>NOT(ISERROR(SEARCH("Inexequível",K18)))</formula>
    </cfRule>
    <cfRule type="aboveAverage" dxfId="66" priority="18" aboveAverage="0"/>
  </conditionalFormatting>
  <conditionalFormatting sqref="M18">
    <cfRule type="containsText" dxfId="65" priority="5" operator="containsText" text="Excessivamente elevado">
      <formula>NOT(ISERROR(SEARCH("Excessivamente elevado",M18)))</formula>
    </cfRule>
  </conditionalFormatting>
  <conditionalFormatting sqref="M18">
    <cfRule type="cellIs" dxfId="64" priority="3" operator="lessThan">
      <formula>"K$25"</formula>
    </cfRule>
    <cfRule type="cellIs" dxfId="63" priority="4" operator="greaterThan">
      <formula>"J$25"</formula>
    </cfRule>
  </conditionalFormatting>
  <conditionalFormatting sqref="M18">
    <cfRule type="cellIs" dxfId="62" priority="1" operator="lessThan">
      <formula>"K$25"</formula>
    </cfRule>
    <cfRule type="cellIs" dxfId="61" priority="2" operator="greaterThan">
      <formula>"J&amp;25"</formula>
    </cfRule>
  </conditionalFormatting>
  <conditionalFormatting sqref="M18">
    <cfRule type="containsText" priority="6" operator="containsText" text="Excessivamente elevado">
      <formula>NOT(ISERROR(SEARCH("Excessivamente elevado",M18)))</formula>
    </cfRule>
    <cfRule type="containsText" dxfId="60" priority="7" operator="containsText" text="Válido">
      <formula>NOT(ISERROR(SEARCH("Válido",M18)))</formula>
    </cfRule>
    <cfRule type="containsText" dxfId="59" priority="8" operator="containsText" text="Inexequível">
      <formula>NOT(ISERROR(SEARCH("Inexequível",M18)))</formula>
    </cfRule>
    <cfRule type="aboveAverage" dxfId="58" priority="9" aboveAverage="0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C653-388E-41F2-8A01-70C4D841F088}">
  <dimension ref="A2:O20"/>
  <sheetViews>
    <sheetView topLeftCell="A7" workbookViewId="0">
      <selection activeCell="O20" sqref="O20"/>
    </sheetView>
  </sheetViews>
  <sheetFormatPr defaultRowHeight="15" x14ac:dyDescent="0.25"/>
  <cols>
    <col min="2" max="2" width="22.7109375" bestFit="1" customWidth="1"/>
    <col min="5" max="5" width="15.85546875" bestFit="1" customWidth="1"/>
    <col min="6" max="6" width="10.5703125" bestFit="1" customWidth="1"/>
    <col min="7" max="7" width="21" customWidth="1"/>
    <col min="9" max="10" width="12.42578125" bestFit="1" customWidth="1"/>
    <col min="11" max="11" width="24.5703125" customWidth="1"/>
    <col min="13" max="13" width="13.7109375" customWidth="1"/>
    <col min="14" max="14" width="16.140625" customWidth="1"/>
    <col min="15" max="15" width="19.140625" customWidth="1"/>
  </cols>
  <sheetData>
    <row r="2" spans="1:15" x14ac:dyDescent="0.25">
      <c r="A2" s="74" t="s">
        <v>39</v>
      </c>
      <c r="B2" s="74">
        <v>22</v>
      </c>
      <c r="C2" s="88"/>
      <c r="D2" s="88"/>
      <c r="E2" s="33"/>
    </row>
    <row r="3" spans="1:15" x14ac:dyDescent="0.25">
      <c r="A3" s="29" t="s">
        <v>0</v>
      </c>
      <c r="B3" s="30"/>
      <c r="C3" s="30"/>
      <c r="D3" s="31"/>
      <c r="E3" s="77">
        <f>TRUNC(AVERAGE(I13:I18),2)</f>
        <v>535.99</v>
      </c>
    </row>
    <row r="4" spans="1:15" x14ac:dyDescent="0.25">
      <c r="A4" s="29" t="s">
        <v>1</v>
      </c>
      <c r="B4" s="30"/>
      <c r="C4" s="30"/>
      <c r="D4" s="31"/>
      <c r="E4" s="77">
        <f>_xlfn.STDEV.S(I13:I18)</f>
        <v>198.87238135715742</v>
      </c>
    </row>
    <row r="5" spans="1:15" x14ac:dyDescent="0.25">
      <c r="A5" s="29" t="s">
        <v>18</v>
      </c>
      <c r="B5" s="30"/>
      <c r="C5" s="30"/>
      <c r="D5" s="31"/>
      <c r="E5" s="32">
        <f>(E4/E3)*100</f>
        <v>37.103748457463276</v>
      </c>
    </row>
    <row r="6" spans="1:15" x14ac:dyDescent="0.25">
      <c r="A6" s="29" t="s">
        <v>2</v>
      </c>
      <c r="B6" s="30"/>
      <c r="C6" s="30"/>
      <c r="D6" s="31"/>
      <c r="E6" s="78" t="str">
        <f>IF(E5&gt;25,"Mediana","Média")</f>
        <v>Mediana</v>
      </c>
    </row>
    <row r="7" spans="1:15" x14ac:dyDescent="0.25">
      <c r="A7" s="29" t="s">
        <v>3</v>
      </c>
      <c r="B7" s="30"/>
      <c r="C7" s="30"/>
      <c r="D7" s="31"/>
      <c r="E7" s="77">
        <f>MIN(I12:I17)</f>
        <v>308</v>
      </c>
    </row>
    <row r="10" spans="1:15" ht="15.75" thickBot="1" x14ac:dyDescent="0.3"/>
    <row r="11" spans="1:15" x14ac:dyDescent="0.25">
      <c r="A11" s="235" t="s">
        <v>5</v>
      </c>
      <c r="B11" s="192" t="s">
        <v>6</v>
      </c>
      <c r="C11" s="194" t="s">
        <v>7</v>
      </c>
      <c r="D11" s="194" t="s">
        <v>8</v>
      </c>
      <c r="E11" s="194" t="s">
        <v>19</v>
      </c>
      <c r="F11" s="192" t="s">
        <v>20</v>
      </c>
      <c r="G11" s="192" t="s">
        <v>9</v>
      </c>
      <c r="H11" s="192" t="s">
        <v>10</v>
      </c>
      <c r="I11" s="233" t="s">
        <v>11</v>
      </c>
      <c r="J11" s="231" t="s">
        <v>38</v>
      </c>
      <c r="K11" s="222" t="s">
        <v>12</v>
      </c>
      <c r="L11" s="227" t="s">
        <v>61</v>
      </c>
      <c r="M11" s="228"/>
      <c r="N11" s="206" t="s">
        <v>13</v>
      </c>
      <c r="O11" s="207"/>
    </row>
    <row r="12" spans="1:15" ht="15.75" thickBot="1" x14ac:dyDescent="0.3">
      <c r="A12" s="236"/>
      <c r="B12" s="193"/>
      <c r="C12" s="195"/>
      <c r="D12" s="266"/>
      <c r="E12" s="266"/>
      <c r="F12" s="265"/>
      <c r="G12" s="265"/>
      <c r="H12" s="265"/>
      <c r="I12" s="270"/>
      <c r="J12" s="271"/>
      <c r="K12" s="267"/>
      <c r="L12" s="268"/>
      <c r="M12" s="269"/>
      <c r="N12" s="152" t="s">
        <v>14</v>
      </c>
      <c r="O12" s="153" t="s">
        <v>15</v>
      </c>
    </row>
    <row r="13" spans="1:15" ht="38.25" x14ac:dyDescent="0.25">
      <c r="A13" s="199">
        <v>28</v>
      </c>
      <c r="B13" s="238" t="s">
        <v>87</v>
      </c>
      <c r="C13" s="196" t="s">
        <v>127</v>
      </c>
      <c r="D13" s="272">
        <v>20</v>
      </c>
      <c r="E13" s="85" t="s">
        <v>90</v>
      </c>
      <c r="F13" s="38" t="s">
        <v>4</v>
      </c>
      <c r="G13" s="41" t="s">
        <v>97</v>
      </c>
      <c r="H13" s="41" t="s">
        <v>37</v>
      </c>
      <c r="I13" s="64">
        <v>308</v>
      </c>
      <c r="J13" s="212">
        <f>TRUNC(AVERAGE(I13:I18))</f>
        <v>535</v>
      </c>
      <c r="K13" s="50" t="str">
        <f>IF(I13&gt;($J$13*1.3),"EXCESSIVAMENTE ELEVADO",IF(I13&lt;($J$12*0.7),"INEXEQUÍVEL","VÁLIDO"))</f>
        <v>VÁLIDO</v>
      </c>
      <c r="L13" s="51"/>
      <c r="M13" s="57"/>
      <c r="N13" s="274">
        <f>TRUNC(MEDIAN(I13:I16),2)</f>
        <v>405</v>
      </c>
      <c r="O13" s="273">
        <f>D13*N13</f>
        <v>8100</v>
      </c>
    </row>
    <row r="14" spans="1:15" ht="51" x14ac:dyDescent="0.25">
      <c r="A14" s="200"/>
      <c r="B14" s="239"/>
      <c r="C14" s="197"/>
      <c r="D14" s="197"/>
      <c r="E14" s="26" t="s">
        <v>66</v>
      </c>
      <c r="F14" s="20" t="s">
        <v>4</v>
      </c>
      <c r="G14" s="41" t="s">
        <v>93</v>
      </c>
      <c r="H14" s="41" t="s">
        <v>37</v>
      </c>
      <c r="I14" s="64">
        <v>380</v>
      </c>
      <c r="J14" s="212"/>
      <c r="K14" s="50" t="str">
        <f t="shared" ref="K14:K18" si="0">IF(I14&gt;($J$13*1.3),"EXCESSIVAMENTE ELEVADO",IF(I14&lt;($J$12*0.7),"INEXEQUÍVEL","VÁLIDO"))</f>
        <v>VÁLIDO</v>
      </c>
      <c r="L14" s="51"/>
      <c r="M14" s="57"/>
      <c r="N14" s="220"/>
      <c r="O14" s="204"/>
    </row>
    <row r="15" spans="1:15" ht="51" x14ac:dyDescent="0.25">
      <c r="A15" s="200"/>
      <c r="B15" s="239"/>
      <c r="C15" s="197"/>
      <c r="D15" s="197"/>
      <c r="E15" s="82" t="s">
        <v>91</v>
      </c>
      <c r="F15" s="41" t="s">
        <v>4</v>
      </c>
      <c r="G15" s="41" t="s">
        <v>93</v>
      </c>
      <c r="H15" s="39" t="s">
        <v>37</v>
      </c>
      <c r="I15" s="59">
        <v>430</v>
      </c>
      <c r="J15" s="212"/>
      <c r="K15" s="50" t="str">
        <f t="shared" si="0"/>
        <v>VÁLIDO</v>
      </c>
      <c r="L15" s="51"/>
      <c r="M15" s="57"/>
      <c r="N15" s="220"/>
      <c r="O15" s="204"/>
    </row>
    <row r="16" spans="1:15" ht="51.75" x14ac:dyDescent="0.25">
      <c r="A16" s="200"/>
      <c r="B16" s="239"/>
      <c r="C16" s="197"/>
      <c r="D16" s="197"/>
      <c r="E16" s="82" t="s">
        <v>92</v>
      </c>
      <c r="F16" s="22" t="s">
        <v>4</v>
      </c>
      <c r="G16" s="20" t="s">
        <v>98</v>
      </c>
      <c r="H16" s="47" t="s">
        <v>62</v>
      </c>
      <c r="I16" s="61">
        <v>557.98</v>
      </c>
      <c r="J16" s="212"/>
      <c r="K16" s="50" t="str">
        <f t="shared" si="0"/>
        <v>VÁLIDO</v>
      </c>
      <c r="L16" s="51"/>
      <c r="M16" s="57"/>
      <c r="N16" s="220"/>
      <c r="O16" s="204"/>
    </row>
    <row r="17" spans="1:15" ht="51" x14ac:dyDescent="0.25">
      <c r="A17" s="200"/>
      <c r="B17" s="239"/>
      <c r="C17" s="197"/>
      <c r="D17" s="197"/>
      <c r="E17" s="31" t="s">
        <v>88</v>
      </c>
      <c r="F17" s="20" t="s">
        <v>16</v>
      </c>
      <c r="G17" s="41" t="s">
        <v>93</v>
      </c>
      <c r="H17" s="39" t="s">
        <v>37</v>
      </c>
      <c r="I17" s="64">
        <v>760</v>
      </c>
      <c r="J17" s="212"/>
      <c r="K17" s="50" t="str">
        <f t="shared" si="0"/>
        <v>EXCESSIVAMENTE ELEVADO</v>
      </c>
      <c r="L17" s="45">
        <f>(I17-J13)/J13</f>
        <v>0.42056074766355139</v>
      </c>
      <c r="M17" s="187" t="s">
        <v>135</v>
      </c>
      <c r="N17" s="220"/>
      <c r="O17" s="204"/>
    </row>
    <row r="18" spans="1:15" ht="51.75" thickBot="1" x14ac:dyDescent="0.3">
      <c r="A18" s="214"/>
      <c r="B18" s="240"/>
      <c r="C18" s="198"/>
      <c r="D18" s="198"/>
      <c r="E18" s="24" t="s">
        <v>89</v>
      </c>
      <c r="F18" s="42" t="s">
        <v>16</v>
      </c>
      <c r="G18" s="24" t="s">
        <v>96</v>
      </c>
      <c r="H18" s="24" t="s">
        <v>37</v>
      </c>
      <c r="I18" s="67">
        <v>780</v>
      </c>
      <c r="J18" s="213"/>
      <c r="K18" s="54" t="str">
        <f t="shared" si="0"/>
        <v>EXCESSIVAMENTE ELEVADO</v>
      </c>
      <c r="L18" s="286">
        <f>(I18-J13)/J13</f>
        <v>0.45794392523364486</v>
      </c>
      <c r="M18" s="188" t="s">
        <v>135</v>
      </c>
      <c r="N18" s="221"/>
      <c r="O18" s="205"/>
    </row>
    <row r="19" spans="1:15" ht="26.25" thickBot="1" x14ac:dyDescent="0.3">
      <c r="A19" s="282">
        <v>29</v>
      </c>
      <c r="B19" s="279" t="s">
        <v>139</v>
      </c>
      <c r="C19" s="278"/>
      <c r="D19" s="278"/>
      <c r="E19" s="280"/>
      <c r="F19" s="280"/>
      <c r="G19" s="280"/>
      <c r="H19" s="280"/>
      <c r="I19" s="281"/>
      <c r="J19" s="281"/>
      <c r="K19" s="283"/>
      <c r="L19" s="284"/>
      <c r="M19" s="285"/>
      <c r="N19" s="283"/>
      <c r="O19" s="190">
        <v>17000</v>
      </c>
    </row>
    <row r="20" spans="1:15" ht="15.75" thickBot="1" x14ac:dyDescent="0.3">
      <c r="A20" s="245" t="s">
        <v>124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7"/>
      <c r="O20" s="160">
        <f>O13+O19</f>
        <v>25100</v>
      </c>
    </row>
  </sheetData>
  <mergeCells count="21">
    <mergeCell ref="A20:N20"/>
    <mergeCell ref="H11:H12"/>
    <mergeCell ref="I11:I12"/>
    <mergeCell ref="J11:J12"/>
    <mergeCell ref="N13:N18"/>
    <mergeCell ref="O13:O18"/>
    <mergeCell ref="D13:D18"/>
    <mergeCell ref="F11:F12"/>
    <mergeCell ref="A13:A18"/>
    <mergeCell ref="B13:B18"/>
    <mergeCell ref="C13:C18"/>
    <mergeCell ref="J13:J18"/>
    <mergeCell ref="A11:A12"/>
    <mergeCell ref="B11:B12"/>
    <mergeCell ref="C11:C12"/>
    <mergeCell ref="D11:D12"/>
    <mergeCell ref="E11:E12"/>
    <mergeCell ref="K11:K12"/>
    <mergeCell ref="L11:M12"/>
    <mergeCell ref="N11:O11"/>
    <mergeCell ref="G11:G12"/>
  </mergeCells>
  <conditionalFormatting sqref="L13:M16 L17:L18">
    <cfRule type="containsText" dxfId="57" priority="70" operator="containsText" text="Excessivamente elevado">
      <formula>NOT(ISERROR(SEARCH("Excessivamente elevado",L13)))</formula>
    </cfRule>
  </conditionalFormatting>
  <conditionalFormatting sqref="L13:M16 L17:L18">
    <cfRule type="cellIs" dxfId="56" priority="68" operator="lessThan">
      <formula>"K$25"</formula>
    </cfRule>
    <cfRule type="cellIs" dxfId="55" priority="69" operator="greaterThan">
      <formula>"J$25"</formula>
    </cfRule>
  </conditionalFormatting>
  <conditionalFormatting sqref="L13:M16 L17:L18">
    <cfRule type="cellIs" dxfId="54" priority="66" operator="lessThan">
      <formula>"K$25"</formula>
    </cfRule>
    <cfRule type="cellIs" dxfId="53" priority="67" operator="greaterThan">
      <formula>"J&amp;25"</formula>
    </cfRule>
  </conditionalFormatting>
  <conditionalFormatting sqref="L13:M16 L17:L18">
    <cfRule type="containsText" priority="71" operator="containsText" text="Excessivamente elevado">
      <formula>NOT(ISERROR(SEARCH("Excessivamente elevado",L13)))</formula>
    </cfRule>
    <cfRule type="containsText" dxfId="52" priority="72" operator="containsText" text="Válido">
      <formula>NOT(ISERROR(SEARCH("Válido",L13)))</formula>
    </cfRule>
    <cfRule type="containsText" dxfId="51" priority="73" operator="containsText" text="Inexequível">
      <formula>NOT(ISERROR(SEARCH("Inexequível",L13)))</formula>
    </cfRule>
    <cfRule type="aboveAverage" dxfId="50" priority="74" aboveAverage="0"/>
  </conditionalFormatting>
  <conditionalFormatting sqref="K11:K12">
    <cfRule type="containsText" dxfId="49" priority="56" operator="containsText" text="Excessivamente elevado">
      <formula>NOT(ISERROR(SEARCH("Excessivamente elevado",K11)))</formula>
    </cfRule>
  </conditionalFormatting>
  <conditionalFormatting sqref="L11">
    <cfRule type="containsText" dxfId="48" priority="55" operator="containsText" text="Excessivamente elevado">
      <formula>NOT(ISERROR(SEARCH("Excessivamente elevado",L11)))</formula>
    </cfRule>
  </conditionalFormatting>
  <conditionalFormatting sqref="K13:K18">
    <cfRule type="containsText" dxfId="47" priority="50" operator="containsText" text="Excessivamente elevado">
      <formula>NOT(ISERROR(SEARCH("Excessivamente elevado",K13)))</formula>
    </cfRule>
  </conditionalFormatting>
  <conditionalFormatting sqref="K13:K18">
    <cfRule type="cellIs" dxfId="46" priority="48" operator="lessThan">
      <formula>"K$25"</formula>
    </cfRule>
    <cfRule type="cellIs" dxfId="45" priority="49" operator="greaterThan">
      <formula>"J$25"</formula>
    </cfRule>
  </conditionalFormatting>
  <conditionalFormatting sqref="K13:K18">
    <cfRule type="cellIs" dxfId="44" priority="46" operator="lessThan">
      <formula>"K$25"</formula>
    </cfRule>
    <cfRule type="cellIs" dxfId="43" priority="47" operator="greaterThan">
      <formula>"J&amp;25"</formula>
    </cfRule>
  </conditionalFormatting>
  <conditionalFormatting sqref="K13:K18">
    <cfRule type="containsText" priority="51" operator="containsText" text="Excessivamente elevado">
      <formula>NOT(ISERROR(SEARCH("Excessivamente elevado",K13)))</formula>
    </cfRule>
    <cfRule type="containsText" dxfId="42" priority="52" operator="containsText" text="Válido">
      <formula>NOT(ISERROR(SEARCH("Válido",K13)))</formula>
    </cfRule>
    <cfRule type="containsText" dxfId="41" priority="53" operator="containsText" text="Inexequível">
      <formula>NOT(ISERROR(SEARCH("Inexequível",K13)))</formula>
    </cfRule>
    <cfRule type="aboveAverage" dxfId="40" priority="54" aboveAverage="0"/>
  </conditionalFormatting>
  <conditionalFormatting sqref="M17">
    <cfRule type="containsText" dxfId="39" priority="41" operator="containsText" text="Excessivamente elevado">
      <formula>NOT(ISERROR(SEARCH("Excessivamente elevado",M17)))</formula>
    </cfRule>
  </conditionalFormatting>
  <conditionalFormatting sqref="M17">
    <cfRule type="cellIs" dxfId="38" priority="39" operator="lessThan">
      <formula>"K$25"</formula>
    </cfRule>
    <cfRule type="cellIs" dxfId="37" priority="40" operator="greaterThan">
      <formula>"J$25"</formula>
    </cfRule>
  </conditionalFormatting>
  <conditionalFormatting sqref="M17">
    <cfRule type="cellIs" dxfId="36" priority="37" operator="lessThan">
      <formula>"K$25"</formula>
    </cfRule>
    <cfRule type="cellIs" dxfId="35" priority="38" operator="greaterThan">
      <formula>"J&amp;25"</formula>
    </cfRule>
  </conditionalFormatting>
  <conditionalFormatting sqref="M17">
    <cfRule type="containsText" priority="42" operator="containsText" text="Excessivamente elevado">
      <formula>NOT(ISERROR(SEARCH("Excessivamente elevado",M17)))</formula>
    </cfRule>
    <cfRule type="containsText" dxfId="34" priority="43" operator="containsText" text="Válido">
      <formula>NOT(ISERROR(SEARCH("Válido",M17)))</formula>
    </cfRule>
    <cfRule type="containsText" dxfId="33" priority="44" operator="containsText" text="Inexequível">
      <formula>NOT(ISERROR(SEARCH("Inexequível",M17)))</formula>
    </cfRule>
    <cfRule type="aboveAverage" dxfId="32" priority="45" aboveAverage="0"/>
  </conditionalFormatting>
  <conditionalFormatting sqref="M18">
    <cfRule type="containsText" dxfId="31" priority="32" operator="containsText" text="Excessivamente elevado">
      <formula>NOT(ISERROR(SEARCH("Excessivamente elevado",M18)))</formula>
    </cfRule>
  </conditionalFormatting>
  <conditionalFormatting sqref="M18">
    <cfRule type="cellIs" dxfId="30" priority="30" operator="lessThan">
      <formula>"K$25"</formula>
    </cfRule>
    <cfRule type="cellIs" dxfId="29" priority="31" operator="greaterThan">
      <formula>"J$25"</formula>
    </cfRule>
  </conditionalFormatting>
  <conditionalFormatting sqref="M18">
    <cfRule type="cellIs" dxfId="28" priority="28" operator="lessThan">
      <formula>"K$25"</formula>
    </cfRule>
    <cfRule type="cellIs" dxfId="27" priority="29" operator="greaterThan">
      <formula>"J&amp;25"</formula>
    </cfRule>
  </conditionalFormatting>
  <conditionalFormatting sqref="M18">
    <cfRule type="containsText" priority="33" operator="containsText" text="Excessivamente elevado">
      <formula>NOT(ISERROR(SEARCH("Excessivamente elevado",M18)))</formula>
    </cfRule>
    <cfRule type="containsText" dxfId="26" priority="34" operator="containsText" text="Válido">
      <formula>NOT(ISERROR(SEARCH("Válido",M18)))</formula>
    </cfRule>
    <cfRule type="containsText" dxfId="25" priority="35" operator="containsText" text="Inexequível">
      <formula>NOT(ISERROR(SEARCH("Inexequível",M18)))</formula>
    </cfRule>
    <cfRule type="aboveAverage" dxfId="24" priority="36" aboveAverage="0"/>
  </conditionalFormatting>
  <conditionalFormatting sqref="L19">
    <cfRule type="containsText" dxfId="23" priority="23" operator="containsText" text="Excessivamente elevado">
      <formula>NOT(ISERROR(SEARCH("Excessivamente elevado",L19)))</formula>
    </cfRule>
  </conditionalFormatting>
  <conditionalFormatting sqref="L19">
    <cfRule type="cellIs" dxfId="22" priority="21" operator="lessThan">
      <formula>"K$25"</formula>
    </cfRule>
    <cfRule type="cellIs" dxfId="21" priority="22" operator="greaterThan">
      <formula>"J$25"</formula>
    </cfRule>
  </conditionalFormatting>
  <conditionalFormatting sqref="L19">
    <cfRule type="cellIs" dxfId="20" priority="19" operator="lessThan">
      <formula>"K$25"</formula>
    </cfRule>
    <cfRule type="cellIs" dxfId="19" priority="20" operator="greaterThan">
      <formula>"J&amp;25"</formula>
    </cfRule>
  </conditionalFormatting>
  <conditionalFormatting sqref="L19">
    <cfRule type="containsText" priority="24" operator="containsText" text="Excessivamente elevado">
      <formula>NOT(ISERROR(SEARCH("Excessivamente elevado",L19)))</formula>
    </cfRule>
    <cfRule type="containsText" dxfId="18" priority="25" operator="containsText" text="Válido">
      <formula>NOT(ISERROR(SEARCH("Válido",L19)))</formula>
    </cfRule>
    <cfRule type="containsText" dxfId="17" priority="26" operator="containsText" text="Inexequível">
      <formula>NOT(ISERROR(SEARCH("Inexequível",L19)))</formula>
    </cfRule>
    <cfRule type="aboveAverage" dxfId="16" priority="27" aboveAverage="0"/>
  </conditionalFormatting>
  <conditionalFormatting sqref="K19">
    <cfRule type="containsText" dxfId="15" priority="14" operator="containsText" text="Excessivamente elevado">
      <formula>NOT(ISERROR(SEARCH("Excessivamente elevado",K19)))</formula>
    </cfRule>
  </conditionalFormatting>
  <conditionalFormatting sqref="K19">
    <cfRule type="cellIs" dxfId="14" priority="12" operator="lessThan">
      <formula>"K$25"</formula>
    </cfRule>
    <cfRule type="cellIs" dxfId="13" priority="13" operator="greaterThan">
      <formula>"J$25"</formula>
    </cfRule>
  </conditionalFormatting>
  <conditionalFormatting sqref="K19">
    <cfRule type="cellIs" dxfId="12" priority="10" operator="lessThan">
      <formula>"K$25"</formula>
    </cfRule>
    <cfRule type="cellIs" dxfId="11" priority="11" operator="greaterThan">
      <formula>"J&amp;25"</formula>
    </cfRule>
  </conditionalFormatting>
  <conditionalFormatting sqref="K19">
    <cfRule type="containsText" priority="15" operator="containsText" text="Excessivamente elevado">
      <formula>NOT(ISERROR(SEARCH("Excessivamente elevado",K19)))</formula>
    </cfRule>
    <cfRule type="containsText" dxfId="10" priority="16" operator="containsText" text="Válido">
      <formula>NOT(ISERROR(SEARCH("Válido",K19)))</formula>
    </cfRule>
    <cfRule type="containsText" dxfId="9" priority="17" operator="containsText" text="Inexequível">
      <formula>NOT(ISERROR(SEARCH("Inexequível",K19)))</formula>
    </cfRule>
    <cfRule type="aboveAverage" dxfId="8" priority="18" aboveAverage="0"/>
  </conditionalFormatting>
  <conditionalFormatting sqref="M19">
    <cfRule type="containsText" dxfId="7" priority="5" operator="containsText" text="Excessivamente elevado">
      <formula>NOT(ISERROR(SEARCH("Excessivamente elevado",M19)))</formula>
    </cfRule>
  </conditionalFormatting>
  <conditionalFormatting sqref="M19">
    <cfRule type="cellIs" dxfId="6" priority="3" operator="lessThan">
      <formula>"K$25"</formula>
    </cfRule>
    <cfRule type="cellIs" dxfId="5" priority="4" operator="greaterThan">
      <formula>"J$25"</formula>
    </cfRule>
  </conditionalFormatting>
  <conditionalFormatting sqref="M19">
    <cfRule type="cellIs" dxfId="4" priority="1" operator="lessThan">
      <formula>"K$25"</formula>
    </cfRule>
    <cfRule type="cellIs" dxfId="3" priority="2" operator="greaterThan">
      <formula>"J&amp;25"</formula>
    </cfRule>
  </conditionalFormatting>
  <conditionalFormatting sqref="M19">
    <cfRule type="containsText" priority="6" operator="containsText" text="Excessivamente elevado">
      <formula>NOT(ISERROR(SEARCH("Excessivamente elevado",M19)))</formula>
    </cfRule>
    <cfRule type="containsText" dxfId="2" priority="7" operator="containsText" text="Válido">
      <formula>NOT(ISERROR(SEARCH("Válido",M19)))</formula>
    </cfRule>
    <cfRule type="containsText" dxfId="1" priority="8" operator="containsText" text="Inexequível">
      <formula>NOT(ISERROR(SEARCH("Inexequível",M19)))</formula>
    </cfRule>
    <cfRule type="aboveAverage" dxfId="0" priority="9" aboveAverage="0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026F-5169-4D03-AFCD-393F1182BAFC}">
  <dimension ref="B1:E10"/>
  <sheetViews>
    <sheetView tabSelected="1" workbookViewId="0">
      <selection activeCell="C3" sqref="C3"/>
    </sheetView>
  </sheetViews>
  <sheetFormatPr defaultRowHeight="15" x14ac:dyDescent="0.25"/>
  <cols>
    <col min="2" max="2" width="10.85546875" customWidth="1"/>
    <col min="3" max="3" width="20" bestFit="1" customWidth="1"/>
    <col min="4" max="4" width="19.140625" customWidth="1"/>
    <col min="5" max="5" width="17.28515625" customWidth="1"/>
  </cols>
  <sheetData>
    <row r="1" spans="2:5" ht="15.75" thickBot="1" x14ac:dyDescent="0.3"/>
    <row r="2" spans="2:5" ht="15.75" thickBot="1" x14ac:dyDescent="0.3">
      <c r="B2" s="162" t="s">
        <v>132</v>
      </c>
      <c r="C2" s="191" t="s">
        <v>137</v>
      </c>
      <c r="D2" s="163" t="s">
        <v>138</v>
      </c>
      <c r="E2" s="163" t="s">
        <v>124</v>
      </c>
    </row>
    <row r="3" spans="2:5" ht="15.75" thickBot="1" x14ac:dyDescent="0.3">
      <c r="B3" s="165" t="s">
        <v>129</v>
      </c>
      <c r="C3" s="166">
        <f>'Lote 01'!O126</f>
        <v>5000</v>
      </c>
      <c r="D3" s="166">
        <f>SUM('Lote 01'!O54:O125)</f>
        <v>34937.26</v>
      </c>
      <c r="E3" s="166">
        <f>C3+D3</f>
        <v>39937.26</v>
      </c>
    </row>
    <row r="4" spans="2:5" ht="15.75" thickBot="1" x14ac:dyDescent="0.3">
      <c r="B4" s="167" t="s">
        <v>130</v>
      </c>
      <c r="C4" s="168">
        <f>'Lote 02'!O24</f>
        <v>8000</v>
      </c>
      <c r="D4" s="168">
        <f>SUM('Lote 02'!O12:O23)</f>
        <v>30007.78</v>
      </c>
      <c r="E4" s="166">
        <f t="shared" ref="E4:E8" si="0">C4+D4</f>
        <v>38007.78</v>
      </c>
    </row>
    <row r="5" spans="2:5" ht="15.75" thickBot="1" x14ac:dyDescent="0.3">
      <c r="B5" s="167" t="s">
        <v>131</v>
      </c>
      <c r="C5" s="168">
        <f>'Lote 03'!O57</f>
        <v>4000</v>
      </c>
      <c r="D5" s="168">
        <f>SUM('Lote 03'!O21:O56)</f>
        <v>14625.119999999999</v>
      </c>
      <c r="E5" s="166">
        <f t="shared" si="0"/>
        <v>18625.12</v>
      </c>
    </row>
    <row r="6" spans="2:5" ht="15.75" thickBot="1" x14ac:dyDescent="0.3">
      <c r="B6" s="167" t="s">
        <v>140</v>
      </c>
      <c r="C6" s="168">
        <f>'Lote 04'!O18</f>
        <v>5000</v>
      </c>
      <c r="D6" s="168">
        <f>SUM('Lote 04'!O12:O17)</f>
        <v>7127.6</v>
      </c>
      <c r="E6" s="166">
        <f t="shared" si="0"/>
        <v>12127.6</v>
      </c>
    </row>
    <row r="7" spans="2:5" ht="15.75" thickBot="1" x14ac:dyDescent="0.3">
      <c r="B7" s="167" t="s">
        <v>141</v>
      </c>
      <c r="C7" s="168">
        <f>'Lote 05'!O18</f>
        <v>3000</v>
      </c>
      <c r="D7" s="168">
        <f>SUM('Lote 05'!O12:O17)</f>
        <v>8100</v>
      </c>
      <c r="E7" s="166">
        <f t="shared" si="0"/>
        <v>11100</v>
      </c>
    </row>
    <row r="8" spans="2:5" ht="15.75" thickBot="1" x14ac:dyDescent="0.3">
      <c r="B8" s="167" t="s">
        <v>142</v>
      </c>
      <c r="C8" s="169">
        <f>'Lote 06'!O19</f>
        <v>17000</v>
      </c>
      <c r="D8" s="169">
        <f>SUM('Lote 06'!O13:O18)</f>
        <v>8100</v>
      </c>
      <c r="E8" s="166">
        <f t="shared" si="0"/>
        <v>25100</v>
      </c>
    </row>
    <row r="9" spans="2:5" ht="7.5" customHeight="1" thickBot="1" x14ac:dyDescent="0.3">
      <c r="B9" s="164"/>
      <c r="C9" s="161"/>
      <c r="D9" s="161"/>
      <c r="E9" s="161"/>
    </row>
    <row r="10" spans="2:5" ht="15.75" thickBot="1" x14ac:dyDescent="0.3">
      <c r="B10" s="170" t="s">
        <v>133</v>
      </c>
      <c r="C10" s="171">
        <f>SUM(C3:C8)</f>
        <v>42000</v>
      </c>
      <c r="D10" s="171">
        <f>SUM(D3:D8)</f>
        <v>102897.76000000001</v>
      </c>
      <c r="E10" s="171">
        <f>SUM(E3:E8)</f>
        <v>144897.76</v>
      </c>
    </row>
  </sheetData>
  <phoneticPr fontId="36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rgb="FF00B0F0"/>
  </sheetPr>
  <dimension ref="A1:I6"/>
  <sheetViews>
    <sheetView showGridLines="0" workbookViewId="0">
      <pane ySplit="2" topLeftCell="A3" activePane="bottomLeft" state="frozen"/>
      <selection pane="bottomLeft" sqref="A1:H1"/>
    </sheetView>
  </sheetViews>
  <sheetFormatPr defaultRowHeight="15" x14ac:dyDescent="0.25"/>
  <cols>
    <col min="3" max="3" width="44.28515625" customWidth="1"/>
    <col min="6" max="6" width="10" bestFit="1" customWidth="1"/>
    <col min="7" max="7" width="13.28515625" bestFit="1" customWidth="1"/>
    <col min="8" max="8" width="29" customWidth="1"/>
    <col min="9" max="9" width="255.7109375" hidden="1" customWidth="1"/>
  </cols>
  <sheetData>
    <row r="1" spans="1:9" ht="41.25" customHeight="1" x14ac:dyDescent="0.25">
      <c r="A1" s="275" t="s">
        <v>21</v>
      </c>
      <c r="B1" s="276"/>
      <c r="C1" s="276"/>
      <c r="D1" s="276"/>
      <c r="E1" s="276"/>
      <c r="F1" s="276"/>
      <c r="G1" s="276"/>
      <c r="H1" s="276"/>
    </row>
    <row r="2" spans="1:9" s="6" customFormat="1" ht="30" x14ac:dyDescent="0.25">
      <c r="A2" s="9" t="s">
        <v>5</v>
      </c>
      <c r="B2" s="9" t="s">
        <v>22</v>
      </c>
      <c r="C2" s="11" t="s">
        <v>23</v>
      </c>
      <c r="D2" s="10" t="s">
        <v>24</v>
      </c>
      <c r="E2" s="10" t="s">
        <v>25</v>
      </c>
      <c r="F2" s="12" t="s">
        <v>11</v>
      </c>
      <c r="G2" s="12" t="s">
        <v>26</v>
      </c>
      <c r="H2" s="9" t="s">
        <v>27</v>
      </c>
      <c r="I2" s="2" t="s">
        <v>28</v>
      </c>
    </row>
    <row r="3" spans="1:9" ht="135" x14ac:dyDescent="0.25">
      <c r="A3" s="8">
        <v>122</v>
      </c>
      <c r="B3" s="7">
        <v>4016</v>
      </c>
      <c r="C3" s="19" t="s">
        <v>29</v>
      </c>
      <c r="D3" s="17" t="s">
        <v>30</v>
      </c>
      <c r="E3" s="5">
        <v>20</v>
      </c>
      <c r="F3" s="15">
        <v>27.49</v>
      </c>
      <c r="G3" s="13">
        <f>F3*E3</f>
        <v>549.79999999999995</v>
      </c>
      <c r="H3" s="4"/>
      <c r="I3" s="3"/>
    </row>
    <row r="4" spans="1:9" ht="120" x14ac:dyDescent="0.25">
      <c r="A4" s="8">
        <v>123</v>
      </c>
      <c r="B4" s="7"/>
      <c r="C4" s="19" t="s">
        <v>31</v>
      </c>
      <c r="D4" s="17" t="s">
        <v>32</v>
      </c>
      <c r="E4" s="1">
        <v>1</v>
      </c>
      <c r="F4" s="15">
        <v>194.93</v>
      </c>
      <c r="G4" s="14">
        <f>F4*E4</f>
        <v>194.93</v>
      </c>
      <c r="H4" s="18"/>
      <c r="I4" s="3" t="s">
        <v>33</v>
      </c>
    </row>
    <row r="5" spans="1:9" ht="105" x14ac:dyDescent="0.25">
      <c r="A5" s="8">
        <v>124</v>
      </c>
      <c r="B5" s="7"/>
      <c r="C5" s="19" t="s">
        <v>34</v>
      </c>
      <c r="D5" s="17" t="s">
        <v>35</v>
      </c>
      <c r="E5" s="1">
        <v>2</v>
      </c>
      <c r="F5" s="15">
        <v>116.59</v>
      </c>
      <c r="G5" s="14">
        <f>F5*E5</f>
        <v>233.18</v>
      </c>
      <c r="H5" s="18"/>
      <c r="I5" s="3" t="s">
        <v>36</v>
      </c>
    </row>
    <row r="6" spans="1:9" x14ac:dyDescent="0.25">
      <c r="C6" s="277" t="s">
        <v>17</v>
      </c>
      <c r="D6" s="277"/>
      <c r="E6" s="277"/>
      <c r="F6" s="277"/>
      <c r="G6" s="16">
        <f>SUM(G3:G5)</f>
        <v>977.91000000000008</v>
      </c>
    </row>
  </sheetData>
  <mergeCells count="2">
    <mergeCell ref="A1:H1"/>
    <mergeCell ref="C6:F6"/>
  </mergeCells>
  <hyperlinks>
    <hyperlink ref="I4" r:id="rId1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6B65A122B1EA4396ED60EA1B858177" ma:contentTypeVersion="8" ma:contentTypeDescription="Crie um novo documento." ma:contentTypeScope="" ma:versionID="dcf6f166244e9f375accece2eee53b7b">
  <xsd:schema xmlns:xsd="http://www.w3.org/2001/XMLSchema" xmlns:xs="http://www.w3.org/2001/XMLSchema" xmlns:p="http://schemas.microsoft.com/office/2006/metadata/properties" xmlns:ns2="d24f8861-b641-4a7d-8939-db33b24aee54" targetNamespace="http://schemas.microsoft.com/office/2006/metadata/properties" ma:root="true" ma:fieldsID="6e36d08d4eee9729c7c257bb3f2c4c93" ns2:_="">
    <xsd:import namespace="d24f8861-b641-4a7d-8939-db33b24a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f8861-b641-4a7d-8939-db33b24a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5DFE1F-081A-413B-A4B7-33A52117BA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B0A5DB-A326-4CDF-AB3C-BAA6AF37B3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f8861-b641-4a7d-8939-db33b24a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64410E-408F-4D15-B886-B6358C8603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Lote 01</vt:lpstr>
      <vt:lpstr>Lote 02</vt:lpstr>
      <vt:lpstr>Lote 03</vt:lpstr>
      <vt:lpstr>Lote 04</vt:lpstr>
      <vt:lpstr>Lote 05</vt:lpstr>
      <vt:lpstr>Lote 06</vt:lpstr>
      <vt:lpstr>Total</vt:lpstr>
      <vt:lpstr>GRUPO - 19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Dhyonatas Lopes de Macedo</dc:creator>
  <cp:keywords/>
  <dc:description/>
  <cp:lastModifiedBy>Ideraldo Luiz Carvalho</cp:lastModifiedBy>
  <cp:revision/>
  <cp:lastPrinted>2022-04-25T23:05:42Z</cp:lastPrinted>
  <dcterms:created xsi:type="dcterms:W3CDTF">2020-01-27T17:52:42Z</dcterms:created>
  <dcterms:modified xsi:type="dcterms:W3CDTF">2022-07-08T18:14:55Z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0x010100B46B65A122B1EA4396ED60EA1B858177</vt:lpwstr>
  </property>
</Properties>
</file>