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LITA\CPL 2022\03. Licitações\000_Revisão de Texto - 0000697-24.2022.4.90.8000\"/>
    </mc:Choice>
  </mc:AlternateContent>
  <xr:revisionPtr revIDLastSave="0" documentId="8_{44A10AAE-DE1C-4B58-A7DA-70138F64690C}" xr6:coauthVersionLast="47" xr6:coauthVersionMax="47" xr10:uidLastSave="{00000000-0000-0000-0000-000000000000}"/>
  <bookViews>
    <workbookView xWindow="28680" yWindow="-120" windowWidth="29040" windowHeight="15840" tabRatio="920" xr2:uid="{00000000-000D-0000-FFFF-FFFF00000000}"/>
  </bookViews>
  <sheets>
    <sheet name="Serviços revisao padronizacao" sheetId="76" r:id="rId1"/>
    <sheet name="Planilha1" sheetId="94" r:id="rId2"/>
    <sheet name="Planilha de preços" sheetId="93" r:id="rId3"/>
    <sheet name="GRUPO - 19" sheetId="54" state="hidden" r:id="rId4"/>
  </sheets>
  <definedNames>
    <definedName name="_xlnm._FilterDatabase" localSheetId="0" hidden="1">'Serviços revisao padronizacao'!$F$24:$F$25</definedName>
    <definedName name="_Hlk16782509" localSheetId="0">'Serviços revisao padronizacao'!$K$6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76" l="1"/>
  <c r="R15" i="94"/>
  <c r="G25" i="94"/>
  <c r="J28" i="94"/>
  <c r="J30" i="94"/>
  <c r="L30" i="94"/>
  <c r="L28" i="94"/>
  <c r="J25" i="94"/>
  <c r="P24" i="76"/>
  <c r="E17" i="76"/>
  <c r="E16" i="76"/>
  <c r="E20" i="76"/>
  <c r="Q24" i="76"/>
  <c r="Q35" i="76" s="1"/>
  <c r="K24" i="76"/>
  <c r="L24" i="76"/>
  <c r="M31" i="76"/>
  <c r="N33" i="76"/>
  <c r="M24" i="76"/>
  <c r="N25" i="76"/>
  <c r="N24" i="76"/>
  <c r="N34" i="76"/>
  <c r="M34" i="76"/>
  <c r="M33" i="76"/>
  <c r="M28" i="76"/>
  <c r="M29" i="76"/>
  <c r="M30" i="76"/>
  <c r="M32" i="76"/>
  <c r="M27" i="76"/>
  <c r="M26" i="76"/>
  <c r="M25" i="76"/>
  <c r="E18" i="76"/>
  <c r="E19" i="76"/>
  <c r="G5" i="54"/>
  <c r="G4" i="54"/>
  <c r="G3" i="54"/>
  <c r="G6" i="54"/>
  <c r="W52" i="76" l="1"/>
</calcChain>
</file>

<file path=xl/sharedStrings.xml><?xml version="1.0" encoding="utf-8"?>
<sst xmlns="http://schemas.openxmlformats.org/spreadsheetml/2006/main" count="165" uniqueCount="132">
  <si>
    <t>Seção  de Compras - SECOMP /SUCOP / SAD</t>
  </si>
  <si>
    <t>MAPA COMPARATIVO DE PREÇOS</t>
  </si>
  <si>
    <t>Grupo 01</t>
  </si>
  <si>
    <t>Critérios Estatísticos gerais</t>
  </si>
  <si>
    <t>Critérios Estatísticos por item</t>
  </si>
  <si>
    <t>MÉDIA</t>
  </si>
  <si>
    <t>DESVIO PADRÃO AMOSTRAL</t>
  </si>
  <si>
    <t>MÉTODO ESTATÍSCO</t>
  </si>
  <si>
    <t>PREÇO MÍNIMO</t>
  </si>
  <si>
    <t>Comprasnet / outros</t>
  </si>
  <si>
    <t>ITEM</t>
  </si>
  <si>
    <t>ESPECIFICAÇÃO / FORMATO</t>
  </si>
  <si>
    <t>UND</t>
  </si>
  <si>
    <t>QTD.</t>
  </si>
  <si>
    <t>COTAÇÃO</t>
  </si>
  <si>
    <t>PARÂMETROS</t>
  </si>
  <si>
    <t>EMPRESAS</t>
  </si>
  <si>
    <t>PORTE</t>
  </si>
  <si>
    <t>VALOR
UNIT.</t>
  </si>
  <si>
    <t>AVALIÇÃO</t>
  </si>
  <si>
    <t>MÉDIAS/MEDIANA</t>
  </si>
  <si>
    <t>Valor unit.</t>
  </si>
  <si>
    <t>Valor total</t>
  </si>
  <si>
    <t>Comprasnet /
outros</t>
  </si>
  <si>
    <t>Fornecedor</t>
  </si>
  <si>
    <t>Internet</t>
  </si>
  <si>
    <t>TOTAL:</t>
  </si>
  <si>
    <t>COEFICIENTE DE VARIAÇÃO (%)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</si>
  <si>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</si>
  <si>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</si>
  <si>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</si>
  <si>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</si>
  <si>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</si>
  <si>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</si>
  <si>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</si>
  <si>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</si>
  <si>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</si>
  <si>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</si>
  <si>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</si>
  <si>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</si>
  <si>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</si>
  <si>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</si>
  <si>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</si>
  <si>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</si>
  <si>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ME</t>
  </si>
  <si>
    <t>MÉDIA
valores</t>
  </si>
  <si>
    <t>EPP</t>
  </si>
  <si>
    <t>Coeficiente de variação</t>
  </si>
  <si>
    <t xml:space="preserve">&lt; </t>
  </si>
  <si>
    <t xml:space="preserve">&gt; </t>
  </si>
  <si>
    <t>MEDIANA</t>
  </si>
  <si>
    <t>LEVANTAMENTO/GERENCIAMENTO DE RISCOS:</t>
  </si>
  <si>
    <t>OBSERVAÇÕES IMPORTANTES PARA LEVANTAMENTO DE RISCOS:</t>
  </si>
  <si>
    <t>RESPOSTA:</t>
  </si>
  <si>
    <t xml:space="preserve">1. </t>
  </si>
  <si>
    <t>Prazo de entrega diferenciado?</t>
  </si>
  <si>
    <t>2.</t>
  </si>
  <si>
    <t>Garantia adicional fora a do produto?</t>
  </si>
  <si>
    <t>3.</t>
  </si>
  <si>
    <t>Há serviços de instalação incluído?</t>
  </si>
  <si>
    <t>4.</t>
  </si>
  <si>
    <t>5.</t>
  </si>
  <si>
    <t>6.</t>
  </si>
  <si>
    <t>7.</t>
  </si>
  <si>
    <t>8.</t>
  </si>
  <si>
    <t>Há indício de monopólio ?</t>
  </si>
  <si>
    <t>9.</t>
  </si>
  <si>
    <t>10.</t>
  </si>
  <si>
    <t>Há notícias mercadológicas que indiquema ausência de matéria prima no mercado e/ou aumento expressivo de preços em mídias oficiais?</t>
  </si>
  <si>
    <t>GERENCIAMENTO DOS RISCOS:</t>
  </si>
  <si>
    <t xml:space="preserve"> e contratos) em preço manifestamente inferior, com vistas ao questionamento e análise crítica.</t>
  </si>
  <si>
    <t>ITEM: 1</t>
  </si>
  <si>
    <t>Inexequível: inferior a 70% da média do rol de preços validos</t>
  </si>
  <si>
    <t>&lt;
70% da média</t>
  </si>
  <si>
    <t>30% acima média</t>
  </si>
  <si>
    <t>OBSERVAÇÕES
AVALIAÇÃO</t>
  </si>
  <si>
    <t>Superior a média dos preços obtidos</t>
  </si>
  <si>
    <t>da média dos preços obtidos
Por ser preço público foi considerado na estimativa</t>
  </si>
  <si>
    <t>-</t>
  </si>
  <si>
    <t>Preços execessivamene elevados: superior a 30% da média do rol de preços validos</t>
  </si>
  <si>
    <t>NÃO</t>
  </si>
  <si>
    <t>SIM</t>
  </si>
  <si>
    <t xml:space="preserve">11. </t>
  </si>
  <si>
    <t>Observar se os preços de internet não estão abarcando promoções temporais e/ou quantitativas que possam influcienciar no preço de forma</t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</si>
  <si>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potenciais riscos devem ser explicitados na informação da unidade.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</si>
  <si>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riscos que influenciam diretemente na seleção do fornecedor devem ser encaminhados à Seção de Licitações.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</si>
  <si>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Juntar aos autos a relação de possíveis fornecedores que foram consultados e não enviaram propostas.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</si>
  <si>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Observar se há proposta direta com fornecedor que também esteja fornecendo para a administração (ARP</t>
    </r>
  </si>
  <si>
    <t xml:space="preserve">O valor estimado sugere contratação exclusiva para ME e EPP? </t>
  </si>
  <si>
    <t>Há, pelo menos, 3 empresas ME e EPP participando da cotação? R: Sim, considerando as contratações de outros órgãos que são com empresas ME/EPP</t>
  </si>
  <si>
    <t>Processo SEI n. 0000697-24.2022.4.90.8000</t>
  </si>
  <si>
    <t>Objeto: Contratação de serviços técnicos especializados em revisão ortográfica e gramatical de LínguaPortuguesa, bem como padronização de textos em cartilhas, manuais, minutas de portarias, resoluções, ofícios, provimentos, pautas e atas, de acordo com as normas de redação oficial, relatórios, artigos de revistas, matérias jornalísticas e outras de divulgação, como cartazes, convites, avisos etc., documentos, materiais referentes a cursos, notas técnicas, discursos, entrevistas, publicações provenientes de eventos, entre  outros produzidos pelo Conselho da Justiça Federal</t>
  </si>
  <si>
    <t>Planilha de custo e formação de preços</t>
  </si>
  <si>
    <t>Trabalho de revisão / padronização</t>
  </si>
  <si>
    <t>Língua Portuguesa</t>
  </si>
  <si>
    <t>Quantidade*</t>
  </si>
  <si>
    <t>Observações:
* Valor estimado de laudas (contratação é por demanda);
** Valor unitário por lauda.</t>
  </si>
  <si>
    <t>Valor Unitário**
(R$)</t>
  </si>
  <si>
    <t>Valor total
(R$)</t>
  </si>
  <si>
    <t>Contratação de serviços técnicos especializados em revisão ortográfica e gramatical de LínguaPortuguesa, bem como padronização de textos</t>
  </si>
  <si>
    <t>LAUDA</t>
  </si>
  <si>
    <t>Proposta Comercial
24/03/2022</t>
  </si>
  <si>
    <t>Transcrito Já Ltda.
CNPJ:  23.923.180/0001-89</t>
  </si>
  <si>
    <t>Proposta Comercial
07/04/2022</t>
  </si>
  <si>
    <t>Marilia Manfredi Gasparovic
Eu Reviso
CPF: 32.206.517-28</t>
  </si>
  <si>
    <t>Sítio eletrônico especializado
https://www.keimelion.com/p/preco-da-revisao.html
Acesso em 31/03/2022</t>
  </si>
  <si>
    <t xml:space="preserve"> Keimelion - revisão de textos</t>
  </si>
  <si>
    <t>Mariana Ribeiro dos Santos 02975535180
CNPJ: 38.046.948/0001-50</t>
  </si>
  <si>
    <t>Discovery - Serviços Profissionais Ltda
CNPJ: 06.304.834/0001-77</t>
  </si>
  <si>
    <t xml:space="preserve">Secret. Desenv. Econômico / UNESP - Campos Botucatu
</t>
  </si>
  <si>
    <t>Universidade Federal de Santos Catarina - UFSC
Dispensa de Licitação n. 637/2021</t>
  </si>
  <si>
    <t>Gerusa Bondan 90575539020
CNPJ 29.786.477/0001-26</t>
  </si>
  <si>
    <t>MS Traduções Ltda
CNPJ: 08.966.620/0001-91</t>
  </si>
  <si>
    <t>Tikinet Edicao Ltda
CNPJ: 15.267.097/0001-70</t>
  </si>
  <si>
    <t>Fundação Casa de Rui Barbosa / RJ
P. E. n. 5/2021</t>
  </si>
  <si>
    <t>Universidade Federal da Integração Latino-Americana / PR
P. E. n. 11/2022</t>
  </si>
  <si>
    <t>Universidade Federal do Oeste do Pará / PA
Edital P. E. n. 2/2021</t>
  </si>
  <si>
    <t>MCP da Costa Design Editorial
CNPJ: 16.814.143/0001-77</t>
  </si>
  <si>
    <t>Fundação Jorge Duprat Figueiredo de Segurança e Medicina do Trabalho Centro Técnico Nacional / SP
P. E. 03/2022</t>
  </si>
  <si>
    <t>N/A</t>
  </si>
  <si>
    <t>O serviço comercializado em dólar?</t>
  </si>
  <si>
    <t>Há flagrante diferença de preços entre ME/EPP e ampla concorrência?</t>
  </si>
  <si>
    <t>Proposta Comercial
17/05/2022</t>
  </si>
  <si>
    <r>
      <t xml:space="preserve">Há flagrante diferença de preços entre o mapa e o valor inicialmente orçado nos estudos tecnicos preliminares? </t>
    </r>
    <r>
      <rPr>
        <sz val="9"/>
        <color rgb="FF0070C0"/>
        <rFont val="Calibri"/>
        <family val="2"/>
        <scheme val="minor"/>
      </rPr>
      <t>A diferença ocorreu em razão do arescimo do parÂmetro preço publico no mapa comparativo.</t>
    </r>
  </si>
  <si>
    <t>Brasília, 17/05/2022
LEUMAISE APARECIDA DOS SANTOS
Assistente III - Seção de Compras - SECOMP/SUCOP/SAD</t>
  </si>
  <si>
    <t>desconto</t>
  </si>
  <si>
    <t>percentual desconto</t>
  </si>
  <si>
    <t>valor proposta</t>
  </si>
  <si>
    <t>ITEM 12</t>
  </si>
  <si>
    <t>não alterou o bonus</t>
  </si>
  <si>
    <t>Empresa Brasileira de Pesquisa Agropecuária
EMBRAPA / CNPMA
Ata P.E 06/2021</t>
  </si>
  <si>
    <t xml:space="preserve"> Tikinet Edição Ltda
CNPJ: : 15.267.097/0001-70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</si>
</sst>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3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8" borderId="0" applyNumberFormat="0" applyBorder="0" applyAlignment="0" applyProtection="0"/>
    <xf numFmtId="0" fontId="12" fillId="0" borderId="27" applyNumberFormat="0" applyFill="0" applyAlignment="0" applyProtection="0"/>
    <xf numFmtId="0" fontId="6" fillId="10" borderId="0" applyNumberFormat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38" applyNumberFormat="0" applyAlignment="0" applyProtection="0"/>
    <xf numFmtId="9" fontId="6" fillId="0" borderId="0" applyFont="0" applyFill="0" applyBorder="0" applyAlignment="0" applyProtection="0"/>
    <xf numFmtId="0" fontId="2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19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4" fontId="16" fillId="2" borderId="1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44" fontId="16" fillId="2" borderId="4" xfId="0" applyNumberFormat="1" applyFont="1" applyFill="1" applyBorder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44" fontId="1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44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4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44" fontId="16" fillId="0" borderId="0" xfId="0" applyNumberFormat="1" applyFont="1" applyAlignment="1">
      <alignment horizontal="center" vertical="center"/>
    </xf>
    <xf numFmtId="0" fontId="14" fillId="10" borderId="0" xfId="8" applyFont="1"/>
    <xf numFmtId="0" fontId="14" fillId="10" borderId="0" xfId="8" applyFont="1" applyAlignment="1">
      <alignment horizontal="center" vertical="center"/>
    </xf>
    <xf numFmtId="44" fontId="14" fillId="10" borderId="0" xfId="8" applyNumberFormat="1" applyFont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4" fontId="14" fillId="2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left"/>
    </xf>
    <xf numFmtId="44" fontId="16" fillId="2" borderId="1" xfId="0" applyNumberFormat="1" applyFont="1" applyFill="1" applyBorder="1" applyAlignment="1">
      <alignment horizontal="center" vertical="center"/>
    </xf>
    <xf numFmtId="44" fontId="14" fillId="0" borderId="0" xfId="0" quotePrefix="1" applyNumberFormat="1" applyFont="1" applyAlignment="1">
      <alignment horizontal="left" vertical="center"/>
    </xf>
    <xf numFmtId="44" fontId="22" fillId="0" borderId="0" xfId="10" applyNumberFormat="1" applyFill="1" applyBorder="1" applyAlignment="1">
      <alignment horizontal="center" vertical="center"/>
    </xf>
    <xf numFmtId="0" fontId="22" fillId="0" borderId="34" xfId="10" applyAlignment="1"/>
    <xf numFmtId="44" fontId="22" fillId="0" borderId="34" xfId="10" applyNumberFormat="1" applyAlignment="1">
      <alignment horizontal="center" vertical="center"/>
    </xf>
    <xf numFmtId="0" fontId="21" fillId="0" borderId="33" xfId="9" applyFill="1" applyAlignment="1">
      <alignment horizontal="left" vertical="center"/>
    </xf>
    <xf numFmtId="0" fontId="21" fillId="0" borderId="33" xfId="9" applyFill="1"/>
    <xf numFmtId="0" fontId="21" fillId="0" borderId="33" xfId="9" applyFill="1" applyAlignment="1">
      <alignment horizontal="center" vertical="center"/>
    </xf>
    <xf numFmtId="44" fontId="21" fillId="0" borderId="33" xfId="9" applyNumberFormat="1" applyFill="1" applyAlignment="1">
      <alignment horizontal="center" vertical="center"/>
    </xf>
    <xf numFmtId="44" fontId="16" fillId="0" borderId="0" xfId="8" applyNumberFormat="1" applyFont="1" applyFill="1" applyBorder="1" applyAlignment="1">
      <alignment horizontal="center" vertical="center"/>
    </xf>
    <xf numFmtId="0" fontId="14" fillId="0" borderId="0" xfId="8" applyFont="1" applyFill="1" applyAlignment="1">
      <alignment horizontal="center" vertical="center"/>
    </xf>
    <xf numFmtId="44" fontId="14" fillId="0" borderId="0" xfId="8" applyNumberFormat="1" applyFont="1" applyFill="1" applyAlignment="1">
      <alignment horizontal="center" vertical="center"/>
    </xf>
    <xf numFmtId="44" fontId="14" fillId="0" borderId="0" xfId="0" quotePrefix="1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6" fillId="14" borderId="0" xfId="15" applyAlignment="1">
      <alignment horizontal="left"/>
    </xf>
    <xf numFmtId="9" fontId="23" fillId="11" borderId="0" xfId="11" applyNumberFormat="1" applyAlignment="1">
      <alignment horizontal="center" vertical="center"/>
    </xf>
    <xf numFmtId="9" fontId="6" fillId="0" borderId="0" xfId="16" applyNumberFormat="1" applyFill="1" applyAlignment="1">
      <alignment horizontal="center" vertical="center"/>
    </xf>
    <xf numFmtId="44" fontId="6" fillId="0" borderId="0" xfId="16" quotePrefix="1" applyNumberFormat="1" applyFill="1" applyAlignment="1">
      <alignment horizontal="left" vertical="center"/>
    </xf>
    <xf numFmtId="9" fontId="24" fillId="12" borderId="0" xfId="12" applyNumberFormat="1" applyAlignment="1">
      <alignment horizontal="center" vertical="center"/>
    </xf>
    <xf numFmtId="0" fontId="6" fillId="17" borderId="35" xfId="17" applyBorder="1" applyAlignment="1">
      <alignment horizontal="left" vertical="center"/>
    </xf>
    <xf numFmtId="44" fontId="6" fillId="17" borderId="35" xfId="17" applyNumberFormat="1" applyBorder="1" applyAlignment="1">
      <alignment horizontal="center" vertical="center"/>
    </xf>
    <xf numFmtId="0" fontId="6" fillId="17" borderId="35" xfId="17" applyBorder="1"/>
    <xf numFmtId="44" fontId="6" fillId="17" borderId="0" xfId="17" quotePrefix="1" applyNumberFormat="1" applyAlignment="1">
      <alignment horizontal="left" vertical="center"/>
    </xf>
    <xf numFmtId="44" fontId="6" fillId="17" borderId="0" xfId="17" applyNumberFormat="1" applyBorder="1" applyAlignment="1">
      <alignment horizontal="center" vertical="top" wrapText="1"/>
    </xf>
    <xf numFmtId="44" fontId="6" fillId="17" borderId="0" xfId="17" applyNumberFormat="1" applyAlignment="1">
      <alignment horizontal="left" vertical="center"/>
    </xf>
    <xf numFmtId="44" fontId="6" fillId="17" borderId="0" xfId="17" applyNumberFormat="1" applyAlignment="1">
      <alignment horizontal="center" vertical="center"/>
    </xf>
    <xf numFmtId="9" fontId="25" fillId="13" borderId="38" xfId="13" applyNumberFormat="1" applyAlignment="1">
      <alignment horizontal="center" vertical="center"/>
    </xf>
    <xf numFmtId="44" fontId="4" fillId="17" borderId="0" xfId="17" applyNumberFormat="1" applyFont="1" applyAlignment="1">
      <alignment horizontal="left" vertical="top"/>
    </xf>
    <xf numFmtId="0" fontId="28" fillId="0" borderId="34" xfId="10" applyFont="1" applyAlignment="1"/>
    <xf numFmtId="0" fontId="29" fillId="10" borderId="0" xfId="8" applyFont="1" applyAlignment="1">
      <alignment horizontal="left" vertical="center"/>
    </xf>
    <xf numFmtId="44" fontId="18" fillId="18" borderId="25" xfId="0" applyNumberFormat="1" applyFont="1" applyFill="1" applyBorder="1" applyAlignment="1">
      <alignment horizontal="center" vertical="center"/>
    </xf>
    <xf numFmtId="44" fontId="18" fillId="18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44" fontId="18" fillId="18" borderId="41" xfId="0" applyNumberFormat="1" applyFont="1" applyFill="1" applyBorder="1" applyAlignment="1">
      <alignment horizontal="center" vertical="center"/>
    </xf>
    <xf numFmtId="44" fontId="18" fillId="18" borderId="39" xfId="0" applyNumberFormat="1" applyFont="1" applyFill="1" applyBorder="1" applyAlignment="1">
      <alignment horizontal="center" vertical="center"/>
    </xf>
    <xf numFmtId="9" fontId="18" fillId="18" borderId="20" xfId="14" applyFont="1" applyFill="1" applyBorder="1" applyAlignment="1">
      <alignment horizontal="center" vertical="center"/>
    </xf>
    <xf numFmtId="9" fontId="18" fillId="18" borderId="25" xfId="14" applyFont="1" applyFill="1" applyBorder="1" applyAlignment="1">
      <alignment horizontal="center" vertical="center"/>
    </xf>
    <xf numFmtId="44" fontId="31" fillId="18" borderId="23" xfId="0" applyNumberFormat="1" applyFont="1" applyFill="1" applyBorder="1" applyAlignment="1">
      <alignment horizontal="center" vertical="center"/>
    </xf>
    <xf numFmtId="44" fontId="31" fillId="18" borderId="37" xfId="0" applyNumberFormat="1" applyFont="1" applyFill="1" applyBorder="1" applyAlignment="1">
      <alignment horizontal="center" vertical="center"/>
    </xf>
    <xf numFmtId="44" fontId="30" fillId="18" borderId="23" xfId="0" applyNumberFormat="1" applyFont="1" applyFill="1" applyBorder="1" applyAlignment="1">
      <alignment horizontal="left" vertical="top" wrapText="1"/>
    </xf>
    <xf numFmtId="44" fontId="18" fillId="18" borderId="40" xfId="0" applyNumberFormat="1" applyFont="1" applyFill="1" applyBorder="1" applyAlignment="1">
      <alignment horizontal="center" vertical="center" wrapText="1"/>
    </xf>
    <xf numFmtId="44" fontId="27" fillId="18" borderId="37" xfId="0" applyNumberFormat="1" applyFont="1" applyFill="1" applyBorder="1" applyAlignment="1">
      <alignment horizontal="center" vertical="center" wrapText="1"/>
    </xf>
    <xf numFmtId="0" fontId="32" fillId="15" borderId="27" xfId="7" applyFont="1" applyFill="1" applyAlignment="1">
      <alignment vertical="top"/>
    </xf>
    <xf numFmtId="0" fontId="30" fillId="15" borderId="0" xfId="0" applyFont="1" applyFill="1" applyAlignment="1">
      <alignment vertical="top"/>
    </xf>
    <xf numFmtId="0" fontId="31" fillId="15" borderId="0" xfId="0" applyFont="1" applyFill="1" applyAlignment="1">
      <alignment vertical="top"/>
    </xf>
    <xf numFmtId="0" fontId="30" fillId="15" borderId="1" xfId="0" applyFont="1" applyFill="1" applyBorder="1" applyAlignment="1">
      <alignment vertical="top"/>
    </xf>
    <xf numFmtId="0" fontId="31" fillId="15" borderId="0" xfId="0" applyFont="1" applyFill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30" fillId="15" borderId="0" xfId="0" applyFont="1" applyFill="1" applyAlignment="1">
      <alignment horizontal="left" vertical="top"/>
    </xf>
    <xf numFmtId="44" fontId="13" fillId="8" borderId="17" xfId="6" applyNumberFormat="1" applyFont="1" applyBorder="1" applyAlignment="1">
      <alignment horizontal="center" vertical="center" wrapText="1"/>
    </xf>
    <xf numFmtId="44" fontId="13" fillId="8" borderId="18" xfId="6" applyNumberFormat="1" applyFont="1" applyBorder="1" applyAlignment="1">
      <alignment horizontal="center" vertical="center" wrapText="1"/>
    </xf>
    <xf numFmtId="44" fontId="17" fillId="2" borderId="1" xfId="0" applyNumberFormat="1" applyFont="1" applyFill="1" applyBorder="1" applyAlignment="1">
      <alignment horizontal="center" vertical="center"/>
    </xf>
    <xf numFmtId="44" fontId="17" fillId="2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30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31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vertical="top"/>
    </xf>
    <xf numFmtId="0" fontId="0" fillId="0" borderId="0" xfId="0" applyBorder="1"/>
    <xf numFmtId="0" fontId="32" fillId="0" borderId="0" xfId="7" applyFont="1" applyFill="1" applyBorder="1" applyAlignment="1">
      <alignment vertical="top"/>
    </xf>
    <xf numFmtId="0" fontId="19" fillId="0" borderId="1" xfId="0" applyFont="1" applyBorder="1" applyAlignment="1">
      <alignment horizontal="center" vertical="top" wrapText="1"/>
    </xf>
    <xf numFmtId="44" fontId="35" fillId="2" borderId="1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4" fontId="16" fillId="2" borderId="4" xfId="0" applyNumberFormat="1" applyFont="1" applyFill="1" applyBorder="1" applyAlignment="1">
      <alignment horizontal="center" vertical="center"/>
    </xf>
    <xf numFmtId="44" fontId="18" fillId="18" borderId="39" xfId="0" applyNumberFormat="1" applyFont="1" applyFill="1" applyBorder="1" applyAlignment="1">
      <alignment horizontal="center" vertical="center" wrapText="1"/>
    </xf>
    <xf numFmtId="9" fontId="18" fillId="18" borderId="15" xfId="14" applyFont="1" applyFill="1" applyBorder="1" applyAlignment="1">
      <alignment horizontal="center" vertical="center"/>
    </xf>
    <xf numFmtId="44" fontId="30" fillId="18" borderId="44" xfId="0" applyNumberFormat="1" applyFont="1" applyFill="1" applyBorder="1" applyAlignment="1">
      <alignment horizontal="left" vertical="top" wrapText="1"/>
    </xf>
    <xf numFmtId="164" fontId="18" fillId="9" borderId="45" xfId="0" applyNumberFormat="1" applyFont="1" applyFill="1" applyBorder="1" applyAlignment="1">
      <alignment vertical="center"/>
    </xf>
    <xf numFmtId="2" fontId="0" fillId="0" borderId="0" xfId="0" applyNumberFormat="1"/>
    <xf numFmtId="4" fontId="0" fillId="0" borderId="0" xfId="0" applyNumberFormat="1"/>
    <xf numFmtId="0" fontId="4" fillId="0" borderId="0" xfId="0" applyFont="1"/>
    <xf numFmtId="44" fontId="6" fillId="17" borderId="36" xfId="17" applyNumberFormat="1" applyBorder="1" applyAlignment="1">
      <alignment horizontal="left" vertical="top" wrapText="1"/>
    </xf>
    <xf numFmtId="4" fontId="18" fillId="18" borderId="24" xfId="0" applyNumberFormat="1" applyFont="1" applyFill="1" applyBorder="1" applyAlignment="1">
      <alignment horizontal="center" vertical="center"/>
    </xf>
    <xf numFmtId="4" fontId="18" fillId="18" borderId="22" xfId="0" applyNumberFormat="1" applyFont="1" applyFill="1" applyBorder="1" applyAlignment="1">
      <alignment horizontal="center" vertical="center"/>
    </xf>
    <xf numFmtId="4" fontId="18" fillId="18" borderId="20" xfId="0" applyNumberFormat="1" applyFont="1" applyFill="1" applyBorder="1" applyAlignment="1">
      <alignment horizontal="center" vertical="center"/>
    </xf>
    <xf numFmtId="4" fontId="18" fillId="18" borderId="25" xfId="0" applyNumberFormat="1" applyFont="1" applyFill="1" applyBorder="1" applyAlignment="1">
      <alignment horizontal="center" vertical="center"/>
    </xf>
    <xf numFmtId="44" fontId="13" fillId="8" borderId="24" xfId="6" applyNumberFormat="1" applyFont="1" applyBorder="1" applyAlignment="1">
      <alignment horizontal="center" vertical="center" wrapText="1"/>
    </xf>
    <xf numFmtId="44" fontId="13" fillId="8" borderId="21" xfId="6" applyNumberFormat="1" applyFont="1" applyBorder="1" applyAlignment="1">
      <alignment horizontal="center" vertical="center" wrapText="1"/>
    </xf>
    <xf numFmtId="9" fontId="13" fillId="8" borderId="15" xfId="6" applyNumberFormat="1" applyFont="1" applyBorder="1" applyAlignment="1">
      <alignment horizontal="center" vertical="center" wrapText="1"/>
    </xf>
    <xf numFmtId="9" fontId="13" fillId="8" borderId="31" xfId="6" applyNumberFormat="1" applyFont="1" applyBorder="1" applyAlignment="1">
      <alignment horizontal="center" vertical="center" wrapText="1"/>
    </xf>
    <xf numFmtId="9" fontId="13" fillId="8" borderId="30" xfId="6" applyNumberFormat="1" applyFont="1" applyBorder="1" applyAlignment="1">
      <alignment horizontal="center" vertical="center" wrapText="1"/>
    </xf>
    <xf numFmtId="9" fontId="13" fillId="8" borderId="32" xfId="6" applyNumberFormat="1" applyFont="1" applyBorder="1" applyAlignment="1">
      <alignment horizontal="center" vertical="center" wrapText="1"/>
    </xf>
    <xf numFmtId="4" fontId="18" fillId="18" borderId="7" xfId="0" applyNumberFormat="1" applyFont="1" applyFill="1" applyBorder="1" applyAlignment="1">
      <alignment horizontal="center" vertical="center"/>
    </xf>
    <xf numFmtId="4" fontId="18" fillId="18" borderId="2" xfId="0" applyNumberFormat="1" applyFont="1" applyFill="1" applyBorder="1" applyAlignment="1">
      <alignment horizontal="center" vertical="center"/>
    </xf>
    <xf numFmtId="4" fontId="18" fillId="18" borderId="1" xfId="0" applyNumberFormat="1" applyFont="1" applyFill="1" applyBorder="1" applyAlignment="1">
      <alignment horizontal="center" vertical="center"/>
    </xf>
    <xf numFmtId="4" fontId="18" fillId="18" borderId="4" xfId="0" applyNumberFormat="1" applyFont="1" applyFill="1" applyBorder="1" applyAlignment="1">
      <alignment horizontal="center" vertical="center"/>
    </xf>
    <xf numFmtId="44" fontId="17" fillId="2" borderId="7" xfId="0" applyNumberFormat="1" applyFont="1" applyFill="1" applyBorder="1" applyAlignment="1">
      <alignment horizontal="center" vertical="center"/>
    </xf>
    <xf numFmtId="44" fontId="17" fillId="2" borderId="2" xfId="0" applyNumberFormat="1" applyFont="1" applyFill="1" applyBorder="1" applyAlignment="1">
      <alignment horizontal="center" vertical="center"/>
    </xf>
    <xf numFmtId="44" fontId="17" fillId="2" borderId="1" xfId="0" applyNumberFormat="1" applyFont="1" applyFill="1" applyBorder="1" applyAlignment="1">
      <alignment horizontal="center" vertical="center"/>
    </xf>
    <xf numFmtId="44" fontId="17" fillId="2" borderId="4" xfId="0" applyNumberFormat="1" applyFont="1" applyFill="1" applyBorder="1" applyAlignment="1">
      <alignment horizontal="center" vertical="center"/>
    </xf>
    <xf numFmtId="0" fontId="13" fillId="8" borderId="7" xfId="6" applyFont="1" applyBorder="1" applyAlignment="1">
      <alignment horizontal="center" vertical="center" wrapText="1"/>
    </xf>
    <xf numFmtId="0" fontId="13" fillId="8" borderId="11" xfId="6" applyFont="1" applyBorder="1" applyAlignment="1">
      <alignment horizontal="center" vertical="center" wrapText="1"/>
    </xf>
    <xf numFmtId="164" fontId="18" fillId="9" borderId="20" xfId="0" applyNumberFormat="1" applyFont="1" applyFill="1" applyBorder="1" applyAlignment="1">
      <alignment horizontal="right" vertical="center" wrapText="1"/>
    </xf>
    <xf numFmtId="164" fontId="18" fillId="9" borderId="23" xfId="0" applyNumberFormat="1" applyFont="1" applyFill="1" applyBorder="1" applyAlignment="1">
      <alignment horizontal="right" vertical="center" wrapText="1"/>
    </xf>
    <xf numFmtId="164" fontId="18" fillId="9" borderId="43" xfId="0" applyNumberFormat="1" applyFont="1" applyFill="1" applyBorder="1" applyAlignment="1">
      <alignment horizontal="right" vertical="center" wrapText="1"/>
    </xf>
    <xf numFmtId="44" fontId="13" fillId="8" borderId="16" xfId="6" applyNumberFormat="1" applyFont="1" applyBorder="1" applyAlignment="1">
      <alignment horizontal="center" vertical="center" wrapText="1"/>
    </xf>
    <xf numFmtId="44" fontId="13" fillId="8" borderId="13" xfId="6" applyNumberFormat="1" applyFont="1" applyBorder="1" applyAlignment="1">
      <alignment horizontal="center" vertical="center" wrapText="1"/>
    </xf>
    <xf numFmtId="44" fontId="18" fillId="19" borderId="13" xfId="0" applyNumberFormat="1" applyFont="1" applyFill="1" applyBorder="1" applyAlignment="1">
      <alignment horizontal="center" vertical="center"/>
    </xf>
    <xf numFmtId="44" fontId="18" fillId="19" borderId="29" xfId="0" applyNumberFormat="1" applyFont="1" applyFill="1" applyBorder="1" applyAlignment="1">
      <alignment horizontal="center" vertical="center"/>
    </xf>
    <xf numFmtId="44" fontId="18" fillId="19" borderId="14" xfId="0" applyNumberFormat="1" applyFont="1" applyFill="1" applyBorder="1" applyAlignment="1">
      <alignment horizontal="center" vertical="center"/>
    </xf>
    <xf numFmtId="44" fontId="18" fillId="19" borderId="42" xfId="0" applyNumberFormat="1" applyFont="1" applyFill="1" applyBorder="1" applyAlignment="1">
      <alignment horizontal="center" vertical="center"/>
    </xf>
    <xf numFmtId="44" fontId="18" fillId="19" borderId="18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44" fontId="18" fillId="19" borderId="16" xfId="0" applyNumberFormat="1" applyFont="1" applyFill="1" applyBorder="1" applyAlignment="1">
      <alignment horizontal="center" vertical="center"/>
    </xf>
    <xf numFmtId="44" fontId="18" fillId="19" borderId="28" xfId="0" applyNumberFormat="1" applyFont="1" applyFill="1" applyBorder="1" applyAlignment="1">
      <alignment horizontal="center" vertical="center"/>
    </xf>
    <xf numFmtId="44" fontId="18" fillId="19" borderId="19" xfId="0" applyNumberFormat="1" applyFont="1" applyFill="1" applyBorder="1" applyAlignment="1">
      <alignment horizontal="center" vertical="center"/>
    </xf>
    <xf numFmtId="44" fontId="18" fillId="19" borderId="26" xfId="0" applyNumberFormat="1" applyFont="1" applyFill="1" applyBorder="1" applyAlignment="1">
      <alignment horizontal="center" vertical="center"/>
    </xf>
    <xf numFmtId="44" fontId="18" fillId="19" borderId="17" xfId="0" applyNumberFormat="1" applyFont="1" applyFill="1" applyBorder="1" applyAlignment="1">
      <alignment horizontal="center" vertical="center"/>
    </xf>
    <xf numFmtId="0" fontId="30" fillId="15" borderId="0" xfId="0" applyFont="1" applyFill="1" applyAlignment="1">
      <alignment horizontal="left" vertical="top" wrapText="1"/>
    </xf>
    <xf numFmtId="0" fontId="30" fillId="15" borderId="46" xfId="0" applyFont="1" applyFill="1" applyBorder="1" applyAlignment="1">
      <alignment horizontal="left" vertical="top" wrapText="1"/>
    </xf>
    <xf numFmtId="4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30" fillId="15" borderId="0" xfId="0" applyFont="1" applyFill="1" applyAlignment="1">
      <alignment horizontal="left" vertical="top"/>
    </xf>
    <xf numFmtId="0" fontId="30" fillId="15" borderId="0" xfId="0" applyFont="1" applyFill="1" applyAlignment="1">
      <alignment horizontal="center" vertical="top"/>
    </xf>
    <xf numFmtId="0" fontId="34" fillId="0" borderId="27" xfId="7" applyFont="1" applyAlignment="1">
      <alignment horizontal="center"/>
    </xf>
    <xf numFmtId="9" fontId="13" fillId="8" borderId="8" xfId="6" applyNumberFormat="1" applyFont="1" applyBorder="1" applyAlignment="1">
      <alignment horizontal="center" vertical="center" wrapText="1"/>
    </xf>
    <xf numFmtId="9" fontId="13" fillId="8" borderId="12" xfId="6" applyNumberFormat="1" applyFont="1" applyBorder="1" applyAlignment="1">
      <alignment horizontal="center" vertical="center" wrapText="1"/>
    </xf>
    <xf numFmtId="0" fontId="13" fillId="8" borderId="6" xfId="6" applyFont="1" applyBorder="1" applyAlignment="1">
      <alignment horizontal="center" vertical="center" wrapText="1"/>
    </xf>
    <xf numFmtId="0" fontId="13" fillId="8" borderId="10" xfId="6" applyFont="1" applyBorder="1" applyAlignment="1">
      <alignment horizontal="center" vertical="center" wrapText="1"/>
    </xf>
    <xf numFmtId="9" fontId="13" fillId="8" borderId="5" xfId="6" applyNumberFormat="1" applyFont="1" applyBorder="1" applyAlignment="1">
      <alignment horizontal="center" vertical="center" wrapText="1"/>
    </xf>
    <xf numFmtId="9" fontId="13" fillId="8" borderId="9" xfId="6" applyNumberFormat="1" applyFont="1" applyBorder="1" applyAlignment="1">
      <alignment horizontal="center" vertical="center" wrapText="1"/>
    </xf>
    <xf numFmtId="9" fontId="13" fillId="8" borderId="6" xfId="6" applyNumberFormat="1" applyFont="1" applyBorder="1" applyAlignment="1">
      <alignment horizontal="center" vertical="center" wrapText="1"/>
    </xf>
    <xf numFmtId="9" fontId="13" fillId="8" borderId="10" xfId="6" applyNumberFormat="1" applyFont="1" applyBorder="1" applyAlignment="1">
      <alignment horizontal="center" vertical="center" wrapText="1"/>
    </xf>
    <xf numFmtId="0" fontId="13" fillId="8" borderId="16" xfId="6" applyFont="1" applyBorder="1" applyAlignment="1">
      <alignment horizontal="center" vertical="center"/>
    </xf>
    <xf numFmtId="0" fontId="13" fillId="8" borderId="17" xfId="6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</cellXfs>
  <cellStyles count="18">
    <cellStyle name="20% - Ênfase2" xfId="16" builtinId="34"/>
    <cellStyle name="20% - Ênfase4" xfId="17" builtinId="42"/>
    <cellStyle name="40% - Ênfase4" xfId="8" builtinId="43"/>
    <cellStyle name="Bom" xfId="11" builtinId="26"/>
    <cellStyle name="Ênfase2" xfId="6" builtinId="33"/>
    <cellStyle name="Entrada" xfId="13" builtinId="20"/>
    <cellStyle name="Hiperlink" xfId="1" builtinId="8"/>
    <cellStyle name="Neutro" xfId="12" builtinId="28"/>
    <cellStyle name="Normal" xfId="0" builtinId="0"/>
    <cellStyle name="Normal 2" xfId="3" xr:uid="{00000000-0005-0000-0000-000006000000}"/>
    <cellStyle name="Porcentagem" xfId="14" builtinId="5"/>
    <cellStyle name="Porcentagem 2" xfId="5" xr:uid="{00000000-0005-0000-0000-000007000000}"/>
    <cellStyle name="Porcentagem 3" xfId="4" xr:uid="{00000000-0005-0000-0000-000008000000}"/>
    <cellStyle name="Ruim" xfId="15" builtinId="27"/>
    <cellStyle name="Título 1" xfId="7" builtinId="16"/>
    <cellStyle name="Título 2" xfId="9" builtinId="17"/>
    <cellStyle name="Título 3" xfId="10" builtinId="18"/>
    <cellStyle name="Vírgula 2" xfId="2" xr:uid="{00000000-0005-0000-0000-00000B000000}"/>
  </cellStyles>
  <dxfs count="80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132524</xdr:rowOff>
    </xdr:from>
    <xdr:to>
      <xdr:col>2</xdr:col>
      <xdr:colOff>168517</xdr:colOff>
      <xdr:row>5</xdr:row>
      <xdr:rowOff>1</xdr:rowOff>
    </xdr:to>
    <xdr:pic>
      <xdr:nvPicPr>
        <xdr:cNvPr id="4" name="Imagem 3" descr="Jurisprudência">
          <a:extLst>
            <a:ext uri="{FF2B5EF4-FFF2-40B4-BE49-F238E27FC236}">
              <a16:creationId xmlns:a16="http://schemas.microsoft.com/office/drawing/2014/main" id="{E932DD4F-3A92-46EB-AA1F-0F0F1156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1" y="132524"/>
          <a:ext cx="2015539" cy="819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356234</xdr:colOff>
      <xdr:row>17</xdr:row>
      <xdr:rowOff>131445</xdr:rowOff>
    </xdr:from>
    <xdr:to>
      <xdr:col>6</xdr:col>
      <xdr:colOff>1002029</xdr:colOff>
      <xdr:row>18</xdr:row>
      <xdr:rowOff>161925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736EEA42-5B29-41C0-9F5F-EE7DB6D37C39}"/>
            </a:ext>
          </a:extLst>
        </xdr:cNvPr>
        <xdr:cNvSpPr/>
      </xdr:nvSpPr>
      <xdr:spPr>
        <a:xfrm>
          <a:off x="5299709" y="3589020"/>
          <a:ext cx="645795" cy="2495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-0.249977111117893"/>
  </sheetPr>
  <dimension ref="A3:AE63"/>
  <sheetViews>
    <sheetView showGridLines="0" tabSelected="1" zoomScale="115" zoomScaleNormal="115" workbookViewId="0">
      <selection activeCell="A35" sqref="A35:P35"/>
    </sheetView>
  </sheetViews>
  <sheetFormatPr defaultColWidth="9.140625" defaultRowHeight="15" x14ac:dyDescent="0.25"/>
  <cols>
    <col min="1" max="1" width="4.140625" style="20" customWidth="1"/>
    <col min="2" max="2" width="25.140625" customWidth="1"/>
    <col min="3" max="3" width="6.28515625" customWidth="1"/>
    <col min="4" max="4" width="5.42578125" style="20" customWidth="1"/>
    <col min="5" max="5" width="19.5703125" style="13" customWidth="1"/>
    <col min="6" max="6" width="11.42578125" style="29" customWidth="1"/>
    <col min="7" max="7" width="23.5703125" style="13" customWidth="1"/>
    <col min="8" max="8" width="5.7109375" style="13" customWidth="1"/>
    <col min="9" max="9" width="11.7109375" style="13" customWidth="1"/>
    <col min="10" max="10" width="8.85546875" style="13" customWidth="1"/>
    <col min="11" max="11" width="7.28515625" customWidth="1"/>
    <col min="12" max="12" width="9.7109375" customWidth="1"/>
    <col min="13" max="13" width="16.7109375" customWidth="1"/>
    <col min="14" max="14" width="4.28515625" customWidth="1"/>
    <col min="15" max="15" width="21.42578125" customWidth="1"/>
    <col min="16" max="16" width="11.7109375" customWidth="1"/>
    <col min="17" max="17" width="13.7109375" customWidth="1"/>
    <col min="18" max="18" width="7.85546875" customWidth="1"/>
    <col min="19" max="19" width="12" bestFit="1" customWidth="1"/>
    <col min="20" max="20" width="5.85546875" customWidth="1"/>
    <col min="23" max="23" width="11.5703125" bestFit="1" customWidth="1"/>
  </cols>
  <sheetData>
    <row r="3" spans="1:31" x14ac:dyDescent="0.25">
      <c r="E3"/>
    </row>
    <row r="6" spans="1:31" x14ac:dyDescent="0.25">
      <c r="A6" s="81" t="s">
        <v>0</v>
      </c>
      <c r="B6" s="82"/>
      <c r="C6" s="82"/>
      <c r="D6" s="83"/>
      <c r="E6" s="84"/>
    </row>
    <row r="7" spans="1:31" x14ac:dyDescent="0.25">
      <c r="A7" s="81" t="s">
        <v>90</v>
      </c>
      <c r="B7" s="82"/>
      <c r="C7" s="82"/>
      <c r="D7" s="83"/>
      <c r="E7" s="84"/>
    </row>
    <row r="8" spans="1:31" ht="46.5" customHeight="1" x14ac:dyDescent="0.25">
      <c r="A8" s="181" t="s">
        <v>91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</row>
    <row r="9" spans="1:31" x14ac:dyDescent="0.25">
      <c r="A9" s="33"/>
    </row>
    <row r="10" spans="1:31" ht="19.5" thickBot="1" x14ac:dyDescent="0.35">
      <c r="A10" s="184" t="s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</row>
    <row r="11" spans="1:31" ht="15.75" thickTop="1" x14ac:dyDescent="0.25">
      <c r="A11" s="33"/>
      <c r="T11" s="114"/>
      <c r="U11" s="114"/>
      <c r="V11" s="114"/>
      <c r="W11" s="114"/>
      <c r="X11" s="114"/>
      <c r="Y11" s="114"/>
      <c r="Z11" s="114"/>
      <c r="AA11" s="108"/>
      <c r="AB11" s="108"/>
      <c r="AC11" s="108"/>
      <c r="AD11" s="108"/>
      <c r="AE11" s="108"/>
    </row>
    <row r="12" spans="1:31" ht="18" thickBot="1" x14ac:dyDescent="0.35">
      <c r="A12" s="54" t="s">
        <v>4</v>
      </c>
      <c r="B12" s="55"/>
      <c r="C12" s="55"/>
      <c r="D12" s="56"/>
      <c r="E12" s="57"/>
      <c r="F12" s="51"/>
      <c r="T12" s="114"/>
      <c r="U12" s="114"/>
      <c r="V12" s="114"/>
      <c r="W12" s="114"/>
      <c r="X12" s="114"/>
      <c r="Y12" s="114"/>
      <c r="Z12" s="114"/>
      <c r="AA12" s="108"/>
      <c r="AB12" s="108"/>
      <c r="AC12" s="108"/>
      <c r="AD12" s="108"/>
      <c r="AE12" s="108"/>
    </row>
    <row r="13" spans="1:31" ht="16.5" thickTop="1" thickBot="1" x14ac:dyDescent="0.3">
      <c r="A13" s="23"/>
      <c r="H13" s="68" t="s">
        <v>3</v>
      </c>
      <c r="I13" s="69"/>
      <c r="J13" s="69"/>
      <c r="K13" s="70"/>
      <c r="L13" s="70"/>
      <c r="M13" s="70"/>
      <c r="N13" s="70"/>
      <c r="O13" s="70"/>
      <c r="P13" s="70"/>
      <c r="T13" s="108"/>
      <c r="U13" s="109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</row>
    <row r="14" spans="1:31" ht="18" customHeight="1" thickTop="1" thickBot="1" x14ac:dyDescent="0.3">
      <c r="A14" s="77" t="s">
        <v>2</v>
      </c>
      <c r="B14" s="52"/>
      <c r="C14" s="52"/>
      <c r="D14" s="52"/>
      <c r="E14" s="53"/>
      <c r="F14" s="41"/>
      <c r="G14" s="30"/>
      <c r="H14" s="67">
        <v>0.3</v>
      </c>
      <c r="I14" s="126" t="s">
        <v>79</v>
      </c>
      <c r="J14" s="126"/>
      <c r="K14" s="126"/>
      <c r="L14" s="126"/>
      <c r="M14" s="126"/>
      <c r="N14" s="126"/>
      <c r="O14" s="126"/>
      <c r="P14" s="126"/>
      <c r="R14" s="34"/>
      <c r="T14" s="110"/>
      <c r="U14" s="110"/>
      <c r="V14" s="110"/>
      <c r="W14" s="110"/>
      <c r="X14" s="110"/>
      <c r="Y14" s="110"/>
      <c r="Z14" s="110"/>
      <c r="AA14" s="110"/>
      <c r="AB14" s="110"/>
      <c r="AC14" s="108"/>
      <c r="AD14" s="109"/>
      <c r="AE14" s="108"/>
    </row>
    <row r="15" spans="1:31" ht="18" customHeight="1" x14ac:dyDescent="0.25">
      <c r="A15" s="78" t="s">
        <v>71</v>
      </c>
      <c r="B15" s="42"/>
      <c r="C15" s="42"/>
      <c r="D15" s="43"/>
      <c r="E15" s="44"/>
      <c r="F15" s="58"/>
      <c r="G15" s="30"/>
      <c r="H15" s="64">
        <v>0.7</v>
      </c>
      <c r="I15" s="71" t="s">
        <v>72</v>
      </c>
      <c r="J15" s="71"/>
      <c r="K15" s="71"/>
      <c r="L15" s="71"/>
      <c r="M15" s="71"/>
      <c r="N15" s="71"/>
      <c r="O15" s="71"/>
      <c r="P15" s="72"/>
      <c r="R15" s="34"/>
      <c r="T15" s="108"/>
      <c r="U15" s="111"/>
      <c r="V15" s="111"/>
      <c r="W15" s="111"/>
      <c r="X15" s="111"/>
      <c r="Y15" s="111"/>
      <c r="Z15" s="111"/>
      <c r="AA15" s="111"/>
      <c r="AB15" s="111"/>
      <c r="AC15" s="108"/>
      <c r="AD15" s="112"/>
      <c r="AE15" s="108"/>
    </row>
    <row r="16" spans="1:31" ht="21" customHeight="1" x14ac:dyDescent="0.25">
      <c r="A16" s="33" t="s">
        <v>5</v>
      </c>
      <c r="B16" s="34"/>
      <c r="C16" s="34"/>
      <c r="D16" s="35"/>
      <c r="E16" s="39">
        <f>AVERAGE(I24:I32)</f>
        <v>8.9955555555555549</v>
      </c>
      <c r="F16" s="36"/>
      <c r="G16" s="30"/>
      <c r="H16" s="65"/>
      <c r="P16" s="66"/>
      <c r="Q16" s="66"/>
      <c r="R16" s="34"/>
      <c r="T16" s="108"/>
      <c r="U16" s="111"/>
      <c r="V16" s="111"/>
      <c r="W16" s="111"/>
      <c r="X16" s="111"/>
      <c r="Y16" s="111"/>
      <c r="Z16" s="111"/>
      <c r="AA16" s="111"/>
      <c r="AB16" s="111"/>
      <c r="AC16" s="108"/>
      <c r="AD16" s="112"/>
      <c r="AE16" s="108"/>
    </row>
    <row r="17" spans="1:31" ht="16.149999999999999" customHeight="1" x14ac:dyDescent="0.25">
      <c r="A17" s="33" t="s">
        <v>6</v>
      </c>
      <c r="B17" s="34"/>
      <c r="C17" s="34"/>
      <c r="D17" s="35"/>
      <c r="E17" s="39">
        <f>_xlfn.STDEV.S(I24:I32)</f>
        <v>2.4893378191354003</v>
      </c>
      <c r="F17" s="37"/>
      <c r="G17" s="30"/>
      <c r="H17" s="76" t="s">
        <v>47</v>
      </c>
      <c r="I17" s="73"/>
      <c r="J17" s="74"/>
      <c r="K17" s="50"/>
      <c r="L17" s="50"/>
      <c r="M17" s="50"/>
      <c r="N17" s="50"/>
      <c r="O17" s="50"/>
      <c r="P17" s="50"/>
      <c r="Q17" s="50"/>
      <c r="R17" s="34"/>
      <c r="T17" s="108"/>
      <c r="U17" s="111"/>
      <c r="V17" s="111"/>
      <c r="W17" s="111"/>
      <c r="X17" s="111"/>
      <c r="Y17" s="111"/>
      <c r="Z17" s="111"/>
      <c r="AA17" s="111"/>
      <c r="AB17" s="111"/>
      <c r="AC17" s="108"/>
      <c r="AD17" s="112"/>
      <c r="AE17" s="108"/>
    </row>
    <row r="18" spans="1:31" ht="17.45" customHeight="1" x14ac:dyDescent="0.25">
      <c r="A18" s="33" t="s">
        <v>27</v>
      </c>
      <c r="B18" s="34"/>
      <c r="C18" s="34"/>
      <c r="D18" s="35"/>
      <c r="E18" s="40">
        <f>(E17/E16)*100</f>
        <v>27.672974768056573</v>
      </c>
      <c r="F18" s="37"/>
      <c r="G18" s="30"/>
      <c r="H18" s="74"/>
      <c r="I18" s="74"/>
      <c r="J18" s="74"/>
      <c r="K18" s="50"/>
      <c r="L18" s="50"/>
      <c r="M18" s="50"/>
      <c r="N18" s="50"/>
      <c r="O18" s="50"/>
      <c r="P18" s="50"/>
      <c r="Q18" s="50"/>
      <c r="R18" s="34"/>
      <c r="T18" s="108"/>
      <c r="U18" s="111"/>
      <c r="V18" s="111"/>
      <c r="W18" s="111"/>
      <c r="X18" s="111"/>
      <c r="Y18" s="111"/>
      <c r="Z18" s="111"/>
      <c r="AA18" s="111"/>
      <c r="AB18" s="111"/>
      <c r="AC18" s="108"/>
      <c r="AD18" s="112"/>
      <c r="AE18" s="108"/>
    </row>
    <row r="19" spans="1:31" ht="16.149999999999999" customHeight="1" x14ac:dyDescent="0.25">
      <c r="A19" s="33" t="s">
        <v>7</v>
      </c>
      <c r="B19" s="34"/>
      <c r="C19" s="34"/>
      <c r="D19" s="35"/>
      <c r="E19" s="63" t="str">
        <f>IF(E18&gt;25,"Mediana","Média")</f>
        <v>Mediana</v>
      </c>
      <c r="F19" s="38"/>
      <c r="G19" s="30"/>
      <c r="H19" s="75">
        <v>0.25</v>
      </c>
      <c r="I19" s="74" t="s">
        <v>48</v>
      </c>
      <c r="J19" s="74" t="s">
        <v>5</v>
      </c>
      <c r="K19" s="59"/>
      <c r="L19" s="60"/>
      <c r="M19" s="61"/>
      <c r="N19" s="61"/>
      <c r="O19" s="61"/>
      <c r="P19" s="50"/>
      <c r="Q19" s="50"/>
      <c r="R19" s="34"/>
      <c r="T19" s="108"/>
      <c r="U19" s="111"/>
      <c r="V19" s="111"/>
      <c r="W19" s="111"/>
      <c r="X19" s="111"/>
      <c r="Y19" s="111"/>
      <c r="Z19" s="111"/>
      <c r="AA19" s="111"/>
      <c r="AB19" s="111"/>
      <c r="AC19" s="108"/>
      <c r="AD19" s="112"/>
      <c r="AE19" s="108"/>
    </row>
    <row r="20" spans="1:31" ht="22.15" customHeight="1" x14ac:dyDescent="0.25">
      <c r="A20" s="33" t="s">
        <v>8</v>
      </c>
      <c r="B20" s="34"/>
      <c r="C20" s="34"/>
      <c r="D20" s="35"/>
      <c r="E20" s="39">
        <f>MIN(I24:I32)</f>
        <v>5.5</v>
      </c>
      <c r="F20" s="36"/>
      <c r="G20" s="30"/>
      <c r="H20" s="74"/>
      <c r="I20" s="74" t="s">
        <v>49</v>
      </c>
      <c r="J20" s="74" t="s">
        <v>50</v>
      </c>
      <c r="K20" s="62"/>
      <c r="L20" s="48"/>
      <c r="M20" s="61"/>
      <c r="N20" s="61"/>
      <c r="O20" s="61"/>
      <c r="P20" s="50"/>
      <c r="Q20" s="50"/>
      <c r="R20" s="34"/>
      <c r="T20" s="108"/>
      <c r="U20" s="111"/>
      <c r="V20" s="111"/>
      <c r="W20" s="111"/>
      <c r="X20" s="111"/>
      <c r="Y20" s="111"/>
      <c r="Z20" s="111"/>
      <c r="AA20" s="111"/>
      <c r="AB20" s="111"/>
      <c r="AC20" s="108"/>
      <c r="AD20" s="112"/>
      <c r="AE20" s="108"/>
    </row>
    <row r="21" spans="1:31" ht="15.75" thickBot="1" x14ac:dyDescent="0.3">
      <c r="A21" s="33"/>
      <c r="B21" s="34"/>
      <c r="C21" s="34"/>
      <c r="D21" s="35"/>
      <c r="E21" s="39"/>
      <c r="F21" s="36"/>
      <c r="G21" s="30"/>
      <c r="AD21" s="113"/>
    </row>
    <row r="22" spans="1:31" ht="15" customHeight="1" x14ac:dyDescent="0.25">
      <c r="A22" s="193" t="s">
        <v>10</v>
      </c>
      <c r="B22" s="145" t="s">
        <v>11</v>
      </c>
      <c r="C22" s="145" t="s">
        <v>12</v>
      </c>
      <c r="D22" s="145" t="s">
        <v>13</v>
      </c>
      <c r="E22" s="145" t="s">
        <v>14</v>
      </c>
      <c r="F22" s="145" t="s">
        <v>15</v>
      </c>
      <c r="G22" s="145" t="s">
        <v>16</v>
      </c>
      <c r="H22" s="187" t="s">
        <v>17</v>
      </c>
      <c r="I22" s="131" t="s">
        <v>18</v>
      </c>
      <c r="J22" s="131" t="s">
        <v>45</v>
      </c>
      <c r="K22" s="189" t="s">
        <v>74</v>
      </c>
      <c r="L22" s="191" t="s">
        <v>73</v>
      </c>
      <c r="M22" s="185" t="s">
        <v>19</v>
      </c>
      <c r="N22" s="133" t="s">
        <v>75</v>
      </c>
      <c r="O22" s="134"/>
      <c r="P22" s="150" t="s">
        <v>20</v>
      </c>
      <c r="Q22" s="151"/>
    </row>
    <row r="23" spans="1:31" s="6" customFormat="1" ht="16.5" customHeight="1" thickBot="1" x14ac:dyDescent="0.3">
      <c r="A23" s="194"/>
      <c r="B23" s="146"/>
      <c r="C23" s="146"/>
      <c r="D23" s="146"/>
      <c r="E23" s="146"/>
      <c r="F23" s="146"/>
      <c r="G23" s="146"/>
      <c r="H23" s="188"/>
      <c r="I23" s="132"/>
      <c r="J23" s="132"/>
      <c r="K23" s="190"/>
      <c r="L23" s="192"/>
      <c r="M23" s="186"/>
      <c r="N23" s="135"/>
      <c r="O23" s="136"/>
      <c r="P23" s="102" t="s">
        <v>21</v>
      </c>
      <c r="Q23" s="103" t="s">
        <v>22</v>
      </c>
    </row>
    <row r="24" spans="1:31" ht="64.900000000000006" customHeight="1" x14ac:dyDescent="0.25">
      <c r="A24" s="157">
        <v>1</v>
      </c>
      <c r="B24" s="161" t="s">
        <v>99</v>
      </c>
      <c r="C24" s="165" t="s">
        <v>100</v>
      </c>
      <c r="D24" s="169">
        <v>6000</v>
      </c>
      <c r="E24" s="85" t="s">
        <v>130</v>
      </c>
      <c r="F24" s="45" t="s">
        <v>23</v>
      </c>
      <c r="G24" s="31" t="s">
        <v>131</v>
      </c>
      <c r="H24" s="31" t="s">
        <v>44</v>
      </c>
      <c r="I24" s="105">
        <v>5.5</v>
      </c>
      <c r="J24" s="141">
        <f>AVERAGE(I24:I34)</f>
        <v>10.723636363636363</v>
      </c>
      <c r="K24" s="137">
        <f>((0.3*J24)+J24)</f>
        <v>13.940727272727271</v>
      </c>
      <c r="L24" s="127">
        <f>70%*J24</f>
        <v>7.5065454545454537</v>
      </c>
      <c r="M24" s="86" t="str">
        <f>IF(I24&gt;K$24,"EXCESSIVAMENTE ELEVADO",IF(I24&lt;L$24,"INEXEQUÍVEL","VÁLIDO"))</f>
        <v>INEXEQUÍVEL</v>
      </c>
      <c r="N24" s="120">
        <f>I24/$J$24</f>
        <v>0.5128857239742286</v>
      </c>
      <c r="O24" s="121" t="s">
        <v>77</v>
      </c>
      <c r="P24" s="173">
        <f>TRUNC(MEDIAN(I24:I32),2)</f>
        <v>8.4</v>
      </c>
      <c r="Q24" s="152">
        <f>P24*D24</f>
        <v>50400</v>
      </c>
    </row>
    <row r="25" spans="1:31" ht="84.75" customHeight="1" x14ac:dyDescent="0.25">
      <c r="A25" s="158"/>
      <c r="B25" s="162"/>
      <c r="C25" s="166"/>
      <c r="D25" s="170"/>
      <c r="E25" s="32" t="s">
        <v>118</v>
      </c>
      <c r="F25" s="24" t="s">
        <v>9</v>
      </c>
      <c r="G25" s="46" t="s">
        <v>107</v>
      </c>
      <c r="H25" s="25" t="s">
        <v>46</v>
      </c>
      <c r="I25" s="104">
        <v>5.75</v>
      </c>
      <c r="J25" s="142"/>
      <c r="K25" s="138"/>
      <c r="L25" s="128"/>
      <c r="M25" s="87" t="str">
        <f>IF(I25&gt;K$24,"EXCESSIVAMENTE ELEVADO",IF(I25&lt;L$24,"INEXEQUÍVEL","VÁLIDO"))</f>
        <v>INEXEQUÍVEL</v>
      </c>
      <c r="N25" s="88">
        <f>I25/$J$24</f>
        <v>0.53619871142760267</v>
      </c>
      <c r="O25" s="92" t="s">
        <v>77</v>
      </c>
      <c r="P25" s="174"/>
      <c r="Q25" s="153"/>
    </row>
    <row r="26" spans="1:31" ht="43.15" customHeight="1" x14ac:dyDescent="0.25">
      <c r="A26" s="159"/>
      <c r="B26" s="163"/>
      <c r="C26" s="167"/>
      <c r="D26" s="171"/>
      <c r="E26" s="115" t="s">
        <v>109</v>
      </c>
      <c r="F26" s="24" t="s">
        <v>23</v>
      </c>
      <c r="G26" s="25" t="s">
        <v>108</v>
      </c>
      <c r="H26" s="24" t="s">
        <v>44</v>
      </c>
      <c r="I26" s="47">
        <v>7.86</v>
      </c>
      <c r="J26" s="143"/>
      <c r="K26" s="139"/>
      <c r="L26" s="129"/>
      <c r="M26" s="87" t="str">
        <f t="shared" ref="M26:M34" si="0">IF(I26&gt;K$24,"EXCESSIVAMENTE ELEVADO",IF(I26&lt;L$24,"Inexequível","VÁLIDO"))</f>
        <v>VÁLIDO</v>
      </c>
      <c r="N26" s="88"/>
      <c r="O26" s="92"/>
      <c r="P26" s="175"/>
      <c r="Q26" s="154"/>
    </row>
    <row r="27" spans="1:31" ht="50.45" customHeight="1" x14ac:dyDescent="0.25">
      <c r="A27" s="159"/>
      <c r="B27" s="163"/>
      <c r="C27" s="167"/>
      <c r="D27" s="171"/>
      <c r="E27" s="26" t="s">
        <v>103</v>
      </c>
      <c r="F27" s="26" t="s">
        <v>24</v>
      </c>
      <c r="G27" s="25" t="s">
        <v>102</v>
      </c>
      <c r="H27" s="24" t="s">
        <v>44</v>
      </c>
      <c r="I27" s="49">
        <v>8</v>
      </c>
      <c r="J27" s="143"/>
      <c r="K27" s="139"/>
      <c r="L27" s="129"/>
      <c r="M27" s="87" t="str">
        <f t="shared" si="0"/>
        <v>VÁLIDO</v>
      </c>
      <c r="N27" s="80"/>
      <c r="O27" s="90"/>
      <c r="P27" s="175"/>
      <c r="Q27" s="154"/>
    </row>
    <row r="28" spans="1:31" ht="60.6" customHeight="1" x14ac:dyDescent="0.25">
      <c r="A28" s="159"/>
      <c r="B28" s="163"/>
      <c r="C28" s="167"/>
      <c r="D28" s="171"/>
      <c r="E28" s="116" t="s">
        <v>110</v>
      </c>
      <c r="F28" s="26" t="s">
        <v>9</v>
      </c>
      <c r="G28" s="25" t="s">
        <v>111</v>
      </c>
      <c r="H28" s="24" t="s">
        <v>44</v>
      </c>
      <c r="I28" s="49">
        <v>8.4</v>
      </c>
      <c r="J28" s="143"/>
      <c r="K28" s="139"/>
      <c r="L28" s="129"/>
      <c r="M28" s="87" t="str">
        <f t="shared" si="0"/>
        <v>VÁLIDO</v>
      </c>
      <c r="N28" s="80"/>
      <c r="O28" s="90"/>
      <c r="P28" s="175"/>
      <c r="Q28" s="154"/>
    </row>
    <row r="29" spans="1:31" ht="56.45" customHeight="1" x14ac:dyDescent="0.25">
      <c r="A29" s="159"/>
      <c r="B29" s="163"/>
      <c r="C29" s="167"/>
      <c r="D29" s="171"/>
      <c r="E29" s="116" t="s">
        <v>115</v>
      </c>
      <c r="F29" s="26" t="s">
        <v>9</v>
      </c>
      <c r="G29" s="25" t="s">
        <v>112</v>
      </c>
      <c r="H29" s="24" t="s">
        <v>44</v>
      </c>
      <c r="I29" s="49">
        <v>10.45</v>
      </c>
      <c r="J29" s="143"/>
      <c r="K29" s="139"/>
      <c r="L29" s="129"/>
      <c r="M29" s="87" t="str">
        <f t="shared" si="0"/>
        <v>VÁLIDO</v>
      </c>
      <c r="N29" s="80"/>
      <c r="O29" s="90"/>
      <c r="P29" s="175"/>
      <c r="Q29" s="154"/>
    </row>
    <row r="30" spans="1:31" ht="44.25" customHeight="1" x14ac:dyDescent="0.25">
      <c r="A30" s="159"/>
      <c r="B30" s="163"/>
      <c r="C30" s="167"/>
      <c r="D30" s="171"/>
      <c r="E30" s="24" t="s">
        <v>101</v>
      </c>
      <c r="F30" s="24" t="s">
        <v>24</v>
      </c>
      <c r="G30" s="25" t="s">
        <v>104</v>
      </c>
      <c r="H30" s="24" t="s">
        <v>78</v>
      </c>
      <c r="I30" s="49">
        <v>11</v>
      </c>
      <c r="J30" s="143"/>
      <c r="K30" s="139"/>
      <c r="L30" s="129"/>
      <c r="M30" s="87" t="str">
        <f t="shared" si="0"/>
        <v>VÁLIDO</v>
      </c>
      <c r="N30" s="80"/>
      <c r="O30" s="90"/>
      <c r="P30" s="175"/>
      <c r="Q30" s="154"/>
    </row>
    <row r="31" spans="1:31" ht="44.25" customHeight="1" x14ac:dyDescent="0.25">
      <c r="A31" s="159"/>
      <c r="B31" s="163"/>
      <c r="C31" s="167"/>
      <c r="D31" s="171"/>
      <c r="E31" s="24" t="s">
        <v>122</v>
      </c>
      <c r="F31" s="117" t="s">
        <v>24</v>
      </c>
      <c r="G31" s="25" t="s">
        <v>107</v>
      </c>
      <c r="H31" s="24" t="s">
        <v>46</v>
      </c>
      <c r="I31" s="49">
        <v>12</v>
      </c>
      <c r="J31" s="143"/>
      <c r="K31" s="139"/>
      <c r="L31" s="129"/>
      <c r="M31" s="87" t="str">
        <f t="shared" si="0"/>
        <v>VÁLIDO</v>
      </c>
      <c r="N31" s="79"/>
      <c r="O31" s="91"/>
      <c r="P31" s="175"/>
      <c r="Q31" s="154"/>
    </row>
    <row r="32" spans="1:31" ht="48" customHeight="1" x14ac:dyDescent="0.25">
      <c r="A32" s="159"/>
      <c r="B32" s="163"/>
      <c r="C32" s="167"/>
      <c r="D32" s="171"/>
      <c r="E32" s="116" t="s">
        <v>116</v>
      </c>
      <c r="F32" s="117" t="s">
        <v>9</v>
      </c>
      <c r="G32" s="25" t="s">
        <v>117</v>
      </c>
      <c r="H32" s="24" t="s">
        <v>44</v>
      </c>
      <c r="I32" s="49">
        <v>12</v>
      </c>
      <c r="J32" s="143"/>
      <c r="K32" s="139"/>
      <c r="L32" s="129"/>
      <c r="M32" s="87" t="str">
        <f t="shared" si="0"/>
        <v>VÁLIDO</v>
      </c>
      <c r="N32" s="79"/>
      <c r="O32" s="91"/>
      <c r="P32" s="175"/>
      <c r="Q32" s="154"/>
    </row>
    <row r="33" spans="1:17" ht="54" customHeight="1" x14ac:dyDescent="0.25">
      <c r="A33" s="160"/>
      <c r="B33" s="164"/>
      <c r="C33" s="168"/>
      <c r="D33" s="172"/>
      <c r="E33" s="116" t="s">
        <v>114</v>
      </c>
      <c r="F33" s="117" t="s">
        <v>9</v>
      </c>
      <c r="G33" s="27" t="s">
        <v>113</v>
      </c>
      <c r="H33" s="117" t="s">
        <v>46</v>
      </c>
      <c r="I33" s="118">
        <v>17</v>
      </c>
      <c r="J33" s="144"/>
      <c r="K33" s="140"/>
      <c r="L33" s="130"/>
      <c r="M33" s="119" t="str">
        <f t="shared" si="0"/>
        <v>EXCESSIVAMENTE ELEVADO</v>
      </c>
      <c r="N33" s="89">
        <f>(I33-J24)/J24</f>
        <v>0.58528314682943383</v>
      </c>
      <c r="O33" s="94" t="s">
        <v>76</v>
      </c>
      <c r="P33" s="176"/>
      <c r="Q33" s="155"/>
    </row>
    <row r="34" spans="1:17" ht="80.45" customHeight="1" thickBot="1" x14ac:dyDescent="0.3">
      <c r="A34" s="160"/>
      <c r="B34" s="164"/>
      <c r="C34" s="168"/>
      <c r="D34" s="172"/>
      <c r="E34" s="26" t="s">
        <v>105</v>
      </c>
      <c r="F34" s="28" t="s">
        <v>25</v>
      </c>
      <c r="G34" s="27" t="s">
        <v>106</v>
      </c>
      <c r="H34" s="117" t="s">
        <v>78</v>
      </c>
      <c r="I34" s="118">
        <v>20</v>
      </c>
      <c r="J34" s="144"/>
      <c r="K34" s="140"/>
      <c r="L34" s="130"/>
      <c r="M34" s="93" t="str">
        <f t="shared" si="0"/>
        <v>EXCESSIVAMENTE ELEVADO</v>
      </c>
      <c r="N34" s="89">
        <f>(I34-J24)/J24</f>
        <v>0.8650389962699222</v>
      </c>
      <c r="O34" s="94" t="s">
        <v>76</v>
      </c>
      <c r="P34" s="177"/>
      <c r="Q34" s="156"/>
    </row>
    <row r="35" spans="1:17" s="20" customFormat="1" ht="21.75" customHeight="1" thickBot="1" x14ac:dyDescent="0.3">
      <c r="A35" s="147" t="s">
        <v>26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9"/>
      <c r="Q35" s="122">
        <f>SUM(Q24:Q34)</f>
        <v>50400</v>
      </c>
    </row>
    <row r="36" spans="1:17" x14ac:dyDescent="0.25">
      <c r="Q36" s="22"/>
    </row>
    <row r="37" spans="1:17" x14ac:dyDescent="0.25">
      <c r="Q37" s="22"/>
    </row>
    <row r="38" spans="1:17" ht="15.75" thickBot="1" x14ac:dyDescent="0.3">
      <c r="A38" s="95" t="s">
        <v>51</v>
      </c>
      <c r="B38" s="95"/>
      <c r="C38" s="95"/>
      <c r="D38" s="95"/>
      <c r="E38" s="95"/>
      <c r="F38" s="95"/>
      <c r="G38" s="95"/>
      <c r="H38" s="96"/>
      <c r="I38" s="96"/>
      <c r="J38" s="96"/>
      <c r="K38" s="96"/>
      <c r="L38" s="96"/>
      <c r="Q38" s="22"/>
    </row>
    <row r="39" spans="1:17" ht="16.5" thickTop="1" thickBot="1" x14ac:dyDescent="0.3">
      <c r="A39" s="95"/>
      <c r="B39" s="95"/>
      <c r="C39" s="95"/>
      <c r="D39" s="95"/>
      <c r="E39" s="95"/>
      <c r="F39" s="95"/>
      <c r="G39" s="95"/>
      <c r="H39" s="96"/>
      <c r="I39" s="96"/>
      <c r="J39" s="96"/>
      <c r="K39" s="96"/>
      <c r="L39" s="96"/>
      <c r="Q39" s="22"/>
    </row>
    <row r="40" spans="1:17" ht="15.75" thickTop="1" x14ac:dyDescent="0.25">
      <c r="A40" s="96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6"/>
      <c r="Q40" s="22"/>
    </row>
    <row r="41" spans="1:17" x14ac:dyDescent="0.25">
      <c r="A41" s="99" t="s">
        <v>52</v>
      </c>
      <c r="B41" s="99"/>
      <c r="C41" s="99"/>
      <c r="D41" s="99"/>
      <c r="E41" s="99"/>
      <c r="F41" s="99"/>
      <c r="G41" s="99"/>
      <c r="H41" s="99"/>
      <c r="I41" s="99"/>
      <c r="J41" s="96"/>
      <c r="K41" s="97" t="s">
        <v>53</v>
      </c>
      <c r="L41" s="96"/>
      <c r="Q41" s="22"/>
    </row>
    <row r="42" spans="1:17" x14ac:dyDescent="0.25">
      <c r="A42" s="96" t="s">
        <v>54</v>
      </c>
      <c r="B42" s="101" t="s">
        <v>55</v>
      </c>
      <c r="C42" s="101"/>
      <c r="D42" s="101"/>
      <c r="E42" s="101"/>
      <c r="F42" s="101"/>
      <c r="G42" s="101"/>
      <c r="H42" s="101"/>
      <c r="I42" s="101"/>
      <c r="J42" s="96"/>
      <c r="K42" s="98" t="s">
        <v>80</v>
      </c>
      <c r="L42" s="96"/>
      <c r="Q42" s="22"/>
    </row>
    <row r="43" spans="1:17" x14ac:dyDescent="0.25">
      <c r="A43" s="96" t="s">
        <v>56</v>
      </c>
      <c r="B43" s="101" t="s">
        <v>57</v>
      </c>
      <c r="C43" s="101"/>
      <c r="D43" s="101"/>
      <c r="E43" s="101"/>
      <c r="F43" s="101"/>
      <c r="G43" s="101"/>
      <c r="H43" s="101"/>
      <c r="I43" s="101"/>
      <c r="J43" s="96"/>
      <c r="K43" s="98" t="s">
        <v>80</v>
      </c>
      <c r="L43" s="96"/>
      <c r="Q43" s="22"/>
    </row>
    <row r="44" spans="1:17" x14ac:dyDescent="0.25">
      <c r="A44" s="96" t="s">
        <v>58</v>
      </c>
      <c r="B44" s="101" t="s">
        <v>59</v>
      </c>
      <c r="C44" s="101"/>
      <c r="D44" s="101"/>
      <c r="E44" s="101"/>
      <c r="F44" s="101"/>
      <c r="G44" s="101"/>
      <c r="H44" s="101"/>
      <c r="I44" s="101"/>
      <c r="J44" s="96"/>
      <c r="K44" s="98" t="s">
        <v>119</v>
      </c>
      <c r="L44" s="96"/>
      <c r="Q44" s="22"/>
    </row>
    <row r="45" spans="1:17" x14ac:dyDescent="0.25">
      <c r="A45" s="96" t="s">
        <v>60</v>
      </c>
      <c r="B45" s="101" t="s">
        <v>120</v>
      </c>
      <c r="C45" s="101"/>
      <c r="D45" s="101"/>
      <c r="E45" s="101"/>
      <c r="F45" s="101"/>
      <c r="G45" s="101"/>
      <c r="H45" s="101"/>
      <c r="I45" s="101"/>
      <c r="J45" s="96"/>
      <c r="K45" s="98" t="s">
        <v>80</v>
      </c>
      <c r="L45" s="96"/>
      <c r="Q45" s="22"/>
    </row>
    <row r="46" spans="1:17" x14ac:dyDescent="0.25">
      <c r="A46" s="96" t="s">
        <v>61</v>
      </c>
      <c r="B46" s="101" t="s">
        <v>88</v>
      </c>
      <c r="C46" s="101"/>
      <c r="D46" s="101"/>
      <c r="E46" s="101"/>
      <c r="F46" s="101"/>
      <c r="G46" s="101"/>
      <c r="H46" s="101"/>
      <c r="I46" s="101"/>
      <c r="J46" s="96"/>
      <c r="K46" s="98" t="s">
        <v>80</v>
      </c>
      <c r="L46" s="96"/>
      <c r="Q46" s="22"/>
    </row>
    <row r="47" spans="1:17" x14ac:dyDescent="0.25">
      <c r="A47" s="96" t="s">
        <v>62</v>
      </c>
      <c r="B47" s="101" t="s">
        <v>89</v>
      </c>
      <c r="C47" s="101"/>
      <c r="D47" s="101"/>
      <c r="E47" s="101"/>
      <c r="F47" s="101"/>
      <c r="G47" s="101"/>
      <c r="H47" s="101"/>
      <c r="I47" s="101"/>
      <c r="J47" s="96"/>
      <c r="K47" s="98" t="s">
        <v>81</v>
      </c>
      <c r="L47" s="96"/>
      <c r="Q47" s="22"/>
    </row>
    <row r="48" spans="1:17" x14ac:dyDescent="0.25">
      <c r="A48" s="96" t="s">
        <v>63</v>
      </c>
      <c r="B48" s="101" t="s">
        <v>121</v>
      </c>
      <c r="C48" s="101"/>
      <c r="D48" s="101"/>
      <c r="E48" s="101"/>
      <c r="F48" s="101"/>
      <c r="G48" s="101"/>
      <c r="H48" s="101"/>
      <c r="I48" s="101"/>
      <c r="J48" s="96"/>
      <c r="K48" s="98" t="s">
        <v>80</v>
      </c>
      <c r="L48" s="96"/>
      <c r="Q48" s="22"/>
    </row>
    <row r="49" spans="1:23" x14ac:dyDescent="0.25">
      <c r="A49" s="96" t="s">
        <v>64</v>
      </c>
      <c r="B49" s="101" t="s">
        <v>65</v>
      </c>
      <c r="C49" s="101"/>
      <c r="D49" s="101"/>
      <c r="E49" s="101"/>
      <c r="F49" s="101"/>
      <c r="G49" s="101"/>
      <c r="H49" s="101"/>
      <c r="I49" s="101"/>
      <c r="J49" s="96"/>
      <c r="K49" s="98" t="s">
        <v>80</v>
      </c>
      <c r="L49" s="96"/>
      <c r="Q49" s="22"/>
    </row>
    <row r="50" spans="1:23" ht="22.15" customHeight="1" x14ac:dyDescent="0.25">
      <c r="A50" s="96" t="s">
        <v>66</v>
      </c>
      <c r="B50" s="178" t="s">
        <v>123</v>
      </c>
      <c r="C50" s="178"/>
      <c r="D50" s="178"/>
      <c r="E50" s="178"/>
      <c r="F50" s="178"/>
      <c r="G50" s="178"/>
      <c r="H50" s="178"/>
      <c r="I50" s="178"/>
      <c r="J50" s="179"/>
      <c r="K50" s="98" t="s">
        <v>81</v>
      </c>
      <c r="L50" s="96"/>
      <c r="Q50" s="22"/>
    </row>
    <row r="51" spans="1:23" x14ac:dyDescent="0.25">
      <c r="A51" s="96" t="s">
        <v>67</v>
      </c>
      <c r="B51" s="101" t="s">
        <v>68</v>
      </c>
      <c r="C51" s="101"/>
      <c r="D51" s="101"/>
      <c r="E51" s="101"/>
      <c r="F51" s="101"/>
      <c r="G51" s="101"/>
      <c r="H51" s="101"/>
      <c r="I51" s="101"/>
      <c r="J51" s="96"/>
      <c r="K51" s="98" t="s">
        <v>80</v>
      </c>
      <c r="L51" s="96"/>
      <c r="Q51" s="22"/>
    </row>
    <row r="52" spans="1:23" x14ac:dyDescent="0.25">
      <c r="A52" s="96" t="s">
        <v>82</v>
      </c>
      <c r="B52" s="96" t="s">
        <v>83</v>
      </c>
      <c r="C52" s="96"/>
      <c r="D52" s="96"/>
      <c r="E52" s="96"/>
      <c r="F52" s="96"/>
      <c r="G52" s="96"/>
      <c r="H52" s="96"/>
      <c r="I52" s="96"/>
      <c r="J52" s="96"/>
      <c r="K52" s="98" t="s">
        <v>119</v>
      </c>
      <c r="L52" s="96"/>
      <c r="W52" s="22">
        <f>SUM(Q24:Q34)</f>
        <v>50400</v>
      </c>
    </row>
    <row r="53" spans="1:23" x14ac:dyDescent="0.25">
      <c r="A53" s="97" t="s">
        <v>69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23" x14ac:dyDescent="0.25">
      <c r="A54" s="101" t="s">
        <v>84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23" x14ac:dyDescent="0.25">
      <c r="A55" s="101" t="s">
        <v>85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23" x14ac:dyDescent="0.25">
      <c r="A56" s="96" t="s">
        <v>86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23" x14ac:dyDescent="0.25">
      <c r="A57" s="182" t="s">
        <v>87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96"/>
    </row>
    <row r="58" spans="1:23" x14ac:dyDescent="0.25">
      <c r="A58" s="183" t="s">
        <v>70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96"/>
    </row>
    <row r="59" spans="1:23" x14ac:dyDescent="0.25">
      <c r="A59" s="182" t="s">
        <v>87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96"/>
    </row>
    <row r="60" spans="1:23" x14ac:dyDescent="0.25">
      <c r="A60" s="183" t="s">
        <v>70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96"/>
    </row>
    <row r="63" spans="1:23" ht="58.15" customHeight="1" x14ac:dyDescent="0.25">
      <c r="C63" s="180" t="s">
        <v>124</v>
      </c>
      <c r="D63" s="180"/>
      <c r="E63" s="180"/>
      <c r="F63" s="180"/>
      <c r="G63" s="180"/>
    </row>
  </sheetData>
  <mergeCells count="34">
    <mergeCell ref="B50:J50"/>
    <mergeCell ref="C63:G63"/>
    <mergeCell ref="A8:P8"/>
    <mergeCell ref="A57:K57"/>
    <mergeCell ref="A58:K58"/>
    <mergeCell ref="A59:K59"/>
    <mergeCell ref="A60:K60"/>
    <mergeCell ref="A10:Q10"/>
    <mergeCell ref="D22:D23"/>
    <mergeCell ref="M22:M23"/>
    <mergeCell ref="F22:F23"/>
    <mergeCell ref="H22:H23"/>
    <mergeCell ref="K22:K23"/>
    <mergeCell ref="L22:L23"/>
    <mergeCell ref="A22:A23"/>
    <mergeCell ref="B22:B23"/>
    <mergeCell ref="C22:C23"/>
    <mergeCell ref="E22:E23"/>
    <mergeCell ref="A35:P35"/>
    <mergeCell ref="G22:G23"/>
    <mergeCell ref="P22:Q22"/>
    <mergeCell ref="Q24:Q34"/>
    <mergeCell ref="I22:I23"/>
    <mergeCell ref="A24:A34"/>
    <mergeCell ref="B24:B34"/>
    <mergeCell ref="C24:C34"/>
    <mergeCell ref="D24:D34"/>
    <mergeCell ref="P24:P34"/>
    <mergeCell ref="I14:P14"/>
    <mergeCell ref="L24:L34"/>
    <mergeCell ref="J22:J23"/>
    <mergeCell ref="N22:O23"/>
    <mergeCell ref="K24:K34"/>
    <mergeCell ref="J24:J34"/>
  </mergeCells>
  <phoneticPr fontId="3" type="noConversion"/>
  <conditionalFormatting sqref="M24:M25">
    <cfRule type="cellIs" dxfId="79" priority="904" operator="lessThan">
      <formula>"K$25"</formula>
    </cfRule>
    <cfRule type="cellIs" dxfId="78" priority="905" operator="greaterThan">
      <formula>"J$25"</formula>
    </cfRule>
  </conditionalFormatting>
  <conditionalFormatting sqref="M24:M25 N27:O32">
    <cfRule type="cellIs" dxfId="77" priority="902" operator="lessThan">
      <formula>"K$25"</formula>
    </cfRule>
    <cfRule type="cellIs" dxfId="76" priority="903" operator="greaterThan">
      <formula>"J&amp;25"</formula>
    </cfRule>
  </conditionalFormatting>
  <conditionalFormatting sqref="M6:O7 M11:O13 M22:M25 N27:O32 M35:O1048576 M9:O9 M21:O21">
    <cfRule type="containsText" dxfId="75" priority="895" operator="containsText" text="Excessivamente elevado">
      <formula>NOT(ISERROR(SEARCH("Excessivamente elevado",M6)))</formula>
    </cfRule>
  </conditionalFormatting>
  <conditionalFormatting sqref="N22 N24:N25">
    <cfRule type="containsText" dxfId="74" priority="832" operator="containsText" text="Excessivamente elevado">
      <formula>NOT(ISERROR(SEARCH("Excessivamente elevado",N22)))</formula>
    </cfRule>
  </conditionalFormatting>
  <conditionalFormatting sqref="N24:N25">
    <cfRule type="cellIs" dxfId="73" priority="830" operator="lessThan">
      <formula>"K$25"</formula>
    </cfRule>
    <cfRule type="cellIs" dxfId="72" priority="831" operator="greaterThan">
      <formula>"J$25"</formula>
    </cfRule>
  </conditionalFormatting>
  <conditionalFormatting sqref="N24:N25">
    <cfRule type="cellIs" dxfId="71" priority="828" operator="lessThan">
      <formula>"K$25"</formula>
    </cfRule>
    <cfRule type="cellIs" dxfId="70" priority="829" operator="greaterThan">
      <formula>"J&amp;25"</formula>
    </cfRule>
  </conditionalFormatting>
  <conditionalFormatting sqref="N24:N25">
    <cfRule type="containsText" priority="833" operator="containsText" text="Excessivamente elevado">
      <formula>NOT(ISERROR(SEARCH("Excessivamente elevado",N24)))</formula>
    </cfRule>
    <cfRule type="containsText" dxfId="69" priority="834" operator="containsText" text="Válido">
      <formula>NOT(ISERROR(SEARCH("Válido",N24)))</formula>
    </cfRule>
    <cfRule type="containsText" dxfId="68" priority="835" operator="containsText" text="Inexequível">
      <formula>NOT(ISERROR(SEARCH("Inexequível",N24)))</formula>
    </cfRule>
    <cfRule type="aboveAverage" dxfId="67" priority="836" aboveAverage="0"/>
  </conditionalFormatting>
  <conditionalFormatting sqref="M26">
    <cfRule type="cellIs" dxfId="66" priority="822" operator="lessThan">
      <formula>"K$25"</formula>
    </cfRule>
    <cfRule type="cellIs" dxfId="65" priority="823" operator="greaterThan">
      <formula>"J$25"</formula>
    </cfRule>
  </conditionalFormatting>
  <conditionalFormatting sqref="M26">
    <cfRule type="cellIs" dxfId="64" priority="820" operator="lessThan">
      <formula>"K$25"</formula>
    </cfRule>
    <cfRule type="cellIs" dxfId="63" priority="821" operator="greaterThan">
      <formula>"J&amp;25"</formula>
    </cfRule>
  </conditionalFormatting>
  <conditionalFormatting sqref="M26">
    <cfRule type="containsText" dxfId="62" priority="819" operator="containsText" text="Excessivamente elevado">
      <formula>NOT(ISERROR(SEARCH("Excessivamente elevado",M26)))</formula>
    </cfRule>
  </conditionalFormatting>
  <conditionalFormatting sqref="M26">
    <cfRule type="containsText" priority="824" operator="containsText" text="Excessivamente elevado">
      <formula>NOT(ISERROR(SEARCH("Excessivamente elevado",M26)))</formula>
    </cfRule>
    <cfRule type="containsText" dxfId="61" priority="825" operator="containsText" text="Válido">
      <formula>NOT(ISERROR(SEARCH("Válido",M26)))</formula>
    </cfRule>
    <cfRule type="containsText" dxfId="60" priority="826" operator="containsText" text="Inexequível">
      <formula>NOT(ISERROR(SEARCH("Inexequível",M26)))</formula>
    </cfRule>
    <cfRule type="aboveAverage" dxfId="59" priority="827" aboveAverage="0"/>
  </conditionalFormatting>
  <conditionalFormatting sqref="M27:M29">
    <cfRule type="cellIs" dxfId="58" priority="786" operator="lessThan">
      <formula>"K$25"</formula>
    </cfRule>
    <cfRule type="cellIs" dxfId="57" priority="787" operator="greaterThan">
      <formula>"J$25"</formula>
    </cfRule>
  </conditionalFormatting>
  <conditionalFormatting sqref="M27:M29">
    <cfRule type="cellIs" dxfId="56" priority="784" operator="lessThan">
      <formula>"K$25"</formula>
    </cfRule>
    <cfRule type="cellIs" dxfId="55" priority="785" operator="greaterThan">
      <formula>"J&amp;25"</formula>
    </cfRule>
  </conditionalFormatting>
  <conditionalFormatting sqref="M27:M29">
    <cfRule type="containsText" dxfId="54" priority="783" operator="containsText" text="Excessivamente elevado">
      <formula>NOT(ISERROR(SEARCH("Excessivamente elevado",M27)))</formula>
    </cfRule>
  </conditionalFormatting>
  <conditionalFormatting sqref="M27:M29">
    <cfRule type="containsText" priority="788" operator="containsText" text="Excessivamente elevado">
      <formula>NOT(ISERROR(SEARCH("Excessivamente elevado",M27)))</formula>
    </cfRule>
    <cfRule type="containsText" dxfId="53" priority="789" operator="containsText" text="Válido">
      <formula>NOT(ISERROR(SEARCH("Válido",M27)))</formula>
    </cfRule>
    <cfRule type="containsText" dxfId="52" priority="790" operator="containsText" text="Inexequível">
      <formula>NOT(ISERROR(SEARCH("Inexequível",M27)))</formula>
    </cfRule>
    <cfRule type="aboveAverage" dxfId="51" priority="791" aboveAverage="0"/>
  </conditionalFormatting>
  <conditionalFormatting sqref="M30:M31">
    <cfRule type="cellIs" dxfId="50" priority="777" operator="lessThan">
      <formula>"K$25"</formula>
    </cfRule>
    <cfRule type="cellIs" dxfId="49" priority="778" operator="greaterThan">
      <formula>"J$25"</formula>
    </cfRule>
  </conditionalFormatting>
  <conditionalFormatting sqref="M30:M31">
    <cfRule type="cellIs" dxfId="48" priority="775" operator="lessThan">
      <formula>"K$25"</formula>
    </cfRule>
    <cfRule type="cellIs" dxfId="47" priority="776" operator="greaterThan">
      <formula>"J&amp;25"</formula>
    </cfRule>
  </conditionalFormatting>
  <conditionalFormatting sqref="M30:M31">
    <cfRule type="containsText" dxfId="46" priority="774" operator="containsText" text="Excessivamente elevado">
      <formula>NOT(ISERROR(SEARCH("Excessivamente elevado",M30)))</formula>
    </cfRule>
  </conditionalFormatting>
  <conditionalFormatting sqref="M30:M31">
    <cfRule type="containsText" priority="779" operator="containsText" text="Excessivamente elevado">
      <formula>NOT(ISERROR(SEARCH("Excessivamente elevado",M30)))</formula>
    </cfRule>
    <cfRule type="containsText" dxfId="45" priority="780" operator="containsText" text="Válido">
      <formula>NOT(ISERROR(SEARCH("Válido",M30)))</formula>
    </cfRule>
    <cfRule type="containsText" dxfId="44" priority="781" operator="containsText" text="Inexequível">
      <formula>NOT(ISERROR(SEARCH("Inexequível",M30)))</formula>
    </cfRule>
    <cfRule type="aboveAverage" dxfId="43" priority="782" aboveAverage="0"/>
  </conditionalFormatting>
  <conditionalFormatting sqref="M32">
    <cfRule type="cellIs" dxfId="42" priority="768" operator="lessThan">
      <formula>"K$25"</formula>
    </cfRule>
    <cfRule type="cellIs" dxfId="41" priority="769" operator="greaterThan">
      <formula>"J$25"</formula>
    </cfRule>
  </conditionalFormatting>
  <conditionalFormatting sqref="M32">
    <cfRule type="cellIs" dxfId="40" priority="766" operator="lessThan">
      <formula>"K$25"</formula>
    </cfRule>
    <cfRule type="cellIs" dxfId="39" priority="767" operator="greaterThan">
      <formula>"J&amp;25"</formula>
    </cfRule>
  </conditionalFormatting>
  <conditionalFormatting sqref="M32">
    <cfRule type="containsText" dxfId="38" priority="765" operator="containsText" text="Excessivamente elevado">
      <formula>NOT(ISERROR(SEARCH("Excessivamente elevado",M32)))</formula>
    </cfRule>
  </conditionalFormatting>
  <conditionalFormatting sqref="M32">
    <cfRule type="containsText" priority="770" operator="containsText" text="Excessivamente elevado">
      <formula>NOT(ISERROR(SEARCH("Excessivamente elevado",M32)))</formula>
    </cfRule>
    <cfRule type="containsText" dxfId="37" priority="771" operator="containsText" text="Válido">
      <formula>NOT(ISERROR(SEARCH("Válido",M32)))</formula>
    </cfRule>
    <cfRule type="containsText" dxfId="36" priority="772" operator="containsText" text="Inexequível">
      <formula>NOT(ISERROR(SEARCH("Inexequível",M32)))</formula>
    </cfRule>
    <cfRule type="aboveAverage" dxfId="35" priority="773" aboveAverage="0"/>
  </conditionalFormatting>
  <conditionalFormatting sqref="M34">
    <cfRule type="cellIs" dxfId="34" priority="759" operator="lessThan">
      <formula>"K$25"</formula>
    </cfRule>
    <cfRule type="cellIs" dxfId="33" priority="760" operator="greaterThan">
      <formula>"J$25"</formula>
    </cfRule>
  </conditionalFormatting>
  <conditionalFormatting sqref="M34">
    <cfRule type="cellIs" dxfId="32" priority="757" operator="lessThan">
      <formula>"K$25"</formula>
    </cfRule>
    <cfRule type="cellIs" dxfId="31" priority="758" operator="greaterThan">
      <formula>"J&amp;25"</formula>
    </cfRule>
  </conditionalFormatting>
  <conditionalFormatting sqref="M34">
    <cfRule type="containsText" dxfId="30" priority="756" operator="containsText" text="Excessivamente elevado">
      <formula>NOT(ISERROR(SEARCH("Excessivamente elevado",M34)))</formula>
    </cfRule>
  </conditionalFormatting>
  <conditionalFormatting sqref="M34">
    <cfRule type="containsText" priority="761" operator="containsText" text="Excessivamente elevado">
      <formula>NOT(ISERROR(SEARCH("Excessivamente elevado",M34)))</formula>
    </cfRule>
    <cfRule type="containsText" dxfId="29" priority="762" operator="containsText" text="Válido">
      <formula>NOT(ISERROR(SEARCH("Válido",M34)))</formula>
    </cfRule>
    <cfRule type="containsText" dxfId="28" priority="763" operator="containsText" text="Inexequível">
      <formula>NOT(ISERROR(SEARCH("Inexequível",M34)))</formula>
    </cfRule>
    <cfRule type="aboveAverage" dxfId="27" priority="764" aboveAverage="0"/>
  </conditionalFormatting>
  <conditionalFormatting sqref="N33:N34">
    <cfRule type="containsText" dxfId="26" priority="751" operator="containsText" text="Excessivamente elevado">
      <formula>NOT(ISERROR(SEARCH("Excessivamente elevado",N33)))</formula>
    </cfRule>
  </conditionalFormatting>
  <conditionalFormatting sqref="N33:N34">
    <cfRule type="cellIs" dxfId="25" priority="749" operator="lessThan">
      <formula>"K$25"</formula>
    </cfRule>
    <cfRule type="cellIs" dxfId="24" priority="750" operator="greaterThan">
      <formula>"J$25"</formula>
    </cfRule>
  </conditionalFormatting>
  <conditionalFormatting sqref="N33:N34">
    <cfRule type="cellIs" dxfId="23" priority="747" operator="lessThan">
      <formula>"K$25"</formula>
    </cfRule>
    <cfRule type="cellIs" dxfId="22" priority="748" operator="greaterThan">
      <formula>"J&amp;25"</formula>
    </cfRule>
  </conditionalFormatting>
  <conditionalFormatting sqref="N33:N34">
    <cfRule type="containsText" priority="752" operator="containsText" text="Excessivamente elevado">
      <formula>NOT(ISERROR(SEARCH("Excessivamente elevado",N33)))</formula>
    </cfRule>
    <cfRule type="containsText" dxfId="21" priority="753" operator="containsText" text="Válido">
      <formula>NOT(ISERROR(SEARCH("Válido",N33)))</formula>
    </cfRule>
    <cfRule type="containsText" dxfId="20" priority="754" operator="containsText" text="Inexequível">
      <formula>NOT(ISERROR(SEARCH("Inexequível",N33)))</formula>
    </cfRule>
    <cfRule type="aboveAverage" dxfId="19" priority="755" aboveAverage="0"/>
  </conditionalFormatting>
  <conditionalFormatting sqref="N26">
    <cfRule type="containsText" dxfId="18" priority="733" operator="containsText" text="Excessivamente elevado">
      <formula>NOT(ISERROR(SEARCH("Excessivamente elevado",N26)))</formula>
    </cfRule>
  </conditionalFormatting>
  <conditionalFormatting sqref="N26">
    <cfRule type="cellIs" dxfId="17" priority="731" operator="lessThan">
      <formula>"K$25"</formula>
    </cfRule>
    <cfRule type="cellIs" dxfId="16" priority="732" operator="greaterThan">
      <formula>"J$25"</formula>
    </cfRule>
  </conditionalFormatting>
  <conditionalFormatting sqref="N26">
    <cfRule type="cellIs" dxfId="15" priority="729" operator="lessThan">
      <formula>"K$25"</formula>
    </cfRule>
    <cfRule type="cellIs" dxfId="14" priority="730" operator="greaterThan">
      <formula>"J&amp;25"</formula>
    </cfRule>
  </conditionalFormatting>
  <conditionalFormatting sqref="N26">
    <cfRule type="containsText" priority="734" operator="containsText" text="Excessivamente elevado">
      <formula>NOT(ISERROR(SEARCH("Excessivamente elevado",N26)))</formula>
    </cfRule>
    <cfRule type="containsText" dxfId="13" priority="735" operator="containsText" text="Válido">
      <formula>NOT(ISERROR(SEARCH("Válido",N26)))</formula>
    </cfRule>
    <cfRule type="containsText" dxfId="12" priority="736" operator="containsText" text="Inexequível">
      <formula>NOT(ISERROR(SEARCH("Inexequível",N26)))</formula>
    </cfRule>
    <cfRule type="aboveAverage" dxfId="11" priority="737" aboveAverage="0"/>
  </conditionalFormatting>
  <conditionalFormatting sqref="M24:M25 N27:O32">
    <cfRule type="containsText" priority="2517" operator="containsText" text="Excessivamente elevado">
      <formula>NOT(ISERROR(SEARCH("Excessivamente elevado",M24)))</formula>
    </cfRule>
    <cfRule type="containsText" dxfId="10" priority="2518" operator="containsText" text="Válido">
      <formula>NOT(ISERROR(SEARCH("Válido",M24)))</formula>
    </cfRule>
    <cfRule type="containsText" dxfId="9" priority="2519" operator="containsText" text="Inexequível">
      <formula>NOT(ISERROR(SEARCH("Inexequível",M24)))</formula>
    </cfRule>
    <cfRule type="aboveAverage" dxfId="8" priority="2520" aboveAverage="0"/>
  </conditionalFormatting>
  <conditionalFormatting sqref="M33">
    <cfRule type="cellIs" dxfId="7" priority="4" operator="lessThan">
      <formula>"K$25"</formula>
    </cfRule>
    <cfRule type="cellIs" dxfId="6" priority="5" operator="greaterThan">
      <formula>"J$25"</formula>
    </cfRule>
  </conditionalFormatting>
  <conditionalFormatting sqref="M33">
    <cfRule type="cellIs" dxfId="5" priority="2" operator="lessThan">
      <formula>"K$25"</formula>
    </cfRule>
    <cfRule type="cellIs" dxfId="4" priority="3" operator="greaterThan">
      <formula>"J&amp;25"</formula>
    </cfRule>
  </conditionalFormatting>
  <conditionalFormatting sqref="M33">
    <cfRule type="containsText" dxfId="3" priority="1" operator="containsText" text="Excessivamente elevado">
      <formula>NOT(ISERROR(SEARCH("Excessivamente elevado",M33)))</formula>
    </cfRule>
  </conditionalFormatting>
  <conditionalFormatting sqref="M33">
    <cfRule type="containsText" priority="6" operator="containsText" text="Excessivamente elevado">
      <formula>NOT(ISERROR(SEARCH("Excessivamente elevado",M33)))</formula>
    </cfRule>
    <cfRule type="containsText" dxfId="2" priority="7" operator="containsText" text="Válido">
      <formula>NOT(ISERROR(SEARCH("Válido",M33)))</formula>
    </cfRule>
    <cfRule type="containsText" dxfId="1" priority="8" operator="containsText" text="Inexequível">
      <formula>NOT(ISERROR(SEARCH("Inexequível",M33)))</formula>
    </cfRule>
    <cfRule type="aboveAverage" dxfId="0" priority="9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FA73B-CA0F-4E3B-A6C2-34E076BD3372}">
  <dimension ref="B2:R30"/>
  <sheetViews>
    <sheetView topLeftCell="A4" workbookViewId="0">
      <selection activeCell="R16" sqref="R16"/>
    </sheetView>
  </sheetViews>
  <sheetFormatPr defaultRowHeight="15" x14ac:dyDescent="0.25"/>
  <cols>
    <col min="7" max="7" width="10.42578125" bestFit="1" customWidth="1"/>
    <col min="18" max="18" width="11.85546875" bestFit="1" customWidth="1"/>
  </cols>
  <sheetData>
    <row r="2" spans="2:18" x14ac:dyDescent="0.25">
      <c r="B2" s="125" t="s">
        <v>128</v>
      </c>
      <c r="C2" s="125" t="s">
        <v>129</v>
      </c>
      <c r="D2" s="125"/>
    </row>
    <row r="6" spans="2:18" x14ac:dyDescent="0.25">
      <c r="G6" s="124">
        <v>536.64</v>
      </c>
    </row>
    <row r="7" spans="2:18" x14ac:dyDescent="0.25">
      <c r="D7">
        <v>14</v>
      </c>
      <c r="G7" s="124">
        <v>650.79999999999995</v>
      </c>
    </row>
    <row r="8" spans="2:18" x14ac:dyDescent="0.25">
      <c r="G8" s="124">
        <v>550.21</v>
      </c>
    </row>
    <row r="9" spans="2:18" x14ac:dyDescent="0.25">
      <c r="G9" s="124">
        <v>456.44</v>
      </c>
    </row>
    <row r="10" spans="2:18" x14ac:dyDescent="0.25">
      <c r="G10" s="124">
        <v>444.45</v>
      </c>
    </row>
    <row r="11" spans="2:18" x14ac:dyDescent="0.25">
      <c r="G11" s="124">
        <v>663.13</v>
      </c>
    </row>
    <row r="12" spans="2:18" x14ac:dyDescent="0.25">
      <c r="G12" s="124">
        <v>663.13</v>
      </c>
    </row>
    <row r="13" spans="2:18" x14ac:dyDescent="0.25">
      <c r="G13" s="124">
        <v>663.13</v>
      </c>
    </row>
    <row r="14" spans="2:18" x14ac:dyDescent="0.25">
      <c r="G14" s="124">
        <v>663.13</v>
      </c>
    </row>
    <row r="15" spans="2:18" x14ac:dyDescent="0.25">
      <c r="G15" s="124">
        <v>663.13</v>
      </c>
      <c r="R15" s="123">
        <f>(19890*25%)+19890</f>
        <v>24862.5</v>
      </c>
    </row>
    <row r="16" spans="2:18" x14ac:dyDescent="0.25">
      <c r="G16" s="124">
        <v>1002.03</v>
      </c>
    </row>
    <row r="17" spans="7:12" x14ac:dyDescent="0.25">
      <c r="G17" s="124">
        <v>529.6</v>
      </c>
    </row>
    <row r="18" spans="7:12" x14ac:dyDescent="0.25">
      <c r="G18" s="124">
        <v>959.13</v>
      </c>
    </row>
    <row r="19" spans="7:12" x14ac:dyDescent="0.25">
      <c r="G19" s="124">
        <v>883.69</v>
      </c>
    </row>
    <row r="20" spans="7:12" x14ac:dyDescent="0.25">
      <c r="G20" s="124">
        <v>588.69000000000005</v>
      </c>
    </row>
    <row r="21" spans="7:12" x14ac:dyDescent="0.25">
      <c r="G21" s="124">
        <v>588.69000000000005</v>
      </c>
    </row>
    <row r="22" spans="7:12" x14ac:dyDescent="0.25">
      <c r="G22" s="124">
        <v>588.89</v>
      </c>
      <c r="L22" t="s">
        <v>127</v>
      </c>
    </row>
    <row r="23" spans="7:12" x14ac:dyDescent="0.25">
      <c r="G23" s="124">
        <v>588.89</v>
      </c>
    </row>
    <row r="24" spans="7:12" x14ac:dyDescent="0.25">
      <c r="G24" s="124">
        <v>2182.79</v>
      </c>
    </row>
    <row r="25" spans="7:12" x14ac:dyDescent="0.25">
      <c r="G25" s="124">
        <f>TRUNC(SUM(G6:G24),)</f>
        <v>13866</v>
      </c>
      <c r="J25" s="124">
        <f>14595.95</f>
        <v>14595.95</v>
      </c>
      <c r="L25">
        <v>13866.19</v>
      </c>
    </row>
    <row r="28" spans="7:12" x14ac:dyDescent="0.25">
      <c r="G28" t="s">
        <v>125</v>
      </c>
      <c r="J28" s="124">
        <f>J25-G25</f>
        <v>729.95000000000073</v>
      </c>
      <c r="L28" s="124">
        <f>J25-L25</f>
        <v>729.76000000000022</v>
      </c>
    </row>
    <row r="30" spans="7:12" x14ac:dyDescent="0.25">
      <c r="G30" t="s">
        <v>126</v>
      </c>
      <c r="J30">
        <f>(J28/J25)*100</f>
        <v>5.0010448103754861</v>
      </c>
      <c r="L30">
        <f>(L28/J25)*100</f>
        <v>4.9997430794158664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AE879-91C7-48C5-8980-FEF91AC7E0F4}">
  <dimension ref="A1:E6"/>
  <sheetViews>
    <sheetView workbookViewId="0">
      <selection activeCell="A3" sqref="A3:E6"/>
    </sheetView>
  </sheetViews>
  <sheetFormatPr defaultRowHeight="15" x14ac:dyDescent="0.25"/>
  <cols>
    <col min="2" max="2" width="17.42578125" customWidth="1"/>
    <col min="3" max="3" width="12.28515625" customWidth="1"/>
    <col min="4" max="4" width="12.5703125" customWidth="1"/>
    <col min="5" max="5" width="11.28515625" customWidth="1"/>
  </cols>
  <sheetData>
    <row r="1" spans="1:5" x14ac:dyDescent="0.25">
      <c r="A1" t="s">
        <v>92</v>
      </c>
    </row>
    <row r="3" spans="1:5" ht="45" x14ac:dyDescent="0.25">
      <c r="A3" s="5" t="s">
        <v>10</v>
      </c>
      <c r="B3" s="100" t="s">
        <v>93</v>
      </c>
      <c r="C3" s="106" t="s">
        <v>95</v>
      </c>
      <c r="D3" s="100" t="s">
        <v>97</v>
      </c>
      <c r="E3" s="100" t="s">
        <v>98</v>
      </c>
    </row>
    <row r="4" spans="1:5" ht="23.25" customHeight="1" x14ac:dyDescent="0.25">
      <c r="A4" s="5">
        <v>1</v>
      </c>
      <c r="B4" s="106" t="s">
        <v>94</v>
      </c>
      <c r="C4" s="107">
        <v>6000</v>
      </c>
      <c r="D4" s="4"/>
      <c r="E4" s="4"/>
    </row>
    <row r="6" spans="1:5" ht="51" customHeight="1" x14ac:dyDescent="0.25">
      <c r="A6" s="195" t="s">
        <v>96</v>
      </c>
      <c r="B6" s="195"/>
      <c r="C6" s="195"/>
      <c r="D6" s="195"/>
      <c r="E6" s="195"/>
    </row>
  </sheetData>
  <mergeCells count="1">
    <mergeCell ref="A6:E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196" t="s">
        <v>28</v>
      </c>
      <c r="B1" s="197"/>
      <c r="C1" s="197"/>
      <c r="D1" s="197"/>
      <c r="E1" s="197"/>
      <c r="F1" s="197"/>
      <c r="G1" s="197"/>
      <c r="H1" s="197"/>
    </row>
    <row r="2" spans="1:9" s="6" customFormat="1" ht="30" x14ac:dyDescent="0.25">
      <c r="A2" s="9" t="s">
        <v>10</v>
      </c>
      <c r="B2" s="9" t="s">
        <v>29</v>
      </c>
      <c r="C2" s="11" t="s">
        <v>30</v>
      </c>
      <c r="D2" s="10" t="s">
        <v>31</v>
      </c>
      <c r="E2" s="10" t="s">
        <v>32</v>
      </c>
      <c r="F2" s="12" t="s">
        <v>18</v>
      </c>
      <c r="G2" s="12" t="s">
        <v>33</v>
      </c>
      <c r="H2" s="9" t="s">
        <v>34</v>
      </c>
      <c r="I2" s="2" t="s">
        <v>35</v>
      </c>
    </row>
    <row r="3" spans="1:9" ht="135" x14ac:dyDescent="0.25">
      <c r="A3" s="8">
        <v>122</v>
      </c>
      <c r="B3" s="7">
        <v>4016</v>
      </c>
      <c r="C3" s="21" t="s">
        <v>36</v>
      </c>
      <c r="D3" s="18" t="s">
        <v>37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1" t="s">
        <v>38</v>
      </c>
      <c r="D4" s="18" t="s">
        <v>39</v>
      </c>
      <c r="E4" s="1">
        <v>1</v>
      </c>
      <c r="F4" s="16">
        <v>194.93</v>
      </c>
      <c r="G4" s="15">
        <f>F4*E4</f>
        <v>194.93</v>
      </c>
      <c r="H4" s="19"/>
      <c r="I4" s="3" t="s">
        <v>40</v>
      </c>
    </row>
    <row r="5" spans="1:9" ht="105" x14ac:dyDescent="0.25">
      <c r="A5" s="8">
        <v>124</v>
      </c>
      <c r="B5" s="7"/>
      <c r="C5" s="21" t="s">
        <v>41</v>
      </c>
      <c r="D5" s="18" t="s">
        <v>42</v>
      </c>
      <c r="E5" s="1">
        <v>2</v>
      </c>
      <c r="F5" s="16">
        <v>116.59</v>
      </c>
      <c r="G5" s="15">
        <f>F5*E5</f>
        <v>233.18</v>
      </c>
      <c r="H5" s="19"/>
      <c r="I5" s="3" t="s">
        <v>43</v>
      </c>
    </row>
    <row r="6" spans="1:9" x14ac:dyDescent="0.25">
      <c r="C6" s="198" t="s">
        <v>26</v>
      </c>
      <c r="D6" s="198"/>
      <c r="E6" s="198"/>
      <c r="F6" s="198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9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8" ma:contentTypeDescription="Crie um novo documento." ma:contentTypeScope="" ma:versionID="dcf6f166244e9f375accece2eee53b7b">
  <xsd:schema xmlns:xsd="http://www.w3.org/2001/XMLSchema" xmlns:xs="http://www.w3.org/2001/XMLSchema" xmlns:p="http://schemas.microsoft.com/office/2006/metadata/properties" xmlns:ns2="d24f8861-b641-4a7d-8939-db33b24aee54" targetNamespace="http://schemas.microsoft.com/office/2006/metadata/properties" ma:root="true" ma:fieldsID="6e36d08d4eee9729c7c257bb3f2c4c93" ns2:_="">
    <xsd:import namespace="d24f8861-b641-4a7d-8939-db33b24a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B0A5DB-A326-4CDF-AB3C-BAA6AF37B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Serviços revisao padronizacao</vt:lpstr>
      <vt:lpstr>Planilha1</vt:lpstr>
      <vt:lpstr>Planilha de preços</vt:lpstr>
      <vt:lpstr>GRUPO - 19</vt:lpstr>
      <vt:lpstr>'Serviços revisao padronizacao'!_Hlk16782509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Rodrigo Jordão Dias</cp:lastModifiedBy>
  <cp:revision/>
  <cp:lastPrinted>2022-04-25T23:05:42Z</cp:lastPrinted>
  <dcterms:created xsi:type="dcterms:W3CDTF">2020-01-27T17:52:42Z</dcterms:created>
  <dcterms:modified xsi:type="dcterms:W3CDTF">2022-08-09T15:35:46Z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