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23223c20f9b5cfc2/Área de Trabalho/Secomp/Agosto 2022/servicos traducao simultanea e libras/"/>
    </mc:Choice>
  </mc:AlternateContent>
  <xr:revisionPtr revIDLastSave="43" documentId="8_{F1FD2371-91F7-4C58-BE89-3C0153684C9E}" xr6:coauthVersionLast="47" xr6:coauthVersionMax="47" xr10:uidLastSave="{B1409DF0-4FB7-44CF-B295-794574246DB7}"/>
  <bookViews>
    <workbookView xWindow="28680" yWindow="-1365" windowWidth="38640" windowHeight="15840" tabRatio="920" xr2:uid="{00000000-000D-0000-FFFF-FFFF00000000}"/>
  </bookViews>
  <sheets>
    <sheet name="Grupo 01" sheetId="83" r:id="rId1"/>
    <sheet name="Item 11" sheetId="84" r:id="rId2"/>
    <sheet name="Total" sheetId="89" r:id="rId3"/>
    <sheet name="IPCA" sheetId="90" r:id="rId4"/>
    <sheet name="GRUPO - 19" sheetId="54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84" l="1"/>
  <c r="I20" i="84"/>
  <c r="N99" i="83"/>
  <c r="N105" i="83"/>
  <c r="N72" i="83"/>
  <c r="O72" i="83" s="1"/>
  <c r="N67" i="83"/>
  <c r="J72" i="83"/>
  <c r="K72" i="83" s="1"/>
  <c r="J67" i="83"/>
  <c r="N61" i="83"/>
  <c r="I14" i="84"/>
  <c r="I90" i="83"/>
  <c r="I97" i="83"/>
  <c r="I89" i="83"/>
  <c r="J85" i="83" s="1"/>
  <c r="N85" i="83" l="1"/>
  <c r="L74" i="83"/>
  <c r="J11" i="84"/>
  <c r="L20" i="84" s="1"/>
  <c r="K19" i="84"/>
  <c r="L73" i="83"/>
  <c r="K74" i="83"/>
  <c r="K73" i="83"/>
  <c r="L72" i="83"/>
  <c r="E4" i="84"/>
  <c r="J61" i="83"/>
  <c r="L64" i="83" s="1"/>
  <c r="E3" i="84"/>
  <c r="I78" i="83"/>
  <c r="N75" i="83" s="1"/>
  <c r="M26" i="83"/>
  <c r="M22" i="83"/>
  <c r="I50" i="83"/>
  <c r="I46" i="83"/>
  <c r="J99" i="83"/>
  <c r="I57" i="83"/>
  <c r="I95" i="83"/>
  <c r="N92" i="83" s="1"/>
  <c r="J105" i="83"/>
  <c r="I111" i="83"/>
  <c r="I113" i="83"/>
  <c r="I47" i="83"/>
  <c r="I84" i="83"/>
  <c r="K103" i="83" l="1"/>
  <c r="K102" i="83"/>
  <c r="N111" i="83"/>
  <c r="K15" i="84"/>
  <c r="L19" i="84"/>
  <c r="K14" i="84"/>
  <c r="K16" i="84"/>
  <c r="K18" i="84"/>
  <c r="L18" i="84"/>
  <c r="K20" i="84"/>
  <c r="O75" i="83"/>
  <c r="J54" i="83"/>
  <c r="L59" i="83" s="1"/>
  <c r="N54" i="83"/>
  <c r="L99" i="83"/>
  <c r="K101" i="83"/>
  <c r="K13" i="84"/>
  <c r="J75" i="83"/>
  <c r="K109" i="83"/>
  <c r="L100" i="83"/>
  <c r="I42" i="83"/>
  <c r="L110" i="83"/>
  <c r="M30" i="83"/>
  <c r="M34" i="83"/>
  <c r="I31" i="83"/>
  <c r="I30" i="83"/>
  <c r="I39" i="83"/>
  <c r="I34" i="83"/>
  <c r="K99" i="83"/>
  <c r="I38" i="83"/>
  <c r="K100" i="83"/>
  <c r="J92" i="83"/>
  <c r="K98" i="83" s="1"/>
  <c r="I48" i="83"/>
  <c r="I49" i="83" s="1"/>
  <c r="L83" i="83" l="1"/>
  <c r="K90" i="83"/>
  <c r="L91" i="83"/>
  <c r="K91" i="83"/>
  <c r="K59" i="83"/>
  <c r="K96" i="83"/>
  <c r="K97" i="83"/>
  <c r="K81" i="83"/>
  <c r="K83" i="83"/>
  <c r="K89" i="83"/>
  <c r="K88" i="83"/>
  <c r="K75" i="83"/>
  <c r="L75" i="83"/>
  <c r="I32" i="83"/>
  <c r="I40" i="83"/>
  <c r="I41" i="83" s="1"/>
  <c r="K77" i="83"/>
  <c r="K82" i="83"/>
  <c r="E7" i="84" l="1"/>
  <c r="K11" i="84"/>
  <c r="O85" i="83"/>
  <c r="O92" i="83"/>
  <c r="L98" i="83"/>
  <c r="E5" i="84" l="1"/>
  <c r="E6" i="84" s="1"/>
  <c r="L11" i="84"/>
  <c r="L12" i="84"/>
  <c r="K17" i="84"/>
  <c r="K12" i="84"/>
  <c r="O111" i="83"/>
  <c r="O11" i="84"/>
  <c r="O21" i="84" s="1"/>
  <c r="C8" i="89" s="1"/>
  <c r="O105" i="83"/>
  <c r="O99" i="83"/>
  <c r="O67" i="83"/>
  <c r="O61" i="83"/>
  <c r="J111" i="83"/>
  <c r="K110" i="83"/>
  <c r="L114" i="83" l="1"/>
  <c r="L112" i="83"/>
  <c r="L111" i="83"/>
  <c r="L113" i="83"/>
  <c r="K69" i="83"/>
  <c r="K116" i="83"/>
  <c r="L116" i="83"/>
  <c r="K64" i="83"/>
  <c r="L63" i="83"/>
  <c r="K63" i="83"/>
  <c r="K76" i="83"/>
  <c r="K115" i="83"/>
  <c r="K117" i="83"/>
  <c r="K60" i="83"/>
  <c r="K54" i="83"/>
  <c r="L54" i="83"/>
  <c r="K56" i="83"/>
  <c r="K104" i="83"/>
  <c r="K80" i="83"/>
  <c r="K87" i="83"/>
  <c r="K85" i="83"/>
  <c r="K95" i="83"/>
  <c r="K94" i="83"/>
  <c r="K93" i="83"/>
  <c r="K92" i="83"/>
  <c r="K86" i="83"/>
  <c r="L117" i="83"/>
  <c r="L55" i="83"/>
  <c r="L61" i="83"/>
  <c r="L62" i="83"/>
  <c r="L60" i="83"/>
  <c r="L66" i="83"/>
  <c r="L67" i="83"/>
  <c r="L71" i="83"/>
  <c r="L84" i="83"/>
  <c r="L104" i="83"/>
  <c r="L105" i="83"/>
  <c r="O54" i="83"/>
  <c r="K58" i="83"/>
  <c r="K68" i="83"/>
  <c r="K70" i="83"/>
  <c r="K71" i="83"/>
  <c r="K78" i="83"/>
  <c r="K84" i="83"/>
  <c r="K55" i="83"/>
  <c r="K57" i="83"/>
  <c r="K106" i="83"/>
  <c r="K61" i="83"/>
  <c r="K107" i="83"/>
  <c r="K62" i="83"/>
  <c r="K108" i="83"/>
  <c r="K65" i="83"/>
  <c r="K111" i="83"/>
  <c r="K105" i="83"/>
  <c r="K66" i="83"/>
  <c r="K79" i="83"/>
  <c r="K112" i="83"/>
  <c r="K67" i="83"/>
  <c r="K113" i="83"/>
  <c r="K114" i="83"/>
  <c r="E39" i="83"/>
  <c r="E38" i="83"/>
  <c r="E45" i="83"/>
  <c r="E46" i="83"/>
  <c r="E49" i="83"/>
  <c r="I22" i="83"/>
  <c r="I23" i="83"/>
  <c r="I26" i="83"/>
  <c r="E42" i="83"/>
  <c r="E34" i="83"/>
  <c r="E31" i="83"/>
  <c r="E30" i="83"/>
  <c r="E26" i="83"/>
  <c r="E23" i="83"/>
  <c r="E22" i="83"/>
  <c r="O118" i="83" l="1"/>
  <c r="C7" i="89" s="1"/>
  <c r="C9" i="89" s="1"/>
  <c r="I33" i="83"/>
  <c r="I24" i="83"/>
  <c r="I25" i="83" s="1"/>
  <c r="E47" i="83"/>
  <c r="E48" i="83" s="1"/>
  <c r="M31" i="83" l="1"/>
  <c r="M32" i="83" s="1"/>
  <c r="M33" i="83" s="1"/>
  <c r="M23" i="83"/>
  <c r="M24" i="83" s="1"/>
  <c r="M25" i="83" s="1"/>
  <c r="E40" i="83"/>
  <c r="E41" i="83" s="1"/>
  <c r="E32" i="83" l="1"/>
  <c r="E33" i="83" s="1"/>
  <c r="E24" i="83" l="1"/>
  <c r="E25" i="83" s="1"/>
  <c r="G5" i="54" l="1"/>
  <c r="G4" i="54" l="1"/>
  <c r="G3" i="54"/>
  <c r="G6" i="54" l="1"/>
</calcChain>
</file>

<file path=xl/sharedStrings.xml><?xml version="1.0" encoding="utf-8"?>
<sst xmlns="http://schemas.openxmlformats.org/spreadsheetml/2006/main" count="575" uniqueCount="166">
  <si>
    <t>MÉDIA</t>
  </si>
  <si>
    <t>DESVIO PADRÃO AMOSTRAL</t>
  </si>
  <si>
    <t>MÉTODO ESTATÍSCO</t>
  </si>
  <si>
    <t>PREÇO MÍNIMO</t>
  </si>
  <si>
    <t>Contrato</t>
  </si>
  <si>
    <t>ITEM</t>
  </si>
  <si>
    <t>ESPECIFICAÇÃO / FORMATO</t>
  </si>
  <si>
    <t>UND</t>
  </si>
  <si>
    <t>QTD.</t>
  </si>
  <si>
    <t>EMPRESAS</t>
  </si>
  <si>
    <t>PORTE</t>
  </si>
  <si>
    <t>VALOR
UNIT.</t>
  </si>
  <si>
    <t>AVALIÇÃO</t>
  </si>
  <si>
    <t>MÉDIAS/MEDIANA</t>
  </si>
  <si>
    <t>Valor unit.</t>
  </si>
  <si>
    <t>Valor total</t>
  </si>
  <si>
    <t>TOTAL:</t>
  </si>
  <si>
    <t>COEFICIENTE DE VARIAÇÃO (%)</t>
  </si>
  <si>
    <t>COTAÇÕES</t>
  </si>
  <si>
    <t>PARÂMETRO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</si>
  <si>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</si>
  <si>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</si>
  <si>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</si>
  <si>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</si>
  <si>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</si>
  <si>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</si>
  <si>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</si>
  <si>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</si>
  <si>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</si>
  <si>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</si>
  <si>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</si>
  <si>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</si>
  <si>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</si>
  <si>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</si>
  <si>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</si>
  <si>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</si>
  <si>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ME</t>
  </si>
  <si>
    <t>MÉDIA
valores</t>
  </si>
  <si>
    <t>ITEM: 15</t>
  </si>
  <si>
    <t>ITEM: 16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</si>
  <si>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</si>
  <si>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</si>
  <si>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</si>
  <si>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</si>
  <si>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</si>
  <si>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</si>
  <si>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</si>
  <si>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</si>
  <si>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</si>
  <si>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</si>
  <si>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5.</t>
  </si>
  <si>
    <t>6.</t>
  </si>
  <si>
    <t>7.</t>
  </si>
  <si>
    <t>Há flagrante diferença de preços entre ME/EPP e ampla concorrência?</t>
  </si>
  <si>
    <t>8.</t>
  </si>
  <si>
    <t>Há indício de monopólio ?</t>
  </si>
  <si>
    <t>9.</t>
  </si>
  <si>
    <t>10.</t>
  </si>
  <si>
    <t>Há notícias mercadológicas que indiquema ausência de matéria prima no mercado e/ou aumento expressivo de preços em mídias oficiais?</t>
  </si>
  <si>
    <t>GERENCIAMENTO DOS RISCOS:</t>
  </si>
  <si>
    <t>OBSERVAÇÕES
AVALIAÇÃO</t>
  </si>
  <si>
    <t>NÃO</t>
  </si>
  <si>
    <t>SIM</t>
  </si>
  <si>
    <t>ITEM:</t>
  </si>
  <si>
    <t>Seção  de Compras - SECOMP /SUCOP / SAD</t>
  </si>
  <si>
    <t>MAPA COMPARATIVO DE PREÇOS</t>
  </si>
  <si>
    <t>Critérios Estatísticos por item</t>
  </si>
  <si>
    <t>Critérios Estatísticos gerais</t>
  </si>
  <si>
    <t>Grupo 01</t>
  </si>
  <si>
    <t>Coeficiente de variação</t>
  </si>
  <si>
    <t xml:space="preserve">&lt; </t>
  </si>
  <si>
    <t xml:space="preserve">&gt; </t>
  </si>
  <si>
    <t>MEDIANA</t>
  </si>
  <si>
    <t>N/A</t>
  </si>
  <si>
    <t>O serviço comercializado em dólar?</t>
  </si>
  <si>
    <t xml:space="preserve">O valor estimado sugere contratação exclusiva para ME e EPP? </t>
  </si>
  <si>
    <t>Há, pelo menos, 3 empresas ME e EPP participando da cotação? R: Sim, considerando as contratações de outros órgãos que são com empresas ME/EPP</t>
  </si>
  <si>
    <t xml:space="preserve">11. </t>
  </si>
  <si>
    <t>Observar se os preços de internet não estão abarcando promoções temporais e/ou quantitativas que possam influcienciar no preço de forma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</si>
  <si>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</si>
  <si>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</si>
  <si>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</si>
  <si>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Observar se há proposta direta com fornecedor que também esteja fornecendo para a administração (ARP</t>
    </r>
  </si>
  <si>
    <t xml:space="preserve"> e contratos) em preço manifestamente inferior, com vistas ao questionamento e análise crítica.</t>
  </si>
  <si>
    <t>Brasília, 17/05/2022
LEUMAISE APARECIDA DOS SANTOS
Assistente III - Seção de Compras - SECOMP/SUCOP/SAD</t>
  </si>
  <si>
    <t>TOTAL</t>
  </si>
  <si>
    <t xml:space="preserve">ITEM: </t>
  </si>
  <si>
    <t>abaixo da média. Considerado por se tratar de preço público.</t>
  </si>
  <si>
    <t>acima da média. Desconsiderado.</t>
  </si>
  <si>
    <t>Processo SEI n. 0003757-43.2021.4.90.8000</t>
  </si>
  <si>
    <t>Objeto: Contratação de empresa especializada na prestação de serviços de tradução e interpretação, sob demanda, com vistas a atender às necessidades do Conselho da Justiça Federal, compreendendo o seguinte: lote 1: serviços de tradução simultânea de idiomas estrangeiros para a língua portuguesa e vice-versa, sob demanda, compreendendo o fornecimento de sistema completo de tradução, cabines de tradução com isolamento acústico, e equipamentos de áudio para tradução verbal, elote 2: serviços de interpretação da língua brasileira de sinais – LIBRAS, sob demanda.</t>
  </si>
  <si>
    <t>Intercult Gestao e Producao em Projetos EIRELI                           CNPJ: 12.910.861/0001-96</t>
  </si>
  <si>
    <t>EPP</t>
  </si>
  <si>
    <t>Contrato n. 67/2020 - II T.A. STJ</t>
  </si>
  <si>
    <t>Cabine de tradução simultânea com console e cadeiras Locação e montagem de cabine acarpetada com equipamento de tradução simultânea/sonorização, headphones; microfones, controle de intérpretes, transmissores com 03 canais, cadeiras e isolamento acústico.</t>
  </si>
  <si>
    <t xml:space="preserve">Locação de equipamentos de interpretação/tradução simultânea infravermelho, que atendam as normas vigentes e aos padrões da APIC – Associação Profissional de Intérpretes de Conferência e da AIIC – Associação Internacional de Intérpretes de Conferências. </t>
  </si>
  <si>
    <t>Locação de fones auriculares com receptores infravermelho, sem fio, a fim de garantir uma transmissão livre de ruído.</t>
  </si>
  <si>
    <t>Central de distribuição, controle e recolhimento dos fones de ouvido, sendo profissional capacitado responsável pela distribuição, controle e recolhimento dos fones de ouvido com os respectivos equipamentos receptores, assim como, pela imediata substituição de equipamentos que, porventura, apresentem algum tipo de defeito.</t>
  </si>
  <si>
    <t>Serviços de intérprete  de profissional capacitado especializado em interpretação simultânea nos idiomas:
português/inglês/português português/espanhol/português português/italiano/português português/francês/português.Português/alemão/português</t>
  </si>
  <si>
    <t>Locação de microfone tipo Headset, com sistema sem fio Cabeça, contendo Transmissor, Receptor e Microfone Headset.</t>
  </si>
  <si>
    <t xml:space="preserve">Técnico operador para interpretação/ tradução simultânea e transmissão para reuniões em espaços multifuncionais </t>
  </si>
  <si>
    <t>Locação e montagem de equipamento de sonorização ambiente, composto de caixas acústicas de 250 watts RMS, com pedestais, 3 microfones com fio e pedestal de mesa, 01 microfone com fio de lapela, 1 microfone de mão sem fio, mesa de som, amplificador, cabos e conectores necessários à instalação dos equipamentos e 01 canal de interpretação para atender um público de até 600 pessoas.</t>
  </si>
  <si>
    <t>Serviços de intérprete de libras, com alocação de profissional com conhecimentos técnicos especializados, com experiência de, no mínimo 6 meses em eventos de trabalho com a presença de autoridades, na interpretação da língua falada para a língua sinalizada e vice-versa observando os seguintes preceitos éticos.</t>
  </si>
  <si>
    <t>diárias</t>
  </si>
  <si>
    <t>diária</t>
  </si>
  <si>
    <t>Alberto Antonio Alves de Oliveira Granato    CNPJ: 08.202.383/0001-92</t>
  </si>
  <si>
    <t>Barcelô Eventos EIRELI     CNPJ: 19.086.382/0001-46</t>
  </si>
  <si>
    <t>DF turismo e Eventos LTDA                       CNPJ: 07.832.586/0001-08</t>
  </si>
  <si>
    <t>Universidade Fed. Pará                      Ata P. E. n. 8/2022</t>
  </si>
  <si>
    <t>CWDR Produções e Eventos LTDA           CNPJ: 23.172.445/0001-54</t>
  </si>
  <si>
    <t xml:space="preserve">Kaktus Com. P. P. Eventos LTDA   CNPJ: 35.851.348/0001-77 </t>
  </si>
  <si>
    <t>RD7 Prod. Eventos Int. LTDA        CNPJ: 13.325.593/0001-08</t>
  </si>
  <si>
    <t>Exemplus Agência de V. e T. LTDA    CNPJ: 02.977.786/0001-27</t>
  </si>
  <si>
    <t>Ministério Pub. União         Ata P.E. n. 13/2021</t>
  </si>
  <si>
    <t>Grupamento de apoio de Brasília                                   Ata P.E. n. 23/2022</t>
  </si>
  <si>
    <t>Comprasnet / outros</t>
  </si>
  <si>
    <t>Tribunal de Contas da União
Termo de Contrato n. 16/2019 (II T.A)</t>
  </si>
  <si>
    <t>Una Marketing de Eventos Eireli
CNPJ: 05.969.672/0001-23</t>
  </si>
  <si>
    <t>Una Comunicação e Participação Ltda
CNPJ: 05.969.672/0001-23</t>
  </si>
  <si>
    <t>Demais</t>
  </si>
  <si>
    <t>Serviços de intérprete  de profissional capacitado especializado em interpretação simultânea nos idiomas:
português/mandarim/português</t>
  </si>
  <si>
    <t>Serviços de intérprete  de profissional capacitado especializado em interpretação simultânea nos idiomas:
português/árabe/porporttuguês</t>
  </si>
  <si>
    <t>Inexequível: inferior a 70% da média de preços obtidos</t>
  </si>
  <si>
    <t>Preços execessivamene elevados: superior a 30% da média de preços obtidos</t>
  </si>
  <si>
    <t>Ministério da Defesa
Contrato n. 031/2019
(II T.A)</t>
  </si>
  <si>
    <t>UP Eventos Ltda
CNPJ: 05.969.672/0001-23</t>
  </si>
  <si>
    <t>Comando da Aeronática
Grupamento de Apoio de Brasília
Ata P.E. n. 23/2022</t>
  </si>
  <si>
    <t>Conselho Regional dos Técnicos Industriais do Estado de São Paulo
Ata P.E n. 14/2022</t>
  </si>
  <si>
    <t>Full House Buffet Produções e Eventos Eireli
CNPJ: 31.420.049/0001-27</t>
  </si>
  <si>
    <t xml:space="preserve">COREN - RS
 Ata P. E. n. 7/2022                                  </t>
  </si>
  <si>
    <t>TRE -  Maranhão
Ata P. E. n. 12/2022</t>
  </si>
  <si>
    <t>TRT 5ª Região
Ata P. E. n. 7/2022</t>
  </si>
  <si>
    <t>TST 1ª Região
Ata P. E. 22/2022</t>
  </si>
  <si>
    <t>Ministério da Defesa
Contrato n. 031/2019
(II T.A)*</t>
  </si>
  <si>
    <t>Itens do contrato Ministério da Defesa (CTR 31/2019, atualizado nos termos do 1º Termo de Apostilamento, bem como vairação do IPCA/IBGE do período 08/2021 a 07/2022)</t>
  </si>
  <si>
    <r>
      <t>C</t>
    </r>
    <r>
      <rPr>
        <b/>
        <sz val="11"/>
        <color theme="1"/>
        <rFont val="Calibri"/>
        <family val="2"/>
        <scheme val="minor"/>
      </rPr>
      <t>ontrato 031/2019 - Ministério da Defessa</t>
    </r>
  </si>
  <si>
    <t>MÉT ESTATÍSCO</t>
  </si>
  <si>
    <t>Tribunal de Justiça do Estado do Maranhão
Ata P.E n. 34/2022 (agosto/2022)</t>
  </si>
  <si>
    <t>Vitoria Serviços Gerais e Empreendimentos Ltda
CNPJ: 17.465.579/0001-60;</t>
  </si>
  <si>
    <t>Ministério da Defesa 
Secretaria de Organização Institucional
Ata P.E 11/2022 (SRP)</t>
  </si>
  <si>
    <t>Oriente-se Produções Ltda
CNPJ: 16.894.574/0001-90</t>
  </si>
  <si>
    <t>Ministerio da Defesa
Escola Superior de Guerra / RJ
Ata P. E n. 5/2022</t>
  </si>
  <si>
    <t>Rangel Produções Eventos e Serviços Ltda
CNPJ: 39.826.205/0001-66</t>
  </si>
  <si>
    <t>Escola da Magistratura do Estado do Rio de Janeiro
Ata P.E n. 05/2021</t>
  </si>
  <si>
    <t>Comando da Aeronáutica
Grupamento de apoio de Brasília                                   Ata P.E. n. 23/2022</t>
  </si>
  <si>
    <t>Fornecedor</t>
  </si>
  <si>
    <t>Proposta Comercial n. 012/2022</t>
  </si>
  <si>
    <t>InterCult - Gestão e Produção em Projetos Eireli
CNPJ: 12.910.861/0001-96</t>
  </si>
  <si>
    <t>TOTAL DOS GRUPOS/ITENS</t>
  </si>
  <si>
    <t>GRUPO/ITEM</t>
  </si>
  <si>
    <t>Grupo 1</t>
  </si>
  <si>
    <t xml:space="preserve">SESC - AR.CE
 Ata P. E. n. 24/2021            </t>
  </si>
  <si>
    <t>Escola da Magistratura do Rio de Janeiro
Ata P.E 05/2021</t>
  </si>
  <si>
    <t>Considerado por ser proposta comercial de potencial fornecedor e está acima do preço publico considerado</t>
  </si>
  <si>
    <t>acima da média. CONSIDERADO, pois não se obtevbe mais preços para uma melhor análise</t>
  </si>
  <si>
    <t>abaixo da média. Apesar de ser preço público, foi DESCONSIDERADO por possuir quantitativo muito superior à demanda CJF (9.600)</t>
  </si>
  <si>
    <t>DESCONSIDERADO. Apesar de ser preço público, pois possui quantitivos bastante superiores à demanda CJF (96)</t>
  </si>
  <si>
    <r>
      <t xml:space="preserve">Há flagrante diferença de preços entre o mapa e o valor inicialmente orçado nos estudos tecnicos preliminares? </t>
    </r>
    <r>
      <rPr>
        <sz val="9"/>
        <color rgb="FF0070C0"/>
        <rFont val="Calibri"/>
        <family val="2"/>
        <scheme val="minor"/>
      </rPr>
      <t>A diferença ocorreu em razão da desconsideração de preços de contratos não vigentes, atualização com base em termos aditivos e/ou indice IPCA, visto serem preços com mais de um ano</t>
    </r>
  </si>
  <si>
    <t>https://www3.bcb.gov.br/CALCIDADAO/publico/corrigirPorIndice.do?method=corrigirPorIndice</t>
  </si>
  <si>
    <t>Acesso em 22/08/2022</t>
  </si>
  <si>
    <r>
      <rPr>
        <b/>
        <sz val="11"/>
        <color theme="1"/>
        <rFont val="Calibri"/>
        <family val="2"/>
        <scheme val="minor"/>
      </rPr>
      <t>ARMINDO DIAS FILHO</t>
    </r>
    <r>
      <rPr>
        <sz val="11"/>
        <color theme="1"/>
        <rFont val="Calibri"/>
        <family val="2"/>
        <scheme val="minor"/>
      </rPr>
      <t xml:space="preserve">
Técnico Judiciário - Seção de Compras
SAD/SUCOP/SECOMP</t>
    </r>
  </si>
  <si>
    <r>
      <t xml:space="preserve">LEUMAISE APARECIDA DOS SANTOS
</t>
    </r>
    <r>
      <rPr>
        <sz val="11"/>
        <color rgb="FF000000"/>
        <rFont val="Calibri Light"/>
        <family val="2"/>
        <scheme val="major"/>
      </rPr>
      <t>Técnico Judiciário - Seção de Compras
SAD/SUCOP/SECOMP</t>
    </r>
    <r>
      <rPr>
        <b/>
        <sz val="11"/>
        <color rgb="FF000000"/>
        <rFont val="Calibri Light"/>
        <family val="2"/>
        <scheme val="major"/>
      </rPr>
      <t xml:space="preserve">
</t>
    </r>
  </si>
  <si>
    <t>DESCONSIDERADO. Apesar de ser preço público, pois possui quantitivos bastante superiores à demanda CJF (816)</t>
  </si>
  <si>
    <t>VALOR TOTAL</t>
  </si>
  <si>
    <t>Item 11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</si>
  <si>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
*Os riscos que influenciam diretemente na seleção do fornecedor devem ser encaminhados à Seção de Licitações.
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</si>
</sst>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double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0" borderId="35" applyNumberFormat="0" applyFill="0" applyAlignment="0" applyProtection="0"/>
    <xf numFmtId="0" fontId="5" fillId="8" borderId="0" applyNumberFormat="0" applyBorder="0" applyAlignment="0" applyProtection="0"/>
    <xf numFmtId="0" fontId="17" fillId="0" borderId="40" applyNumberFormat="0" applyFill="0" applyAlignment="0" applyProtection="0"/>
    <xf numFmtId="9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22" fillId="0" borderId="56" applyNumberFormat="0" applyFill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57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</cellStyleXfs>
  <cellXfs count="3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2" fillId="2" borderId="3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4" fontId="12" fillId="0" borderId="0" xfId="0" applyNumberFormat="1" applyFont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11" fillId="7" borderId="39" xfId="6" applyNumberFormat="1" applyFont="1" applyBorder="1" applyAlignment="1">
      <alignment horizontal="center" vertical="center" wrapText="1"/>
    </xf>
    <xf numFmtId="0" fontId="12" fillId="8" borderId="0" xfId="8" applyFont="1"/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4" fontId="13" fillId="2" borderId="3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44" fontId="15" fillId="11" borderId="27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90" wrapText="1"/>
    </xf>
    <xf numFmtId="44" fontId="15" fillId="11" borderId="20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44" fontId="13" fillId="2" borderId="4" xfId="0" applyNumberFormat="1" applyFont="1" applyFill="1" applyBorder="1" applyAlignment="1">
      <alignment horizontal="center" vertical="center"/>
    </xf>
    <xf numFmtId="44" fontId="13" fillId="2" borderId="8" xfId="0" applyNumberFormat="1" applyFont="1" applyFill="1" applyBorder="1" applyAlignment="1">
      <alignment horizontal="center" vertical="center"/>
    </xf>
    <xf numFmtId="44" fontId="13" fillId="2" borderId="2" xfId="0" applyNumberFormat="1" applyFont="1" applyFill="1" applyBorder="1" applyAlignment="1">
      <alignment horizontal="center" vertical="center"/>
    </xf>
    <xf numFmtId="44" fontId="11" fillId="7" borderId="38" xfId="6" applyNumberFormat="1" applyFont="1" applyBorder="1" applyAlignment="1">
      <alignment horizontal="center" vertical="center" wrapText="1"/>
    </xf>
    <xf numFmtId="44" fontId="13" fillId="2" borderId="14" xfId="0" applyNumberFormat="1" applyFont="1" applyFill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 wrapText="1"/>
    </xf>
    <xf numFmtId="0" fontId="15" fillId="8" borderId="0" xfId="8" applyFont="1"/>
    <xf numFmtId="0" fontId="15" fillId="0" borderId="0" xfId="0" applyFont="1" applyAlignment="1">
      <alignment horizontal="center" vertical="center"/>
    </xf>
    <xf numFmtId="44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20" fillId="9" borderId="0" xfId="11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12" fillId="0" borderId="0" xfId="8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0" fontId="17" fillId="0" borderId="40" xfId="9" applyFill="1" applyAlignment="1">
      <alignment horizontal="left" vertical="center"/>
    </xf>
    <xf numFmtId="0" fontId="17" fillId="0" borderId="40" xfId="9" applyFill="1"/>
    <xf numFmtId="0" fontId="17" fillId="0" borderId="40" xfId="9" applyFill="1" applyAlignment="1">
      <alignment horizontal="center" vertical="center"/>
    </xf>
    <xf numFmtId="44" fontId="17" fillId="0" borderId="40" xfId="9" applyNumberFormat="1" applyFill="1" applyAlignment="1">
      <alignment horizontal="center" vertical="center"/>
    </xf>
    <xf numFmtId="44" fontId="22" fillId="0" borderId="0" xfId="12" applyNumberFormat="1" applyFill="1" applyBorder="1" applyAlignment="1">
      <alignment horizontal="center" vertical="center"/>
    </xf>
    <xf numFmtId="44" fontId="5" fillId="17" borderId="58" xfId="17" applyNumberFormat="1" applyBorder="1" applyAlignment="1">
      <alignment horizontal="center" vertical="center"/>
    </xf>
    <xf numFmtId="0" fontId="5" fillId="17" borderId="58" xfId="17" applyBorder="1"/>
    <xf numFmtId="9" fontId="24" fillId="14" borderId="0" xfId="14" applyNumberFormat="1" applyAlignment="1">
      <alignment horizontal="center" vertical="center"/>
    </xf>
    <xf numFmtId="9" fontId="23" fillId="13" borderId="0" xfId="13" applyNumberFormat="1" applyAlignment="1">
      <alignment horizontal="center" vertical="center"/>
    </xf>
    <xf numFmtId="44" fontId="5" fillId="17" borderId="0" xfId="17" quotePrefix="1" applyNumberFormat="1" applyAlignment="1">
      <alignment horizontal="left" vertical="center"/>
    </xf>
    <xf numFmtId="0" fontId="17" fillId="0" borderId="59" xfId="9" applyFill="1" applyBorder="1"/>
    <xf numFmtId="0" fontId="17" fillId="0" borderId="59" xfId="9" applyFill="1" applyBorder="1" applyAlignment="1">
      <alignment horizontal="center" vertical="center"/>
    </xf>
    <xf numFmtId="44" fontId="17" fillId="0" borderId="59" xfId="9" applyNumberFormat="1" applyFill="1" applyBorder="1" applyAlignment="1">
      <alignment horizontal="center" vertical="center"/>
    </xf>
    <xf numFmtId="0" fontId="17" fillId="0" borderId="0" xfId="9" applyFill="1" applyBorder="1" applyAlignment="1">
      <alignment horizontal="left" vertical="center"/>
    </xf>
    <xf numFmtId="0" fontId="28" fillId="0" borderId="56" xfId="12" applyFont="1" applyAlignment="1"/>
    <xf numFmtId="0" fontId="17" fillId="0" borderId="0" xfId="9" applyFill="1" applyBorder="1"/>
    <xf numFmtId="0" fontId="17" fillId="0" borderId="0" xfId="9" applyFill="1" applyBorder="1" applyAlignment="1">
      <alignment horizontal="center" vertical="center"/>
    </xf>
    <xf numFmtId="44" fontId="17" fillId="0" borderId="0" xfId="9" applyNumberFormat="1" applyFill="1" applyBorder="1" applyAlignment="1">
      <alignment horizontal="center" vertical="center"/>
    </xf>
    <xf numFmtId="0" fontId="17" fillId="0" borderId="59" xfId="9" applyFill="1" applyBorder="1" applyAlignment="1">
      <alignment horizontal="left" vertical="center"/>
    </xf>
    <xf numFmtId="9" fontId="5" fillId="0" borderId="0" xfId="16" applyNumberFormat="1" applyFill="1" applyAlignment="1">
      <alignment horizontal="center" vertical="center"/>
    </xf>
    <xf numFmtId="44" fontId="3" fillId="17" borderId="0" xfId="17" applyNumberFormat="1" applyFont="1" applyAlignment="1">
      <alignment horizontal="left" vertical="top"/>
    </xf>
    <xf numFmtId="44" fontId="5" fillId="17" borderId="0" xfId="17" applyNumberFormat="1" applyAlignment="1">
      <alignment horizontal="left" vertical="center"/>
    </xf>
    <xf numFmtId="44" fontId="5" fillId="17" borderId="0" xfId="17" applyNumberFormat="1" applyAlignment="1">
      <alignment horizontal="center" vertical="center"/>
    </xf>
    <xf numFmtId="44" fontId="12" fillId="0" borderId="0" xfId="0" quotePrefix="1" applyNumberFormat="1" applyFont="1" applyAlignment="1">
      <alignment horizontal="left" vertical="center"/>
    </xf>
    <xf numFmtId="9" fontId="25" fillId="15" borderId="57" xfId="15" applyNumberFormat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19" fillId="0" borderId="0" xfId="7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29" fillId="10" borderId="35" xfId="7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1" fillId="10" borderId="0" xfId="0" applyFont="1" applyFill="1" applyAlignment="1">
      <alignment vertical="top"/>
    </xf>
    <xf numFmtId="0" fontId="31" fillId="10" borderId="0" xfId="0" applyFont="1" applyFill="1" applyAlignment="1">
      <alignment horizontal="left" vertical="top"/>
    </xf>
    <xf numFmtId="0" fontId="30" fillId="10" borderId="0" xfId="0" applyFont="1" applyFill="1" applyAlignment="1">
      <alignment horizontal="left" vertical="top"/>
    </xf>
    <xf numFmtId="0" fontId="34" fillId="17" borderId="58" xfId="17" applyFont="1" applyBorder="1" applyAlignment="1">
      <alignment horizontal="left" vertical="center"/>
    </xf>
    <xf numFmtId="44" fontId="5" fillId="0" borderId="0" xfId="17" applyNumberFormat="1" applyFill="1" applyAlignment="1">
      <alignment horizontal="center" vertical="center"/>
    </xf>
    <xf numFmtId="44" fontId="35" fillId="11" borderId="20" xfId="0" applyNumberFormat="1" applyFont="1" applyFill="1" applyBorder="1" applyAlignment="1">
      <alignment horizontal="center" vertical="center"/>
    </xf>
    <xf numFmtId="0" fontId="29" fillId="10" borderId="65" xfId="7" applyFont="1" applyFill="1" applyBorder="1" applyAlignment="1">
      <alignment vertical="top"/>
    </xf>
    <xf numFmtId="44" fontId="11" fillId="7" borderId="69" xfId="6" applyNumberFormat="1" applyFont="1" applyBorder="1" applyAlignment="1">
      <alignment horizontal="center" vertical="center" wrapText="1"/>
    </xf>
    <xf numFmtId="44" fontId="11" fillId="7" borderId="71" xfId="6" applyNumberFormat="1" applyFont="1" applyBorder="1" applyAlignment="1">
      <alignment horizontal="center" vertical="center" wrapText="1"/>
    </xf>
    <xf numFmtId="44" fontId="35" fillId="11" borderId="27" xfId="0" applyNumberFormat="1" applyFont="1" applyFill="1" applyBorder="1" applyAlignment="1">
      <alignment horizontal="center" vertical="center"/>
    </xf>
    <xf numFmtId="44" fontId="15" fillId="11" borderId="72" xfId="0" applyNumberFormat="1" applyFont="1" applyFill="1" applyBorder="1" applyAlignment="1">
      <alignment horizontal="center" vertical="center"/>
    </xf>
    <xf numFmtId="44" fontId="15" fillId="18" borderId="61" xfId="0" applyNumberFormat="1" applyFont="1" applyFill="1" applyBorder="1"/>
    <xf numFmtId="0" fontId="30" fillId="10" borderId="1" xfId="0" applyFont="1" applyFill="1" applyBorder="1" applyAlignment="1">
      <alignment horizontal="center" vertical="top"/>
    </xf>
    <xf numFmtId="10" fontId="15" fillId="11" borderId="31" xfId="0" applyNumberFormat="1" applyFont="1" applyFill="1" applyBorder="1" applyAlignment="1">
      <alignment horizontal="center" vertical="center"/>
    </xf>
    <xf numFmtId="10" fontId="15" fillId="11" borderId="28" xfId="0" applyNumberFormat="1" applyFont="1" applyFill="1" applyBorder="1" applyAlignment="1">
      <alignment horizontal="center" vertical="center"/>
    </xf>
    <xf numFmtId="10" fontId="15" fillId="11" borderId="32" xfId="0" applyNumberFormat="1" applyFont="1" applyFill="1" applyBorder="1" applyAlignment="1">
      <alignment horizontal="center" vertical="center"/>
    </xf>
    <xf numFmtId="10" fontId="15" fillId="11" borderId="3" xfId="0" applyNumberFormat="1" applyFont="1" applyFill="1" applyBorder="1" applyAlignment="1">
      <alignment horizontal="center" vertical="center"/>
    </xf>
    <xf numFmtId="10" fontId="15" fillId="11" borderId="29" xfId="0" applyNumberFormat="1" applyFont="1" applyFill="1" applyBorder="1" applyAlignment="1">
      <alignment horizontal="center" vertical="center"/>
    </xf>
    <xf numFmtId="10" fontId="15" fillId="11" borderId="73" xfId="0" applyNumberFormat="1" applyFont="1" applyFill="1" applyBorder="1" applyAlignment="1">
      <alignment horizontal="center" vertical="center"/>
    </xf>
    <xf numFmtId="10" fontId="15" fillId="11" borderId="36" xfId="0" applyNumberFormat="1" applyFont="1" applyFill="1" applyBorder="1" applyAlignment="1">
      <alignment horizontal="center" vertical="center"/>
    </xf>
    <xf numFmtId="10" fontId="15" fillId="11" borderId="30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4" fontId="13" fillId="2" borderId="30" xfId="0" applyNumberFormat="1" applyFont="1" applyFill="1" applyBorder="1" applyAlignment="1">
      <alignment horizontal="center" vertical="center"/>
    </xf>
    <xf numFmtId="44" fontId="13" fillId="0" borderId="28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44" fontId="14" fillId="2" borderId="8" xfId="0" applyNumberFormat="1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44" fontId="15" fillId="11" borderId="27" xfId="0" applyNumberFormat="1" applyFont="1" applyFill="1" applyBorder="1" applyAlignment="1">
      <alignment horizontal="center" vertical="center" wrapText="1"/>
    </xf>
    <xf numFmtId="10" fontId="15" fillId="11" borderId="0" xfId="0" applyNumberFormat="1" applyFont="1" applyFill="1" applyBorder="1" applyAlignment="1">
      <alignment horizontal="center" vertical="center"/>
    </xf>
    <xf numFmtId="0" fontId="12" fillId="0" borderId="0" xfId="8" applyFont="1" applyFill="1" applyBorder="1"/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0" fontId="15" fillId="0" borderId="0" xfId="8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/>
    </xf>
    <xf numFmtId="0" fontId="20" fillId="0" borderId="0" xfId="1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2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textRotation="90" wrapText="1"/>
    </xf>
    <xf numFmtId="0" fontId="21" fillId="0" borderId="4" xfId="0" applyFont="1" applyBorder="1" applyAlignment="1">
      <alignment horizontal="center" vertical="top" wrapText="1"/>
    </xf>
    <xf numFmtId="44" fontId="13" fillId="0" borderId="30" xfId="0" applyNumberFormat="1" applyFont="1" applyBorder="1" applyAlignment="1">
      <alignment horizontal="center" vertical="center"/>
    </xf>
    <xf numFmtId="10" fontId="15" fillId="11" borderId="7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44" fontId="0" fillId="0" borderId="0" xfId="0" applyNumberFormat="1"/>
    <xf numFmtId="44" fontId="15" fillId="11" borderId="21" xfId="0" applyNumberFormat="1" applyFont="1" applyFill="1" applyBorder="1" applyAlignment="1">
      <alignment horizontal="center" vertical="center" wrapText="1"/>
    </xf>
    <xf numFmtId="0" fontId="15" fillId="0" borderId="0" xfId="8" applyFont="1" applyFill="1"/>
    <xf numFmtId="2" fontId="12" fillId="0" borderId="0" xfId="0" applyNumberFormat="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44" fontId="16" fillId="2" borderId="2" xfId="0" applyNumberFormat="1" applyFont="1" applyFill="1" applyBorder="1" applyAlignment="1">
      <alignment horizontal="center" vertical="top" wrapText="1"/>
    </xf>
    <xf numFmtId="44" fontId="13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 indent="1"/>
    </xf>
    <xf numFmtId="0" fontId="20" fillId="0" borderId="0" xfId="11" applyFont="1" applyFill="1" applyAlignment="1">
      <alignment horizontal="right" indent="1"/>
    </xf>
    <xf numFmtId="44" fontId="12" fillId="2" borderId="4" xfId="0" applyNumberFormat="1" applyFont="1" applyFill="1" applyBorder="1" applyAlignment="1">
      <alignment horizontal="center" vertical="center"/>
    </xf>
    <xf numFmtId="10" fontId="15" fillId="11" borderId="77" xfId="1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44" fontId="15" fillId="11" borderId="6" xfId="0" applyNumberFormat="1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44" fontId="13" fillId="2" borderId="1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horizontal="center" vertical="center"/>
    </xf>
    <xf numFmtId="44" fontId="15" fillId="11" borderId="74" xfId="0" applyNumberFormat="1" applyFont="1" applyFill="1" applyBorder="1" applyAlignment="1">
      <alignment horizontal="center"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4" fontId="12" fillId="2" borderId="8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textRotation="90" wrapText="1"/>
    </xf>
    <xf numFmtId="0" fontId="38" fillId="7" borderId="1" xfId="6" applyFont="1" applyBorder="1" applyAlignment="1">
      <alignment vertical="center"/>
    </xf>
    <xf numFmtId="0" fontId="3" fillId="20" borderId="1" xfId="19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0" applyNumberFormat="1" applyBorder="1" applyAlignment="1">
      <alignment horizontal="left" vertical="center" wrapText="1"/>
    </xf>
    <xf numFmtId="44" fontId="0" fillId="0" borderId="1" xfId="0" applyNumberFormat="1" applyBorder="1" applyAlignment="1">
      <alignment horizontal="left" vertical="center"/>
    </xf>
    <xf numFmtId="0" fontId="38" fillId="19" borderId="1" xfId="18" applyFont="1" applyBorder="1" applyAlignment="1">
      <alignment vertical="center"/>
    </xf>
    <xf numFmtId="44" fontId="38" fillId="19" borderId="1" xfId="18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44" fontId="13" fillId="2" borderId="13" xfId="0" applyNumberFormat="1" applyFont="1" applyFill="1" applyBorder="1" applyAlignment="1">
      <alignment horizontal="center" vertical="center"/>
    </xf>
    <xf numFmtId="44" fontId="13" fillId="2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wrapText="1"/>
    </xf>
    <xf numFmtId="10" fontId="15" fillId="11" borderId="18" xfId="0" applyNumberFormat="1" applyFont="1" applyFill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/>
    </xf>
    <xf numFmtId="44" fontId="13" fillId="0" borderId="1" xfId="0" applyNumberFormat="1" applyFont="1" applyBorder="1" applyAlignment="1">
      <alignment horizontal="center" vertical="center"/>
    </xf>
    <xf numFmtId="44" fontId="13" fillId="11" borderId="3" xfId="0" applyNumberFormat="1" applyFont="1" applyFill="1" applyBorder="1" applyAlignment="1">
      <alignment horizontal="center" vertical="center" wrapText="1"/>
    </xf>
    <xf numFmtId="44" fontId="12" fillId="11" borderId="3" xfId="0" applyNumberFormat="1" applyFont="1" applyFill="1" applyBorder="1" applyAlignment="1">
      <alignment horizontal="center" vertical="center"/>
    </xf>
    <xf numFmtId="44" fontId="12" fillId="11" borderId="0" xfId="0" applyNumberFormat="1" applyFont="1" applyFill="1" applyBorder="1" applyAlignment="1">
      <alignment horizontal="center" vertical="center" wrapText="1"/>
    </xf>
    <xf numFmtId="44" fontId="12" fillId="11" borderId="73" xfId="0" applyNumberFormat="1" applyFont="1" applyFill="1" applyBorder="1" applyAlignment="1">
      <alignment horizontal="center" vertical="center" wrapText="1"/>
    </xf>
    <xf numFmtId="44" fontId="13" fillId="11" borderId="73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17" borderId="58" xfId="17" applyFont="1" applyBorder="1"/>
    <xf numFmtId="44" fontId="5" fillId="17" borderId="0" xfId="17" applyNumberFormat="1" applyFont="1" applyBorder="1" applyAlignment="1">
      <alignment horizontal="center" vertical="top" wrapText="1"/>
    </xf>
    <xf numFmtId="44" fontId="5" fillId="0" borderId="0" xfId="16" quotePrefix="1" applyNumberFormat="1" applyFont="1" applyFill="1" applyAlignment="1">
      <alignment horizontal="left" vertical="center"/>
    </xf>
    <xf numFmtId="44" fontId="12" fillId="11" borderId="44" xfId="0" applyNumberFormat="1" applyFont="1" applyFill="1" applyBorder="1" applyAlignment="1">
      <alignment horizontal="center" vertical="center" wrapText="1"/>
    </xf>
    <xf numFmtId="44" fontId="12" fillId="11" borderId="55" xfId="0" applyNumberFormat="1" applyFont="1" applyFill="1" applyBorder="1" applyAlignment="1">
      <alignment horizontal="center" vertical="center" wrapText="1"/>
    </xf>
    <xf numFmtId="44" fontId="12" fillId="11" borderId="46" xfId="0" applyNumberFormat="1" applyFont="1" applyFill="1" applyBorder="1" applyAlignment="1">
      <alignment horizontal="center" vertical="center"/>
    </xf>
    <xf numFmtId="44" fontId="12" fillId="11" borderId="46" xfId="0" applyNumberFormat="1" applyFont="1" applyFill="1" applyBorder="1" applyAlignment="1">
      <alignment horizontal="center" vertical="center" wrapText="1"/>
    </xf>
    <xf numFmtId="44" fontId="12" fillId="11" borderId="49" xfId="0" applyNumberFormat="1" applyFont="1" applyFill="1" applyBorder="1" applyAlignment="1">
      <alignment horizontal="center" vertical="center" wrapText="1"/>
    </xf>
    <xf numFmtId="44" fontId="12" fillId="11" borderId="54" xfId="0" applyNumberFormat="1" applyFont="1" applyFill="1" applyBorder="1" applyAlignment="1">
      <alignment horizontal="center" vertical="center" wrapText="1"/>
    </xf>
    <xf numFmtId="44" fontId="12" fillId="11" borderId="45" xfId="0" applyNumberFormat="1" applyFont="1" applyFill="1" applyBorder="1" applyAlignment="1">
      <alignment horizontal="center" vertical="center" wrapText="1"/>
    </xf>
    <xf numFmtId="44" fontId="12" fillId="11" borderId="44" xfId="0" applyNumberFormat="1" applyFont="1" applyFill="1" applyBorder="1" applyAlignment="1">
      <alignment horizontal="left" vertical="center" wrapText="1"/>
    </xf>
    <xf numFmtId="44" fontId="12" fillId="11" borderId="55" xfId="0" applyNumberFormat="1" applyFont="1" applyFill="1" applyBorder="1" applyAlignment="1">
      <alignment horizontal="center" vertical="center"/>
    </xf>
    <xf numFmtId="44" fontId="12" fillId="11" borderId="45" xfId="0" applyNumberFormat="1" applyFont="1" applyFill="1" applyBorder="1" applyAlignment="1">
      <alignment horizontal="center" vertical="center"/>
    </xf>
    <xf numFmtId="44" fontId="12" fillId="11" borderId="78" xfId="0" applyNumberFormat="1" applyFont="1" applyFill="1" applyBorder="1" applyAlignment="1">
      <alignment horizontal="center" vertical="center" wrapText="1"/>
    </xf>
    <xf numFmtId="44" fontId="12" fillId="11" borderId="73" xfId="0" applyNumberFormat="1" applyFont="1" applyFill="1" applyBorder="1" applyAlignment="1">
      <alignment horizontal="center" vertical="center"/>
    </xf>
    <xf numFmtId="44" fontId="12" fillId="11" borderId="0" xfId="0" applyNumberFormat="1" applyFont="1" applyFill="1" applyBorder="1" applyAlignment="1">
      <alignment horizontal="center" vertical="center"/>
    </xf>
    <xf numFmtId="44" fontId="12" fillId="11" borderId="79" xfId="0" applyNumberFormat="1" applyFont="1" applyFill="1" applyBorder="1" applyAlignment="1">
      <alignment horizontal="center" vertical="center" wrapText="1"/>
    </xf>
    <xf numFmtId="44" fontId="12" fillId="11" borderId="54" xfId="0" applyNumberFormat="1" applyFont="1" applyFill="1" applyBorder="1" applyAlignment="1">
      <alignment horizontal="center" vertical="center"/>
    </xf>
    <xf numFmtId="44" fontId="12" fillId="11" borderId="55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4" fontId="15" fillId="11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center" vertical="center"/>
    </xf>
    <xf numFmtId="0" fontId="30" fillId="1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top"/>
    </xf>
    <xf numFmtId="0" fontId="30" fillId="10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7" borderId="24" xfId="6" applyFont="1" applyBorder="1" applyAlignment="1">
      <alignment horizontal="center" vertical="center" wrapText="1"/>
    </xf>
    <xf numFmtId="0" fontId="11" fillId="7" borderId="48" xfId="6" applyFont="1" applyBorder="1" applyAlignment="1">
      <alignment horizontal="center" vertical="center" wrapText="1"/>
    </xf>
    <xf numFmtId="44" fontId="11" fillId="7" borderId="23" xfId="6" applyNumberFormat="1" applyFont="1" applyBorder="1" applyAlignment="1">
      <alignment horizontal="center" vertical="center" wrapText="1"/>
    </xf>
    <xf numFmtId="44" fontId="11" fillId="7" borderId="38" xfId="6" applyNumberFormat="1" applyFont="1" applyBorder="1" applyAlignment="1">
      <alignment horizontal="center" vertical="center" wrapText="1"/>
    </xf>
    <xf numFmtId="0" fontId="11" fillId="7" borderId="22" xfId="6" applyFont="1" applyBorder="1" applyAlignment="1">
      <alignment horizontal="center" vertical="center"/>
    </xf>
    <xf numFmtId="0" fontId="11" fillId="7" borderId="47" xfId="6" applyFont="1" applyBorder="1" applyAlignment="1">
      <alignment horizontal="center" vertical="center"/>
    </xf>
    <xf numFmtId="0" fontId="11" fillId="7" borderId="23" xfId="6" applyFont="1" applyBorder="1" applyAlignment="1">
      <alignment horizontal="center" vertical="center" wrapText="1"/>
    </xf>
    <xf numFmtId="0" fontId="11" fillId="7" borderId="38" xfId="6" applyFont="1" applyBorder="1" applyAlignment="1">
      <alignment horizontal="center" vertical="center" wrapText="1"/>
    </xf>
    <xf numFmtId="44" fontId="15" fillId="12" borderId="6" xfId="0" applyNumberFormat="1" applyFont="1" applyFill="1" applyBorder="1" applyAlignment="1">
      <alignment horizontal="center" vertical="center"/>
    </xf>
    <xf numFmtId="44" fontId="15" fillId="12" borderId="10" xfId="0" applyNumberFormat="1" applyFont="1" applyFill="1" applyBorder="1" applyAlignment="1">
      <alignment horizontal="center" vertical="center"/>
    </xf>
    <xf numFmtId="44" fontId="15" fillId="12" borderId="12" xfId="0" applyNumberFormat="1" applyFont="1" applyFill="1" applyBorder="1" applyAlignment="1">
      <alignment horizontal="center" vertical="center"/>
    </xf>
    <xf numFmtId="44" fontId="15" fillId="12" borderId="50" xfId="0" applyNumberFormat="1" applyFont="1" applyFill="1" applyBorder="1" applyAlignment="1">
      <alignment horizontal="center" vertical="center"/>
    </xf>
    <xf numFmtId="44" fontId="15" fillId="12" borderId="34" xfId="0" applyNumberFormat="1" applyFont="1" applyFill="1" applyBorder="1" applyAlignment="1">
      <alignment horizontal="center" vertical="center"/>
    </xf>
    <xf numFmtId="44" fontId="15" fillId="12" borderId="43" xfId="0" applyNumberFormat="1" applyFont="1" applyFill="1" applyBorder="1" applyAlignment="1">
      <alignment horizontal="center" vertical="center"/>
    </xf>
    <xf numFmtId="44" fontId="13" fillId="2" borderId="19" xfId="0" applyNumberFormat="1" applyFont="1" applyFill="1" applyBorder="1" applyAlignment="1">
      <alignment horizontal="center" vertical="center"/>
    </xf>
    <xf numFmtId="44" fontId="13" fillId="2" borderId="18" xfId="0" applyNumberFormat="1" applyFont="1" applyFill="1" applyBorder="1" applyAlignment="1">
      <alignment horizontal="center" vertical="center"/>
    </xf>
    <xf numFmtId="44" fontId="13" fillId="2" borderId="7" xfId="0" applyNumberFormat="1" applyFont="1" applyFill="1" applyBorder="1" applyAlignment="1">
      <alignment horizontal="center" vertical="center"/>
    </xf>
    <xf numFmtId="44" fontId="13" fillId="2" borderId="5" xfId="0" applyNumberFormat="1" applyFont="1" applyFill="1" applyBorder="1" applyAlignment="1">
      <alignment horizontal="center" vertical="center"/>
    </xf>
    <xf numFmtId="44" fontId="15" fillId="12" borderId="6" xfId="0" applyNumberFormat="1" applyFont="1" applyFill="1" applyBorder="1" applyAlignment="1">
      <alignment horizontal="center" vertical="center" wrapText="1"/>
    </xf>
    <xf numFmtId="44" fontId="15" fillId="12" borderId="10" xfId="0" applyNumberFormat="1" applyFont="1" applyFill="1" applyBorder="1" applyAlignment="1">
      <alignment horizontal="center" vertical="center" wrapText="1"/>
    </xf>
    <xf numFmtId="44" fontId="15" fillId="12" borderId="12" xfId="0" applyNumberFormat="1" applyFont="1" applyFill="1" applyBorder="1" applyAlignment="1">
      <alignment horizontal="center" vertical="center" wrapText="1"/>
    </xf>
    <xf numFmtId="44" fontId="13" fillId="2" borderId="13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30" fillId="10" borderId="0" xfId="0" applyFont="1" applyFill="1" applyAlignment="1">
      <alignment horizontal="left" vertical="top" wrapText="1"/>
    </xf>
    <xf numFmtId="0" fontId="30" fillId="10" borderId="37" xfId="0" applyFont="1" applyFill="1" applyBorder="1" applyAlignment="1">
      <alignment horizontal="left" vertical="top" wrapText="1"/>
    </xf>
    <xf numFmtId="0" fontId="30" fillId="10" borderId="0" xfId="0" applyFont="1" applyFill="1" applyAlignment="1">
      <alignment horizontal="left" vertical="top"/>
    </xf>
    <xf numFmtId="0" fontId="30" fillId="10" borderId="0" xfId="0" applyFont="1" applyFill="1" applyAlignment="1">
      <alignment horizontal="center" vertical="top"/>
    </xf>
    <xf numFmtId="0" fontId="15" fillId="18" borderId="62" xfId="0" applyFont="1" applyFill="1" applyBorder="1" applyAlignment="1">
      <alignment horizontal="center" vertical="center"/>
    </xf>
    <xf numFmtId="0" fontId="15" fillId="18" borderId="63" xfId="0" applyFont="1" applyFill="1" applyBorder="1" applyAlignment="1">
      <alignment horizontal="center" vertical="center"/>
    </xf>
    <xf numFmtId="0" fontId="15" fillId="18" borderId="64" xfId="0" applyFont="1" applyFill="1" applyBorder="1" applyAlignment="1">
      <alignment horizontal="center" vertical="center"/>
    </xf>
    <xf numFmtId="44" fontId="15" fillId="12" borderId="80" xfId="0" applyNumberFormat="1" applyFont="1" applyFill="1" applyBorder="1" applyAlignment="1">
      <alignment horizontal="center" vertical="center"/>
    </xf>
    <xf numFmtId="44" fontId="15" fillId="12" borderId="37" xfId="0" applyNumberFormat="1" applyFont="1" applyFill="1" applyBorder="1" applyAlignment="1">
      <alignment horizontal="center" vertical="center"/>
    </xf>
    <xf numFmtId="44" fontId="15" fillId="12" borderId="81" xfId="0" applyNumberFormat="1" applyFont="1" applyFill="1" applyBorder="1" applyAlignment="1">
      <alignment horizontal="center" vertical="center"/>
    </xf>
    <xf numFmtId="44" fontId="15" fillId="12" borderId="9" xfId="0" applyNumberFormat="1" applyFont="1" applyFill="1" applyBorder="1" applyAlignment="1">
      <alignment horizontal="center" vertical="center"/>
    </xf>
    <xf numFmtId="44" fontId="15" fillId="12" borderId="11" xfId="0" applyNumberFormat="1" applyFont="1" applyFill="1" applyBorder="1" applyAlignment="1">
      <alignment horizontal="center" vertical="center"/>
    </xf>
    <xf numFmtId="44" fontId="15" fillId="12" borderId="15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44" fontId="13" fillId="2" borderId="75" xfId="0" applyNumberFormat="1" applyFont="1" applyFill="1" applyBorder="1" applyAlignment="1">
      <alignment horizontal="center" vertical="center"/>
    </xf>
    <xf numFmtId="44" fontId="13" fillId="2" borderId="0" xfId="0" applyNumberFormat="1" applyFont="1" applyFill="1" applyBorder="1" applyAlignment="1">
      <alignment horizontal="center" vertical="center"/>
    </xf>
    <xf numFmtId="44" fontId="13" fillId="2" borderId="9" xfId="0" applyNumberFormat="1" applyFont="1" applyFill="1" applyBorder="1" applyAlignment="1">
      <alignment horizontal="center" vertical="center"/>
    </xf>
    <xf numFmtId="44" fontId="13" fillId="2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7" fillId="0" borderId="35" xfId="7" applyFont="1" applyAlignment="1">
      <alignment horizontal="center"/>
    </xf>
    <xf numFmtId="44" fontId="5" fillId="17" borderId="60" xfId="17" applyNumberFormat="1" applyBorder="1" applyAlignment="1">
      <alignment horizontal="left" vertical="top" wrapText="1"/>
    </xf>
    <xf numFmtId="44" fontId="11" fillId="7" borderId="25" xfId="6" applyNumberFormat="1" applyFont="1" applyBorder="1" applyAlignment="1">
      <alignment horizontal="center" vertical="center" wrapText="1"/>
    </xf>
    <xf numFmtId="44" fontId="11" fillId="7" borderId="26" xfId="6" applyNumberFormat="1" applyFont="1" applyBorder="1" applyAlignment="1">
      <alignment horizontal="center" vertical="center" wrapText="1"/>
    </xf>
    <xf numFmtId="44" fontId="15" fillId="12" borderId="16" xfId="0" applyNumberFormat="1" applyFont="1" applyFill="1" applyBorder="1" applyAlignment="1">
      <alignment horizontal="center" vertical="center"/>
    </xf>
    <xf numFmtId="44" fontId="15" fillId="12" borderId="17" xfId="0" applyNumberFormat="1" applyFont="1" applyFill="1" applyBorder="1" applyAlignment="1">
      <alignment horizontal="center" vertical="center"/>
    </xf>
    <xf numFmtId="44" fontId="15" fillId="12" borderId="33" xfId="0" applyNumberFormat="1" applyFont="1" applyFill="1" applyBorder="1" applyAlignment="1">
      <alignment horizontal="center" vertical="center"/>
    </xf>
    <xf numFmtId="9" fontId="11" fillId="7" borderId="9" xfId="6" applyNumberFormat="1" applyFont="1" applyBorder="1" applyAlignment="1">
      <alignment horizontal="center" vertical="center" wrapText="1"/>
    </xf>
    <xf numFmtId="9" fontId="11" fillId="7" borderId="11" xfId="6" applyNumberFormat="1" applyFont="1" applyBorder="1" applyAlignment="1">
      <alignment horizontal="center" vertical="center" wrapText="1"/>
    </xf>
    <xf numFmtId="9" fontId="11" fillId="7" borderId="52" xfId="6" applyNumberFormat="1" applyFont="1" applyBorder="1" applyAlignment="1">
      <alignment horizontal="center" vertical="center" wrapText="1"/>
    </xf>
    <xf numFmtId="9" fontId="11" fillId="7" borderId="53" xfId="6" applyNumberFormat="1" applyFont="1" applyBorder="1" applyAlignment="1">
      <alignment horizontal="center" vertical="center" wrapText="1"/>
    </xf>
    <xf numFmtId="9" fontId="11" fillId="7" borderId="51" xfId="6" applyNumberFormat="1" applyFont="1" applyBorder="1" applyAlignment="1">
      <alignment horizontal="center" vertical="center" wrapText="1"/>
    </xf>
    <xf numFmtId="9" fontId="11" fillId="7" borderId="54" xfId="6" applyNumberFormat="1" applyFont="1" applyBorder="1" applyAlignment="1">
      <alignment horizontal="center" vertical="center" wrapText="1"/>
    </xf>
    <xf numFmtId="44" fontId="11" fillId="7" borderId="41" xfId="6" applyNumberFormat="1" applyFont="1" applyBorder="1" applyAlignment="1">
      <alignment horizontal="center" vertical="center" wrapText="1"/>
    </xf>
    <xf numFmtId="44" fontId="11" fillId="7" borderId="42" xfId="6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11" fillId="7" borderId="66" xfId="6" applyFont="1" applyBorder="1" applyAlignment="1">
      <alignment horizontal="center" vertical="center" wrapText="1"/>
    </xf>
    <xf numFmtId="0" fontId="11" fillId="7" borderId="67" xfId="6" applyFont="1" applyBorder="1" applyAlignment="1">
      <alignment horizontal="center" vertical="center"/>
    </xf>
    <xf numFmtId="0" fontId="11" fillId="7" borderId="68" xfId="6" applyFont="1" applyBorder="1" applyAlignment="1">
      <alignment horizontal="center" vertical="center"/>
    </xf>
    <xf numFmtId="44" fontId="11" fillId="7" borderId="69" xfId="6" applyNumberFormat="1" applyFont="1" applyBorder="1" applyAlignment="1">
      <alignment horizontal="center" vertical="center" wrapText="1"/>
    </xf>
    <xf numFmtId="44" fontId="11" fillId="7" borderId="70" xfId="6" applyNumberFormat="1" applyFont="1" applyBorder="1" applyAlignment="1">
      <alignment horizontal="center" vertical="center" wrapText="1"/>
    </xf>
    <xf numFmtId="0" fontId="15" fillId="18" borderId="62" xfId="0" applyFont="1" applyFill="1" applyBorder="1" applyAlignment="1">
      <alignment horizontal="right" vertical="center" indent="2"/>
    </xf>
    <xf numFmtId="0" fontId="15" fillId="18" borderId="63" xfId="0" applyFont="1" applyFill="1" applyBorder="1" applyAlignment="1">
      <alignment horizontal="right" vertical="center" indent="2"/>
    </xf>
    <xf numFmtId="0" fontId="15" fillId="18" borderId="36" xfId="0" applyFont="1" applyFill="1" applyBorder="1" applyAlignment="1">
      <alignment horizontal="right" vertical="center" indent="2"/>
    </xf>
    <xf numFmtId="0" fontId="15" fillId="18" borderId="64" xfId="0" applyFont="1" applyFill="1" applyBorder="1" applyAlignment="1">
      <alignment horizontal="right" vertical="center" indent="2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</cellXfs>
  <cellStyles count="20">
    <cellStyle name="20% - Ênfase2" xfId="16" builtinId="34"/>
    <cellStyle name="20% - Ênfase4" xfId="17" builtinId="42"/>
    <cellStyle name="20% - Ênfase5" xfId="19" builtinId="46"/>
    <cellStyle name="40% - Ênfase4" xfId="8" builtinId="43"/>
    <cellStyle name="Bom" xfId="13" builtinId="26"/>
    <cellStyle name="Ênfase2" xfId="6" builtinId="33"/>
    <cellStyle name="Ênfase5" xfId="18" builtinId="45"/>
    <cellStyle name="Entrada" xfId="15" builtinId="20"/>
    <cellStyle name="Hiperlink" xfId="1" builtinId="8"/>
    <cellStyle name="Neutro" xfId="14" builtinId="28"/>
    <cellStyle name="Normal" xfId="0" builtinId="0"/>
    <cellStyle name="Normal 2" xfId="3" xr:uid="{00000000-0005-0000-0000-000006000000}"/>
    <cellStyle name="Porcentagem" xfId="10" builtinId="5"/>
    <cellStyle name="Porcentagem 2" xfId="5" xr:uid="{00000000-0005-0000-0000-000007000000}"/>
    <cellStyle name="Porcentagem 3" xfId="4" xr:uid="{00000000-0005-0000-0000-000008000000}"/>
    <cellStyle name="Ruim" xfId="11" builtinId="27"/>
    <cellStyle name="Título 1" xfId="7" builtinId="16"/>
    <cellStyle name="Título 2" xfId="9" builtinId="17"/>
    <cellStyle name="Título 3" xfId="12" builtinId="18"/>
    <cellStyle name="Vírgula 2" xfId="2" xr:uid="{00000000-0005-0000-0000-00000B000000}"/>
  </cellStyles>
  <dxfs count="376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54659</xdr:colOff>
      <xdr:row>5</xdr:row>
      <xdr:rowOff>19877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DB292B01-B79B-4EBA-B21D-CBAC2521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5539" cy="81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85105</xdr:colOff>
      <xdr:row>26</xdr:row>
      <xdr:rowOff>79474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310072-635F-B5A3-48C7-F6DA7A989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8640"/>
          <a:ext cx="4961905" cy="4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A090-3A5F-4F70-A552-8A7A2849D7C6}">
  <sheetPr>
    <tabColor theme="3" tint="0.39997558519241921"/>
  </sheetPr>
  <dimension ref="A6:AG147"/>
  <sheetViews>
    <sheetView showGridLines="0" tabSelected="1" topLeftCell="A90" zoomScaleNormal="100" workbookViewId="0">
      <selection activeCell="E96" sqref="A96:XFD96"/>
    </sheetView>
  </sheetViews>
  <sheetFormatPr defaultColWidth="9.21875" defaultRowHeight="13.8" x14ac:dyDescent="0.3"/>
  <cols>
    <col min="1" max="1" width="4.5546875" style="28" customWidth="1"/>
    <col min="2" max="2" width="24.88671875" style="27" customWidth="1"/>
    <col min="3" max="3" width="6.21875" style="27" customWidth="1"/>
    <col min="4" max="4" width="5.21875" style="28" customWidth="1"/>
    <col min="5" max="5" width="23.21875" style="24" customWidth="1"/>
    <col min="6" max="6" width="12.44140625" style="24" customWidth="1"/>
    <col min="7" max="7" width="26.5546875" style="24" customWidth="1"/>
    <col min="8" max="8" width="7.21875" style="24" customWidth="1"/>
    <col min="9" max="9" width="16" style="24" customWidth="1"/>
    <col min="10" max="10" width="11.5546875" style="24" customWidth="1"/>
    <col min="11" max="11" width="14.77734375" style="24" customWidth="1"/>
    <col min="12" max="12" width="8.33203125" style="24" customWidth="1"/>
    <col min="13" max="13" width="25" style="24" customWidth="1"/>
    <col min="14" max="14" width="12.109375" style="27" customWidth="1"/>
    <col min="15" max="15" width="13.21875" style="27" customWidth="1"/>
    <col min="16" max="16" width="9.21875" style="27"/>
    <col min="17" max="17" width="13.44140625" style="27" customWidth="1"/>
    <col min="18" max="18" width="13.5546875" style="27" customWidth="1"/>
    <col min="19" max="19" width="11.44140625" style="27" bestFit="1" customWidth="1"/>
    <col min="20" max="20" width="12.5546875" style="27" bestFit="1" customWidth="1"/>
    <col min="21" max="21" width="10.21875" style="27" bestFit="1" customWidth="1"/>
    <col min="22" max="22" width="9.21875" style="27"/>
    <col min="23" max="23" width="12.44140625" style="27" bestFit="1" customWidth="1"/>
    <col min="24" max="24" width="9.21875" style="27"/>
    <col min="25" max="25" width="14.6640625" style="27" customWidth="1"/>
    <col min="26" max="16384" width="9.21875" style="27"/>
  </cols>
  <sheetData>
    <row r="6" spans="1:15" ht="14.4" x14ac:dyDescent="0.3">
      <c r="A6" s="67" t="s">
        <v>64</v>
      </c>
      <c r="B6"/>
      <c r="C6"/>
      <c r="D6" s="68"/>
      <c r="E6" s="69"/>
      <c r="F6" s="70"/>
      <c r="G6" s="69"/>
      <c r="H6" s="69"/>
      <c r="I6" s="69"/>
      <c r="J6" s="69"/>
      <c r="K6"/>
      <c r="L6"/>
      <c r="M6" s="213"/>
      <c r="N6"/>
      <c r="O6"/>
    </row>
    <row r="7" spans="1:15" ht="14.55" x14ac:dyDescent="0.35">
      <c r="A7" s="67" t="s">
        <v>89</v>
      </c>
      <c r="B7"/>
      <c r="C7"/>
      <c r="D7" s="68"/>
      <c r="E7" s="69"/>
      <c r="F7" s="70"/>
      <c r="G7" s="69"/>
      <c r="H7" s="69"/>
      <c r="I7" s="69"/>
      <c r="J7" s="69"/>
      <c r="K7"/>
      <c r="L7"/>
      <c r="M7" s="213"/>
      <c r="N7"/>
      <c r="O7"/>
    </row>
    <row r="8" spans="1:15" ht="44.25" customHeight="1" x14ac:dyDescent="0.3">
      <c r="A8" s="302" t="s">
        <v>90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/>
    </row>
    <row r="9" spans="1:15" ht="0.75" customHeight="1" x14ac:dyDescent="0.35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/>
      <c r="O9"/>
    </row>
    <row r="10" spans="1:15" ht="18.75" customHeight="1" thickBot="1" x14ac:dyDescent="0.4">
      <c r="A10" s="303" t="s">
        <v>65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15" ht="15" thickTop="1" x14ac:dyDescent="0.35">
      <c r="A11" s="26"/>
      <c r="B11"/>
      <c r="C11"/>
      <c r="D11" s="68"/>
      <c r="E11" s="69"/>
      <c r="F11" s="70"/>
      <c r="G11" s="69"/>
      <c r="H11" s="69"/>
      <c r="I11" s="69"/>
      <c r="J11" s="69"/>
      <c r="K11"/>
      <c r="L11"/>
      <c r="M11" s="213"/>
      <c r="N11"/>
      <c r="O11"/>
    </row>
    <row r="12" spans="1:15" ht="18" thickBot="1" x14ac:dyDescent="0.4">
      <c r="A12" s="71" t="s">
        <v>66</v>
      </c>
      <c r="B12" s="72"/>
      <c r="C12" s="72"/>
      <c r="D12" s="73"/>
      <c r="E12" s="74"/>
      <c r="F12" s="75"/>
      <c r="G12" s="106" t="s">
        <v>67</v>
      </c>
      <c r="H12" s="76"/>
      <c r="I12" s="76"/>
      <c r="J12" s="77"/>
      <c r="K12" s="77"/>
      <c r="L12" s="77"/>
      <c r="M12" s="214"/>
      <c r="N12"/>
      <c r="O12"/>
    </row>
    <row r="13" spans="1:15" ht="18" thickTop="1" x14ac:dyDescent="0.35">
      <c r="A13" s="89"/>
      <c r="B13" s="81"/>
      <c r="C13" s="81"/>
      <c r="D13" s="82"/>
      <c r="E13" s="83"/>
      <c r="F13" s="75"/>
      <c r="G13" s="78">
        <v>0.3</v>
      </c>
      <c r="H13" s="304" t="s">
        <v>123</v>
      </c>
      <c r="I13" s="304"/>
      <c r="J13" s="304"/>
      <c r="K13" s="304"/>
      <c r="L13" s="304"/>
      <c r="M13" s="304"/>
      <c r="N13"/>
      <c r="O13"/>
    </row>
    <row r="14" spans="1:15" ht="17.399999999999999" x14ac:dyDescent="0.35">
      <c r="A14" s="84"/>
      <c r="B14" s="86"/>
      <c r="C14" s="86"/>
      <c r="D14" s="87"/>
      <c r="E14" s="88"/>
      <c r="F14" s="75"/>
      <c r="G14" s="79">
        <v>0.7</v>
      </c>
      <c r="H14" s="80" t="s">
        <v>122</v>
      </c>
      <c r="I14" s="80"/>
      <c r="J14" s="80"/>
      <c r="K14" s="80"/>
      <c r="L14" s="80"/>
      <c r="M14" s="215"/>
      <c r="N14"/>
      <c r="O14"/>
    </row>
    <row r="15" spans="1:15" ht="18" customHeight="1" x14ac:dyDescent="0.4">
      <c r="A15" s="84"/>
      <c r="B15" s="86"/>
      <c r="C15" s="86"/>
      <c r="D15" s="87"/>
      <c r="E15" s="88"/>
      <c r="F15" s="75"/>
      <c r="G15" s="90"/>
      <c r="H15" s="69"/>
      <c r="I15" s="69"/>
      <c r="J15"/>
      <c r="K15"/>
      <c r="L15"/>
      <c r="M15" s="216"/>
      <c r="N15"/>
      <c r="O15"/>
    </row>
    <row r="16" spans="1:15" ht="17.399999999999999" x14ac:dyDescent="0.35">
      <c r="A16" s="84"/>
      <c r="B16" s="86"/>
      <c r="C16" s="86"/>
      <c r="D16" s="87"/>
      <c r="E16" s="88"/>
      <c r="F16" s="75"/>
      <c r="G16" s="91" t="s">
        <v>69</v>
      </c>
      <c r="H16" s="92"/>
      <c r="I16" s="93"/>
      <c r="J16" s="94"/>
      <c r="K16" s="94"/>
      <c r="L16" s="94"/>
      <c r="M16" s="94"/>
      <c r="N16"/>
      <c r="O16"/>
    </row>
    <row r="17" spans="1:22" ht="16.95" x14ac:dyDescent="0.4">
      <c r="A17" s="84"/>
      <c r="B17" s="86"/>
      <c r="C17" s="86"/>
      <c r="D17" s="87"/>
      <c r="E17" s="88"/>
      <c r="F17" s="75"/>
      <c r="G17" s="93"/>
      <c r="H17" s="93"/>
      <c r="I17" s="93"/>
      <c r="J17" s="94"/>
      <c r="K17" s="94"/>
      <c r="L17" s="94"/>
      <c r="M17" s="94"/>
      <c r="N17"/>
      <c r="O17"/>
    </row>
    <row r="18" spans="1:22" ht="17.399999999999999" x14ac:dyDescent="0.35">
      <c r="A18" s="27"/>
      <c r="C18" s="86"/>
      <c r="D18" s="87"/>
      <c r="E18" s="88"/>
      <c r="F18" s="75"/>
      <c r="G18" s="95">
        <v>0.25</v>
      </c>
      <c r="H18" s="93" t="s">
        <v>70</v>
      </c>
      <c r="I18" s="93" t="s">
        <v>0</v>
      </c>
      <c r="J18" s="96"/>
      <c r="K18" s="94"/>
      <c r="L18" s="94"/>
      <c r="M18" s="94"/>
      <c r="N18"/>
      <c r="O18"/>
    </row>
    <row r="19" spans="1:22" ht="15" thickBot="1" x14ac:dyDescent="0.4">
      <c r="A19" s="85" t="s">
        <v>68</v>
      </c>
      <c r="G19" s="93"/>
      <c r="H19" s="93" t="s">
        <v>71</v>
      </c>
      <c r="I19" s="93" t="s">
        <v>72</v>
      </c>
      <c r="J19" s="28"/>
      <c r="K19" s="94"/>
      <c r="L19" s="94"/>
      <c r="M19" s="94"/>
    </row>
    <row r="20" spans="1:22" ht="15" thickBot="1" x14ac:dyDescent="0.4">
      <c r="A20" s="85"/>
      <c r="G20" s="107"/>
      <c r="H20" s="107"/>
      <c r="I20" s="107"/>
      <c r="J20" s="28"/>
      <c r="K20" s="94"/>
      <c r="L20" s="94"/>
      <c r="M20" s="94"/>
    </row>
    <row r="21" spans="1:22" ht="13.05" x14ac:dyDescent="0.3">
      <c r="A21" s="51" t="s">
        <v>38</v>
      </c>
      <c r="B21" s="33">
        <v>1</v>
      </c>
      <c r="C21" s="58"/>
      <c r="D21" s="58"/>
      <c r="E21" s="30"/>
      <c r="F21" s="51" t="s">
        <v>86</v>
      </c>
      <c r="G21" s="51">
        <v>5</v>
      </c>
      <c r="H21" s="58"/>
      <c r="I21" s="58"/>
      <c r="J21" s="51" t="s">
        <v>63</v>
      </c>
      <c r="K21" s="51">
        <v>9</v>
      </c>
      <c r="L21" s="58"/>
      <c r="M21" s="58"/>
      <c r="V21" s="97"/>
    </row>
    <row r="22" spans="1:22" x14ac:dyDescent="0.3">
      <c r="A22" s="26" t="s">
        <v>0</v>
      </c>
      <c r="E22" s="54">
        <f>AVERAGE(I54:I60)</f>
        <v>779.53447100571429</v>
      </c>
      <c r="F22" s="26" t="s">
        <v>0</v>
      </c>
      <c r="G22" s="53"/>
      <c r="H22" s="27"/>
      <c r="I22" s="54">
        <f>AVERAGE(I75:I84)</f>
        <v>1436.7199580500001</v>
      </c>
      <c r="J22" s="26" t="s">
        <v>0</v>
      </c>
      <c r="K22" s="27"/>
      <c r="L22" s="27"/>
      <c r="M22" s="54">
        <f>AVERAGE($I105:$I110)</f>
        <v>196.85333333333332</v>
      </c>
      <c r="V22" s="97"/>
    </row>
    <row r="23" spans="1:22" x14ac:dyDescent="0.3">
      <c r="A23" s="26" t="s">
        <v>1</v>
      </c>
      <c r="E23" s="54">
        <f>_xlfn.STDEV.S(I54:I60)</f>
        <v>541.60342646145989</v>
      </c>
      <c r="F23" s="26" t="s">
        <v>1</v>
      </c>
      <c r="G23" s="162"/>
      <c r="H23" s="27"/>
      <c r="I23" s="54">
        <f>_xlfn.STDEV.S(I75:I84)</f>
        <v>412.18704035850544</v>
      </c>
      <c r="J23" s="26" t="s">
        <v>1</v>
      </c>
      <c r="K23" s="27"/>
      <c r="L23" s="27"/>
      <c r="M23" s="54">
        <f>_xlfn.STDEV.S($I11:$I105)</f>
        <v>829.42472105968693</v>
      </c>
      <c r="V23" s="98"/>
    </row>
    <row r="24" spans="1:22" x14ac:dyDescent="0.3">
      <c r="A24" s="26" t="s">
        <v>17</v>
      </c>
      <c r="E24" s="29">
        <f>(E23/E22)*100</f>
        <v>69.477803305184409</v>
      </c>
      <c r="F24" s="26" t="s">
        <v>17</v>
      </c>
      <c r="G24" s="163"/>
      <c r="H24" s="27"/>
      <c r="I24" s="29">
        <f>(I23/I22)*100</f>
        <v>28.689449050178833</v>
      </c>
      <c r="J24" s="26" t="s">
        <v>17</v>
      </c>
      <c r="K24" s="27"/>
      <c r="L24" s="27"/>
      <c r="M24" s="29">
        <f>(M23/M22)*100</f>
        <v>421.34146626575807</v>
      </c>
      <c r="V24" s="98"/>
    </row>
    <row r="25" spans="1:22" x14ac:dyDescent="0.3">
      <c r="A25" s="26" t="s">
        <v>2</v>
      </c>
      <c r="E25" s="55" t="str">
        <f>IF(E24&gt;25,"Mediana","Média")</f>
        <v>Mediana</v>
      </c>
      <c r="F25" s="26" t="s">
        <v>136</v>
      </c>
      <c r="G25" s="164"/>
      <c r="H25" s="27"/>
      <c r="I25" s="55" t="str">
        <f>IF(I24&gt;25,"Mediana","Média")</f>
        <v>Mediana</v>
      </c>
      <c r="J25" s="26" t="s">
        <v>2</v>
      </c>
      <c r="K25" s="27"/>
      <c r="L25" s="27"/>
      <c r="M25" s="55" t="str">
        <f>IF(M24&gt;25,"Mediana","Média")</f>
        <v>Mediana</v>
      </c>
      <c r="V25" s="98"/>
    </row>
    <row r="26" spans="1:22" x14ac:dyDescent="0.3">
      <c r="A26" s="26" t="s">
        <v>3</v>
      </c>
      <c r="E26" s="54">
        <f>MIN(I54:I60)</f>
        <v>189.18</v>
      </c>
      <c r="F26" s="26" t="s">
        <v>3</v>
      </c>
      <c r="G26" s="162"/>
      <c r="H26" s="27"/>
      <c r="I26" s="54">
        <f>MIN(I75:I84)</f>
        <v>936.09</v>
      </c>
      <c r="J26" s="26" t="s">
        <v>3</v>
      </c>
      <c r="K26" s="27"/>
      <c r="L26" s="27"/>
      <c r="M26" s="54">
        <f>MIN($I105:$I110)</f>
        <v>126.12</v>
      </c>
      <c r="V26" s="98"/>
    </row>
    <row r="27" spans="1:22" x14ac:dyDescent="0.3">
      <c r="A27" s="26"/>
      <c r="E27" s="30"/>
      <c r="F27" s="26"/>
      <c r="G27" s="27"/>
      <c r="H27" s="27"/>
      <c r="I27" s="54"/>
      <c r="J27" s="26"/>
      <c r="K27" s="27"/>
      <c r="L27" s="27"/>
      <c r="M27" s="197"/>
      <c r="V27" s="98"/>
    </row>
    <row r="28" spans="1:22" ht="13.05" x14ac:dyDescent="0.3">
      <c r="F28" s="26"/>
      <c r="G28" s="27"/>
      <c r="H28" s="27"/>
      <c r="I28" s="54"/>
      <c r="V28" s="98"/>
    </row>
    <row r="29" spans="1:22" ht="13.05" x14ac:dyDescent="0.3">
      <c r="A29" s="51" t="s">
        <v>39</v>
      </c>
      <c r="B29" s="51">
        <v>2</v>
      </c>
      <c r="C29" s="58"/>
      <c r="D29" s="58"/>
      <c r="E29" s="30"/>
      <c r="F29" s="51" t="s">
        <v>86</v>
      </c>
      <c r="G29" s="51">
        <v>6</v>
      </c>
      <c r="H29" s="58"/>
      <c r="I29" s="30"/>
      <c r="J29" s="51" t="s">
        <v>63</v>
      </c>
      <c r="K29" s="51">
        <v>10</v>
      </c>
      <c r="L29" s="58"/>
      <c r="M29" s="58"/>
      <c r="V29" s="98"/>
    </row>
    <row r="30" spans="1:22" x14ac:dyDescent="0.3">
      <c r="A30" s="26" t="s">
        <v>0</v>
      </c>
      <c r="E30" s="54">
        <f>AVERAGE(I61:I66)</f>
        <v>761.44</v>
      </c>
      <c r="F30" s="26" t="s">
        <v>0</v>
      </c>
      <c r="G30" s="27"/>
      <c r="H30" s="27"/>
      <c r="I30" s="54">
        <f>AVERAGE(I85:I91)</f>
        <v>1841.2160378042856</v>
      </c>
      <c r="J30" s="26" t="s">
        <v>0</v>
      </c>
      <c r="K30" s="27"/>
      <c r="L30" s="27"/>
      <c r="M30" s="54">
        <f>AVERAGE($I111:$I117)</f>
        <v>1263.5949221171429</v>
      </c>
      <c r="V30" s="98"/>
    </row>
    <row r="31" spans="1:22" x14ac:dyDescent="0.3">
      <c r="A31" s="26" t="s">
        <v>1</v>
      </c>
      <c r="E31" s="54">
        <f>_xlfn.STDEV.S(I61:I66)</f>
        <v>1206.1174173686406</v>
      </c>
      <c r="F31" s="26" t="s">
        <v>1</v>
      </c>
      <c r="G31" s="27"/>
      <c r="H31" s="27"/>
      <c r="I31" s="54">
        <f>_xlfn.STDEV.S(I85:I91)</f>
        <v>490.36744511171986</v>
      </c>
      <c r="J31" s="26" t="s">
        <v>1</v>
      </c>
      <c r="K31" s="27"/>
      <c r="L31" s="27"/>
      <c r="M31" s="54">
        <f>_xlfn.STDEV.S($I12:$I117)</f>
        <v>807.31650701129934</v>
      </c>
      <c r="V31" s="98"/>
    </row>
    <row r="32" spans="1:22" ht="12.75" customHeight="1" x14ac:dyDescent="0.3">
      <c r="A32" s="26" t="s">
        <v>17</v>
      </c>
      <c r="E32" s="29">
        <f>(E31/E30)*100</f>
        <v>158.39953474582902</v>
      </c>
      <c r="F32" s="26" t="s">
        <v>17</v>
      </c>
      <c r="G32" s="27"/>
      <c r="H32" s="27"/>
      <c r="I32" s="29">
        <f>(I31/I30)*100</f>
        <v>26.632803269327383</v>
      </c>
      <c r="J32" s="26" t="s">
        <v>17</v>
      </c>
      <c r="K32" s="27"/>
      <c r="L32" s="27"/>
      <c r="M32" s="29">
        <f>(M31/M30)*100</f>
        <v>63.890451985882244</v>
      </c>
      <c r="V32" s="98"/>
    </row>
    <row r="33" spans="1:33" x14ac:dyDescent="0.3">
      <c r="A33" s="26" t="s">
        <v>2</v>
      </c>
      <c r="E33" s="55" t="str">
        <f>IF(E32&gt;25,"Mediana","Média")</f>
        <v>Mediana</v>
      </c>
      <c r="F33" s="26" t="s">
        <v>2</v>
      </c>
      <c r="G33" s="27"/>
      <c r="H33" s="27"/>
      <c r="I33" s="55" t="str">
        <f>IF(I32&gt;25,"Mediana","Média")</f>
        <v>Mediana</v>
      </c>
      <c r="J33" s="26" t="s">
        <v>2</v>
      </c>
      <c r="K33" s="27"/>
      <c r="L33" s="27"/>
      <c r="M33" s="55" t="str">
        <f>IF(M32&gt;25,"Mediana","Média")</f>
        <v>Mediana</v>
      </c>
      <c r="V33" s="98"/>
    </row>
    <row r="34" spans="1:33" x14ac:dyDescent="0.3">
      <c r="A34" s="26" t="s">
        <v>3</v>
      </c>
      <c r="E34" s="54">
        <f>MIN(I61:I66)</f>
        <v>140</v>
      </c>
      <c r="F34" s="26" t="s">
        <v>3</v>
      </c>
      <c r="G34" s="27"/>
      <c r="H34" s="27"/>
      <c r="I34" s="54">
        <f>MIN(I85:I91)</f>
        <v>1092.1099999999999</v>
      </c>
      <c r="J34" s="26" t="s">
        <v>3</v>
      </c>
      <c r="K34" s="27"/>
      <c r="L34" s="27"/>
      <c r="M34" s="54">
        <f>MIN($I111:$I117)</f>
        <v>760</v>
      </c>
      <c r="V34" s="98"/>
    </row>
    <row r="35" spans="1:33" x14ac:dyDescent="0.3">
      <c r="A35" s="26"/>
      <c r="E35" s="54"/>
      <c r="N35" s="26"/>
      <c r="Q35" s="28"/>
      <c r="R35" s="54"/>
      <c r="S35" s="99"/>
      <c r="T35" s="100"/>
      <c r="U35" s="100"/>
      <c r="V35" s="98"/>
    </row>
    <row r="36" spans="1:33" ht="13.05" x14ac:dyDescent="0.3">
      <c r="A36" s="26"/>
      <c r="E36" s="54"/>
      <c r="N36" s="26"/>
      <c r="Q36" s="28"/>
      <c r="R36" s="54"/>
      <c r="S36" s="99"/>
      <c r="T36" s="98"/>
      <c r="U36" s="98"/>
      <c r="V36" s="98"/>
    </row>
    <row r="37" spans="1:33" ht="13.05" x14ac:dyDescent="0.3">
      <c r="A37" s="51" t="s">
        <v>38</v>
      </c>
      <c r="B37" s="51">
        <v>3</v>
      </c>
      <c r="C37" s="58"/>
      <c r="D37" s="58"/>
      <c r="E37" s="30"/>
      <c r="F37" s="51" t="s">
        <v>63</v>
      </c>
      <c r="G37" s="51">
        <v>7</v>
      </c>
      <c r="H37" s="58"/>
      <c r="I37" s="58"/>
      <c r="V37" s="98"/>
    </row>
    <row r="38" spans="1:33" x14ac:dyDescent="0.3">
      <c r="A38" s="26" t="s">
        <v>0</v>
      </c>
      <c r="E38" s="54">
        <f>AVERAGE(I67:I71)</f>
        <v>18.777999999999999</v>
      </c>
      <c r="F38" s="26" t="s">
        <v>0</v>
      </c>
      <c r="G38" s="27"/>
      <c r="H38" s="27"/>
      <c r="I38" s="54">
        <f>AVERAGE(I92:I98)</f>
        <v>1751.8668351428571</v>
      </c>
      <c r="J38" s="140"/>
      <c r="K38" s="140"/>
      <c r="L38" s="137"/>
      <c r="M38" s="137"/>
      <c r="N38" s="141"/>
      <c r="V38" s="98"/>
    </row>
    <row r="39" spans="1:33" x14ac:dyDescent="0.3">
      <c r="A39" s="26" t="s">
        <v>1</v>
      </c>
      <c r="E39" s="54">
        <f>_xlfn.STDEV.S(I67:I71)</f>
        <v>14.957807994489032</v>
      </c>
      <c r="F39" s="26" t="s">
        <v>1</v>
      </c>
      <c r="G39" s="27"/>
      <c r="H39" s="27"/>
      <c r="I39" s="54">
        <f>_xlfn.STDEV.S(I92:I98)</f>
        <v>483.12706462524642</v>
      </c>
      <c r="J39" s="142"/>
      <c r="K39" s="141"/>
      <c r="L39" s="141"/>
      <c r="M39" s="139"/>
      <c r="N39" s="141"/>
      <c r="V39" s="98"/>
    </row>
    <row r="40" spans="1:33" x14ac:dyDescent="0.3">
      <c r="A40" s="26" t="s">
        <v>17</v>
      </c>
      <c r="E40" s="29">
        <f>(E39/E38)*100</f>
        <v>79.656022976296896</v>
      </c>
      <c r="F40" s="26" t="s">
        <v>17</v>
      </c>
      <c r="G40" s="27"/>
      <c r="H40" s="27"/>
      <c r="I40" s="29">
        <f>(I39/I38)*100</f>
        <v>27.577841816147487</v>
      </c>
      <c r="J40" s="142"/>
      <c r="K40" s="141"/>
      <c r="L40" s="141"/>
      <c r="M40" s="139"/>
      <c r="N40" s="141"/>
      <c r="V40" s="98"/>
    </row>
    <row r="41" spans="1:33" x14ac:dyDescent="0.3">
      <c r="A41" s="26" t="s">
        <v>2</v>
      </c>
      <c r="E41" s="55" t="str">
        <f>IF(E40&gt;25,"Mediana","Média")</f>
        <v>Mediana</v>
      </c>
      <c r="F41" s="26" t="s">
        <v>2</v>
      </c>
      <c r="G41" s="27"/>
      <c r="H41" s="27"/>
      <c r="I41" s="55" t="str">
        <f>IF(I40&gt;25,"Mediana","Média")</f>
        <v>Mediana</v>
      </c>
      <c r="J41" s="142"/>
      <c r="K41" s="141"/>
      <c r="L41" s="141"/>
      <c r="M41" s="143"/>
      <c r="N41" s="141"/>
      <c r="V41" s="98"/>
    </row>
    <row r="42" spans="1:33" x14ac:dyDescent="0.3">
      <c r="A42" s="26" t="s">
        <v>3</v>
      </c>
      <c r="E42" s="54">
        <f>MIN(I72:I74)</f>
        <v>100</v>
      </c>
      <c r="F42" s="26" t="s">
        <v>3</v>
      </c>
      <c r="G42" s="27"/>
      <c r="H42" s="27"/>
      <c r="I42" s="54">
        <f>MIN(I92:I98)</f>
        <v>1092.1099999999999</v>
      </c>
      <c r="J42" s="142"/>
      <c r="K42" s="141"/>
      <c r="L42" s="141"/>
      <c r="M42" s="144"/>
      <c r="N42" s="141"/>
      <c r="V42" s="98"/>
    </row>
    <row r="43" spans="1:33" ht="13.05" x14ac:dyDescent="0.3">
      <c r="A43" s="26"/>
      <c r="E43" s="54"/>
      <c r="F43" s="30"/>
      <c r="G43" s="31"/>
      <c r="H43" s="34"/>
      <c r="I43" s="145"/>
      <c r="J43" s="142"/>
      <c r="K43" s="141"/>
      <c r="L43" s="141"/>
      <c r="M43" s="139"/>
      <c r="N43" s="141"/>
      <c r="V43" s="98"/>
    </row>
    <row r="44" spans="1:33" ht="13.05" x14ac:dyDescent="0.3">
      <c r="A44" s="51" t="s">
        <v>38</v>
      </c>
      <c r="B44" s="51">
        <v>4</v>
      </c>
      <c r="C44" s="58"/>
      <c r="D44" s="58"/>
      <c r="E44" s="30"/>
      <c r="I44" s="145"/>
      <c r="J44" s="142"/>
      <c r="K44" s="141"/>
      <c r="L44" s="141"/>
      <c r="M44" s="138"/>
      <c r="N44" s="141"/>
      <c r="V44" s="98"/>
    </row>
    <row r="45" spans="1:33" x14ac:dyDescent="0.3">
      <c r="A45" s="26" t="s">
        <v>0</v>
      </c>
      <c r="E45" s="54">
        <f>AVERAGE(I72:I74)</f>
        <v>187.83666666666667</v>
      </c>
      <c r="F45" s="51" t="s">
        <v>63</v>
      </c>
      <c r="G45" s="51">
        <v>8</v>
      </c>
      <c r="H45" s="58"/>
      <c r="I45" s="137"/>
      <c r="J45" s="140"/>
      <c r="K45" s="140"/>
      <c r="L45" s="137"/>
      <c r="M45" s="137"/>
      <c r="N45" s="141"/>
      <c r="V45" s="98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x14ac:dyDescent="0.3">
      <c r="A46" s="26" t="s">
        <v>1</v>
      </c>
      <c r="E46" s="54">
        <f>_xlfn.STDEV.S(I72:I74)</f>
        <v>140.59992899476634</v>
      </c>
      <c r="F46" s="26" t="s">
        <v>0</v>
      </c>
      <c r="G46" s="27"/>
      <c r="H46" s="27"/>
      <c r="I46" s="54">
        <f>AVERAGE(I99:I104)</f>
        <v>40.138333333333328</v>
      </c>
      <c r="J46" s="142"/>
      <c r="K46" s="146"/>
      <c r="L46" s="141"/>
      <c r="M46" s="139"/>
      <c r="N46" s="141"/>
      <c r="V46" s="98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x14ac:dyDescent="0.3">
      <c r="A47" s="26" t="s">
        <v>17</v>
      </c>
      <c r="E47" s="29">
        <f>(E46/E45)*100</f>
        <v>74.852227464339421</v>
      </c>
      <c r="F47" s="26" t="s">
        <v>1</v>
      </c>
      <c r="G47" s="27"/>
      <c r="H47" s="27"/>
      <c r="I47" s="54">
        <f>_xlfn.STDEV.S(I99:I104)</f>
        <v>23.372171843169962</v>
      </c>
      <c r="J47" s="142"/>
      <c r="K47" s="141"/>
      <c r="L47" s="141"/>
      <c r="M47" s="139"/>
      <c r="N47" s="141"/>
      <c r="V47" s="64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x14ac:dyDescent="0.3">
      <c r="A48" s="26" t="s">
        <v>2</v>
      </c>
      <c r="E48" s="55" t="str">
        <f>IF(E47&gt;25,"Mediana","Média")</f>
        <v>Mediana</v>
      </c>
      <c r="F48" s="26" t="s">
        <v>17</v>
      </c>
      <c r="G48" s="27"/>
      <c r="H48" s="27"/>
      <c r="I48" s="29">
        <f>(I47/I46)*100</f>
        <v>58.229054129061907</v>
      </c>
      <c r="J48" s="142"/>
      <c r="K48" s="141"/>
      <c r="L48" s="141"/>
      <c r="M48" s="143"/>
      <c r="N48" s="141"/>
      <c r="V48" s="64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x14ac:dyDescent="0.3">
      <c r="A49" s="26" t="s">
        <v>3</v>
      </c>
      <c r="E49" s="54">
        <f>MIN(I72:I74)</f>
        <v>100</v>
      </c>
      <c r="F49" s="26" t="s">
        <v>2</v>
      </c>
      <c r="G49" s="27"/>
      <c r="H49" s="27"/>
      <c r="I49" s="55" t="str">
        <f>IF(I48&gt;25,"Mediana","Média")</f>
        <v>Mediana</v>
      </c>
      <c r="J49" s="142"/>
      <c r="K49" s="141"/>
      <c r="L49" s="141"/>
      <c r="M49" s="144"/>
      <c r="N49" s="141"/>
      <c r="V49" s="64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x14ac:dyDescent="0.3">
      <c r="A50" s="26"/>
      <c r="E50" s="54"/>
      <c r="F50" s="26" t="s">
        <v>3</v>
      </c>
      <c r="G50" s="27"/>
      <c r="H50" s="27"/>
      <c r="I50" s="54">
        <f>MIN(I99:I104)</f>
        <v>15.13</v>
      </c>
      <c r="J50" s="142"/>
      <c r="K50" s="141"/>
      <c r="L50" s="141"/>
      <c r="M50" s="139"/>
      <c r="N50" s="138"/>
      <c r="O50" s="62"/>
      <c r="P50" s="59"/>
      <c r="Q50" s="60"/>
      <c r="R50" s="60"/>
      <c r="S50" s="61"/>
      <c r="T50" s="62"/>
      <c r="V50" s="64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ht="36" customHeight="1" thickBot="1" x14ac:dyDescent="0.35">
      <c r="V51" s="60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1:33" ht="15" customHeight="1" x14ac:dyDescent="0.3">
      <c r="A52" s="261" t="s">
        <v>5</v>
      </c>
      <c r="B52" s="257" t="s">
        <v>6</v>
      </c>
      <c r="C52" s="263" t="s">
        <v>7</v>
      </c>
      <c r="D52" s="263" t="s">
        <v>8</v>
      </c>
      <c r="E52" s="263" t="s">
        <v>18</v>
      </c>
      <c r="F52" s="257" t="s">
        <v>19</v>
      </c>
      <c r="G52" s="257" t="s">
        <v>9</v>
      </c>
      <c r="H52" s="257" t="s">
        <v>10</v>
      </c>
      <c r="I52" s="259" t="s">
        <v>11</v>
      </c>
      <c r="J52" s="316" t="s">
        <v>37</v>
      </c>
      <c r="K52" s="310" t="s">
        <v>12</v>
      </c>
      <c r="L52" s="312" t="s">
        <v>60</v>
      </c>
      <c r="M52" s="313"/>
      <c r="N52" s="305" t="s">
        <v>13</v>
      </c>
      <c r="O52" s="306"/>
      <c r="V52" s="60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52" customFormat="1" ht="15" customHeight="1" thickBot="1" x14ac:dyDescent="0.35">
      <c r="A53" s="262"/>
      <c r="B53" s="258"/>
      <c r="C53" s="264"/>
      <c r="D53" s="264"/>
      <c r="E53" s="264"/>
      <c r="F53" s="258"/>
      <c r="G53" s="258"/>
      <c r="H53" s="258"/>
      <c r="I53" s="260"/>
      <c r="J53" s="317"/>
      <c r="K53" s="311"/>
      <c r="L53" s="314"/>
      <c r="M53" s="315"/>
      <c r="N53" s="47" t="s">
        <v>14</v>
      </c>
      <c r="O53" s="32" t="s">
        <v>15</v>
      </c>
      <c r="V53" s="65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ht="49.2" customHeight="1" x14ac:dyDescent="0.3">
      <c r="A54" s="248">
        <v>1</v>
      </c>
      <c r="B54" s="279" t="s">
        <v>94</v>
      </c>
      <c r="C54" s="254" t="s">
        <v>104</v>
      </c>
      <c r="D54" s="254">
        <v>18</v>
      </c>
      <c r="E54" s="180" t="s">
        <v>93</v>
      </c>
      <c r="F54" s="211" t="s">
        <v>4</v>
      </c>
      <c r="G54" s="173" t="s">
        <v>91</v>
      </c>
      <c r="H54" s="212" t="s">
        <v>92</v>
      </c>
      <c r="I54" s="21">
        <v>189.18</v>
      </c>
      <c r="J54" s="271">
        <f>TRUNC(AVERAGE(I54:I60),2)</f>
        <v>779.53</v>
      </c>
      <c r="K54" s="108" t="str">
        <f>IF(I54&gt;($J$54*1.3),"EXCESSIVAMENTE ELEVADO",IF(I54&lt;($J$54*0.7),"INEXEQUÍVEL","VÁLIDO"))</f>
        <v>INEXEQUÍVEL</v>
      </c>
      <c r="L54" s="116">
        <f>I54/J54</f>
        <v>0.24268469462368353</v>
      </c>
      <c r="M54" s="217" t="s">
        <v>87</v>
      </c>
      <c r="N54" s="268">
        <f>TRUNC(MEDIAN(I54:I58),2)</f>
        <v>577.61</v>
      </c>
      <c r="O54" s="307">
        <f>D54*N54</f>
        <v>10396.98</v>
      </c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 ht="38.549999999999997" customHeight="1" x14ac:dyDescent="0.3">
      <c r="A55" s="249"/>
      <c r="B55" s="280"/>
      <c r="C55" s="255"/>
      <c r="D55" s="255"/>
      <c r="E55" s="57" t="s">
        <v>116</v>
      </c>
      <c r="F55" s="20" t="s">
        <v>4</v>
      </c>
      <c r="G55" s="37" t="s">
        <v>118</v>
      </c>
      <c r="H55" s="39" t="s">
        <v>119</v>
      </c>
      <c r="I55" s="49">
        <v>212.28</v>
      </c>
      <c r="J55" s="272"/>
      <c r="K55" s="112" t="str">
        <f t="shared" ref="K55:K60" si="0">IF(I55&gt;($J$54*1.3),"EXCESSIVAMENTE ELEVADO",IF(I55&lt;($J$54*0.7),"INEXEQUÍVEL","VÁLIDO"))</f>
        <v>INEXEQUÍVEL</v>
      </c>
      <c r="L55" s="117">
        <f>I55/J54</f>
        <v>0.27231793516606162</v>
      </c>
      <c r="M55" s="218" t="s">
        <v>87</v>
      </c>
      <c r="N55" s="269"/>
      <c r="O55" s="308"/>
    </row>
    <row r="56" spans="1:33" ht="51.45" customHeight="1" x14ac:dyDescent="0.3">
      <c r="A56" s="249"/>
      <c r="B56" s="280"/>
      <c r="C56" s="255"/>
      <c r="D56" s="255"/>
      <c r="E56" s="130" t="s">
        <v>126</v>
      </c>
      <c r="F56" s="20" t="s">
        <v>115</v>
      </c>
      <c r="G56" s="37" t="s">
        <v>111</v>
      </c>
      <c r="H56" s="35" t="s">
        <v>92</v>
      </c>
      <c r="I56" s="49">
        <v>577.61</v>
      </c>
      <c r="J56" s="272"/>
      <c r="K56" s="135" t="str">
        <f>IF(I56&gt;($J$54*1.3),"EXCESSIVAMENTE ELEVADO",IF(I56&lt;($J$54*0.7),"INEXEQUÍVEL","VÁLIDO"))</f>
        <v>VÁLIDO</v>
      </c>
      <c r="L56" s="117"/>
      <c r="M56" s="219"/>
      <c r="N56" s="270"/>
      <c r="O56" s="309"/>
      <c r="W56" s="53"/>
    </row>
    <row r="57" spans="1:33" ht="39" customHeight="1" x14ac:dyDescent="0.3">
      <c r="A57" s="249"/>
      <c r="B57" s="280"/>
      <c r="C57" s="255"/>
      <c r="D57" s="255"/>
      <c r="E57" s="147" t="s">
        <v>133</v>
      </c>
      <c r="F57" s="20" t="s">
        <v>4</v>
      </c>
      <c r="G57" s="20" t="s">
        <v>125</v>
      </c>
      <c r="H57" s="20" t="s">
        <v>36</v>
      </c>
      <c r="I57" s="43">
        <f>(602.82*2.1322%)+(615.67*10.07%)+602.82</f>
        <v>677.67129704000001</v>
      </c>
      <c r="J57" s="272"/>
      <c r="K57" s="135" t="str">
        <f t="shared" si="0"/>
        <v>VÁLIDO</v>
      </c>
      <c r="L57" s="117"/>
      <c r="M57" s="219"/>
      <c r="N57" s="270"/>
      <c r="O57" s="309"/>
      <c r="Q57" s="53"/>
      <c r="W57" s="53"/>
    </row>
    <row r="58" spans="1:33" ht="41.4" customHeight="1" x14ac:dyDescent="0.3">
      <c r="A58" s="249"/>
      <c r="B58" s="280"/>
      <c r="C58" s="255"/>
      <c r="D58" s="255"/>
      <c r="E58" s="25" t="s">
        <v>113</v>
      </c>
      <c r="F58" s="20" t="s">
        <v>115</v>
      </c>
      <c r="G58" s="20" t="s">
        <v>112</v>
      </c>
      <c r="H58" s="20" t="s">
        <v>92</v>
      </c>
      <c r="I58" s="43">
        <v>800</v>
      </c>
      <c r="J58" s="272"/>
      <c r="K58" s="135" t="str">
        <f t="shared" si="0"/>
        <v>VÁLIDO</v>
      </c>
      <c r="L58" s="118"/>
      <c r="M58" s="220"/>
      <c r="N58" s="270"/>
      <c r="O58" s="309"/>
      <c r="Q58" s="53"/>
      <c r="R58" s="53"/>
      <c r="W58" s="53"/>
    </row>
    <row r="59" spans="1:33" ht="54" customHeight="1" thickBot="1" x14ac:dyDescent="0.35">
      <c r="A59" s="249"/>
      <c r="B59" s="280"/>
      <c r="C59" s="255"/>
      <c r="D59" s="255"/>
      <c r="E59" s="22" t="s">
        <v>141</v>
      </c>
      <c r="F59" s="22" t="s">
        <v>115</v>
      </c>
      <c r="G59" s="22" t="s">
        <v>140</v>
      </c>
      <c r="H59" s="20" t="s">
        <v>92</v>
      </c>
      <c r="I59" s="165">
        <v>1500</v>
      </c>
      <c r="J59" s="272"/>
      <c r="K59" s="135" t="str">
        <f t="shared" si="0"/>
        <v>EXCESSIVAMENTE ELEVADO</v>
      </c>
      <c r="L59" s="120">
        <f>(I59-J$54)/J$54</f>
        <v>0.92423639885572084</v>
      </c>
      <c r="M59" s="221" t="s">
        <v>88</v>
      </c>
      <c r="N59" s="270"/>
      <c r="O59" s="309"/>
      <c r="Q59" s="53"/>
      <c r="R59" s="53"/>
      <c r="W59" s="53"/>
    </row>
    <row r="60" spans="1:33" ht="44.4" customHeight="1" thickBot="1" x14ac:dyDescent="0.35">
      <c r="A60" s="249"/>
      <c r="B60" s="280"/>
      <c r="C60" s="255"/>
      <c r="D60" s="255"/>
      <c r="E60" s="22" t="s">
        <v>146</v>
      </c>
      <c r="F60" s="22" t="s">
        <v>145</v>
      </c>
      <c r="G60" s="22" t="s">
        <v>147</v>
      </c>
      <c r="H60" s="35" t="s">
        <v>92</v>
      </c>
      <c r="I60" s="165">
        <v>1500</v>
      </c>
      <c r="J60" s="272"/>
      <c r="K60" s="155" t="str">
        <f t="shared" si="0"/>
        <v>EXCESSIVAMENTE ELEVADO</v>
      </c>
      <c r="L60" s="120">
        <f>(I60-J$54)/J$54</f>
        <v>0.92423639885572084</v>
      </c>
      <c r="M60" s="221" t="s">
        <v>88</v>
      </c>
      <c r="N60" s="270"/>
      <c r="O60" s="309"/>
      <c r="W60" s="53"/>
    </row>
    <row r="61" spans="1:33" ht="57" customHeight="1" x14ac:dyDescent="0.3">
      <c r="A61" s="248">
        <v>2</v>
      </c>
      <c r="B61" s="279" t="s">
        <v>95</v>
      </c>
      <c r="C61" s="254" t="s">
        <v>104</v>
      </c>
      <c r="D61" s="254">
        <v>18</v>
      </c>
      <c r="E61" s="177" t="s">
        <v>126</v>
      </c>
      <c r="F61" s="36" t="s">
        <v>115</v>
      </c>
      <c r="G61" s="36" t="s">
        <v>111</v>
      </c>
      <c r="H61" s="178" t="s">
        <v>92</v>
      </c>
      <c r="I61" s="179">
        <v>140</v>
      </c>
      <c r="J61" s="273">
        <f>TRUNC(AVERAGE(I61:I66),2)</f>
        <v>761.44</v>
      </c>
      <c r="K61" s="113" t="str">
        <f t="shared" ref="K61:K66" si="1">IF(I61&gt;($J$61*1.3),"EXCESSIVAMENTE ELEVADO",IF(I61&lt;($J$61*0.7),"INEXEQUÍVEL","VÁLIDO"))</f>
        <v>INEXEQUÍVEL</v>
      </c>
      <c r="L61" s="123">
        <f>I61/J$61</f>
        <v>0.18386215591510821</v>
      </c>
      <c r="M61" s="222" t="s">
        <v>87</v>
      </c>
      <c r="N61" s="265">
        <f>TRUNC(MEDIAN(I61:I65,2))</f>
        <v>194</v>
      </c>
      <c r="O61" s="293">
        <f>D61*N61</f>
        <v>3492</v>
      </c>
      <c r="W61" s="53"/>
    </row>
    <row r="62" spans="1:33" ht="39.6" customHeight="1" x14ac:dyDescent="0.3">
      <c r="A62" s="249"/>
      <c r="B62" s="280"/>
      <c r="C62" s="255"/>
      <c r="D62" s="255"/>
      <c r="E62" s="180" t="s">
        <v>93</v>
      </c>
      <c r="F62" s="181" t="s">
        <v>4</v>
      </c>
      <c r="G62" s="181" t="s">
        <v>91</v>
      </c>
      <c r="H62" s="181" t="s">
        <v>92</v>
      </c>
      <c r="I62" s="49">
        <v>189.18</v>
      </c>
      <c r="J62" s="274"/>
      <c r="K62" s="40" t="str">
        <f t="shared" si="1"/>
        <v>INEXEQUÍVEL</v>
      </c>
      <c r="L62" s="123">
        <f>I62/J$61</f>
        <v>0.24845030468585835</v>
      </c>
      <c r="M62" s="223" t="s">
        <v>87</v>
      </c>
      <c r="N62" s="266"/>
      <c r="O62" s="294"/>
      <c r="W62" s="53"/>
    </row>
    <row r="63" spans="1:33" ht="42.6" customHeight="1" x14ac:dyDescent="0.3">
      <c r="A63" s="249"/>
      <c r="B63" s="280"/>
      <c r="C63" s="255"/>
      <c r="D63" s="255"/>
      <c r="E63" s="176" t="s">
        <v>113</v>
      </c>
      <c r="F63" s="22" t="s">
        <v>115</v>
      </c>
      <c r="G63" s="22" t="s">
        <v>112</v>
      </c>
      <c r="H63" s="22" t="s">
        <v>92</v>
      </c>
      <c r="I63" s="165">
        <v>200</v>
      </c>
      <c r="J63" s="274"/>
      <c r="K63" s="40" t="str">
        <f t="shared" si="1"/>
        <v>INEXEQUÍVEL</v>
      </c>
      <c r="L63" s="123">
        <f>I63/J$61</f>
        <v>0.26266022273586886</v>
      </c>
      <c r="M63" s="223" t="s">
        <v>87</v>
      </c>
      <c r="N63" s="266"/>
      <c r="O63" s="294"/>
      <c r="W63" s="53"/>
    </row>
    <row r="64" spans="1:33" ht="57.6" customHeight="1" x14ac:dyDescent="0.3">
      <c r="A64" s="249"/>
      <c r="B64" s="280"/>
      <c r="C64" s="255"/>
      <c r="D64" s="255"/>
      <c r="E64" s="168" t="s">
        <v>126</v>
      </c>
      <c r="F64" s="20" t="s">
        <v>115</v>
      </c>
      <c r="G64" s="20" t="s">
        <v>111</v>
      </c>
      <c r="H64" s="153" t="s">
        <v>92</v>
      </c>
      <c r="I64" s="49">
        <v>240</v>
      </c>
      <c r="J64" s="274"/>
      <c r="K64" s="135" t="str">
        <f t="shared" si="1"/>
        <v>INEXEQUÍVEL</v>
      </c>
      <c r="L64" s="123">
        <f>I64/J$61</f>
        <v>0.31519226728304262</v>
      </c>
      <c r="M64" s="223" t="s">
        <v>87</v>
      </c>
      <c r="N64" s="266"/>
      <c r="O64" s="294"/>
      <c r="W64" s="53"/>
    </row>
    <row r="65" spans="1:23" ht="47.25" customHeight="1" x14ac:dyDescent="0.3">
      <c r="A65" s="249"/>
      <c r="B65" s="280"/>
      <c r="C65" s="255"/>
      <c r="D65" s="255"/>
      <c r="E65" s="147" t="s">
        <v>116</v>
      </c>
      <c r="F65" s="148" t="s">
        <v>4</v>
      </c>
      <c r="G65" s="148" t="s">
        <v>117</v>
      </c>
      <c r="H65" s="149" t="s">
        <v>119</v>
      </c>
      <c r="I65" s="43">
        <v>599.46</v>
      </c>
      <c r="J65" s="274"/>
      <c r="K65" s="135" t="str">
        <f t="shared" si="1"/>
        <v>VÁLIDO</v>
      </c>
      <c r="L65" s="123"/>
      <c r="M65" s="220"/>
      <c r="N65" s="266"/>
      <c r="O65" s="294"/>
      <c r="W65" s="53"/>
    </row>
    <row r="66" spans="1:23" ht="47.25" customHeight="1" thickBot="1" x14ac:dyDescent="0.35">
      <c r="A66" s="250"/>
      <c r="B66" s="281"/>
      <c r="C66" s="256"/>
      <c r="D66" s="256"/>
      <c r="E66" s="22" t="s">
        <v>146</v>
      </c>
      <c r="F66" s="22" t="s">
        <v>145</v>
      </c>
      <c r="G66" s="22" t="s">
        <v>147</v>
      </c>
      <c r="H66" s="35" t="s">
        <v>92</v>
      </c>
      <c r="I66" s="165">
        <v>3200</v>
      </c>
      <c r="J66" s="278"/>
      <c r="K66" s="155" t="str">
        <f t="shared" si="1"/>
        <v>EXCESSIVAMENTE ELEVADO</v>
      </c>
      <c r="L66" s="166">
        <f>(I66-J61)/J61</f>
        <v>3.2025635637739018</v>
      </c>
      <c r="M66" s="221" t="s">
        <v>88</v>
      </c>
      <c r="N66" s="267"/>
      <c r="O66" s="295"/>
      <c r="W66" s="53"/>
    </row>
    <row r="67" spans="1:23" ht="63.6" customHeight="1" x14ac:dyDescent="0.3">
      <c r="A67" s="248">
        <v>3</v>
      </c>
      <c r="B67" s="279" t="s">
        <v>96</v>
      </c>
      <c r="C67" s="254" t="s">
        <v>104</v>
      </c>
      <c r="D67" s="254">
        <v>18</v>
      </c>
      <c r="E67" s="177" t="s">
        <v>116</v>
      </c>
      <c r="F67" s="36" t="s">
        <v>4</v>
      </c>
      <c r="G67" s="36" t="s">
        <v>117</v>
      </c>
      <c r="H67" s="132" t="s">
        <v>119</v>
      </c>
      <c r="I67" s="133">
        <v>7.28</v>
      </c>
      <c r="J67" s="273">
        <f>TRUNC(AVERAGE(I67:I71))</f>
        <v>18</v>
      </c>
      <c r="K67" s="42" t="str">
        <f t="shared" ref="K67:K71" si="2">IF(I67&gt;($J$67*1.3),"EXCESSIVAMENTE ELEVADO",IF(I67&lt;($J$67*0.7),"INEXEQUÍVEL","VÁLIDO"))</f>
        <v>INEXEQUÍVEL</v>
      </c>
      <c r="L67" s="116">
        <f>I67/J67</f>
        <v>0.40444444444444444</v>
      </c>
      <c r="M67" s="224" t="s">
        <v>155</v>
      </c>
      <c r="N67" s="265">
        <f>TRUNC(MEDIAN(I68:I70),2)</f>
        <v>14</v>
      </c>
      <c r="O67" s="293">
        <f>D67*N67</f>
        <v>252</v>
      </c>
      <c r="W67" s="53"/>
    </row>
    <row r="68" spans="1:23" ht="45" customHeight="1" x14ac:dyDescent="0.3">
      <c r="A68" s="249"/>
      <c r="B68" s="280"/>
      <c r="C68" s="255"/>
      <c r="D68" s="255"/>
      <c r="E68" s="180" t="s">
        <v>93</v>
      </c>
      <c r="F68" s="181" t="s">
        <v>4</v>
      </c>
      <c r="G68" s="182" t="s">
        <v>91</v>
      </c>
      <c r="H68" s="181" t="s">
        <v>92</v>
      </c>
      <c r="I68" s="43">
        <v>12.61</v>
      </c>
      <c r="J68" s="274"/>
      <c r="K68" s="40" t="str">
        <f t="shared" si="2"/>
        <v>VÁLIDO</v>
      </c>
      <c r="L68" s="119"/>
      <c r="M68" s="225"/>
      <c r="N68" s="266"/>
      <c r="O68" s="294"/>
      <c r="W68" s="53"/>
    </row>
    <row r="69" spans="1:23" ht="31.95" customHeight="1" x14ac:dyDescent="0.3">
      <c r="A69" s="249"/>
      <c r="B69" s="280"/>
      <c r="C69" s="255"/>
      <c r="D69" s="255"/>
      <c r="E69" s="25" t="s">
        <v>113</v>
      </c>
      <c r="F69" s="20" t="s">
        <v>115</v>
      </c>
      <c r="G69" s="20" t="s">
        <v>112</v>
      </c>
      <c r="H69" s="20" t="s">
        <v>92</v>
      </c>
      <c r="I69" s="38">
        <v>14</v>
      </c>
      <c r="J69" s="274"/>
      <c r="K69" s="135" t="str">
        <f t="shared" si="2"/>
        <v>VÁLIDO</v>
      </c>
      <c r="L69" s="117"/>
      <c r="M69" s="226"/>
      <c r="N69" s="266"/>
      <c r="O69" s="294"/>
      <c r="W69" s="53"/>
    </row>
    <row r="70" spans="1:23" ht="55.8" customHeight="1" x14ac:dyDescent="0.3">
      <c r="A70" s="249"/>
      <c r="B70" s="280"/>
      <c r="C70" s="255"/>
      <c r="D70" s="255"/>
      <c r="E70" s="150" t="s">
        <v>126</v>
      </c>
      <c r="F70" s="20" t="s">
        <v>115</v>
      </c>
      <c r="G70" s="37" t="s">
        <v>111</v>
      </c>
      <c r="H70" s="20" t="s">
        <v>92</v>
      </c>
      <c r="I70" s="38">
        <v>15</v>
      </c>
      <c r="J70" s="274"/>
      <c r="K70" s="40" t="str">
        <f t="shared" si="2"/>
        <v>VÁLIDO</v>
      </c>
      <c r="L70" s="117"/>
      <c r="M70" s="226"/>
      <c r="N70" s="266"/>
      <c r="O70" s="294"/>
      <c r="W70" s="53"/>
    </row>
    <row r="71" spans="1:23" ht="39" customHeight="1" thickBot="1" x14ac:dyDescent="0.35">
      <c r="A71" s="250"/>
      <c r="B71" s="281"/>
      <c r="C71" s="256"/>
      <c r="D71" s="256"/>
      <c r="E71" s="23" t="s">
        <v>146</v>
      </c>
      <c r="F71" s="23" t="s">
        <v>145</v>
      </c>
      <c r="G71" s="23" t="s">
        <v>147</v>
      </c>
      <c r="H71" s="134" t="s">
        <v>92</v>
      </c>
      <c r="I71" s="48">
        <v>45</v>
      </c>
      <c r="J71" s="278"/>
      <c r="K71" s="155" t="str">
        <f t="shared" si="2"/>
        <v>EXCESSIVAMENTE ELEVADO</v>
      </c>
      <c r="L71" s="120">
        <f>(I71-J67)/J67</f>
        <v>1.5</v>
      </c>
      <c r="M71" s="221" t="s">
        <v>88</v>
      </c>
      <c r="N71" s="267"/>
      <c r="O71" s="295"/>
      <c r="W71" s="53"/>
    </row>
    <row r="72" spans="1:23" ht="51" customHeight="1" x14ac:dyDescent="0.3">
      <c r="A72" s="248">
        <v>4</v>
      </c>
      <c r="B72" s="251" t="s">
        <v>97</v>
      </c>
      <c r="C72" s="254" t="s">
        <v>104</v>
      </c>
      <c r="D72" s="254">
        <v>18</v>
      </c>
      <c r="E72" s="25" t="s">
        <v>113</v>
      </c>
      <c r="F72" s="20" t="s">
        <v>115</v>
      </c>
      <c r="G72" s="20" t="s">
        <v>112</v>
      </c>
      <c r="H72" s="20" t="s">
        <v>92</v>
      </c>
      <c r="I72" s="38">
        <v>100</v>
      </c>
      <c r="J72" s="299">
        <f>TRUNC(AVERAGE(I72:I74))</f>
        <v>187</v>
      </c>
      <c r="K72" s="113" t="str">
        <f t="shared" ref="K72:K74" si="3">IF(I72&gt;($J$72*1.3),"EXCESSIVAMENTE ELEVADO",IF(I72&lt;($J$72*0.7),"INEXEQUÍVEL","VÁLIDO"))</f>
        <v>INEXEQUÍVEL</v>
      </c>
      <c r="L72" s="123">
        <f>I72/J72</f>
        <v>0.53475935828877008</v>
      </c>
      <c r="M72" s="218" t="s">
        <v>87</v>
      </c>
      <c r="N72" s="275">
        <f>TRUNC(MEDIAN(I72:I74),2)</f>
        <v>113.51</v>
      </c>
      <c r="O72" s="293">
        <f>D72*N72</f>
        <v>2043.18</v>
      </c>
    </row>
    <row r="73" spans="1:23" ht="45.6" customHeight="1" x14ac:dyDescent="0.3">
      <c r="A73" s="249"/>
      <c r="B73" s="252"/>
      <c r="C73" s="255"/>
      <c r="D73" s="255"/>
      <c r="E73" s="233" t="s">
        <v>93</v>
      </c>
      <c r="F73" s="173" t="s">
        <v>4</v>
      </c>
      <c r="G73" s="173" t="s">
        <v>91</v>
      </c>
      <c r="H73" s="173" t="s">
        <v>92</v>
      </c>
      <c r="I73" s="43">
        <v>113.51</v>
      </c>
      <c r="J73" s="300"/>
      <c r="K73" s="40" t="str">
        <f t="shared" si="3"/>
        <v>INEXEQUÍVEL</v>
      </c>
      <c r="L73" s="117">
        <f>I73/J72</f>
        <v>0.60700534759358293</v>
      </c>
      <c r="M73" s="218" t="s">
        <v>87</v>
      </c>
      <c r="N73" s="276"/>
      <c r="O73" s="294"/>
    </row>
    <row r="74" spans="1:23" ht="73.8" customHeight="1" thickBot="1" x14ac:dyDescent="0.35">
      <c r="A74" s="250"/>
      <c r="B74" s="253"/>
      <c r="C74" s="256"/>
      <c r="D74" s="256"/>
      <c r="E74" s="20" t="s">
        <v>146</v>
      </c>
      <c r="F74" s="20" t="s">
        <v>145</v>
      </c>
      <c r="G74" s="20" t="s">
        <v>147</v>
      </c>
      <c r="H74" s="153" t="s">
        <v>92</v>
      </c>
      <c r="I74" s="43">
        <v>350</v>
      </c>
      <c r="J74" s="300"/>
      <c r="K74" s="135" t="str">
        <f t="shared" si="3"/>
        <v>EXCESSIVAMENTE ELEVADO</v>
      </c>
      <c r="L74" s="136">
        <f>(I74-J72)/J72</f>
        <v>0.87165775401069523</v>
      </c>
      <c r="M74" s="232" t="s">
        <v>154</v>
      </c>
      <c r="N74" s="276"/>
      <c r="O74" s="294"/>
    </row>
    <row r="75" spans="1:23" s="24" customFormat="1" ht="42" customHeight="1" x14ac:dyDescent="0.3">
      <c r="A75" s="248">
        <v>5</v>
      </c>
      <c r="B75" s="251" t="s">
        <v>98</v>
      </c>
      <c r="C75" s="254" t="s">
        <v>104</v>
      </c>
      <c r="D75" s="254">
        <v>14</v>
      </c>
      <c r="E75" s="183" t="s">
        <v>116</v>
      </c>
      <c r="F75" s="184" t="s">
        <v>4</v>
      </c>
      <c r="G75" s="184" t="s">
        <v>117</v>
      </c>
      <c r="H75" s="185" t="s">
        <v>119</v>
      </c>
      <c r="I75" s="160">
        <v>936.09</v>
      </c>
      <c r="J75" s="271">
        <f>TRUNC(AVERAGE(I75:I84))</f>
        <v>1436</v>
      </c>
      <c r="K75" s="169" t="str">
        <f t="shared" ref="K75" si="4">IF(I75&gt;($J$75*1.3),"EXCESSIVAMENTE ELEVADO",IF(I75&lt;($J$75*0.7),"INEXEQUÍVEL","VÁLIDO"))</f>
        <v>INEXEQUÍVEL</v>
      </c>
      <c r="L75" s="116">
        <f>I75/J75</f>
        <v>0.65187325905292481</v>
      </c>
      <c r="M75" s="217" t="s">
        <v>87</v>
      </c>
      <c r="N75" s="265">
        <f>TRUNC(MEDIAN(I75:I82),2)</f>
        <v>1229.1400000000001</v>
      </c>
      <c r="O75" s="293">
        <f>D75*N75</f>
        <v>17207.960000000003</v>
      </c>
      <c r="P75" s="27"/>
      <c r="Q75" s="27"/>
      <c r="R75" s="27"/>
      <c r="S75" s="27"/>
      <c r="T75" s="27"/>
      <c r="U75" s="27"/>
      <c r="V75" s="27"/>
      <c r="W75" s="27"/>
    </row>
    <row r="76" spans="1:23" s="24" customFormat="1" ht="55.2" customHeight="1" x14ac:dyDescent="0.3">
      <c r="A76" s="249"/>
      <c r="B76" s="252"/>
      <c r="C76" s="255"/>
      <c r="D76" s="255"/>
      <c r="E76" s="168" t="s">
        <v>126</v>
      </c>
      <c r="F76" s="20" t="s">
        <v>115</v>
      </c>
      <c r="G76" s="20" t="s">
        <v>111</v>
      </c>
      <c r="H76" s="20" t="s">
        <v>92</v>
      </c>
      <c r="I76" s="43">
        <v>1110.5</v>
      </c>
      <c r="J76" s="272"/>
      <c r="K76" s="40" t="str">
        <f t="shared" ref="K76:K87" si="5">IF(I76&gt;($J$75*1.3),"EXCESSIVAMENTE ELEVADO",IF(I76&lt;($J$75*0.7),"INEXEQUÍVEL","VÁLIDO"))</f>
        <v>VÁLIDO</v>
      </c>
      <c r="L76" s="119"/>
      <c r="M76" s="218"/>
      <c r="N76" s="266"/>
      <c r="O76" s="294"/>
      <c r="P76" s="27"/>
      <c r="Q76" s="27"/>
      <c r="R76" s="27"/>
      <c r="S76" s="27"/>
      <c r="T76" s="27"/>
      <c r="U76" s="27"/>
      <c r="V76" s="27"/>
      <c r="W76" s="27"/>
    </row>
    <row r="77" spans="1:23" s="24" customFormat="1" ht="44.4" customHeight="1" x14ac:dyDescent="0.3">
      <c r="A77" s="249"/>
      <c r="B77" s="252"/>
      <c r="C77" s="255"/>
      <c r="D77" s="255"/>
      <c r="E77" s="180" t="s">
        <v>93</v>
      </c>
      <c r="F77" s="181" t="s">
        <v>4</v>
      </c>
      <c r="G77" s="182" t="s">
        <v>91</v>
      </c>
      <c r="H77" s="181" t="s">
        <v>92</v>
      </c>
      <c r="I77" s="174">
        <v>1008.98</v>
      </c>
      <c r="J77" s="272"/>
      <c r="K77" s="40" t="str">
        <f t="shared" si="5"/>
        <v>VÁLIDO</v>
      </c>
      <c r="L77" s="119"/>
      <c r="M77" s="218"/>
      <c r="N77" s="266"/>
      <c r="O77" s="294"/>
      <c r="P77" s="27"/>
      <c r="Q77" s="27"/>
      <c r="R77" s="27"/>
      <c r="S77" s="27"/>
      <c r="T77" s="27"/>
      <c r="U77" s="27"/>
      <c r="V77" s="27"/>
      <c r="W77" s="27"/>
    </row>
    <row r="78" spans="1:23" s="24" customFormat="1" ht="45.45" customHeight="1" x14ac:dyDescent="0.3">
      <c r="A78" s="249"/>
      <c r="B78" s="252"/>
      <c r="C78" s="255"/>
      <c r="D78" s="255"/>
      <c r="E78" s="56" t="s">
        <v>124</v>
      </c>
      <c r="F78" s="20" t="s">
        <v>4</v>
      </c>
      <c r="G78" s="20" t="s">
        <v>125</v>
      </c>
      <c r="H78" s="20" t="s">
        <v>36</v>
      </c>
      <c r="I78" s="43">
        <f>(1031.25*2.1322%)+(1053.24*10.07%)+1031.25</f>
        <v>1159.2995805</v>
      </c>
      <c r="J78" s="272"/>
      <c r="K78" s="40" t="str">
        <f t="shared" si="5"/>
        <v>VÁLIDO</v>
      </c>
      <c r="L78" s="119"/>
      <c r="M78" s="225"/>
      <c r="N78" s="266"/>
      <c r="O78" s="294"/>
      <c r="P78" s="27"/>
      <c r="Q78" s="27"/>
      <c r="R78" s="27"/>
      <c r="S78" s="27"/>
      <c r="T78" s="27"/>
      <c r="U78" s="27"/>
      <c r="V78" s="27"/>
      <c r="W78" s="27"/>
    </row>
    <row r="79" spans="1:23" s="24" customFormat="1" ht="37.5" customHeight="1" x14ac:dyDescent="0.3">
      <c r="A79" s="249"/>
      <c r="B79" s="252"/>
      <c r="C79" s="255"/>
      <c r="D79" s="255"/>
      <c r="E79" s="25" t="s">
        <v>113</v>
      </c>
      <c r="F79" s="20" t="s">
        <v>115</v>
      </c>
      <c r="G79" s="20" t="s">
        <v>112</v>
      </c>
      <c r="H79" s="20" t="s">
        <v>92</v>
      </c>
      <c r="I79" s="43">
        <v>1299</v>
      </c>
      <c r="J79" s="272"/>
      <c r="K79" s="40" t="str">
        <f t="shared" si="5"/>
        <v>VÁLIDO</v>
      </c>
      <c r="L79" s="119"/>
      <c r="M79" s="225"/>
      <c r="N79" s="266"/>
      <c r="O79" s="294"/>
      <c r="P79" s="27"/>
      <c r="Q79" s="27"/>
      <c r="R79" s="27"/>
      <c r="S79" s="27"/>
      <c r="T79" s="27"/>
      <c r="U79" s="27"/>
      <c r="V79" s="27"/>
      <c r="W79" s="27"/>
    </row>
    <row r="80" spans="1:23" s="24" customFormat="1" ht="46.5" customHeight="1" x14ac:dyDescent="0.3">
      <c r="A80" s="249"/>
      <c r="B80" s="252"/>
      <c r="C80" s="255"/>
      <c r="D80" s="255"/>
      <c r="E80" s="20" t="s">
        <v>146</v>
      </c>
      <c r="F80" s="20" t="s">
        <v>145</v>
      </c>
      <c r="G80" s="20" t="s">
        <v>147</v>
      </c>
      <c r="H80" s="153" t="s">
        <v>92</v>
      </c>
      <c r="I80" s="43">
        <v>1500</v>
      </c>
      <c r="J80" s="272"/>
      <c r="K80" s="40" t="str">
        <f t="shared" si="5"/>
        <v>VÁLIDO</v>
      </c>
      <c r="L80" s="117"/>
      <c r="M80" s="226"/>
      <c r="N80" s="266"/>
      <c r="O80" s="294"/>
      <c r="P80" s="27"/>
      <c r="Q80" s="27"/>
      <c r="R80" s="27"/>
      <c r="S80" s="27"/>
      <c r="T80" s="27"/>
      <c r="U80" s="27"/>
      <c r="V80" s="27"/>
      <c r="W80" s="27"/>
    </row>
    <row r="81" spans="1:25" s="24" customFormat="1" ht="55.2" customHeight="1" x14ac:dyDescent="0.3">
      <c r="A81" s="249"/>
      <c r="B81" s="252"/>
      <c r="C81" s="255"/>
      <c r="D81" s="255"/>
      <c r="E81" s="147" t="s">
        <v>139</v>
      </c>
      <c r="F81" s="148" t="s">
        <v>115</v>
      </c>
      <c r="G81" s="148" t="s">
        <v>112</v>
      </c>
      <c r="H81" s="20" t="s">
        <v>92</v>
      </c>
      <c r="I81" s="43">
        <v>1583.33</v>
      </c>
      <c r="J81" s="272"/>
      <c r="K81" s="40" t="str">
        <f t="shared" si="5"/>
        <v>VÁLIDO</v>
      </c>
      <c r="L81" s="136"/>
      <c r="M81" s="219"/>
      <c r="N81" s="266"/>
      <c r="O81" s="294"/>
      <c r="P81" s="27"/>
      <c r="Q81" s="27"/>
      <c r="R81" s="27"/>
      <c r="S81" s="27"/>
      <c r="T81" s="27"/>
      <c r="U81" s="27"/>
      <c r="V81" s="27"/>
      <c r="W81" s="27"/>
    </row>
    <row r="82" spans="1:25" s="24" customFormat="1" ht="55.8" customHeight="1" x14ac:dyDescent="0.3">
      <c r="A82" s="249"/>
      <c r="B82" s="252"/>
      <c r="C82" s="255"/>
      <c r="D82" s="255"/>
      <c r="E82" s="130" t="s">
        <v>141</v>
      </c>
      <c r="F82" s="22" t="s">
        <v>115</v>
      </c>
      <c r="G82" s="22" t="s">
        <v>140</v>
      </c>
      <c r="H82" s="35" t="s">
        <v>92</v>
      </c>
      <c r="I82" s="44">
        <v>1600</v>
      </c>
      <c r="J82" s="272"/>
      <c r="K82" s="40" t="str">
        <f t="shared" si="5"/>
        <v>VÁLIDO</v>
      </c>
      <c r="L82" s="136"/>
      <c r="M82" s="219"/>
      <c r="N82" s="266"/>
      <c r="O82" s="294"/>
      <c r="P82" s="27"/>
      <c r="Q82" s="27"/>
      <c r="R82" s="27"/>
      <c r="S82" s="27"/>
      <c r="T82" s="27"/>
      <c r="U82" s="27"/>
      <c r="V82" s="27"/>
      <c r="W82" s="27"/>
    </row>
    <row r="83" spans="1:25" s="24" customFormat="1" ht="55.8" customHeight="1" thickBot="1" x14ac:dyDescent="0.35">
      <c r="A83" s="249"/>
      <c r="B83" s="252"/>
      <c r="C83" s="255"/>
      <c r="D83" s="296"/>
      <c r="E83" s="202" t="s">
        <v>152</v>
      </c>
      <c r="F83" s="20" t="s">
        <v>115</v>
      </c>
      <c r="G83" s="20" t="s">
        <v>142</v>
      </c>
      <c r="H83" s="20" t="s">
        <v>36</v>
      </c>
      <c r="I83" s="43">
        <v>2070</v>
      </c>
      <c r="J83" s="298"/>
      <c r="K83" s="175" t="str">
        <f t="shared" si="5"/>
        <v>EXCESSIVAMENTE ELEVADO</v>
      </c>
      <c r="L83" s="122">
        <f>(I83-J75)/J75</f>
        <v>0.4415041782729805</v>
      </c>
      <c r="M83" s="221" t="s">
        <v>88</v>
      </c>
      <c r="N83" s="266"/>
      <c r="O83" s="294"/>
      <c r="P83" s="27"/>
      <c r="Q83" s="27"/>
      <c r="R83" s="27"/>
      <c r="S83" s="27"/>
      <c r="T83" s="27"/>
      <c r="U83" s="27"/>
      <c r="V83" s="27"/>
      <c r="W83" s="27"/>
    </row>
    <row r="84" spans="1:25" s="24" customFormat="1" ht="59.25" customHeight="1" thickBot="1" x14ac:dyDescent="0.35">
      <c r="A84" s="250"/>
      <c r="B84" s="253"/>
      <c r="C84" s="256"/>
      <c r="D84" s="256"/>
      <c r="E84" s="199" t="s">
        <v>137</v>
      </c>
      <c r="F84" s="200" t="s">
        <v>115</v>
      </c>
      <c r="G84" s="200" t="s">
        <v>138</v>
      </c>
      <c r="H84" s="201" t="s">
        <v>36</v>
      </c>
      <c r="I84" s="171">
        <f>350*6</f>
        <v>2100</v>
      </c>
      <c r="J84" s="297"/>
      <c r="K84" s="155" t="str">
        <f t="shared" si="5"/>
        <v>EXCESSIVAMENTE ELEVADO</v>
      </c>
      <c r="L84" s="122">
        <f>(I84-J75)/J75</f>
        <v>0.46239554317548748</v>
      </c>
      <c r="M84" s="221" t="s">
        <v>88</v>
      </c>
      <c r="N84" s="267"/>
      <c r="O84" s="295"/>
      <c r="P84" s="27"/>
      <c r="Q84" s="27"/>
      <c r="R84" s="27"/>
      <c r="S84" s="27"/>
      <c r="T84" s="27"/>
      <c r="U84" s="27"/>
      <c r="V84" s="27"/>
      <c r="W84" s="27"/>
    </row>
    <row r="85" spans="1:25" s="24" customFormat="1" ht="46.8" customHeight="1" x14ac:dyDescent="0.3">
      <c r="A85" s="248">
        <v>6</v>
      </c>
      <c r="B85" s="251" t="s">
        <v>120</v>
      </c>
      <c r="C85" s="254" t="s">
        <v>104</v>
      </c>
      <c r="D85" s="254">
        <v>2</v>
      </c>
      <c r="E85" s="147" t="s">
        <v>116</v>
      </c>
      <c r="F85" s="148" t="s">
        <v>4</v>
      </c>
      <c r="G85" s="148" t="s">
        <v>117</v>
      </c>
      <c r="H85" s="149" t="s">
        <v>119</v>
      </c>
      <c r="I85" s="43">
        <v>1092.1099999999999</v>
      </c>
      <c r="J85" s="273">
        <f>TRUNC(AVERAGE(I85:I91))</f>
        <v>1841</v>
      </c>
      <c r="K85" s="42" t="str">
        <f t="shared" si="5"/>
        <v>VÁLIDO</v>
      </c>
      <c r="L85" s="116"/>
      <c r="M85" s="227"/>
      <c r="N85" s="265">
        <f>TRUNC(MEDIAN(I85:I90),2)</f>
        <v>1841.66</v>
      </c>
      <c r="O85" s="293">
        <f>D85*N85</f>
        <v>3683.32</v>
      </c>
      <c r="P85" s="27"/>
      <c r="Q85" s="27"/>
      <c r="R85" s="27"/>
      <c r="S85" s="27"/>
      <c r="T85" s="27"/>
      <c r="U85" s="27"/>
      <c r="V85" s="27"/>
      <c r="W85" s="27"/>
    </row>
    <row r="86" spans="1:25" s="24" customFormat="1" ht="40.799999999999997" customHeight="1" x14ac:dyDescent="0.3">
      <c r="A86" s="249"/>
      <c r="B86" s="252"/>
      <c r="C86" s="255"/>
      <c r="D86" s="255"/>
      <c r="E86" s="25" t="s">
        <v>113</v>
      </c>
      <c r="F86" s="20" t="s">
        <v>115</v>
      </c>
      <c r="G86" s="20" t="s">
        <v>112</v>
      </c>
      <c r="H86" s="20" t="s">
        <v>92</v>
      </c>
      <c r="I86" s="43">
        <v>1400</v>
      </c>
      <c r="J86" s="274"/>
      <c r="K86" s="40" t="str">
        <f t="shared" si="5"/>
        <v>VÁLIDO</v>
      </c>
      <c r="L86" s="119"/>
      <c r="M86" s="207"/>
      <c r="N86" s="266"/>
      <c r="O86" s="294"/>
      <c r="P86" s="27"/>
      <c r="Q86" s="27"/>
      <c r="R86" s="27"/>
      <c r="S86" s="27"/>
      <c r="T86" s="27"/>
      <c r="U86" s="27"/>
      <c r="V86" s="27"/>
      <c r="W86" s="27"/>
    </row>
    <row r="87" spans="1:25" s="24" customFormat="1" ht="42" customHeight="1" x14ac:dyDescent="0.3">
      <c r="A87" s="249"/>
      <c r="B87" s="252"/>
      <c r="C87" s="255"/>
      <c r="D87" s="255"/>
      <c r="E87" s="147" t="s">
        <v>139</v>
      </c>
      <c r="F87" s="148" t="s">
        <v>115</v>
      </c>
      <c r="G87" s="20" t="s">
        <v>112</v>
      </c>
      <c r="H87" s="20" t="s">
        <v>92</v>
      </c>
      <c r="I87" s="43">
        <v>1583.33</v>
      </c>
      <c r="J87" s="274"/>
      <c r="K87" s="40" t="str">
        <f t="shared" si="5"/>
        <v>VÁLIDO</v>
      </c>
      <c r="L87" s="119"/>
      <c r="M87" s="207"/>
      <c r="N87" s="266"/>
      <c r="O87" s="294"/>
      <c r="P87" s="27"/>
      <c r="Q87" s="27"/>
      <c r="R87" s="27"/>
      <c r="S87" s="27"/>
      <c r="T87" s="27"/>
      <c r="U87" s="27"/>
      <c r="V87" s="27"/>
      <c r="W87" s="27"/>
    </row>
    <row r="88" spans="1:25" s="24" customFormat="1" ht="54" customHeight="1" x14ac:dyDescent="0.3">
      <c r="A88" s="249"/>
      <c r="B88" s="252"/>
      <c r="C88" s="255"/>
      <c r="D88" s="255"/>
      <c r="E88" s="168" t="s">
        <v>141</v>
      </c>
      <c r="F88" s="20" t="s">
        <v>115</v>
      </c>
      <c r="G88" s="20" t="s">
        <v>140</v>
      </c>
      <c r="H88" s="20" t="s">
        <v>92</v>
      </c>
      <c r="I88" s="43">
        <v>2100</v>
      </c>
      <c r="J88" s="274"/>
      <c r="K88" s="40" t="str">
        <f>IF(I88&gt;($J$85*1.3),"EXCESSIVAMENTE ELEVADO",IF(I88&lt;($J$85*0.7),"INEXEQUÍVEL","VÁLIDO"))</f>
        <v>VÁLIDO</v>
      </c>
      <c r="L88" s="117"/>
      <c r="M88" s="228"/>
      <c r="N88" s="266"/>
      <c r="O88" s="294"/>
      <c r="P88" s="27"/>
      <c r="Q88" s="27"/>
      <c r="R88" s="27"/>
      <c r="S88" s="27"/>
      <c r="T88" s="27"/>
      <c r="U88" s="27"/>
      <c r="V88" s="27"/>
      <c r="W88" s="27"/>
    </row>
    <row r="89" spans="1:25" s="24" customFormat="1" ht="54" customHeight="1" x14ac:dyDescent="0.3">
      <c r="A89" s="249"/>
      <c r="B89" s="252"/>
      <c r="C89" s="255"/>
      <c r="D89" s="255"/>
      <c r="E89" s="56" t="s">
        <v>137</v>
      </c>
      <c r="F89" s="20" t="s">
        <v>115</v>
      </c>
      <c r="G89" s="20" t="s">
        <v>138</v>
      </c>
      <c r="H89" s="39" t="s">
        <v>36</v>
      </c>
      <c r="I89" s="43">
        <f>350*6</f>
        <v>2100</v>
      </c>
      <c r="J89" s="274"/>
      <c r="K89" s="135" t="str">
        <f>IF(I89&gt;($J$85*1.3),"EXCESSIVAMENTE ELEVADO",IF(I89&lt;($J$85*0.7),"INEXEQUÍVEL","VÁLIDO"))</f>
        <v>VÁLIDO</v>
      </c>
      <c r="L89" s="123"/>
      <c r="M89" s="229"/>
      <c r="N89" s="266"/>
      <c r="O89" s="294"/>
      <c r="P89" s="27"/>
      <c r="Q89" s="27"/>
      <c r="R89" s="27"/>
      <c r="S89" s="27"/>
      <c r="T89" s="27"/>
      <c r="U89" s="27"/>
      <c r="V89" s="27"/>
      <c r="W89" s="27"/>
    </row>
    <row r="90" spans="1:25" s="24" customFormat="1" ht="54" customHeight="1" x14ac:dyDescent="0.3">
      <c r="A90" s="249"/>
      <c r="B90" s="252"/>
      <c r="C90" s="255"/>
      <c r="D90" s="255"/>
      <c r="E90" s="147" t="s">
        <v>124</v>
      </c>
      <c r="F90" s="20" t="s">
        <v>4</v>
      </c>
      <c r="G90" s="20" t="s">
        <v>125</v>
      </c>
      <c r="H90" s="20" t="s">
        <v>36</v>
      </c>
      <c r="I90" s="204">
        <f>(1946.89*10.0767%)+1946.89</f>
        <v>2143.0722646300001</v>
      </c>
      <c r="J90" s="274"/>
      <c r="K90" s="135" t="str">
        <f>IF(I90&gt;($J$85*1.3),"EXCESSIVAMENTE ELEVADO",IF(I90&lt;($J$85*0.7),"INEXEQUÍVEL","VÁLIDO"))</f>
        <v>VÁLIDO</v>
      </c>
      <c r="L90" s="203"/>
      <c r="M90" s="229"/>
      <c r="N90" s="266"/>
      <c r="O90" s="294"/>
      <c r="P90" s="27"/>
      <c r="Q90" s="27"/>
      <c r="R90" s="27"/>
      <c r="S90" s="27"/>
      <c r="T90" s="27"/>
      <c r="U90" s="27"/>
      <c r="V90" s="27"/>
      <c r="W90" s="27"/>
    </row>
    <row r="91" spans="1:25" s="24" customFormat="1" ht="54" customHeight="1" thickBot="1" x14ac:dyDescent="0.35">
      <c r="A91" s="249"/>
      <c r="B91" s="252"/>
      <c r="C91" s="255"/>
      <c r="D91" s="255"/>
      <c r="E91" s="198" t="s">
        <v>152</v>
      </c>
      <c r="F91" s="37" t="s">
        <v>115</v>
      </c>
      <c r="G91" s="37" t="s">
        <v>142</v>
      </c>
      <c r="H91" s="37" t="s">
        <v>36</v>
      </c>
      <c r="I91" s="46">
        <v>2470</v>
      </c>
      <c r="J91" s="274"/>
      <c r="K91" s="135" t="str">
        <f>IF(I91&gt;($J$85*1.3),"EXCESSIVAMENTE ELEVADO",IF(I91&lt;($J$85*0.7),"INEXEQUÍVEL","VÁLIDO"))</f>
        <v>EXCESSIVAMENTE ELEVADO</v>
      </c>
      <c r="L91" s="117">
        <f>(I91-J85)/J85</f>
        <v>0.34166214014122759</v>
      </c>
      <c r="M91" s="223" t="s">
        <v>88</v>
      </c>
      <c r="N91" s="266"/>
      <c r="O91" s="294"/>
      <c r="P91" s="27"/>
      <c r="Q91" s="27"/>
      <c r="R91" s="27"/>
      <c r="S91" s="27"/>
      <c r="T91" s="27"/>
      <c r="U91" s="27"/>
      <c r="V91" s="27"/>
      <c r="W91" s="27"/>
    </row>
    <row r="92" spans="1:25" s="24" customFormat="1" ht="40.799999999999997" customHeight="1" x14ac:dyDescent="0.3">
      <c r="A92" s="248">
        <v>7</v>
      </c>
      <c r="B92" s="251" t="s">
        <v>121</v>
      </c>
      <c r="C92" s="254" t="s">
        <v>104</v>
      </c>
      <c r="D92" s="254">
        <v>2</v>
      </c>
      <c r="E92" s="193" t="s">
        <v>116</v>
      </c>
      <c r="F92" s="36" t="s">
        <v>4</v>
      </c>
      <c r="G92" s="36" t="s">
        <v>117</v>
      </c>
      <c r="H92" s="132" t="s">
        <v>119</v>
      </c>
      <c r="I92" s="45">
        <v>1092.1099999999999</v>
      </c>
      <c r="J92" s="273">
        <f>TRUNC(AVERAGE(I92:I98))</f>
        <v>1751</v>
      </c>
      <c r="K92" s="42" t="str">
        <f t="shared" ref="K92:K95" si="6">IF(I92&gt;($J$75*1.3),"EXCESSIVAMENTE ELEVADO",IF(I92&lt;($J$75*0.7),"INEXEQUÍVEL","VÁLIDO"))</f>
        <v>VÁLIDO</v>
      </c>
      <c r="L92" s="116"/>
      <c r="M92" s="217"/>
      <c r="N92" s="265">
        <f>TRUNC(MEDIAN(I92:I97),2)</f>
        <v>1550.47</v>
      </c>
      <c r="O92" s="293">
        <f>D92*N92</f>
        <v>3100.94</v>
      </c>
      <c r="P92" s="27"/>
      <c r="Q92" s="27"/>
      <c r="R92" s="27"/>
      <c r="S92" s="53"/>
      <c r="T92" s="27"/>
      <c r="U92" s="27"/>
      <c r="V92" s="27"/>
      <c r="W92" s="27"/>
      <c r="Y92" s="43"/>
    </row>
    <row r="93" spans="1:25" s="24" customFormat="1" ht="43.2" customHeight="1" x14ac:dyDescent="0.3">
      <c r="A93" s="249"/>
      <c r="B93" s="252"/>
      <c r="C93" s="255"/>
      <c r="D93" s="255"/>
      <c r="E93" s="25" t="s">
        <v>113</v>
      </c>
      <c r="F93" s="20" t="s">
        <v>115</v>
      </c>
      <c r="G93" s="20" t="s">
        <v>112</v>
      </c>
      <c r="H93" s="20" t="s">
        <v>92</v>
      </c>
      <c r="I93" s="43">
        <v>1400</v>
      </c>
      <c r="J93" s="274"/>
      <c r="K93" s="40" t="str">
        <f t="shared" si="6"/>
        <v>VÁLIDO</v>
      </c>
      <c r="L93" s="119"/>
      <c r="M93" s="225"/>
      <c r="N93" s="266"/>
      <c r="O93" s="294"/>
      <c r="P93" s="27"/>
      <c r="Q93" s="27"/>
      <c r="R93" s="27"/>
      <c r="S93" s="27"/>
      <c r="T93" s="27"/>
      <c r="U93" s="27"/>
      <c r="V93" s="27"/>
      <c r="W93" s="27"/>
    </row>
    <row r="94" spans="1:25" s="24" customFormat="1" ht="44.4" customHeight="1" x14ac:dyDescent="0.3">
      <c r="A94" s="249"/>
      <c r="B94" s="252"/>
      <c r="C94" s="255"/>
      <c r="D94" s="255"/>
      <c r="E94" s="147" t="s">
        <v>139</v>
      </c>
      <c r="F94" s="148" t="s">
        <v>115</v>
      </c>
      <c r="G94" s="148" t="s">
        <v>112</v>
      </c>
      <c r="H94" s="20" t="s">
        <v>92</v>
      </c>
      <c r="I94" s="43">
        <v>1583.33</v>
      </c>
      <c r="J94" s="274"/>
      <c r="K94" s="40" t="str">
        <f t="shared" si="6"/>
        <v>VÁLIDO</v>
      </c>
      <c r="L94" s="119"/>
      <c r="M94" s="225"/>
      <c r="N94" s="266"/>
      <c r="O94" s="294"/>
      <c r="P94" s="27"/>
      <c r="Q94" s="27"/>
      <c r="R94" s="27"/>
      <c r="S94" s="27"/>
      <c r="T94" s="27"/>
      <c r="U94" s="27"/>
      <c r="V94" s="27"/>
      <c r="W94" s="27"/>
    </row>
    <row r="95" spans="1:25" s="24" customFormat="1" ht="40.200000000000003" customHeight="1" x14ac:dyDescent="0.3">
      <c r="A95" s="249"/>
      <c r="B95" s="252"/>
      <c r="C95" s="255"/>
      <c r="D95" s="255"/>
      <c r="E95" s="147" t="s">
        <v>124</v>
      </c>
      <c r="F95" s="148" t="s">
        <v>4</v>
      </c>
      <c r="G95" s="148" t="s">
        <v>125</v>
      </c>
      <c r="H95" s="148" t="s">
        <v>36</v>
      </c>
      <c r="I95" s="43">
        <f>(1350*2.1322%)+(1378.78*10.07%)+1350</f>
        <v>1517.6278459999999</v>
      </c>
      <c r="J95" s="274"/>
      <c r="K95" s="40" t="str">
        <f t="shared" si="6"/>
        <v>VÁLIDO</v>
      </c>
      <c r="L95" s="119"/>
      <c r="M95" s="225"/>
      <c r="N95" s="266"/>
      <c r="O95" s="294"/>
      <c r="P95" s="27"/>
      <c r="Q95" s="27"/>
      <c r="R95" s="27"/>
      <c r="S95" s="27"/>
      <c r="T95" s="27"/>
      <c r="U95" s="27"/>
      <c r="V95" s="27"/>
      <c r="W95" s="27"/>
    </row>
    <row r="96" spans="1:25" s="24" customFormat="1" ht="65.400000000000006" customHeight="1" x14ac:dyDescent="0.3">
      <c r="A96" s="249"/>
      <c r="B96" s="252"/>
      <c r="C96" s="255"/>
      <c r="D96" s="255"/>
      <c r="E96" s="168" t="s">
        <v>141</v>
      </c>
      <c r="F96" s="20" t="s">
        <v>115</v>
      </c>
      <c r="G96" s="20" t="s">
        <v>140</v>
      </c>
      <c r="H96" s="20" t="s">
        <v>92</v>
      </c>
      <c r="I96" s="43">
        <v>2100</v>
      </c>
      <c r="J96" s="274"/>
      <c r="K96" s="135" t="str">
        <f>IF(I96&gt;($J$92*1.3),"EXCESSIVAMENTE ELEVADO",IF(I96&lt;($J$92*0.7),"INEXEQUÍVEL","VÁLIDO"))</f>
        <v>VÁLIDO</v>
      </c>
      <c r="L96" s="117"/>
      <c r="M96" s="223"/>
      <c r="N96" s="266"/>
      <c r="O96" s="294"/>
      <c r="P96" s="27"/>
      <c r="Q96" s="27"/>
      <c r="R96" s="27"/>
      <c r="S96" s="27"/>
      <c r="T96" s="27"/>
      <c r="U96" s="27"/>
      <c r="V96" s="27"/>
      <c r="W96" s="27"/>
    </row>
    <row r="97" spans="1:23" s="24" customFormat="1" ht="65.400000000000006" customHeight="1" x14ac:dyDescent="0.3">
      <c r="A97" s="249"/>
      <c r="B97" s="252"/>
      <c r="C97" s="255"/>
      <c r="D97" s="255"/>
      <c r="E97" s="56" t="s">
        <v>137</v>
      </c>
      <c r="F97" s="20" t="s">
        <v>115</v>
      </c>
      <c r="G97" s="20" t="s">
        <v>138</v>
      </c>
      <c r="H97" s="39" t="s">
        <v>36</v>
      </c>
      <c r="I97" s="43">
        <f>350*6</f>
        <v>2100</v>
      </c>
      <c r="J97" s="274"/>
      <c r="K97" s="135" t="str">
        <f>IF(I97&gt;($J$92*1.3),"EXCESSIVAMENTE ELEVADO",IF(I97&lt;($J$92*0.7),"INEXEQUÍVEL","VÁLIDO"))</f>
        <v>VÁLIDO</v>
      </c>
      <c r="L97" s="117"/>
      <c r="M97" s="223"/>
      <c r="N97" s="266"/>
      <c r="O97" s="294"/>
      <c r="P97" s="27"/>
      <c r="Q97" s="27"/>
      <c r="R97" s="27"/>
      <c r="S97" s="27"/>
      <c r="T97" s="27"/>
      <c r="U97" s="27"/>
      <c r="V97" s="27"/>
      <c r="W97" s="27"/>
    </row>
    <row r="98" spans="1:23" s="24" customFormat="1" ht="64.8" customHeight="1" thickBot="1" x14ac:dyDescent="0.35">
      <c r="A98" s="250"/>
      <c r="B98" s="253"/>
      <c r="C98" s="256"/>
      <c r="D98" s="256"/>
      <c r="E98" s="198" t="s">
        <v>152</v>
      </c>
      <c r="F98" s="37" t="s">
        <v>115</v>
      </c>
      <c r="G98" s="37" t="s">
        <v>142</v>
      </c>
      <c r="H98" s="37" t="s">
        <v>36</v>
      </c>
      <c r="I98" s="46">
        <v>2470</v>
      </c>
      <c r="J98" s="278"/>
      <c r="K98" s="135" t="str">
        <f>IF(I98&gt;($J$92*1.3),"EXCESSIVAMENTE ELEVADO",IF(I98&lt;($J$92*0.7),"INEXEQUÍVEL","VÁLIDO"))</f>
        <v>EXCESSIVAMENTE ELEVADO</v>
      </c>
      <c r="L98" s="122">
        <f>(I98-J92)/J92</f>
        <v>0.41062250142775558</v>
      </c>
      <c r="M98" s="230" t="s">
        <v>88</v>
      </c>
      <c r="N98" s="267"/>
      <c r="O98" s="295"/>
      <c r="P98" s="27"/>
      <c r="Q98" s="27"/>
      <c r="R98" s="27"/>
      <c r="S98" s="27"/>
      <c r="T98" s="27"/>
      <c r="U98" s="27"/>
      <c r="V98" s="27"/>
      <c r="W98" s="27"/>
    </row>
    <row r="99" spans="1:23" ht="63" customHeight="1" x14ac:dyDescent="0.3">
      <c r="A99" s="248">
        <v>8</v>
      </c>
      <c r="B99" s="251" t="s">
        <v>99</v>
      </c>
      <c r="C99" s="254" t="s">
        <v>104</v>
      </c>
      <c r="D99" s="254">
        <v>18</v>
      </c>
      <c r="E99" s="239" t="s">
        <v>93</v>
      </c>
      <c r="F99" s="238" t="s">
        <v>4</v>
      </c>
      <c r="G99" s="238" t="s">
        <v>91</v>
      </c>
      <c r="H99" s="238" t="s">
        <v>92</v>
      </c>
      <c r="I99" s="133">
        <v>15.13</v>
      </c>
      <c r="J99" s="271">
        <f>TRUNC(AVERAGE(I99:I104))</f>
        <v>40</v>
      </c>
      <c r="K99" s="169" t="str">
        <f>IF(I99&gt;($J$99*1.3),"EXCESSIVAMENTE ELEVADO",IF(I99&lt;($J$99*0.7),"INEXEQUÍVEL","VÁLIDO"))</f>
        <v>INEXEQUÍVEL</v>
      </c>
      <c r="L99" s="116">
        <f>I99/J99</f>
        <v>0.37825000000000003</v>
      </c>
      <c r="M99" s="217" t="s">
        <v>156</v>
      </c>
      <c r="N99" s="275">
        <f>TRUNC(MEDIAN(I100:I103),2)</f>
        <v>35.85</v>
      </c>
      <c r="O99" s="293">
        <f>D99*N99</f>
        <v>645.30000000000007</v>
      </c>
    </row>
    <row r="100" spans="1:23" ht="36.75" customHeight="1" x14ac:dyDescent="0.3">
      <c r="A100" s="249"/>
      <c r="B100" s="252"/>
      <c r="C100" s="255"/>
      <c r="D100" s="255"/>
      <c r="E100" s="25" t="s">
        <v>113</v>
      </c>
      <c r="F100" s="20" t="s">
        <v>4</v>
      </c>
      <c r="G100" s="20" t="s">
        <v>112</v>
      </c>
      <c r="H100" s="20" t="s">
        <v>92</v>
      </c>
      <c r="I100" s="43">
        <v>23</v>
      </c>
      <c r="J100" s="272"/>
      <c r="K100" s="40" t="str">
        <f>IF(I100&gt;($J$99*1.3),"EXCESSIVAMENTE ELEVADO",IF(I100&lt;($J$99*0.7),"INEXEQUÍVEL","VÁLIDO"))</f>
        <v>INEXEQUÍVEL</v>
      </c>
      <c r="L100" s="123">
        <f>I100/J99</f>
        <v>0.57499999999999996</v>
      </c>
      <c r="M100" s="218" t="s">
        <v>87</v>
      </c>
      <c r="N100" s="276"/>
      <c r="O100" s="294"/>
    </row>
    <row r="101" spans="1:23" ht="36.75" customHeight="1" x14ac:dyDescent="0.3">
      <c r="A101" s="249"/>
      <c r="B101" s="252"/>
      <c r="C101" s="255"/>
      <c r="D101" s="255"/>
      <c r="E101" s="20" t="s">
        <v>146</v>
      </c>
      <c r="F101" s="20" t="s">
        <v>145</v>
      </c>
      <c r="G101" s="20" t="s">
        <v>147</v>
      </c>
      <c r="H101" s="153" t="s">
        <v>92</v>
      </c>
      <c r="I101" s="43">
        <v>30</v>
      </c>
      <c r="J101" s="272"/>
      <c r="K101" s="40" t="str">
        <f>IF(I101&gt;($J$99*1.3),"EXCESSIVAMENTE ELEVADO",IF(I101&lt;($J$99*0.7),"INEXEQUÍVEL","VÁLIDO"))</f>
        <v>VÁLIDO</v>
      </c>
      <c r="L101" s="123"/>
      <c r="M101" s="218"/>
      <c r="N101" s="276"/>
      <c r="O101" s="294"/>
    </row>
    <row r="102" spans="1:23" ht="47.4" customHeight="1" x14ac:dyDescent="0.3">
      <c r="A102" s="249"/>
      <c r="B102" s="252"/>
      <c r="C102" s="255"/>
      <c r="D102" s="255"/>
      <c r="E102" s="147" t="s">
        <v>116</v>
      </c>
      <c r="F102" s="148" t="s">
        <v>4</v>
      </c>
      <c r="G102" s="148" t="s">
        <v>117</v>
      </c>
      <c r="H102" s="149" t="s">
        <v>119</v>
      </c>
      <c r="I102" s="43">
        <v>41.7</v>
      </c>
      <c r="J102" s="272"/>
      <c r="K102" s="40" t="str">
        <f>IF(I102&gt;($J$99*1.3),"EXCESSIVAMENTE ELEVADO",IF(I102&lt;($J$99*0.7),"INEXEQUÍVEL","VÁLIDO"))</f>
        <v>VÁLIDO</v>
      </c>
      <c r="L102" s="123"/>
      <c r="M102" s="225"/>
      <c r="N102" s="276"/>
      <c r="O102" s="294"/>
    </row>
    <row r="103" spans="1:23" ht="58.2" customHeight="1" x14ac:dyDescent="0.3">
      <c r="A103" s="249"/>
      <c r="B103" s="252"/>
      <c r="C103" s="255"/>
      <c r="D103" s="255"/>
      <c r="E103" s="56" t="s">
        <v>144</v>
      </c>
      <c r="F103" s="20" t="s">
        <v>4</v>
      </c>
      <c r="G103" s="22" t="s">
        <v>111</v>
      </c>
      <c r="H103" s="50"/>
      <c r="I103" s="44">
        <v>51</v>
      </c>
      <c r="J103" s="272"/>
      <c r="K103" s="40" t="str">
        <f>IF(I103&gt;($J$99*1.3),"EXCESSIVAMENTE ELEVADO",IF(I103&lt;($J$99*0.7),"INEXEQUÍVEL","VÁLIDO"))</f>
        <v>VÁLIDO</v>
      </c>
      <c r="L103" s="123"/>
      <c r="M103" s="231"/>
      <c r="N103" s="276"/>
      <c r="O103" s="294"/>
    </row>
    <row r="104" spans="1:23" ht="53.25" customHeight="1" thickBot="1" x14ac:dyDescent="0.35">
      <c r="A104" s="250"/>
      <c r="B104" s="253"/>
      <c r="C104" s="256"/>
      <c r="D104" s="256"/>
      <c r="E104" s="234" t="s">
        <v>127</v>
      </c>
      <c r="F104" s="235" t="s">
        <v>115</v>
      </c>
      <c r="G104" s="236" t="s">
        <v>128</v>
      </c>
      <c r="H104" s="236" t="s">
        <v>36</v>
      </c>
      <c r="I104" s="237">
        <v>80</v>
      </c>
      <c r="J104" s="297"/>
      <c r="K104" s="155" t="str">
        <f>IF(I104&gt;($J$99*1.3),"EXCESSIVAMENTE ELEVADO",IF(I104&lt;(#REF!*0.7),"INEXEQUÍVEL","VÁLIDO"))</f>
        <v>EXCESSIVAMENTE ELEVADO</v>
      </c>
      <c r="L104" s="122">
        <f>(I104-J99)/J99</f>
        <v>1</v>
      </c>
      <c r="M104" s="221" t="s">
        <v>88</v>
      </c>
      <c r="N104" s="277"/>
      <c r="O104" s="295"/>
    </row>
    <row r="105" spans="1:23" ht="39" customHeight="1" x14ac:dyDescent="0.3">
      <c r="A105" s="249">
        <v>9</v>
      </c>
      <c r="B105" s="252" t="s">
        <v>100</v>
      </c>
      <c r="C105" s="255" t="s">
        <v>104</v>
      </c>
      <c r="D105" s="255">
        <v>18</v>
      </c>
      <c r="E105" s="172" t="s">
        <v>93</v>
      </c>
      <c r="F105" s="173" t="s">
        <v>4</v>
      </c>
      <c r="G105" s="173" t="s">
        <v>91</v>
      </c>
      <c r="H105" s="173" t="s">
        <v>92</v>
      </c>
      <c r="I105" s="46">
        <v>126.12</v>
      </c>
      <c r="J105" s="274">
        <f>TRUNC(AVERAGE(I105:I110))</f>
        <v>196</v>
      </c>
      <c r="K105" s="113" t="str">
        <f t="shared" ref="K105:K110" si="7">IF(I105&gt;($J$105*1.3),"EXCESSIVAMENTE ELEVADO",IF(I105&lt;($J$105*0.7),"INEXEQUÍVEL","VÁLIDO"))</f>
        <v>INEXEQUÍVEL</v>
      </c>
      <c r="L105" s="123">
        <f>I105/J105</f>
        <v>0.6434693877551021</v>
      </c>
      <c r="M105" s="218" t="s">
        <v>87</v>
      </c>
      <c r="N105" s="266">
        <f>TRUNC(MEDIAN(I105:I109),2)</f>
        <v>200</v>
      </c>
      <c r="O105" s="294">
        <f>D105*N105</f>
        <v>3600</v>
      </c>
    </row>
    <row r="106" spans="1:23" ht="43.8" customHeight="1" x14ac:dyDescent="0.3">
      <c r="A106" s="249"/>
      <c r="B106" s="252"/>
      <c r="C106" s="255"/>
      <c r="D106" s="255"/>
      <c r="E106" s="56" t="s">
        <v>143</v>
      </c>
      <c r="F106" s="22" t="s">
        <v>115</v>
      </c>
      <c r="G106" s="20" t="s">
        <v>142</v>
      </c>
      <c r="H106" s="41"/>
      <c r="I106" s="38">
        <v>195</v>
      </c>
      <c r="J106" s="274"/>
      <c r="K106" s="40" t="str">
        <f t="shared" si="7"/>
        <v>VÁLIDO</v>
      </c>
      <c r="L106" s="119"/>
      <c r="M106" s="225"/>
      <c r="N106" s="266"/>
      <c r="O106" s="294"/>
    </row>
    <row r="107" spans="1:23" ht="43.8" customHeight="1" x14ac:dyDescent="0.3">
      <c r="A107" s="249"/>
      <c r="B107" s="252"/>
      <c r="C107" s="255"/>
      <c r="D107" s="255"/>
      <c r="E107" s="56" t="s">
        <v>114</v>
      </c>
      <c r="F107" s="20" t="s">
        <v>4</v>
      </c>
      <c r="G107" s="22" t="s">
        <v>111</v>
      </c>
      <c r="H107" s="22"/>
      <c r="I107" s="38">
        <v>200</v>
      </c>
      <c r="J107" s="274"/>
      <c r="K107" s="40" t="str">
        <f t="shared" si="7"/>
        <v>VÁLIDO</v>
      </c>
      <c r="L107" s="119"/>
      <c r="M107" s="225"/>
      <c r="N107" s="266"/>
      <c r="O107" s="294"/>
    </row>
    <row r="108" spans="1:23" ht="39" customHeight="1" x14ac:dyDescent="0.3">
      <c r="A108" s="249"/>
      <c r="B108" s="252"/>
      <c r="C108" s="255"/>
      <c r="D108" s="255"/>
      <c r="E108" s="25" t="s">
        <v>113</v>
      </c>
      <c r="F108" s="20" t="s">
        <v>115</v>
      </c>
      <c r="G108" s="20" t="s">
        <v>112</v>
      </c>
      <c r="H108" s="20" t="s">
        <v>92</v>
      </c>
      <c r="I108" s="38">
        <v>200</v>
      </c>
      <c r="J108" s="274"/>
      <c r="K108" s="135" t="str">
        <f t="shared" si="7"/>
        <v>VÁLIDO</v>
      </c>
      <c r="L108" s="118"/>
      <c r="M108" s="219"/>
      <c r="N108" s="266"/>
      <c r="O108" s="294"/>
    </row>
    <row r="109" spans="1:23" ht="43.2" customHeight="1" x14ac:dyDescent="0.3">
      <c r="A109" s="249"/>
      <c r="B109" s="252"/>
      <c r="C109" s="255"/>
      <c r="D109" s="255"/>
      <c r="E109" s="20" t="s">
        <v>146</v>
      </c>
      <c r="F109" s="20" t="s">
        <v>145</v>
      </c>
      <c r="G109" s="20" t="s">
        <v>147</v>
      </c>
      <c r="H109" s="153" t="s">
        <v>92</v>
      </c>
      <c r="I109" s="43">
        <v>200</v>
      </c>
      <c r="J109" s="274"/>
      <c r="K109" s="135" t="str">
        <f t="shared" si="7"/>
        <v>VÁLIDO</v>
      </c>
      <c r="L109" s="118"/>
      <c r="M109" s="220"/>
      <c r="N109" s="266"/>
      <c r="O109" s="294"/>
    </row>
    <row r="110" spans="1:23" ht="57.6" customHeight="1" thickBot="1" x14ac:dyDescent="0.35">
      <c r="A110" s="249"/>
      <c r="B110" s="252"/>
      <c r="C110" s="255"/>
      <c r="D110" s="255"/>
      <c r="E110" s="150" t="s">
        <v>127</v>
      </c>
      <c r="F110" s="131" t="s">
        <v>115</v>
      </c>
      <c r="G110" s="22" t="s">
        <v>128</v>
      </c>
      <c r="H110" s="22" t="s">
        <v>36</v>
      </c>
      <c r="I110" s="38">
        <v>260</v>
      </c>
      <c r="J110" s="274"/>
      <c r="K110" s="175" t="str">
        <f t="shared" si="7"/>
        <v>EXCESSIVAMENTE ELEVADO</v>
      </c>
      <c r="L110" s="118">
        <f>(I110-J105)/J105</f>
        <v>0.32653061224489793</v>
      </c>
      <c r="M110" s="220" t="s">
        <v>88</v>
      </c>
      <c r="N110" s="266"/>
      <c r="O110" s="294"/>
    </row>
    <row r="111" spans="1:23" ht="45.6" customHeight="1" x14ac:dyDescent="0.3">
      <c r="A111" s="248">
        <v>10</v>
      </c>
      <c r="B111" s="251" t="s">
        <v>101</v>
      </c>
      <c r="C111" s="254" t="s">
        <v>104</v>
      </c>
      <c r="D111" s="254">
        <v>18</v>
      </c>
      <c r="E111" s="167" t="s">
        <v>114</v>
      </c>
      <c r="F111" s="161" t="s">
        <v>115</v>
      </c>
      <c r="G111" s="161" t="s">
        <v>111</v>
      </c>
      <c r="H111" s="161"/>
      <c r="I111" s="45">
        <f>460+51+15+15+15+51+51+51+51</f>
        <v>760</v>
      </c>
      <c r="J111" s="271">
        <f>TRUNC(AVERAGE(I111:I117))</f>
        <v>1263</v>
      </c>
      <c r="K111" s="42" t="str">
        <f t="shared" ref="K111:K117" si="8">IF(I111&gt;($J$111*1.3),"EXCESSIVAMENTE ELEVADO",IF(I111&lt;($J$111*0.7),"INEXEQUÍVEL","VÁLIDO"))</f>
        <v>INEXEQUÍVEL</v>
      </c>
      <c r="L111" s="116">
        <f>I111/J111</f>
        <v>0.60174188440221699</v>
      </c>
      <c r="M111" s="217" t="s">
        <v>87</v>
      </c>
      <c r="N111" s="290">
        <f>TRUNC(MEDIAN(I111:I115),2)</f>
        <v>810.87</v>
      </c>
      <c r="O111" s="293">
        <f>D111*N111</f>
        <v>14595.66</v>
      </c>
      <c r="T111" s="43"/>
    </row>
    <row r="112" spans="1:23" ht="41.25" customHeight="1" x14ac:dyDescent="0.3">
      <c r="A112" s="249"/>
      <c r="B112" s="252"/>
      <c r="C112" s="255"/>
      <c r="D112" s="255"/>
      <c r="E112" s="25" t="s">
        <v>113</v>
      </c>
      <c r="F112" s="20" t="s">
        <v>115</v>
      </c>
      <c r="G112" s="20" t="s">
        <v>112</v>
      </c>
      <c r="H112" s="20" t="s">
        <v>92</v>
      </c>
      <c r="I112" s="43">
        <v>800</v>
      </c>
      <c r="J112" s="272"/>
      <c r="K112" s="40" t="str">
        <f t="shared" si="8"/>
        <v>INEXEQUÍVEL</v>
      </c>
      <c r="L112" s="123">
        <f>I112/J111</f>
        <v>0.63341250989707043</v>
      </c>
      <c r="M112" s="218" t="s">
        <v>87</v>
      </c>
      <c r="N112" s="291"/>
      <c r="O112" s="294"/>
    </row>
    <row r="113" spans="1:21" ht="43.8" customHeight="1" x14ac:dyDescent="0.3">
      <c r="A113" s="249"/>
      <c r="B113" s="252"/>
      <c r="C113" s="255"/>
      <c r="D113" s="255"/>
      <c r="E113" s="147" t="s">
        <v>133</v>
      </c>
      <c r="F113" s="20" t="s">
        <v>4</v>
      </c>
      <c r="G113" s="148" t="s">
        <v>125</v>
      </c>
      <c r="H113" s="20" t="s">
        <v>36</v>
      </c>
      <c r="I113" s="43">
        <f>(721.31*2.1322%)+(736.69*10.07%)+721.31</f>
        <v>810.87445481999998</v>
      </c>
      <c r="J113" s="272"/>
      <c r="K113" s="40" t="str">
        <f t="shared" si="8"/>
        <v>INEXEQUÍVEL</v>
      </c>
      <c r="L113" s="123">
        <f>I113/J111</f>
        <v>0.64202252954869354</v>
      </c>
      <c r="M113" s="218" t="s">
        <v>87</v>
      </c>
      <c r="N113" s="291"/>
      <c r="O113" s="294"/>
    </row>
    <row r="114" spans="1:21" ht="45.75" customHeight="1" x14ac:dyDescent="0.3">
      <c r="A114" s="249"/>
      <c r="B114" s="252"/>
      <c r="C114" s="255"/>
      <c r="D114" s="255"/>
      <c r="E114" s="56" t="s">
        <v>116</v>
      </c>
      <c r="F114" s="20" t="s">
        <v>4</v>
      </c>
      <c r="G114" s="20" t="s">
        <v>117</v>
      </c>
      <c r="H114" s="39" t="s">
        <v>119</v>
      </c>
      <c r="I114" s="43">
        <v>874.29</v>
      </c>
      <c r="J114" s="272"/>
      <c r="K114" s="40" t="str">
        <f t="shared" si="8"/>
        <v>INEXEQUÍVEL</v>
      </c>
      <c r="L114" s="123">
        <f>I114/J111</f>
        <v>0.69223277909738712</v>
      </c>
      <c r="M114" s="218" t="s">
        <v>87</v>
      </c>
      <c r="N114" s="291"/>
      <c r="O114" s="294"/>
    </row>
    <row r="115" spans="1:21" ht="56.4" customHeight="1" x14ac:dyDescent="0.3">
      <c r="A115" s="249"/>
      <c r="B115" s="252"/>
      <c r="C115" s="255"/>
      <c r="D115" s="255"/>
      <c r="E115" s="170" t="s">
        <v>141</v>
      </c>
      <c r="F115" s="22" t="s">
        <v>115</v>
      </c>
      <c r="G115" s="22" t="s">
        <v>140</v>
      </c>
      <c r="H115" s="35" t="s">
        <v>92</v>
      </c>
      <c r="I115" s="43">
        <v>1500</v>
      </c>
      <c r="J115" s="272"/>
      <c r="K115" s="135" t="str">
        <f t="shared" si="8"/>
        <v>VÁLIDO</v>
      </c>
      <c r="L115" s="117"/>
      <c r="M115" s="220"/>
      <c r="N115" s="291"/>
      <c r="O115" s="294"/>
    </row>
    <row r="116" spans="1:21" ht="56.4" customHeight="1" x14ac:dyDescent="0.3">
      <c r="A116" s="249"/>
      <c r="B116" s="252"/>
      <c r="C116" s="255"/>
      <c r="D116" s="255"/>
      <c r="E116" s="147" t="s">
        <v>127</v>
      </c>
      <c r="F116" s="20" t="s">
        <v>115</v>
      </c>
      <c r="G116" s="20" t="s">
        <v>128</v>
      </c>
      <c r="H116" s="20" t="s">
        <v>36</v>
      </c>
      <c r="I116" s="43">
        <v>2000</v>
      </c>
      <c r="J116" s="272"/>
      <c r="K116" s="135" t="str">
        <f t="shared" ref="K116" si="9">IF(I116&gt;($J$111*1.3),"EXCESSIVAMENTE ELEVADO",IF(I116&lt;($J$111*0.7),"INEXEQUÍVEL","VÁLIDO"))</f>
        <v>EXCESSIVAMENTE ELEVADO</v>
      </c>
      <c r="L116" s="121">
        <f>(I116-J111)/J111</f>
        <v>0.58353127474267619</v>
      </c>
      <c r="M116" s="223" t="s">
        <v>88</v>
      </c>
      <c r="N116" s="291"/>
      <c r="O116" s="294"/>
      <c r="U116" s="53"/>
    </row>
    <row r="117" spans="1:21" ht="54.6" customHeight="1" thickBot="1" x14ac:dyDescent="0.35">
      <c r="A117" s="250"/>
      <c r="B117" s="253"/>
      <c r="C117" s="256"/>
      <c r="D117" s="256"/>
      <c r="E117" s="200" t="s">
        <v>146</v>
      </c>
      <c r="F117" s="200" t="s">
        <v>145</v>
      </c>
      <c r="G117" s="200" t="s">
        <v>147</v>
      </c>
      <c r="H117" s="134" t="s">
        <v>92</v>
      </c>
      <c r="I117" s="195">
        <v>2100</v>
      </c>
      <c r="J117" s="297"/>
      <c r="K117" s="240" t="str">
        <f t="shared" si="8"/>
        <v>EXCESSIVAMENTE ELEVADO</v>
      </c>
      <c r="L117" s="122">
        <f>(I117-J111)/J111</f>
        <v>0.66270783847980996</v>
      </c>
      <c r="M117" s="230" t="s">
        <v>88</v>
      </c>
      <c r="N117" s="292"/>
      <c r="O117" s="295"/>
    </row>
    <row r="118" spans="1:21" ht="15.75" customHeight="1" thickBot="1" x14ac:dyDescent="0.35">
      <c r="A118" s="287" t="s">
        <v>85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9"/>
      <c r="O118" s="114">
        <f>SUM(O54:O117)</f>
        <v>59017.340000000011</v>
      </c>
    </row>
    <row r="120" spans="1:21" ht="14.4" thickBot="1" x14ac:dyDescent="0.35">
      <c r="A120" s="101" t="s">
        <v>40</v>
      </c>
      <c r="B120" s="101"/>
      <c r="C120" s="101"/>
      <c r="D120" s="101"/>
      <c r="E120" s="101"/>
      <c r="F120" s="101"/>
      <c r="G120" s="101"/>
      <c r="H120" s="102"/>
      <c r="I120" s="102"/>
      <c r="J120" s="102"/>
    </row>
    <row r="121" spans="1:21" ht="14.4" thickTop="1" x14ac:dyDescent="0.3">
      <c r="A121" s="109"/>
      <c r="B121" s="109"/>
      <c r="C121" s="109"/>
      <c r="D121" s="109"/>
      <c r="E121" s="109"/>
      <c r="F121" s="109"/>
      <c r="G121" s="109"/>
      <c r="H121" s="102"/>
      <c r="I121" s="102"/>
      <c r="J121" s="102"/>
    </row>
    <row r="122" spans="1:21" x14ac:dyDescent="0.3">
      <c r="A122" s="104" t="s">
        <v>41</v>
      </c>
      <c r="B122" s="104"/>
      <c r="C122" s="104"/>
      <c r="D122" s="104"/>
      <c r="E122" s="104"/>
      <c r="F122" s="104"/>
      <c r="G122" s="104"/>
      <c r="H122" s="104"/>
      <c r="I122" s="104"/>
      <c r="J122" s="102"/>
      <c r="K122" s="103" t="s">
        <v>42</v>
      </c>
    </row>
    <row r="123" spans="1:21" x14ac:dyDescent="0.3">
      <c r="A123" s="102" t="s">
        <v>43</v>
      </c>
      <c r="B123" s="105" t="s">
        <v>44</v>
      </c>
      <c r="C123" s="105"/>
      <c r="D123" s="105"/>
      <c r="E123" s="105"/>
      <c r="F123" s="105"/>
      <c r="G123" s="105"/>
      <c r="H123" s="105"/>
      <c r="I123" s="105"/>
      <c r="J123" s="102"/>
      <c r="K123" s="115" t="s">
        <v>61</v>
      </c>
    </row>
    <row r="124" spans="1:21" x14ac:dyDescent="0.3">
      <c r="A124" s="102" t="s">
        <v>45</v>
      </c>
      <c r="B124" s="105" t="s">
        <v>46</v>
      </c>
      <c r="C124" s="105"/>
      <c r="D124" s="105"/>
      <c r="E124" s="105"/>
      <c r="F124" s="105"/>
      <c r="G124" s="105"/>
      <c r="H124" s="105"/>
      <c r="I124" s="105"/>
      <c r="J124" s="102"/>
      <c r="K124" s="115" t="s">
        <v>61</v>
      </c>
    </row>
    <row r="125" spans="1:21" x14ac:dyDescent="0.3">
      <c r="A125" s="102" t="s">
        <v>47</v>
      </c>
      <c r="B125" s="105" t="s">
        <v>48</v>
      </c>
      <c r="C125" s="105"/>
      <c r="D125" s="105"/>
      <c r="E125" s="105"/>
      <c r="F125" s="105"/>
      <c r="G125" s="105"/>
      <c r="H125" s="105"/>
      <c r="I125" s="105"/>
      <c r="J125" s="102"/>
      <c r="K125" s="115" t="s">
        <v>62</v>
      </c>
    </row>
    <row r="126" spans="1:21" x14ac:dyDescent="0.3">
      <c r="A126" s="102" t="s">
        <v>49</v>
      </c>
      <c r="B126" s="105" t="s">
        <v>74</v>
      </c>
      <c r="C126" s="105"/>
      <c r="D126" s="105"/>
      <c r="E126" s="105"/>
      <c r="F126" s="105"/>
      <c r="G126" s="105"/>
      <c r="H126" s="105"/>
      <c r="I126" s="105"/>
      <c r="J126" s="102"/>
      <c r="K126" s="115" t="s">
        <v>61</v>
      </c>
    </row>
    <row r="127" spans="1:21" x14ac:dyDescent="0.3">
      <c r="A127" s="102" t="s">
        <v>50</v>
      </c>
      <c r="B127" s="105" t="s">
        <v>75</v>
      </c>
      <c r="C127" s="105"/>
      <c r="D127" s="105"/>
      <c r="E127" s="105"/>
      <c r="F127" s="105"/>
      <c r="G127" s="105"/>
      <c r="H127" s="105"/>
      <c r="I127" s="105"/>
      <c r="J127" s="102"/>
      <c r="K127" s="115" t="s">
        <v>62</v>
      </c>
    </row>
    <row r="128" spans="1:21" x14ac:dyDescent="0.3">
      <c r="A128" s="102" t="s">
        <v>51</v>
      </c>
      <c r="B128" s="105" t="s">
        <v>76</v>
      </c>
      <c r="C128" s="105"/>
      <c r="D128" s="105"/>
      <c r="E128" s="105"/>
      <c r="F128" s="105"/>
      <c r="G128" s="105"/>
      <c r="H128" s="105"/>
      <c r="I128" s="105"/>
      <c r="J128" s="102"/>
      <c r="K128" s="115" t="s">
        <v>62</v>
      </c>
    </row>
    <row r="129" spans="1:11" x14ac:dyDescent="0.3">
      <c r="A129" s="102" t="s">
        <v>52</v>
      </c>
      <c r="B129" s="105" t="s">
        <v>53</v>
      </c>
      <c r="C129" s="105"/>
      <c r="D129" s="105"/>
      <c r="E129" s="105"/>
      <c r="F129" s="105"/>
      <c r="G129" s="105"/>
      <c r="H129" s="105"/>
      <c r="I129" s="105"/>
      <c r="J129" s="102"/>
      <c r="K129" s="115" t="s">
        <v>61</v>
      </c>
    </row>
    <row r="130" spans="1:11" x14ac:dyDescent="0.3">
      <c r="A130" s="102" t="s">
        <v>54</v>
      </c>
      <c r="B130" s="105" t="s">
        <v>55</v>
      </c>
      <c r="C130" s="105"/>
      <c r="D130" s="105"/>
      <c r="E130" s="105"/>
      <c r="F130" s="105"/>
      <c r="G130" s="105"/>
      <c r="H130" s="105"/>
      <c r="I130" s="105"/>
      <c r="J130" s="102"/>
      <c r="K130" s="115" t="s">
        <v>61</v>
      </c>
    </row>
    <row r="131" spans="1:11" ht="23.4" customHeight="1" x14ac:dyDescent="0.3">
      <c r="A131" s="102" t="s">
        <v>56</v>
      </c>
      <c r="B131" s="283" t="s">
        <v>157</v>
      </c>
      <c r="C131" s="283"/>
      <c r="D131" s="283"/>
      <c r="E131" s="283"/>
      <c r="F131" s="283"/>
      <c r="G131" s="283"/>
      <c r="H131" s="283"/>
      <c r="I131" s="283"/>
      <c r="J131" s="284"/>
      <c r="K131" s="115" t="s">
        <v>62</v>
      </c>
    </row>
    <row r="132" spans="1:11" x14ac:dyDescent="0.3">
      <c r="A132" s="102" t="s">
        <v>57</v>
      </c>
      <c r="B132" s="105" t="s">
        <v>58</v>
      </c>
      <c r="C132" s="105"/>
      <c r="D132" s="105"/>
      <c r="E132" s="105"/>
      <c r="F132" s="105"/>
      <c r="G132" s="105"/>
      <c r="H132" s="105"/>
      <c r="I132" s="105"/>
      <c r="J132" s="102"/>
      <c r="K132" s="115" t="s">
        <v>61</v>
      </c>
    </row>
    <row r="133" spans="1:11" x14ac:dyDescent="0.3">
      <c r="A133" s="102" t="s">
        <v>77</v>
      </c>
      <c r="B133" s="102" t="s">
        <v>78</v>
      </c>
      <c r="C133" s="102"/>
      <c r="D133" s="102"/>
      <c r="E133" s="102"/>
      <c r="F133" s="102"/>
      <c r="G133" s="102"/>
      <c r="H133" s="102"/>
      <c r="I133" s="102"/>
      <c r="J133" s="102"/>
      <c r="K133" s="115" t="s">
        <v>73</v>
      </c>
    </row>
    <row r="134" spans="1:11" x14ac:dyDescent="0.3">
      <c r="A134" s="103" t="s">
        <v>59</v>
      </c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1" x14ac:dyDescent="0.3">
      <c r="A135" s="105" t="s">
        <v>79</v>
      </c>
      <c r="B135" s="102"/>
      <c r="C135" s="102"/>
      <c r="D135" s="102"/>
      <c r="E135" s="102"/>
      <c r="F135" s="102"/>
      <c r="G135" s="102"/>
      <c r="H135" s="102"/>
      <c r="I135" s="102"/>
      <c r="J135" s="102"/>
    </row>
    <row r="136" spans="1:11" x14ac:dyDescent="0.3">
      <c r="A136" s="105" t="s">
        <v>80</v>
      </c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1" x14ac:dyDescent="0.3">
      <c r="A137" s="102" t="s">
        <v>81</v>
      </c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spans="1:11" x14ac:dyDescent="0.3">
      <c r="A138" s="285" t="s">
        <v>82</v>
      </c>
      <c r="B138" s="285"/>
      <c r="C138" s="285"/>
      <c r="D138" s="285"/>
      <c r="E138" s="285"/>
      <c r="F138" s="285"/>
      <c r="G138" s="285"/>
      <c r="H138" s="285"/>
      <c r="I138" s="285"/>
      <c r="J138" s="285"/>
    </row>
    <row r="139" spans="1:11" x14ac:dyDescent="0.3">
      <c r="A139" s="286" t="s">
        <v>83</v>
      </c>
      <c r="B139" s="286"/>
      <c r="C139" s="286"/>
      <c r="D139" s="286"/>
      <c r="E139" s="286"/>
      <c r="F139" s="286"/>
      <c r="G139" s="286"/>
      <c r="H139" s="286"/>
      <c r="I139" s="286"/>
      <c r="J139" s="286"/>
    </row>
    <row r="140" spans="1:11" x14ac:dyDescent="0.3">
      <c r="A140" s="285" t="s">
        <v>82</v>
      </c>
      <c r="B140" s="285"/>
      <c r="C140" s="285"/>
      <c r="D140" s="285"/>
      <c r="E140" s="285"/>
      <c r="F140" s="285"/>
      <c r="G140" s="285"/>
      <c r="H140" s="285"/>
      <c r="I140" s="285"/>
      <c r="J140" s="285"/>
    </row>
    <row r="141" spans="1:11" x14ac:dyDescent="0.3">
      <c r="A141" s="286" t="s">
        <v>83</v>
      </c>
      <c r="B141" s="286"/>
      <c r="C141" s="286"/>
      <c r="D141" s="286"/>
      <c r="E141" s="286"/>
      <c r="F141" s="286"/>
      <c r="G141" s="286"/>
      <c r="H141" s="286"/>
      <c r="I141" s="286"/>
      <c r="J141" s="286"/>
    </row>
    <row r="142" spans="1:11" ht="14.4" x14ac:dyDescent="0.3">
      <c r="A142" s="68"/>
      <c r="B142"/>
      <c r="C142"/>
      <c r="D142" s="68"/>
      <c r="E142" s="69"/>
      <c r="F142" s="70"/>
      <c r="G142" s="69"/>
      <c r="H142" s="69"/>
      <c r="I142" s="69"/>
      <c r="J142" s="69"/>
    </row>
    <row r="143" spans="1:11" ht="14.4" x14ac:dyDescent="0.3">
      <c r="A143" s="68"/>
      <c r="B143"/>
      <c r="C143"/>
      <c r="D143" s="68"/>
      <c r="E143" s="69"/>
      <c r="F143" s="70"/>
      <c r="G143" s="69"/>
      <c r="H143" s="69"/>
      <c r="I143" s="69"/>
      <c r="J143" s="69"/>
    </row>
    <row r="144" spans="1:11" ht="15" customHeight="1" x14ac:dyDescent="0.3">
      <c r="A144" s="68"/>
      <c r="B144"/>
      <c r="C144" s="282" t="s">
        <v>84</v>
      </c>
      <c r="D144" s="282"/>
      <c r="E144" s="282"/>
      <c r="F144" s="282"/>
      <c r="G144" s="282"/>
      <c r="H144" s="69"/>
      <c r="I144" s="69"/>
      <c r="J144" s="69"/>
    </row>
    <row r="147" spans="2:2" x14ac:dyDescent="0.3">
      <c r="B147" s="27" t="s">
        <v>134</v>
      </c>
    </row>
  </sheetData>
  <mergeCells count="94">
    <mergeCell ref="A9:M9"/>
    <mergeCell ref="A8:N8"/>
    <mergeCell ref="A10:O10"/>
    <mergeCell ref="H13:M13"/>
    <mergeCell ref="B67:B71"/>
    <mergeCell ref="C67:C71"/>
    <mergeCell ref="A67:A71"/>
    <mergeCell ref="J67:J71"/>
    <mergeCell ref="O61:O66"/>
    <mergeCell ref="N52:O52"/>
    <mergeCell ref="O54:O60"/>
    <mergeCell ref="H52:H53"/>
    <mergeCell ref="K52:K53"/>
    <mergeCell ref="E52:E53"/>
    <mergeCell ref="L52:M53"/>
    <mergeCell ref="J52:J53"/>
    <mergeCell ref="O105:O110"/>
    <mergeCell ref="C111:C117"/>
    <mergeCell ref="O111:O117"/>
    <mergeCell ref="A111:A117"/>
    <mergeCell ref="J105:J110"/>
    <mergeCell ref="J111:J117"/>
    <mergeCell ref="O99:O104"/>
    <mergeCell ref="D67:D71"/>
    <mergeCell ref="D75:D84"/>
    <mergeCell ref="D99:D104"/>
    <mergeCell ref="N67:N71"/>
    <mergeCell ref="O67:O71"/>
    <mergeCell ref="N72:N74"/>
    <mergeCell ref="O72:O74"/>
    <mergeCell ref="N75:N84"/>
    <mergeCell ref="O75:O84"/>
    <mergeCell ref="J99:J104"/>
    <mergeCell ref="J75:J84"/>
    <mergeCell ref="J72:J74"/>
    <mergeCell ref="O85:O91"/>
    <mergeCell ref="O92:O98"/>
    <mergeCell ref="C144:G144"/>
    <mergeCell ref="B105:B110"/>
    <mergeCell ref="B111:B117"/>
    <mergeCell ref="C105:C110"/>
    <mergeCell ref="B131:J131"/>
    <mergeCell ref="A138:J138"/>
    <mergeCell ref="A139:J139"/>
    <mergeCell ref="A118:N118"/>
    <mergeCell ref="A140:J140"/>
    <mergeCell ref="A141:J141"/>
    <mergeCell ref="N111:N117"/>
    <mergeCell ref="A105:A110"/>
    <mergeCell ref="N105:N110"/>
    <mergeCell ref="A54:A60"/>
    <mergeCell ref="B54:B60"/>
    <mergeCell ref="C54:C60"/>
    <mergeCell ref="D54:D60"/>
    <mergeCell ref="J61:J66"/>
    <mergeCell ref="A61:A66"/>
    <mergeCell ref="B61:B66"/>
    <mergeCell ref="C61:C66"/>
    <mergeCell ref="D61:D66"/>
    <mergeCell ref="N61:N66"/>
    <mergeCell ref="N54:N60"/>
    <mergeCell ref="J54:J60"/>
    <mergeCell ref="D111:D117"/>
    <mergeCell ref="D105:D110"/>
    <mergeCell ref="D85:D91"/>
    <mergeCell ref="J85:J91"/>
    <mergeCell ref="N85:N91"/>
    <mergeCell ref="N99:N104"/>
    <mergeCell ref="D92:D98"/>
    <mergeCell ref="J92:J98"/>
    <mergeCell ref="N92:N98"/>
    <mergeCell ref="D72:D74"/>
    <mergeCell ref="F52:F53"/>
    <mergeCell ref="G52:G53"/>
    <mergeCell ref="I52:I53"/>
    <mergeCell ref="A52:A53"/>
    <mergeCell ref="B52:B53"/>
    <mergeCell ref="C52:C53"/>
    <mergeCell ref="D52:D53"/>
    <mergeCell ref="A72:A74"/>
    <mergeCell ref="B72:B74"/>
    <mergeCell ref="C72:C74"/>
    <mergeCell ref="C99:C104"/>
    <mergeCell ref="C75:C84"/>
    <mergeCell ref="A75:A84"/>
    <mergeCell ref="B75:B84"/>
    <mergeCell ref="B99:B104"/>
    <mergeCell ref="A85:A91"/>
    <mergeCell ref="B85:B91"/>
    <mergeCell ref="C85:C91"/>
    <mergeCell ref="A99:A104"/>
    <mergeCell ref="A92:A98"/>
    <mergeCell ref="B92:B98"/>
    <mergeCell ref="C92:C98"/>
  </mergeCells>
  <conditionalFormatting sqref="K52:K53 K54:M54 K12:L12 K61:M61 K71:L71 L78:M82 L55:M58 L86:M90 M99 M102:M103 L93:M95 K67:M70 L62:M65 L83 K55:K71 L59:L60 K75:K104">
    <cfRule type="containsText" dxfId="375" priority="720" operator="containsText" text="Excessivamente elevado">
      <formula>NOT(ISERROR(SEARCH("Excessivamente elevado",K12)))</formula>
    </cfRule>
  </conditionalFormatting>
  <conditionalFormatting sqref="K54:M54 K61:M61 K71:L71 L78:M82 L55:M58 L86:M90 M99 M102:M103 L93:M95 K67:M70 L62:M65 L83 K55:K71 L59:L60 K75:K104">
    <cfRule type="cellIs" dxfId="374" priority="718" operator="lessThan">
      <formula>"K$25"</formula>
    </cfRule>
    <cfRule type="cellIs" dxfId="373" priority="719" operator="greaterThan">
      <formula>"J$25"</formula>
    </cfRule>
  </conditionalFormatting>
  <conditionalFormatting sqref="K54:M54 K61:M61 K71:L71 L78:M82 L55:M58 L86:M90 M99 M102:M103 L93:M95 K67:M70 L62:M65 L83 K55:K71 L59:L60 K75:K104">
    <cfRule type="cellIs" dxfId="372" priority="716" operator="lessThan">
      <formula>"K$25"</formula>
    </cfRule>
    <cfRule type="cellIs" dxfId="371" priority="717" operator="greaterThan">
      <formula>"J&amp;25"</formula>
    </cfRule>
  </conditionalFormatting>
  <conditionalFormatting sqref="L52">
    <cfRule type="containsText" dxfId="370" priority="714" operator="containsText" text="Excessivamente elevado">
      <formula>NOT(ISERROR(SEARCH("Excessivamente elevado",L52)))</formula>
    </cfRule>
  </conditionalFormatting>
  <conditionalFormatting sqref="L66">
    <cfRule type="containsText" dxfId="369" priority="700" operator="containsText" text="Excessivamente elevado">
      <formula>NOT(ISERROR(SEARCH("Excessivamente elevado",L66)))</formula>
    </cfRule>
  </conditionalFormatting>
  <conditionalFormatting sqref="L66">
    <cfRule type="cellIs" dxfId="368" priority="698" operator="lessThan">
      <formula>"K$25"</formula>
    </cfRule>
    <cfRule type="cellIs" dxfId="367" priority="699" operator="greaterThan">
      <formula>"J$25"</formula>
    </cfRule>
  </conditionalFormatting>
  <conditionalFormatting sqref="L66">
    <cfRule type="cellIs" dxfId="366" priority="696" operator="lessThan">
      <formula>"K$25"</formula>
    </cfRule>
    <cfRule type="cellIs" dxfId="365" priority="697" operator="greaterThan">
      <formula>"J&amp;25"</formula>
    </cfRule>
  </conditionalFormatting>
  <conditionalFormatting sqref="L66">
    <cfRule type="containsText" priority="701" operator="containsText" text="Excessivamente elevado">
      <formula>NOT(ISERROR(SEARCH("Excessivamente elevado",L66)))</formula>
    </cfRule>
    <cfRule type="containsText" dxfId="364" priority="702" operator="containsText" text="Válido">
      <formula>NOT(ISERROR(SEARCH("Válido",L66)))</formula>
    </cfRule>
    <cfRule type="containsText" dxfId="363" priority="703" operator="containsText" text="Inexequível">
      <formula>NOT(ISERROR(SEARCH("Inexequível",L66)))</formula>
    </cfRule>
    <cfRule type="aboveAverage" dxfId="362" priority="704" aboveAverage="0"/>
  </conditionalFormatting>
  <conditionalFormatting sqref="K71:L71 K67:M70 K54:M54 K61:M61 L55:M58 L62:M65 K55:K71 L59:L60">
    <cfRule type="containsText" priority="2717" operator="containsText" text="Excessivamente elevado">
      <formula>NOT(ISERROR(SEARCH("Excessivamente elevado",K54)))</formula>
    </cfRule>
    <cfRule type="containsText" dxfId="361" priority="2718" operator="containsText" text="Válido">
      <formula>NOT(ISERROR(SEARCH("Válido",K54)))</formula>
    </cfRule>
    <cfRule type="containsText" dxfId="360" priority="2719" operator="containsText" text="Inexequível">
      <formula>NOT(ISERROR(SEARCH("Inexequível",K54)))</formula>
    </cfRule>
    <cfRule type="aboveAverage" dxfId="359" priority="2720" aboveAverage="0"/>
  </conditionalFormatting>
  <conditionalFormatting sqref="M72:M73 L74:M74">
    <cfRule type="containsText" dxfId="358" priority="691" operator="containsText" text="Excessivamente elevado">
      <formula>NOT(ISERROR(SEARCH("Excessivamente elevado",L72)))</formula>
    </cfRule>
  </conditionalFormatting>
  <conditionalFormatting sqref="M72:M73 L74:M74">
    <cfRule type="cellIs" dxfId="357" priority="689" operator="lessThan">
      <formula>"K$25"</formula>
    </cfRule>
    <cfRule type="cellIs" dxfId="356" priority="690" operator="greaterThan">
      <formula>"J$25"</formula>
    </cfRule>
  </conditionalFormatting>
  <conditionalFormatting sqref="M72:M73 L74:M74">
    <cfRule type="cellIs" dxfId="355" priority="687" operator="lessThan">
      <formula>"K$25"</formula>
    </cfRule>
    <cfRule type="cellIs" dxfId="354" priority="688" operator="greaterThan">
      <formula>"J&amp;25"</formula>
    </cfRule>
  </conditionalFormatting>
  <conditionalFormatting sqref="M75:M77 L83:L84">
    <cfRule type="containsText" dxfId="353" priority="682" operator="containsText" text="Excessivamente elevado">
      <formula>NOT(ISERROR(SEARCH("Excessivamente elevado",L75)))</formula>
    </cfRule>
  </conditionalFormatting>
  <conditionalFormatting sqref="M75:M77 L83:L84">
    <cfRule type="cellIs" dxfId="352" priority="680" operator="lessThan">
      <formula>"K$25"</formula>
    </cfRule>
    <cfRule type="cellIs" dxfId="351" priority="681" operator="greaterThan">
      <formula>"J$25"</formula>
    </cfRule>
  </conditionalFormatting>
  <conditionalFormatting sqref="M75:M77 L83:L84">
    <cfRule type="cellIs" dxfId="350" priority="678" operator="lessThan">
      <formula>"K$25"</formula>
    </cfRule>
    <cfRule type="cellIs" dxfId="349" priority="679" operator="greaterThan">
      <formula>"J&amp;25"</formula>
    </cfRule>
  </conditionalFormatting>
  <conditionalFormatting sqref="M75:M77 L78:M82 L83:L84">
    <cfRule type="containsText" priority="683" operator="containsText" text="Excessivamente elevado">
      <formula>NOT(ISERROR(SEARCH("Excessivamente elevado",L75)))</formula>
    </cfRule>
    <cfRule type="containsText" dxfId="348" priority="684" operator="containsText" text="Válido">
      <formula>NOT(ISERROR(SEARCH("Válido",L75)))</formula>
    </cfRule>
    <cfRule type="containsText" dxfId="347" priority="685" operator="containsText" text="Inexequível">
      <formula>NOT(ISERROR(SEARCH("Inexequível",L75)))</formula>
    </cfRule>
    <cfRule type="aboveAverage" dxfId="346" priority="686" aboveAverage="0"/>
  </conditionalFormatting>
  <conditionalFormatting sqref="L104">
    <cfRule type="containsText" dxfId="345" priority="673" operator="containsText" text="Excessivamente elevado">
      <formula>NOT(ISERROR(SEARCH("Excessivamente elevado",L104)))</formula>
    </cfRule>
  </conditionalFormatting>
  <conditionalFormatting sqref="L104">
    <cfRule type="cellIs" dxfId="344" priority="671" operator="lessThan">
      <formula>"K$25"</formula>
    </cfRule>
    <cfRule type="cellIs" dxfId="343" priority="672" operator="greaterThan">
      <formula>"J$25"</formula>
    </cfRule>
  </conditionalFormatting>
  <conditionalFormatting sqref="L104">
    <cfRule type="cellIs" dxfId="342" priority="669" operator="lessThan">
      <formula>"K$25"</formula>
    </cfRule>
    <cfRule type="cellIs" dxfId="341" priority="670" operator="greaterThan">
      <formula>"J&amp;25"</formula>
    </cfRule>
  </conditionalFormatting>
  <conditionalFormatting sqref="L104 M99 M102:M103">
    <cfRule type="containsText" priority="674" operator="containsText" text="Excessivamente elevado">
      <formula>NOT(ISERROR(SEARCH("Excessivamente elevado",L99)))</formula>
    </cfRule>
    <cfRule type="containsText" dxfId="340" priority="675" operator="containsText" text="Válido">
      <formula>NOT(ISERROR(SEARCH("Válido",L99)))</formula>
    </cfRule>
    <cfRule type="containsText" dxfId="339" priority="676" operator="containsText" text="Inexequível">
      <formula>NOT(ISERROR(SEARCH("Inexequível",L99)))</formula>
    </cfRule>
    <cfRule type="aboveAverage" dxfId="338" priority="677" aboveAverage="0"/>
  </conditionalFormatting>
  <conditionalFormatting sqref="L106:M108 M105 L109:L110">
    <cfRule type="containsText" dxfId="337" priority="664" operator="containsText" text="Excessivamente elevado">
      <formula>NOT(ISERROR(SEARCH("Excessivamente elevado",L105)))</formula>
    </cfRule>
  </conditionalFormatting>
  <conditionalFormatting sqref="L106:M108 M105 L109:L110">
    <cfRule type="cellIs" dxfId="336" priority="662" operator="lessThan">
      <formula>"K$25"</formula>
    </cfRule>
    <cfRule type="cellIs" dxfId="335" priority="663" operator="greaterThan">
      <formula>"J$25"</formula>
    </cfRule>
  </conditionalFormatting>
  <conditionalFormatting sqref="L106:M108 M105 L109:L110">
    <cfRule type="cellIs" dxfId="334" priority="660" operator="lessThan">
      <formula>"K$25"</formula>
    </cfRule>
    <cfRule type="cellIs" dxfId="333" priority="661" operator="greaterThan">
      <formula>"J&amp;25"</formula>
    </cfRule>
  </conditionalFormatting>
  <conditionalFormatting sqref="L106:M108 M105 L109:L110">
    <cfRule type="containsText" priority="665" operator="containsText" text="Excessivamente elevado">
      <formula>NOT(ISERROR(SEARCH("Excessivamente elevado",L105)))</formula>
    </cfRule>
    <cfRule type="containsText" dxfId="332" priority="666" operator="containsText" text="Válido">
      <formula>NOT(ISERROR(SEARCH("Válido",L105)))</formula>
    </cfRule>
    <cfRule type="containsText" dxfId="331" priority="667" operator="containsText" text="Inexequível">
      <formula>NOT(ISERROR(SEARCH("Inexequível",L105)))</formula>
    </cfRule>
    <cfRule type="aboveAverage" dxfId="330" priority="668" aboveAverage="0"/>
  </conditionalFormatting>
  <conditionalFormatting sqref="L115:L117">
    <cfRule type="containsText" dxfId="329" priority="655" operator="containsText" text="Excessivamente elevado">
      <formula>NOT(ISERROR(SEARCH("Excessivamente elevado",L115)))</formula>
    </cfRule>
  </conditionalFormatting>
  <conditionalFormatting sqref="L115:L117">
    <cfRule type="cellIs" dxfId="328" priority="653" operator="lessThan">
      <formula>"K$25"</formula>
    </cfRule>
    <cfRule type="cellIs" dxfId="327" priority="654" operator="greaterThan">
      <formula>"J$25"</formula>
    </cfRule>
  </conditionalFormatting>
  <conditionalFormatting sqref="L115:L117">
    <cfRule type="cellIs" dxfId="326" priority="651" operator="lessThan">
      <formula>"K$25"</formula>
    </cfRule>
    <cfRule type="cellIs" dxfId="325" priority="652" operator="greaterThan">
      <formula>"J&amp;25"</formula>
    </cfRule>
  </conditionalFormatting>
  <conditionalFormatting sqref="L115:L117">
    <cfRule type="containsText" priority="656" operator="containsText" text="Excessivamente elevado">
      <formula>NOT(ISERROR(SEARCH("Excessivamente elevado",L115)))</formula>
    </cfRule>
    <cfRule type="containsText" dxfId="324" priority="657" operator="containsText" text="Válido">
      <formula>NOT(ISERROR(SEARCH("Válido",L115)))</formula>
    </cfRule>
    <cfRule type="containsText" dxfId="323" priority="658" operator="containsText" text="Inexequível">
      <formula>NOT(ISERROR(SEARCH("Inexequível",L115)))</formula>
    </cfRule>
    <cfRule type="aboveAverage" dxfId="322" priority="659" aboveAverage="0"/>
  </conditionalFormatting>
  <conditionalFormatting sqref="K6:M7 K11:M11">
    <cfRule type="containsText" dxfId="321" priority="515" operator="containsText" text="Excessivamente elevado">
      <formula>NOT(ISERROR(SEARCH("Excessivamente elevado",K6)))</formula>
    </cfRule>
  </conditionalFormatting>
  <conditionalFormatting sqref="K72:K74">
    <cfRule type="containsText" dxfId="320" priority="509" operator="containsText" text="Excessivamente elevado">
      <formula>NOT(ISERROR(SEARCH("Excessivamente elevado",K72)))</formula>
    </cfRule>
  </conditionalFormatting>
  <conditionalFormatting sqref="K72:K74">
    <cfRule type="cellIs" dxfId="319" priority="507" operator="lessThan">
      <formula>"K$25"</formula>
    </cfRule>
    <cfRule type="cellIs" dxfId="318" priority="508" operator="greaterThan">
      <formula>"J$25"</formula>
    </cfRule>
  </conditionalFormatting>
  <conditionalFormatting sqref="K72:K74">
    <cfRule type="cellIs" dxfId="317" priority="505" operator="lessThan">
      <formula>"K$25"</formula>
    </cfRule>
    <cfRule type="cellIs" dxfId="316" priority="506" operator="greaterThan">
      <formula>"J&amp;25"</formula>
    </cfRule>
  </conditionalFormatting>
  <conditionalFormatting sqref="K105:K110">
    <cfRule type="containsText" dxfId="315" priority="482" operator="containsText" text="Excessivamente elevado">
      <formula>NOT(ISERROR(SEARCH("Excessivamente elevado",K105)))</formula>
    </cfRule>
  </conditionalFormatting>
  <conditionalFormatting sqref="K105:K110">
    <cfRule type="cellIs" dxfId="314" priority="480" operator="lessThan">
      <formula>"K$25"</formula>
    </cfRule>
    <cfRule type="cellIs" dxfId="313" priority="481" operator="greaterThan">
      <formula>"J$25"</formula>
    </cfRule>
  </conditionalFormatting>
  <conditionalFormatting sqref="K105:K110">
    <cfRule type="cellIs" dxfId="312" priority="478" operator="lessThan">
      <formula>"K$25"</formula>
    </cfRule>
    <cfRule type="cellIs" dxfId="311" priority="479" operator="greaterThan">
      <formula>"J&amp;25"</formula>
    </cfRule>
  </conditionalFormatting>
  <conditionalFormatting sqref="K105:K110">
    <cfRule type="containsText" priority="483" operator="containsText" text="Excessivamente elevado">
      <formula>NOT(ISERROR(SEARCH("Excessivamente elevado",K105)))</formula>
    </cfRule>
    <cfRule type="containsText" dxfId="310" priority="484" operator="containsText" text="Válido">
      <formula>NOT(ISERROR(SEARCH("Válido",K105)))</formula>
    </cfRule>
    <cfRule type="containsText" dxfId="309" priority="485" operator="containsText" text="Inexequível">
      <formula>NOT(ISERROR(SEARCH("Inexequível",K105)))</formula>
    </cfRule>
    <cfRule type="aboveAverage" dxfId="308" priority="486" aboveAverage="0"/>
  </conditionalFormatting>
  <conditionalFormatting sqref="K111:K117">
    <cfRule type="containsText" dxfId="307" priority="473" operator="containsText" text="Excessivamente elevado">
      <formula>NOT(ISERROR(SEARCH("Excessivamente elevado",K111)))</formula>
    </cfRule>
  </conditionalFormatting>
  <conditionalFormatting sqref="K111:K117">
    <cfRule type="cellIs" dxfId="306" priority="471" operator="lessThan">
      <formula>"K$25"</formula>
    </cfRule>
    <cfRule type="cellIs" dxfId="305" priority="472" operator="greaterThan">
      <formula>"J$25"</formula>
    </cfRule>
  </conditionalFormatting>
  <conditionalFormatting sqref="K111:K117">
    <cfRule type="cellIs" dxfId="304" priority="469" operator="lessThan">
      <formula>"K$25"</formula>
    </cfRule>
    <cfRule type="cellIs" dxfId="303" priority="470" operator="greaterThan">
      <formula>"J&amp;25"</formula>
    </cfRule>
  </conditionalFormatting>
  <conditionalFormatting sqref="K111:K117">
    <cfRule type="containsText" priority="474" operator="containsText" text="Excessivamente elevado">
      <formula>NOT(ISERROR(SEARCH("Excessivamente elevado",K111)))</formula>
    </cfRule>
    <cfRule type="containsText" dxfId="302" priority="475" operator="containsText" text="Válido">
      <formula>NOT(ISERROR(SEARCH("Válido",K111)))</formula>
    </cfRule>
    <cfRule type="containsText" dxfId="301" priority="476" operator="containsText" text="Inexequível">
      <formula>NOT(ISERROR(SEARCH("Inexequível",K111)))</formula>
    </cfRule>
    <cfRule type="aboveAverage" dxfId="300" priority="477" aboveAverage="0"/>
  </conditionalFormatting>
  <conditionalFormatting sqref="M59:M60">
    <cfRule type="containsText" dxfId="299" priority="419" operator="containsText" text="Excessivamente elevado">
      <formula>NOT(ISERROR(SEARCH("Excessivamente elevado",M59)))</formula>
    </cfRule>
  </conditionalFormatting>
  <conditionalFormatting sqref="M59:M60">
    <cfRule type="cellIs" dxfId="298" priority="417" operator="lessThan">
      <formula>"K$25"</formula>
    </cfRule>
    <cfRule type="cellIs" dxfId="297" priority="418" operator="greaterThan">
      <formula>"J$25"</formula>
    </cfRule>
  </conditionalFormatting>
  <conditionalFormatting sqref="M59:M60">
    <cfRule type="cellIs" dxfId="296" priority="415" operator="lessThan">
      <formula>"K$25"</formula>
    </cfRule>
    <cfRule type="cellIs" dxfId="295" priority="416" operator="greaterThan">
      <formula>"J&amp;25"</formula>
    </cfRule>
  </conditionalFormatting>
  <conditionalFormatting sqref="M59:M60">
    <cfRule type="containsText" priority="420" operator="containsText" text="Excessivamente elevado">
      <formula>NOT(ISERROR(SEARCH("Excessivamente elevado",M59)))</formula>
    </cfRule>
    <cfRule type="containsText" dxfId="294" priority="421" operator="containsText" text="Válido">
      <formula>NOT(ISERROR(SEARCH("Válido",M59)))</formula>
    </cfRule>
    <cfRule type="containsText" dxfId="293" priority="422" operator="containsText" text="Inexequível">
      <formula>NOT(ISERROR(SEARCH("Inexequível",M59)))</formula>
    </cfRule>
    <cfRule type="aboveAverage" dxfId="292" priority="423" aboveAverage="0"/>
  </conditionalFormatting>
  <conditionalFormatting sqref="L72">
    <cfRule type="containsText" dxfId="291" priority="410" operator="containsText" text="Excessivamente elevado">
      <formula>NOT(ISERROR(SEARCH("Excessivamente elevado",L72)))</formula>
    </cfRule>
  </conditionalFormatting>
  <conditionalFormatting sqref="L72">
    <cfRule type="cellIs" dxfId="290" priority="408" operator="lessThan">
      <formula>"K$25"</formula>
    </cfRule>
    <cfRule type="cellIs" dxfId="289" priority="409" operator="greaterThan">
      <formula>"J$25"</formula>
    </cfRule>
  </conditionalFormatting>
  <conditionalFormatting sqref="L72">
    <cfRule type="cellIs" dxfId="288" priority="406" operator="lessThan">
      <formula>"K$25"</formula>
    </cfRule>
    <cfRule type="cellIs" dxfId="287" priority="407" operator="greaterThan">
      <formula>"J&amp;25"</formula>
    </cfRule>
  </conditionalFormatting>
  <conditionalFormatting sqref="L72">
    <cfRule type="containsText" priority="411" operator="containsText" text="Excessivamente elevado">
      <formula>NOT(ISERROR(SEARCH("Excessivamente elevado",L72)))</formula>
    </cfRule>
    <cfRule type="containsText" dxfId="286" priority="412" operator="containsText" text="Válido">
      <formula>NOT(ISERROR(SEARCH("Válido",L72)))</formula>
    </cfRule>
    <cfRule type="containsText" dxfId="285" priority="413" operator="containsText" text="Inexequível">
      <formula>NOT(ISERROR(SEARCH("Inexequível",L72)))</formula>
    </cfRule>
    <cfRule type="aboveAverage" dxfId="284" priority="414" aboveAverage="0"/>
  </conditionalFormatting>
  <conditionalFormatting sqref="L73">
    <cfRule type="containsText" dxfId="283" priority="401" operator="containsText" text="Excessivamente elevado">
      <formula>NOT(ISERROR(SEARCH("Excessivamente elevado",L73)))</formula>
    </cfRule>
  </conditionalFormatting>
  <conditionalFormatting sqref="L73">
    <cfRule type="cellIs" dxfId="282" priority="399" operator="lessThan">
      <formula>"K$25"</formula>
    </cfRule>
    <cfRule type="cellIs" dxfId="281" priority="400" operator="greaterThan">
      <formula>"J$25"</formula>
    </cfRule>
  </conditionalFormatting>
  <conditionalFormatting sqref="L73">
    <cfRule type="cellIs" dxfId="280" priority="397" operator="lessThan">
      <formula>"K$25"</formula>
    </cfRule>
    <cfRule type="cellIs" dxfId="279" priority="398" operator="greaterThan">
      <formula>"J&amp;25"</formula>
    </cfRule>
  </conditionalFormatting>
  <conditionalFormatting sqref="L73">
    <cfRule type="containsText" priority="402" operator="containsText" text="Excessivamente elevado">
      <formula>NOT(ISERROR(SEARCH("Excessivamente elevado",L73)))</formula>
    </cfRule>
    <cfRule type="containsText" dxfId="278" priority="403" operator="containsText" text="Válido">
      <formula>NOT(ISERROR(SEARCH("Válido",L73)))</formula>
    </cfRule>
    <cfRule type="containsText" dxfId="277" priority="404" operator="containsText" text="Inexequível">
      <formula>NOT(ISERROR(SEARCH("Inexequível",L73)))</formula>
    </cfRule>
    <cfRule type="aboveAverage" dxfId="276" priority="405" aboveAverage="0"/>
  </conditionalFormatting>
  <conditionalFormatting sqref="L75:L77">
    <cfRule type="containsText" dxfId="275" priority="392" operator="containsText" text="Excessivamente elevado">
      <formula>NOT(ISERROR(SEARCH("Excessivamente elevado",L75)))</formula>
    </cfRule>
  </conditionalFormatting>
  <conditionalFormatting sqref="L75:L77">
    <cfRule type="cellIs" dxfId="274" priority="390" operator="lessThan">
      <formula>"K$25"</formula>
    </cfRule>
    <cfRule type="cellIs" dxfId="273" priority="391" operator="greaterThan">
      <formula>"J$25"</formula>
    </cfRule>
  </conditionalFormatting>
  <conditionalFormatting sqref="L75:L77">
    <cfRule type="cellIs" dxfId="272" priority="388" operator="lessThan">
      <formula>"K$25"</formula>
    </cfRule>
    <cfRule type="cellIs" dxfId="271" priority="389" operator="greaterThan">
      <formula>"J&amp;25"</formula>
    </cfRule>
  </conditionalFormatting>
  <conditionalFormatting sqref="L75:L77">
    <cfRule type="containsText" priority="393" operator="containsText" text="Excessivamente elevado">
      <formula>NOT(ISERROR(SEARCH("Excessivamente elevado",L75)))</formula>
    </cfRule>
    <cfRule type="containsText" dxfId="270" priority="394" operator="containsText" text="Válido">
      <formula>NOT(ISERROR(SEARCH("Válido",L75)))</formula>
    </cfRule>
    <cfRule type="containsText" dxfId="269" priority="395" operator="containsText" text="Inexequível">
      <formula>NOT(ISERROR(SEARCH("Inexequível",L75)))</formula>
    </cfRule>
    <cfRule type="aboveAverage" dxfId="268" priority="396" aboveAverage="0"/>
  </conditionalFormatting>
  <conditionalFormatting sqref="L105">
    <cfRule type="containsText" dxfId="267" priority="383" operator="containsText" text="Excessivamente elevado">
      <formula>NOT(ISERROR(SEARCH("Excessivamente elevado",L105)))</formula>
    </cfRule>
  </conditionalFormatting>
  <conditionalFormatting sqref="L105">
    <cfRule type="cellIs" dxfId="266" priority="381" operator="lessThan">
      <formula>"K$25"</formula>
    </cfRule>
    <cfRule type="cellIs" dxfId="265" priority="382" operator="greaterThan">
      <formula>"J$25"</formula>
    </cfRule>
  </conditionalFormatting>
  <conditionalFormatting sqref="L105">
    <cfRule type="cellIs" dxfId="264" priority="379" operator="lessThan">
      <formula>"K$25"</formula>
    </cfRule>
    <cfRule type="cellIs" dxfId="263" priority="380" operator="greaterThan">
      <formula>"J&amp;25"</formula>
    </cfRule>
  </conditionalFormatting>
  <conditionalFormatting sqref="L105">
    <cfRule type="containsText" priority="384" operator="containsText" text="Excessivamente elevado">
      <formula>NOT(ISERROR(SEARCH("Excessivamente elevado",L105)))</formula>
    </cfRule>
    <cfRule type="containsText" dxfId="262" priority="385" operator="containsText" text="Válido">
      <formula>NOT(ISERROR(SEARCH("Válido",L105)))</formula>
    </cfRule>
    <cfRule type="containsText" dxfId="261" priority="386" operator="containsText" text="Inexequível">
      <formula>NOT(ISERROR(SEARCH("Inexequível",L105)))</formula>
    </cfRule>
    <cfRule type="aboveAverage" dxfId="260" priority="387" aboveAverage="0"/>
  </conditionalFormatting>
  <conditionalFormatting sqref="M66">
    <cfRule type="containsText" dxfId="259" priority="302" operator="containsText" text="Excessivamente elevado">
      <formula>NOT(ISERROR(SEARCH("Excessivamente elevado",M66)))</formula>
    </cfRule>
  </conditionalFormatting>
  <conditionalFormatting sqref="M66">
    <cfRule type="cellIs" dxfId="258" priority="300" operator="lessThan">
      <formula>"K$25"</formula>
    </cfRule>
    <cfRule type="cellIs" dxfId="257" priority="301" operator="greaterThan">
      <formula>"J$25"</formula>
    </cfRule>
  </conditionalFormatting>
  <conditionalFormatting sqref="M66">
    <cfRule type="cellIs" dxfId="256" priority="298" operator="lessThan">
      <formula>"K$25"</formula>
    </cfRule>
    <cfRule type="cellIs" dxfId="255" priority="299" operator="greaterThan">
      <formula>"J&amp;25"</formula>
    </cfRule>
  </conditionalFormatting>
  <conditionalFormatting sqref="M66">
    <cfRule type="containsText" priority="303" operator="containsText" text="Excessivamente elevado">
      <formula>NOT(ISERROR(SEARCH("Excessivamente elevado",M66)))</formula>
    </cfRule>
    <cfRule type="containsText" dxfId="254" priority="304" operator="containsText" text="Válido">
      <formula>NOT(ISERROR(SEARCH("Válido",M66)))</formula>
    </cfRule>
    <cfRule type="containsText" dxfId="253" priority="305" operator="containsText" text="Inexequível">
      <formula>NOT(ISERROR(SEARCH("Inexequível",M66)))</formula>
    </cfRule>
    <cfRule type="aboveAverage" dxfId="252" priority="306" aboveAverage="0"/>
  </conditionalFormatting>
  <conditionalFormatting sqref="M83:M84">
    <cfRule type="containsText" dxfId="251" priority="284" operator="containsText" text="Excessivamente elevado">
      <formula>NOT(ISERROR(SEARCH("Excessivamente elevado",M83)))</formula>
    </cfRule>
  </conditionalFormatting>
  <conditionalFormatting sqref="M83:M84">
    <cfRule type="cellIs" dxfId="250" priority="282" operator="lessThan">
      <formula>"K$25"</formula>
    </cfRule>
    <cfRule type="cellIs" dxfId="249" priority="283" operator="greaterThan">
      <formula>"J$25"</formula>
    </cfRule>
  </conditionalFormatting>
  <conditionalFormatting sqref="M83:M84">
    <cfRule type="cellIs" dxfId="248" priority="280" operator="lessThan">
      <formula>"K$25"</formula>
    </cfRule>
    <cfRule type="cellIs" dxfId="247" priority="281" operator="greaterThan">
      <formula>"J&amp;25"</formula>
    </cfRule>
  </conditionalFormatting>
  <conditionalFormatting sqref="M83:M84">
    <cfRule type="containsText" priority="285" operator="containsText" text="Excessivamente elevado">
      <formula>NOT(ISERROR(SEARCH("Excessivamente elevado",M83)))</formula>
    </cfRule>
    <cfRule type="containsText" dxfId="246" priority="286" operator="containsText" text="Válido">
      <formula>NOT(ISERROR(SEARCH("Válido",M83)))</formula>
    </cfRule>
    <cfRule type="containsText" dxfId="245" priority="287" operator="containsText" text="Inexequível">
      <formula>NOT(ISERROR(SEARCH("Inexequível",M83)))</formula>
    </cfRule>
    <cfRule type="aboveAverage" dxfId="244" priority="288" aboveAverage="0"/>
  </conditionalFormatting>
  <conditionalFormatting sqref="M104">
    <cfRule type="containsText" dxfId="243" priority="275" operator="containsText" text="Excessivamente elevado">
      <formula>NOT(ISERROR(SEARCH("Excessivamente elevado",M104)))</formula>
    </cfRule>
  </conditionalFormatting>
  <conditionalFormatting sqref="M104">
    <cfRule type="cellIs" dxfId="242" priority="273" operator="lessThan">
      <formula>"K$25"</formula>
    </cfRule>
    <cfRule type="cellIs" dxfId="241" priority="274" operator="greaterThan">
      <formula>"J$25"</formula>
    </cfRule>
  </conditionalFormatting>
  <conditionalFormatting sqref="M104">
    <cfRule type="cellIs" dxfId="240" priority="271" operator="lessThan">
      <formula>"K$25"</formula>
    </cfRule>
    <cfRule type="cellIs" dxfId="239" priority="272" operator="greaterThan">
      <formula>"J&amp;25"</formula>
    </cfRule>
  </conditionalFormatting>
  <conditionalFormatting sqref="M104">
    <cfRule type="containsText" priority="276" operator="containsText" text="Excessivamente elevado">
      <formula>NOT(ISERROR(SEARCH("Excessivamente elevado",M104)))</formula>
    </cfRule>
    <cfRule type="containsText" dxfId="238" priority="277" operator="containsText" text="Válido">
      <formula>NOT(ISERROR(SEARCH("Válido",M104)))</formula>
    </cfRule>
    <cfRule type="containsText" dxfId="237" priority="278" operator="containsText" text="Inexequível">
      <formula>NOT(ISERROR(SEARCH("Inexequível",M104)))</formula>
    </cfRule>
    <cfRule type="aboveAverage" dxfId="236" priority="279" aboveAverage="0"/>
  </conditionalFormatting>
  <conditionalFormatting sqref="M109:M110">
    <cfRule type="containsText" dxfId="235" priority="266" operator="containsText" text="Excessivamente elevado">
      <formula>NOT(ISERROR(SEARCH("Excessivamente elevado",M109)))</formula>
    </cfRule>
  </conditionalFormatting>
  <conditionalFormatting sqref="M109:M110">
    <cfRule type="cellIs" dxfId="234" priority="264" operator="lessThan">
      <formula>"K$25"</formula>
    </cfRule>
    <cfRule type="cellIs" dxfId="233" priority="265" operator="greaterThan">
      <formula>"J$25"</formula>
    </cfRule>
  </conditionalFormatting>
  <conditionalFormatting sqref="M109:M110">
    <cfRule type="cellIs" dxfId="232" priority="262" operator="lessThan">
      <formula>"K$25"</formula>
    </cfRule>
    <cfRule type="cellIs" dxfId="231" priority="263" operator="greaterThan">
      <formula>"J&amp;25"</formula>
    </cfRule>
  </conditionalFormatting>
  <conditionalFormatting sqref="M109:M110">
    <cfRule type="containsText" priority="267" operator="containsText" text="Excessivamente elevado">
      <formula>NOT(ISERROR(SEARCH("Excessivamente elevado",M109)))</formula>
    </cfRule>
    <cfRule type="containsText" dxfId="230" priority="268" operator="containsText" text="Válido">
      <formula>NOT(ISERROR(SEARCH("Válido",M109)))</formula>
    </cfRule>
    <cfRule type="containsText" dxfId="229" priority="269" operator="containsText" text="Inexequível">
      <formula>NOT(ISERROR(SEARCH("Inexequível",M109)))</formula>
    </cfRule>
    <cfRule type="aboveAverage" dxfId="228" priority="270" aboveAverage="0"/>
  </conditionalFormatting>
  <conditionalFormatting sqref="M115">
    <cfRule type="containsText" dxfId="227" priority="257" operator="containsText" text="Excessivamente elevado">
      <formula>NOT(ISERROR(SEARCH("Excessivamente elevado",M115)))</formula>
    </cfRule>
  </conditionalFormatting>
  <conditionalFormatting sqref="M115">
    <cfRule type="cellIs" dxfId="226" priority="255" operator="lessThan">
      <formula>"K$25"</formula>
    </cfRule>
    <cfRule type="cellIs" dxfId="225" priority="256" operator="greaterThan">
      <formula>"J$25"</formula>
    </cfRule>
  </conditionalFormatting>
  <conditionalFormatting sqref="M115">
    <cfRule type="cellIs" dxfId="224" priority="253" operator="lessThan">
      <formula>"K$25"</formula>
    </cfRule>
    <cfRule type="cellIs" dxfId="223" priority="254" operator="greaterThan">
      <formula>"J&amp;25"</formula>
    </cfRule>
  </conditionalFormatting>
  <conditionalFormatting sqref="M115">
    <cfRule type="containsText" priority="258" operator="containsText" text="Excessivamente elevado">
      <formula>NOT(ISERROR(SEARCH("Excessivamente elevado",M115)))</formula>
    </cfRule>
    <cfRule type="containsText" dxfId="222" priority="259" operator="containsText" text="Válido">
      <formula>NOT(ISERROR(SEARCH("Válido",M115)))</formula>
    </cfRule>
    <cfRule type="containsText" dxfId="221" priority="260" operator="containsText" text="Inexequível">
      <formula>NOT(ISERROR(SEARCH("Inexequível",M115)))</formula>
    </cfRule>
    <cfRule type="aboveAverage" dxfId="220" priority="261" aboveAverage="0"/>
  </conditionalFormatting>
  <conditionalFormatting sqref="M116:M117">
    <cfRule type="containsText" dxfId="219" priority="248" operator="containsText" text="Excessivamente elevado">
      <formula>NOT(ISERROR(SEARCH("Excessivamente elevado",M116)))</formula>
    </cfRule>
  </conditionalFormatting>
  <conditionalFormatting sqref="M116:M117">
    <cfRule type="cellIs" dxfId="218" priority="246" operator="lessThan">
      <formula>"K$25"</formula>
    </cfRule>
    <cfRule type="cellIs" dxfId="217" priority="247" operator="greaterThan">
      <formula>"J$25"</formula>
    </cfRule>
  </conditionalFormatting>
  <conditionalFormatting sqref="M116:M117">
    <cfRule type="cellIs" dxfId="216" priority="244" operator="lessThan">
      <formula>"K$25"</formula>
    </cfRule>
    <cfRule type="cellIs" dxfId="215" priority="245" operator="greaterThan">
      <formula>"J&amp;25"</formula>
    </cfRule>
  </conditionalFormatting>
  <conditionalFormatting sqref="M116:M117">
    <cfRule type="containsText" priority="249" operator="containsText" text="Excessivamente elevado">
      <formula>NOT(ISERROR(SEARCH("Excessivamente elevado",M116)))</formula>
    </cfRule>
    <cfRule type="containsText" dxfId="214" priority="250" operator="containsText" text="Válido">
      <formula>NOT(ISERROR(SEARCH("Válido",M116)))</formula>
    </cfRule>
    <cfRule type="containsText" dxfId="213" priority="251" operator="containsText" text="Inexequível">
      <formula>NOT(ISERROR(SEARCH("Inexequível",M116)))</formula>
    </cfRule>
    <cfRule type="aboveAverage" dxfId="212" priority="252" aboveAverage="0"/>
  </conditionalFormatting>
  <conditionalFormatting sqref="M71">
    <cfRule type="containsText" dxfId="211" priority="212" operator="containsText" text="Excessivamente elevado">
      <formula>NOT(ISERROR(SEARCH("Excessivamente elevado",M71)))</formula>
    </cfRule>
  </conditionalFormatting>
  <conditionalFormatting sqref="M71">
    <cfRule type="cellIs" dxfId="210" priority="210" operator="lessThan">
      <formula>"K$25"</formula>
    </cfRule>
    <cfRule type="cellIs" dxfId="209" priority="211" operator="greaterThan">
      <formula>"J$25"</formula>
    </cfRule>
  </conditionalFormatting>
  <conditionalFormatting sqref="M71">
    <cfRule type="cellIs" dxfId="208" priority="208" operator="lessThan">
      <formula>"K$25"</formula>
    </cfRule>
    <cfRule type="cellIs" dxfId="207" priority="209" operator="greaterThan">
      <formula>"J&amp;25"</formula>
    </cfRule>
  </conditionalFormatting>
  <conditionalFormatting sqref="M71">
    <cfRule type="containsText" priority="213" operator="containsText" text="Excessivamente elevado">
      <formula>NOT(ISERROR(SEARCH("Excessivamente elevado",M71)))</formula>
    </cfRule>
    <cfRule type="containsText" dxfId="206" priority="214" operator="containsText" text="Válido">
      <formula>NOT(ISERROR(SEARCH("Válido",M71)))</formula>
    </cfRule>
    <cfRule type="containsText" dxfId="205" priority="215" operator="containsText" text="Inexequível">
      <formula>NOT(ISERROR(SEARCH("Inexequível",M71)))</formula>
    </cfRule>
    <cfRule type="aboveAverage" dxfId="204" priority="216" aboveAverage="0"/>
  </conditionalFormatting>
  <conditionalFormatting sqref="M85 L89:L90">
    <cfRule type="containsText" dxfId="203" priority="203" operator="containsText" text="Excessivamente elevado">
      <formula>NOT(ISERROR(SEARCH("Excessivamente elevado",L85)))</formula>
    </cfRule>
  </conditionalFormatting>
  <conditionalFormatting sqref="M85 L89:L90">
    <cfRule type="cellIs" dxfId="202" priority="201" operator="lessThan">
      <formula>"K$25"</formula>
    </cfRule>
    <cfRule type="cellIs" dxfId="201" priority="202" operator="greaterThan">
      <formula>"J$25"</formula>
    </cfRule>
  </conditionalFormatting>
  <conditionalFormatting sqref="M85 L89:L90">
    <cfRule type="cellIs" dxfId="200" priority="199" operator="lessThan">
      <formula>"K$25"</formula>
    </cfRule>
    <cfRule type="cellIs" dxfId="199" priority="200" operator="greaterThan">
      <formula>"J&amp;25"</formula>
    </cfRule>
  </conditionalFormatting>
  <conditionalFormatting sqref="L85">
    <cfRule type="containsText" dxfId="198" priority="185" operator="containsText" text="Excessivamente elevado">
      <formula>NOT(ISERROR(SEARCH("Excessivamente elevado",L85)))</formula>
    </cfRule>
  </conditionalFormatting>
  <conditionalFormatting sqref="L85">
    <cfRule type="cellIs" dxfId="197" priority="183" operator="lessThan">
      <formula>"K$25"</formula>
    </cfRule>
    <cfRule type="cellIs" dxfId="196" priority="184" operator="greaterThan">
      <formula>"J$25"</formula>
    </cfRule>
  </conditionalFormatting>
  <conditionalFormatting sqref="L85">
    <cfRule type="cellIs" dxfId="195" priority="181" operator="lessThan">
      <formula>"K$25"</formula>
    </cfRule>
    <cfRule type="cellIs" dxfId="194" priority="182" operator="greaterThan">
      <formula>"J&amp;25"</formula>
    </cfRule>
  </conditionalFormatting>
  <conditionalFormatting sqref="L85">
    <cfRule type="containsText" priority="186" operator="containsText" text="Excessivamente elevado">
      <formula>NOT(ISERROR(SEARCH("Excessivamente elevado",L85)))</formula>
    </cfRule>
    <cfRule type="containsText" dxfId="193" priority="187" operator="containsText" text="Válido">
      <formula>NOT(ISERROR(SEARCH("Válido",L85)))</formula>
    </cfRule>
    <cfRule type="containsText" dxfId="192" priority="188" operator="containsText" text="Inexequível">
      <formula>NOT(ISERROR(SEARCH("Inexequível",L85)))</formula>
    </cfRule>
    <cfRule type="aboveAverage" dxfId="191" priority="189" aboveAverage="0"/>
  </conditionalFormatting>
  <conditionalFormatting sqref="M92 L96:L98">
    <cfRule type="containsText" dxfId="190" priority="167" operator="containsText" text="Excessivamente elevado">
      <formula>NOT(ISERROR(SEARCH("Excessivamente elevado",L92)))</formula>
    </cfRule>
  </conditionalFormatting>
  <conditionalFormatting sqref="M92 L96:L98">
    <cfRule type="cellIs" dxfId="189" priority="165" operator="lessThan">
      <formula>"K$25"</formula>
    </cfRule>
    <cfRule type="cellIs" dxfId="188" priority="166" operator="greaterThan">
      <formula>"J$25"</formula>
    </cfRule>
  </conditionalFormatting>
  <conditionalFormatting sqref="M92 L96:L98">
    <cfRule type="cellIs" dxfId="187" priority="163" operator="lessThan">
      <formula>"K$25"</formula>
    </cfRule>
    <cfRule type="cellIs" dxfId="186" priority="164" operator="greaterThan">
      <formula>"J&amp;25"</formula>
    </cfRule>
  </conditionalFormatting>
  <conditionalFormatting sqref="L96:L98 L93:M95 M92">
    <cfRule type="containsText" priority="168" operator="containsText" text="Excessivamente elevado">
      <formula>NOT(ISERROR(SEARCH("Excessivamente elevado",L92)))</formula>
    </cfRule>
    <cfRule type="containsText" dxfId="185" priority="169" operator="containsText" text="Válido">
      <formula>NOT(ISERROR(SEARCH("Válido",L92)))</formula>
    </cfRule>
    <cfRule type="containsText" dxfId="184" priority="170" operator="containsText" text="Inexequível">
      <formula>NOT(ISERROR(SEARCH("Inexequível",L92)))</formula>
    </cfRule>
    <cfRule type="aboveAverage" dxfId="183" priority="171" aboveAverage="0"/>
  </conditionalFormatting>
  <conditionalFormatting sqref="L92">
    <cfRule type="containsText" dxfId="182" priority="149" operator="containsText" text="Excessivamente elevado">
      <formula>NOT(ISERROR(SEARCH("Excessivamente elevado",L92)))</formula>
    </cfRule>
  </conditionalFormatting>
  <conditionalFormatting sqref="L92">
    <cfRule type="cellIs" dxfId="181" priority="147" operator="lessThan">
      <formula>"K$25"</formula>
    </cfRule>
    <cfRule type="cellIs" dxfId="180" priority="148" operator="greaterThan">
      <formula>"J$25"</formula>
    </cfRule>
  </conditionalFormatting>
  <conditionalFormatting sqref="L92">
    <cfRule type="cellIs" dxfId="179" priority="145" operator="lessThan">
      <formula>"K$25"</formula>
    </cfRule>
    <cfRule type="cellIs" dxfId="178" priority="146" operator="greaterThan">
      <formula>"J&amp;25"</formula>
    </cfRule>
  </conditionalFormatting>
  <conditionalFormatting sqref="L92">
    <cfRule type="containsText" priority="150" operator="containsText" text="Excessivamente elevado">
      <formula>NOT(ISERROR(SEARCH("Excessivamente elevado",L92)))</formula>
    </cfRule>
    <cfRule type="containsText" dxfId="177" priority="151" operator="containsText" text="Válido">
      <formula>NOT(ISERROR(SEARCH("Válido",L92)))</formula>
    </cfRule>
    <cfRule type="containsText" dxfId="176" priority="152" operator="containsText" text="Inexequível">
      <formula>NOT(ISERROR(SEARCH("Inexequível",L92)))</formula>
    </cfRule>
    <cfRule type="aboveAverage" dxfId="175" priority="153" aboveAverage="0"/>
  </conditionalFormatting>
  <conditionalFormatting sqref="M96:M98">
    <cfRule type="containsText" dxfId="174" priority="140" operator="containsText" text="Excessivamente elevado">
      <formula>NOT(ISERROR(SEARCH("Excessivamente elevado",M96)))</formula>
    </cfRule>
  </conditionalFormatting>
  <conditionalFormatting sqref="M96:M98">
    <cfRule type="cellIs" dxfId="173" priority="138" operator="lessThan">
      <formula>"K$25"</formula>
    </cfRule>
    <cfRule type="cellIs" dxfId="172" priority="139" operator="greaterThan">
      <formula>"J$25"</formula>
    </cfRule>
  </conditionalFormatting>
  <conditionalFormatting sqref="M96:M98">
    <cfRule type="cellIs" dxfId="171" priority="136" operator="lessThan">
      <formula>"K$25"</formula>
    </cfRule>
    <cfRule type="cellIs" dxfId="170" priority="137" operator="greaterThan">
      <formula>"J&amp;25"</formula>
    </cfRule>
  </conditionalFormatting>
  <conditionalFormatting sqref="M96:M98">
    <cfRule type="containsText" priority="141" operator="containsText" text="Excessivamente elevado">
      <formula>NOT(ISERROR(SEARCH("Excessivamente elevado",M96)))</formula>
    </cfRule>
    <cfRule type="containsText" dxfId="169" priority="142" operator="containsText" text="Válido">
      <formula>NOT(ISERROR(SEARCH("Válido",M96)))</formula>
    </cfRule>
    <cfRule type="containsText" dxfId="168" priority="143" operator="containsText" text="Inexequível">
      <formula>NOT(ISERROR(SEARCH("Inexequível",M96)))</formula>
    </cfRule>
    <cfRule type="aboveAverage" dxfId="167" priority="144" aboveAverage="0"/>
  </conditionalFormatting>
  <conditionalFormatting sqref="K99:K104">
    <cfRule type="containsText" priority="3100" operator="containsText" text="Excessivamente elevado">
      <formula>NOT(ISERROR(SEARCH("Excessivamente elevado",K99)))</formula>
    </cfRule>
    <cfRule type="containsText" dxfId="166" priority="3101" operator="containsText" text="Válido">
      <formula>NOT(ISERROR(SEARCH("Válido",K99)))</formula>
    </cfRule>
    <cfRule type="containsText" dxfId="165" priority="3102" operator="containsText" text="Inexequível">
      <formula>NOT(ISERROR(SEARCH("Inexequível",K99)))</formula>
    </cfRule>
    <cfRule type="aboveAverage" dxfId="164" priority="3103" aboveAverage="0"/>
  </conditionalFormatting>
  <conditionalFormatting sqref="L99">
    <cfRule type="containsText" dxfId="163" priority="122" operator="containsText" text="Excessivamente elevado">
      <formula>NOT(ISERROR(SEARCH("Excessivamente elevado",L99)))</formula>
    </cfRule>
  </conditionalFormatting>
  <conditionalFormatting sqref="L99">
    <cfRule type="cellIs" dxfId="162" priority="120" operator="lessThan">
      <formula>"K$25"</formula>
    </cfRule>
    <cfRule type="cellIs" dxfId="161" priority="121" operator="greaterThan">
      <formula>"J$25"</formula>
    </cfRule>
  </conditionalFormatting>
  <conditionalFormatting sqref="L99">
    <cfRule type="cellIs" dxfId="160" priority="118" operator="lessThan">
      <formula>"K$25"</formula>
    </cfRule>
    <cfRule type="cellIs" dxfId="159" priority="119" operator="greaterThan">
      <formula>"J&amp;25"</formula>
    </cfRule>
  </conditionalFormatting>
  <conditionalFormatting sqref="L99">
    <cfRule type="containsText" priority="123" operator="containsText" text="Excessivamente elevado">
      <formula>NOT(ISERROR(SEARCH("Excessivamente elevado",L99)))</formula>
    </cfRule>
    <cfRule type="containsText" dxfId="158" priority="124" operator="containsText" text="Válido">
      <formula>NOT(ISERROR(SEARCH("Válido",L99)))</formula>
    </cfRule>
    <cfRule type="containsText" dxfId="157" priority="125" operator="containsText" text="Inexequível">
      <formula>NOT(ISERROR(SEARCH("Inexequível",L99)))</formula>
    </cfRule>
    <cfRule type="aboveAverage" dxfId="156" priority="126" aboveAverage="0"/>
  </conditionalFormatting>
  <conditionalFormatting sqref="L100:L101">
    <cfRule type="containsText" dxfId="155" priority="113" operator="containsText" text="Excessivamente elevado">
      <formula>NOT(ISERROR(SEARCH("Excessivamente elevado",L100)))</formula>
    </cfRule>
  </conditionalFormatting>
  <conditionalFormatting sqref="L100:L101">
    <cfRule type="cellIs" dxfId="154" priority="111" operator="lessThan">
      <formula>"K$25"</formula>
    </cfRule>
    <cfRule type="cellIs" dxfId="153" priority="112" operator="greaterThan">
      <formula>"J$25"</formula>
    </cfRule>
  </conditionalFormatting>
  <conditionalFormatting sqref="L100:L101">
    <cfRule type="cellIs" dxfId="152" priority="109" operator="lessThan">
      <formula>"K$25"</formula>
    </cfRule>
    <cfRule type="cellIs" dxfId="151" priority="110" operator="greaterThan">
      <formula>"J&amp;25"</formula>
    </cfRule>
  </conditionalFormatting>
  <conditionalFormatting sqref="L100:L101">
    <cfRule type="containsText" priority="114" operator="containsText" text="Excessivamente elevado">
      <formula>NOT(ISERROR(SEARCH("Excessivamente elevado",L100)))</formula>
    </cfRule>
    <cfRule type="containsText" dxfId="150" priority="115" operator="containsText" text="Válido">
      <formula>NOT(ISERROR(SEARCH("Válido",L100)))</formula>
    </cfRule>
    <cfRule type="containsText" dxfId="149" priority="116" operator="containsText" text="Inexequível">
      <formula>NOT(ISERROR(SEARCH("Inexequível",L100)))</formula>
    </cfRule>
    <cfRule type="aboveAverage" dxfId="148" priority="117" aboveAverage="0"/>
  </conditionalFormatting>
  <conditionalFormatting sqref="L102:L103">
    <cfRule type="containsText" dxfId="147" priority="104" operator="containsText" text="Excessivamente elevado">
      <formula>NOT(ISERROR(SEARCH("Excessivamente elevado",L102)))</formula>
    </cfRule>
  </conditionalFormatting>
  <conditionalFormatting sqref="L102:L103">
    <cfRule type="cellIs" dxfId="146" priority="102" operator="lessThan">
      <formula>"K$25"</formula>
    </cfRule>
    <cfRule type="cellIs" dxfId="145" priority="103" operator="greaterThan">
      <formula>"J$25"</formula>
    </cfRule>
  </conditionalFormatting>
  <conditionalFormatting sqref="L102:L103">
    <cfRule type="cellIs" dxfId="144" priority="100" operator="lessThan">
      <formula>"K$25"</formula>
    </cfRule>
    <cfRule type="cellIs" dxfId="143" priority="101" operator="greaterThan">
      <formula>"J&amp;25"</formula>
    </cfRule>
  </conditionalFormatting>
  <conditionalFormatting sqref="L102:L103">
    <cfRule type="containsText" priority="105" operator="containsText" text="Excessivamente elevado">
      <formula>NOT(ISERROR(SEARCH("Excessivamente elevado",L102)))</formula>
    </cfRule>
    <cfRule type="containsText" dxfId="142" priority="106" operator="containsText" text="Válido">
      <formula>NOT(ISERROR(SEARCH("Válido",L102)))</formula>
    </cfRule>
    <cfRule type="containsText" dxfId="141" priority="107" operator="containsText" text="Inexequível">
      <formula>NOT(ISERROR(SEARCH("Inexequível",L102)))</formula>
    </cfRule>
    <cfRule type="aboveAverage" dxfId="140" priority="108" aboveAverage="0"/>
  </conditionalFormatting>
  <conditionalFormatting sqref="M100:M101">
    <cfRule type="containsText" dxfId="139" priority="95" operator="containsText" text="Excessivamente elevado">
      <formula>NOT(ISERROR(SEARCH("Excessivamente elevado",M100)))</formula>
    </cfRule>
  </conditionalFormatting>
  <conditionalFormatting sqref="M100:M101">
    <cfRule type="cellIs" dxfId="138" priority="93" operator="lessThan">
      <formula>"K$25"</formula>
    </cfRule>
    <cfRule type="cellIs" dxfId="137" priority="94" operator="greaterThan">
      <formula>"J$25"</formula>
    </cfRule>
  </conditionalFormatting>
  <conditionalFormatting sqref="M100:M101">
    <cfRule type="cellIs" dxfId="136" priority="91" operator="lessThan">
      <formula>"K$25"</formula>
    </cfRule>
    <cfRule type="cellIs" dxfId="135" priority="92" operator="greaterThan">
      <formula>"J&amp;25"</formula>
    </cfRule>
  </conditionalFormatting>
  <conditionalFormatting sqref="M100:M101">
    <cfRule type="containsText" priority="96" operator="containsText" text="Excessivamente elevado">
      <formula>NOT(ISERROR(SEARCH("Excessivamente elevado",M100)))</formula>
    </cfRule>
    <cfRule type="containsText" dxfId="134" priority="97" operator="containsText" text="Válido">
      <formula>NOT(ISERROR(SEARCH("Válido",M100)))</formula>
    </cfRule>
    <cfRule type="containsText" dxfId="133" priority="98" operator="containsText" text="Inexequível">
      <formula>NOT(ISERROR(SEARCH("Inexequível",M100)))</formula>
    </cfRule>
    <cfRule type="aboveAverage" dxfId="132" priority="99" aboveAverage="0"/>
  </conditionalFormatting>
  <conditionalFormatting sqref="K75:K84">
    <cfRule type="containsText" priority="3154" operator="containsText" text="Excessivamente elevado">
      <formula>NOT(ISERROR(SEARCH("Excessivamente elevado",K75)))</formula>
    </cfRule>
    <cfRule type="containsText" dxfId="131" priority="3155" operator="containsText" text="Válido">
      <formula>NOT(ISERROR(SEARCH("Válido",K75)))</formula>
    </cfRule>
    <cfRule type="containsText" dxfId="130" priority="3156" operator="containsText" text="Inexequível">
      <formula>NOT(ISERROR(SEARCH("Inexequível",K75)))</formula>
    </cfRule>
    <cfRule type="aboveAverage" dxfId="129" priority="3157" aboveAverage="0"/>
  </conditionalFormatting>
  <conditionalFormatting sqref="M85 L86:M90">
    <cfRule type="containsText" priority="3260" operator="containsText" text="Excessivamente elevado">
      <formula>NOT(ISERROR(SEARCH("Excessivamente elevado",L85)))</formula>
    </cfRule>
    <cfRule type="containsText" dxfId="128" priority="3261" operator="containsText" text="Válido">
      <formula>NOT(ISERROR(SEARCH("Válido",L85)))</formula>
    </cfRule>
    <cfRule type="containsText" dxfId="127" priority="3262" operator="containsText" text="Inexequível">
      <formula>NOT(ISERROR(SEARCH("Inexequível",L85)))</formula>
    </cfRule>
    <cfRule type="aboveAverage" dxfId="126" priority="3263" aboveAverage="0"/>
  </conditionalFormatting>
  <conditionalFormatting sqref="K85:K91">
    <cfRule type="containsText" priority="3272" operator="containsText" text="Excessivamente elevado">
      <formula>NOT(ISERROR(SEARCH("Excessivamente elevado",K85)))</formula>
    </cfRule>
    <cfRule type="containsText" dxfId="125" priority="3273" operator="containsText" text="Válido">
      <formula>NOT(ISERROR(SEARCH("Válido",K85)))</formula>
    </cfRule>
    <cfRule type="containsText" dxfId="124" priority="3274" operator="containsText" text="Inexequível">
      <formula>NOT(ISERROR(SEARCH("Inexequível",K85)))</formula>
    </cfRule>
    <cfRule type="aboveAverage" dxfId="123" priority="3275" aboveAverage="0"/>
  </conditionalFormatting>
  <conditionalFormatting sqref="L91">
    <cfRule type="containsText" dxfId="122" priority="86" operator="containsText" text="Excessivamente elevado">
      <formula>NOT(ISERROR(SEARCH("Excessivamente elevado",L91)))</formula>
    </cfRule>
  </conditionalFormatting>
  <conditionalFormatting sqref="L91">
    <cfRule type="cellIs" dxfId="121" priority="84" operator="lessThan">
      <formula>"K$25"</formula>
    </cfRule>
    <cfRule type="cellIs" dxfId="120" priority="85" operator="greaterThan">
      <formula>"J$25"</formula>
    </cfRule>
  </conditionalFormatting>
  <conditionalFormatting sqref="L91">
    <cfRule type="cellIs" dxfId="119" priority="82" operator="lessThan">
      <formula>"K$25"</formula>
    </cfRule>
    <cfRule type="cellIs" dxfId="118" priority="83" operator="greaterThan">
      <formula>"J&amp;25"</formula>
    </cfRule>
  </conditionalFormatting>
  <conditionalFormatting sqref="L91">
    <cfRule type="containsText" priority="87" operator="containsText" text="Excessivamente elevado">
      <formula>NOT(ISERROR(SEARCH("Excessivamente elevado",L91)))</formula>
    </cfRule>
    <cfRule type="containsText" dxfId="117" priority="88" operator="containsText" text="Válido">
      <formula>NOT(ISERROR(SEARCH("Válido",L91)))</formula>
    </cfRule>
    <cfRule type="containsText" dxfId="116" priority="89" operator="containsText" text="Inexequível">
      <formula>NOT(ISERROR(SEARCH("Inexequível",L91)))</formula>
    </cfRule>
    <cfRule type="aboveAverage" dxfId="115" priority="90" aboveAverage="0"/>
  </conditionalFormatting>
  <conditionalFormatting sqref="M91">
    <cfRule type="containsText" dxfId="114" priority="77" operator="containsText" text="Excessivamente elevado">
      <formula>NOT(ISERROR(SEARCH("Excessivamente elevado",M91)))</formula>
    </cfRule>
  </conditionalFormatting>
  <conditionalFormatting sqref="M91">
    <cfRule type="cellIs" dxfId="113" priority="75" operator="lessThan">
      <formula>"K$25"</formula>
    </cfRule>
    <cfRule type="cellIs" dxfId="112" priority="76" operator="greaterThan">
      <formula>"J$25"</formula>
    </cfRule>
  </conditionalFormatting>
  <conditionalFormatting sqref="M91">
    <cfRule type="cellIs" dxfId="111" priority="73" operator="lessThan">
      <formula>"K$25"</formula>
    </cfRule>
    <cfRule type="cellIs" dxfId="110" priority="74" operator="greaterThan">
      <formula>"J&amp;25"</formula>
    </cfRule>
  </conditionalFormatting>
  <conditionalFormatting sqref="M91">
    <cfRule type="containsText" priority="78" operator="containsText" text="Excessivamente elevado">
      <formula>NOT(ISERROR(SEARCH("Excessivamente elevado",M91)))</formula>
    </cfRule>
    <cfRule type="containsText" dxfId="109" priority="79" operator="containsText" text="Válido">
      <formula>NOT(ISERROR(SEARCH("Válido",M91)))</formula>
    </cfRule>
    <cfRule type="containsText" dxfId="108" priority="80" operator="containsText" text="Inexequível">
      <formula>NOT(ISERROR(SEARCH("Inexequível",M91)))</formula>
    </cfRule>
    <cfRule type="aboveAverage" dxfId="107" priority="81" aboveAverage="0"/>
  </conditionalFormatting>
  <conditionalFormatting sqref="M72:M73 L74:M74">
    <cfRule type="containsText" priority="3438" operator="containsText" text="Excessivamente elevado">
      <formula>NOT(ISERROR(SEARCH("Excessivamente elevado",L72)))</formula>
    </cfRule>
    <cfRule type="containsText" dxfId="106" priority="3439" operator="containsText" text="Válido">
      <formula>NOT(ISERROR(SEARCH("Válido",L72)))</formula>
    </cfRule>
    <cfRule type="containsText" dxfId="105" priority="3440" operator="containsText" text="Inexequível">
      <formula>NOT(ISERROR(SEARCH("Inexequível",L72)))</formula>
    </cfRule>
    <cfRule type="aboveAverage" dxfId="104" priority="3441" aboveAverage="0"/>
  </conditionalFormatting>
  <conditionalFormatting sqref="K72:K74">
    <cfRule type="containsText" priority="3446" operator="containsText" text="Excessivamente elevado">
      <formula>NOT(ISERROR(SEARCH("Excessivamente elevado",K72)))</formula>
    </cfRule>
    <cfRule type="containsText" dxfId="103" priority="3447" operator="containsText" text="Válido">
      <formula>NOT(ISERROR(SEARCH("Válido",K72)))</formula>
    </cfRule>
    <cfRule type="containsText" dxfId="102" priority="3448" operator="containsText" text="Inexequível">
      <formula>NOT(ISERROR(SEARCH("Inexequível",K72)))</formula>
    </cfRule>
    <cfRule type="aboveAverage" dxfId="101" priority="3449" aboveAverage="0"/>
  </conditionalFormatting>
  <conditionalFormatting sqref="M111">
    <cfRule type="containsText" dxfId="100" priority="68" operator="containsText" text="Excessivamente elevado">
      <formula>NOT(ISERROR(SEARCH("Excessivamente elevado",M111)))</formula>
    </cfRule>
  </conditionalFormatting>
  <conditionalFormatting sqref="M111">
    <cfRule type="cellIs" dxfId="99" priority="66" operator="lessThan">
      <formula>"K$25"</formula>
    </cfRule>
    <cfRule type="cellIs" dxfId="98" priority="67" operator="greaterThan">
      <formula>"J$25"</formula>
    </cfRule>
  </conditionalFormatting>
  <conditionalFormatting sqref="M111">
    <cfRule type="cellIs" dxfId="97" priority="64" operator="lessThan">
      <formula>"K$25"</formula>
    </cfRule>
    <cfRule type="cellIs" dxfId="96" priority="65" operator="greaterThan">
      <formula>"J&amp;25"</formula>
    </cfRule>
  </conditionalFormatting>
  <conditionalFormatting sqref="M111">
    <cfRule type="containsText" priority="69" operator="containsText" text="Excessivamente elevado">
      <formula>NOT(ISERROR(SEARCH("Excessivamente elevado",M111)))</formula>
    </cfRule>
    <cfRule type="containsText" dxfId="95" priority="70" operator="containsText" text="Válido">
      <formula>NOT(ISERROR(SEARCH("Válido",M111)))</formula>
    </cfRule>
    <cfRule type="containsText" dxfId="94" priority="71" operator="containsText" text="Inexequível">
      <formula>NOT(ISERROR(SEARCH("Inexequível",M111)))</formula>
    </cfRule>
    <cfRule type="aboveAverage" dxfId="93" priority="72" aboveAverage="0"/>
  </conditionalFormatting>
  <conditionalFormatting sqref="L111">
    <cfRule type="containsText" dxfId="92" priority="59" operator="containsText" text="Excessivamente elevado">
      <formula>NOT(ISERROR(SEARCH("Excessivamente elevado",L111)))</formula>
    </cfRule>
  </conditionalFormatting>
  <conditionalFormatting sqref="L111">
    <cfRule type="cellIs" dxfId="91" priority="57" operator="lessThan">
      <formula>"K$25"</formula>
    </cfRule>
    <cfRule type="cellIs" dxfId="90" priority="58" operator="greaterThan">
      <formula>"J$25"</formula>
    </cfRule>
  </conditionalFormatting>
  <conditionalFormatting sqref="L111">
    <cfRule type="cellIs" dxfId="89" priority="55" operator="lessThan">
      <formula>"K$25"</formula>
    </cfRule>
    <cfRule type="cellIs" dxfId="88" priority="56" operator="greaterThan">
      <formula>"J&amp;25"</formula>
    </cfRule>
  </conditionalFormatting>
  <conditionalFormatting sqref="L111">
    <cfRule type="containsText" priority="60" operator="containsText" text="Excessivamente elevado">
      <formula>NOT(ISERROR(SEARCH("Excessivamente elevado",L111)))</formula>
    </cfRule>
    <cfRule type="containsText" dxfId="87" priority="61" operator="containsText" text="Válido">
      <formula>NOT(ISERROR(SEARCH("Válido",L111)))</formula>
    </cfRule>
    <cfRule type="containsText" dxfId="86" priority="62" operator="containsText" text="Inexequível">
      <formula>NOT(ISERROR(SEARCH("Inexequível",L111)))</formula>
    </cfRule>
    <cfRule type="aboveAverage" dxfId="85" priority="63" aboveAverage="0"/>
  </conditionalFormatting>
  <conditionalFormatting sqref="M112">
    <cfRule type="containsText" dxfId="84" priority="50" operator="containsText" text="Excessivamente elevado">
      <formula>NOT(ISERROR(SEARCH("Excessivamente elevado",M112)))</formula>
    </cfRule>
  </conditionalFormatting>
  <conditionalFormatting sqref="M112">
    <cfRule type="cellIs" dxfId="83" priority="48" operator="lessThan">
      <formula>"K$25"</formula>
    </cfRule>
    <cfRule type="cellIs" dxfId="82" priority="49" operator="greaterThan">
      <formula>"J$25"</formula>
    </cfRule>
  </conditionalFormatting>
  <conditionalFormatting sqref="M112">
    <cfRule type="cellIs" dxfId="81" priority="46" operator="lessThan">
      <formula>"K$25"</formula>
    </cfRule>
    <cfRule type="cellIs" dxfId="80" priority="47" operator="greaterThan">
      <formula>"J&amp;25"</formula>
    </cfRule>
  </conditionalFormatting>
  <conditionalFormatting sqref="M112">
    <cfRule type="containsText" priority="51" operator="containsText" text="Excessivamente elevado">
      <formula>NOT(ISERROR(SEARCH("Excessivamente elevado",M112)))</formula>
    </cfRule>
    <cfRule type="containsText" dxfId="79" priority="52" operator="containsText" text="Válido">
      <formula>NOT(ISERROR(SEARCH("Válido",M112)))</formula>
    </cfRule>
    <cfRule type="containsText" dxfId="78" priority="53" operator="containsText" text="Inexequível">
      <formula>NOT(ISERROR(SEARCH("Inexequível",M112)))</formula>
    </cfRule>
    <cfRule type="aboveAverage" dxfId="77" priority="54" aboveAverage="0"/>
  </conditionalFormatting>
  <conditionalFormatting sqref="L112">
    <cfRule type="containsText" dxfId="76" priority="41" operator="containsText" text="Excessivamente elevado">
      <formula>NOT(ISERROR(SEARCH("Excessivamente elevado",L112)))</formula>
    </cfRule>
  </conditionalFormatting>
  <conditionalFormatting sqref="L112">
    <cfRule type="cellIs" dxfId="75" priority="39" operator="lessThan">
      <formula>"K$25"</formula>
    </cfRule>
    <cfRule type="cellIs" dxfId="74" priority="40" operator="greaterThan">
      <formula>"J$25"</formula>
    </cfRule>
  </conditionalFormatting>
  <conditionalFormatting sqref="L112">
    <cfRule type="cellIs" dxfId="73" priority="37" operator="lessThan">
      <formula>"K$25"</formula>
    </cfRule>
    <cfRule type="cellIs" dxfId="72" priority="38" operator="greaterThan">
      <formula>"J&amp;25"</formula>
    </cfRule>
  </conditionalFormatting>
  <conditionalFormatting sqref="L112">
    <cfRule type="containsText" priority="42" operator="containsText" text="Excessivamente elevado">
      <formula>NOT(ISERROR(SEARCH("Excessivamente elevado",L112)))</formula>
    </cfRule>
    <cfRule type="containsText" dxfId="71" priority="43" operator="containsText" text="Válido">
      <formula>NOT(ISERROR(SEARCH("Válido",L112)))</formula>
    </cfRule>
    <cfRule type="containsText" dxfId="70" priority="44" operator="containsText" text="Inexequível">
      <formula>NOT(ISERROR(SEARCH("Inexequível",L112)))</formula>
    </cfRule>
    <cfRule type="aboveAverage" dxfId="69" priority="45" aboveAverage="0"/>
  </conditionalFormatting>
  <conditionalFormatting sqref="M113">
    <cfRule type="containsText" dxfId="68" priority="32" operator="containsText" text="Excessivamente elevado">
      <formula>NOT(ISERROR(SEARCH("Excessivamente elevado",M113)))</formula>
    </cfRule>
  </conditionalFormatting>
  <conditionalFormatting sqref="M113">
    <cfRule type="cellIs" dxfId="67" priority="30" operator="lessThan">
      <formula>"K$25"</formula>
    </cfRule>
    <cfRule type="cellIs" dxfId="66" priority="31" operator="greaterThan">
      <formula>"J$25"</formula>
    </cfRule>
  </conditionalFormatting>
  <conditionalFormatting sqref="M113">
    <cfRule type="cellIs" dxfId="65" priority="28" operator="lessThan">
      <formula>"K$25"</formula>
    </cfRule>
    <cfRule type="cellIs" dxfId="64" priority="29" operator="greaterThan">
      <formula>"J&amp;25"</formula>
    </cfRule>
  </conditionalFormatting>
  <conditionalFormatting sqref="M113">
    <cfRule type="containsText" priority="33" operator="containsText" text="Excessivamente elevado">
      <formula>NOT(ISERROR(SEARCH("Excessivamente elevado",M113)))</formula>
    </cfRule>
    <cfRule type="containsText" dxfId="63" priority="34" operator="containsText" text="Válido">
      <formula>NOT(ISERROR(SEARCH("Válido",M113)))</formula>
    </cfRule>
    <cfRule type="containsText" dxfId="62" priority="35" operator="containsText" text="Inexequível">
      <formula>NOT(ISERROR(SEARCH("Inexequível",M113)))</formula>
    </cfRule>
    <cfRule type="aboveAverage" dxfId="61" priority="36" aboveAverage="0"/>
  </conditionalFormatting>
  <conditionalFormatting sqref="L113">
    <cfRule type="containsText" dxfId="60" priority="23" operator="containsText" text="Excessivamente elevado">
      <formula>NOT(ISERROR(SEARCH("Excessivamente elevado",L113)))</formula>
    </cfRule>
  </conditionalFormatting>
  <conditionalFormatting sqref="L113">
    <cfRule type="cellIs" dxfId="59" priority="21" operator="lessThan">
      <formula>"K$25"</formula>
    </cfRule>
    <cfRule type="cellIs" dxfId="58" priority="22" operator="greaterThan">
      <formula>"J$25"</formula>
    </cfRule>
  </conditionalFormatting>
  <conditionalFormatting sqref="L113">
    <cfRule type="cellIs" dxfId="57" priority="19" operator="lessThan">
      <formula>"K$25"</formula>
    </cfRule>
    <cfRule type="cellIs" dxfId="56" priority="20" operator="greaterThan">
      <formula>"J&amp;25"</formula>
    </cfRule>
  </conditionalFormatting>
  <conditionalFormatting sqref="L113">
    <cfRule type="containsText" priority="24" operator="containsText" text="Excessivamente elevado">
      <formula>NOT(ISERROR(SEARCH("Excessivamente elevado",L113)))</formula>
    </cfRule>
    <cfRule type="containsText" dxfId="55" priority="25" operator="containsText" text="Válido">
      <formula>NOT(ISERROR(SEARCH("Válido",L113)))</formula>
    </cfRule>
    <cfRule type="containsText" dxfId="54" priority="26" operator="containsText" text="Inexequível">
      <formula>NOT(ISERROR(SEARCH("Inexequível",L113)))</formula>
    </cfRule>
    <cfRule type="aboveAverage" dxfId="53" priority="27" aboveAverage="0"/>
  </conditionalFormatting>
  <conditionalFormatting sqref="M114">
    <cfRule type="containsText" dxfId="52" priority="14" operator="containsText" text="Excessivamente elevado">
      <formula>NOT(ISERROR(SEARCH("Excessivamente elevado",M114)))</formula>
    </cfRule>
  </conditionalFormatting>
  <conditionalFormatting sqref="M114">
    <cfRule type="cellIs" dxfId="51" priority="12" operator="lessThan">
      <formula>"K$25"</formula>
    </cfRule>
    <cfRule type="cellIs" dxfId="50" priority="13" operator="greaterThan">
      <formula>"J$25"</formula>
    </cfRule>
  </conditionalFormatting>
  <conditionalFormatting sqref="M114">
    <cfRule type="cellIs" dxfId="49" priority="10" operator="lessThan">
      <formula>"K$25"</formula>
    </cfRule>
    <cfRule type="cellIs" dxfId="48" priority="11" operator="greaterThan">
      <formula>"J&amp;25"</formula>
    </cfRule>
  </conditionalFormatting>
  <conditionalFormatting sqref="M114">
    <cfRule type="containsText" priority="15" operator="containsText" text="Excessivamente elevado">
      <formula>NOT(ISERROR(SEARCH("Excessivamente elevado",M114)))</formula>
    </cfRule>
    <cfRule type="containsText" dxfId="47" priority="16" operator="containsText" text="Válido">
      <formula>NOT(ISERROR(SEARCH("Válido",M114)))</formula>
    </cfRule>
    <cfRule type="containsText" dxfId="46" priority="17" operator="containsText" text="Inexequível">
      <formula>NOT(ISERROR(SEARCH("Inexequível",M114)))</formula>
    </cfRule>
    <cfRule type="aboveAverage" dxfId="45" priority="18" aboveAverage="0"/>
  </conditionalFormatting>
  <conditionalFormatting sqref="L114">
    <cfRule type="containsText" dxfId="44" priority="5" operator="containsText" text="Excessivamente elevado">
      <formula>NOT(ISERROR(SEARCH("Excessivamente elevado",L114)))</formula>
    </cfRule>
  </conditionalFormatting>
  <conditionalFormatting sqref="L114">
    <cfRule type="cellIs" dxfId="43" priority="3" operator="lessThan">
      <formula>"K$25"</formula>
    </cfRule>
    <cfRule type="cellIs" dxfId="42" priority="4" operator="greaterThan">
      <formula>"J$25"</formula>
    </cfRule>
  </conditionalFormatting>
  <conditionalFormatting sqref="L114">
    <cfRule type="cellIs" dxfId="41" priority="1" operator="lessThan">
      <formula>"K$25"</formula>
    </cfRule>
    <cfRule type="cellIs" dxfId="40" priority="2" operator="greaterThan">
      <formula>"J&amp;25"</formula>
    </cfRule>
  </conditionalFormatting>
  <conditionalFormatting sqref="L114">
    <cfRule type="containsText" priority="6" operator="containsText" text="Excessivamente elevado">
      <formula>NOT(ISERROR(SEARCH("Excessivamente elevado",L114)))</formula>
    </cfRule>
    <cfRule type="containsText" dxfId="39" priority="7" operator="containsText" text="Válido">
      <formula>NOT(ISERROR(SEARCH("Válido",L114)))</formula>
    </cfRule>
    <cfRule type="containsText" dxfId="38" priority="8" operator="containsText" text="Inexequível">
      <formula>NOT(ISERROR(SEARCH("Inexequível",L114)))</formula>
    </cfRule>
    <cfRule type="aboveAverage" dxfId="37" priority="9" aboveAverage="0"/>
  </conditionalFormatting>
  <conditionalFormatting sqref="K92:K98">
    <cfRule type="containsText" priority="3497" operator="containsText" text="Excessivamente elevado">
      <formula>NOT(ISERROR(SEARCH("Excessivamente elevado",K92)))</formula>
    </cfRule>
    <cfRule type="containsText" dxfId="2" priority="3498" operator="containsText" text="Válido">
      <formula>NOT(ISERROR(SEARCH("Válido",K92)))</formula>
    </cfRule>
    <cfRule type="containsText" dxfId="1" priority="3499" operator="containsText" text="Inexequível">
      <formula>NOT(ISERROR(SEARCH("Inexequível",K92)))</formula>
    </cfRule>
    <cfRule type="aboveAverage" dxfId="0" priority="3500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A98C-71EE-4124-A0D8-F76D68B85B19}">
  <sheetPr>
    <tabColor theme="8" tint="0.39997558519241921"/>
  </sheetPr>
  <dimension ref="A1:AA23"/>
  <sheetViews>
    <sheetView workbookViewId="0">
      <selection activeCell="E15" sqref="E15"/>
    </sheetView>
  </sheetViews>
  <sheetFormatPr defaultRowHeight="14.4" x14ac:dyDescent="0.3"/>
  <cols>
    <col min="1" max="1" width="4.5546875" customWidth="1"/>
    <col min="2" max="2" width="22.77734375" bestFit="1" customWidth="1"/>
    <col min="3" max="3" width="6.21875" customWidth="1"/>
    <col min="4" max="4" width="5.77734375" customWidth="1"/>
    <col min="5" max="5" width="19.33203125" customWidth="1"/>
    <col min="6" max="6" width="12.44140625" customWidth="1"/>
    <col min="7" max="7" width="21.77734375" customWidth="1"/>
    <col min="8" max="8" width="6.77734375" customWidth="1"/>
    <col min="9" max="9" width="11" customWidth="1"/>
    <col min="10" max="10" width="9.88671875" customWidth="1"/>
    <col min="11" max="11" width="13.77734375" customWidth="1"/>
    <col min="12" max="12" width="7.44140625" customWidth="1"/>
    <col min="13" max="13" width="30.33203125" customWidth="1"/>
    <col min="14" max="14" width="11" customWidth="1"/>
    <col min="15" max="15" width="13.6640625" customWidth="1"/>
    <col min="19" max="20" width="10.33203125" bestFit="1" customWidth="1"/>
    <col min="23" max="23" width="11.6640625" bestFit="1" customWidth="1"/>
  </cols>
  <sheetData>
    <row r="1" spans="1:27" ht="15" thickBot="1" x14ac:dyDescent="0.35">
      <c r="Q1" s="101" t="s">
        <v>40</v>
      </c>
      <c r="R1" s="101"/>
      <c r="S1" s="101"/>
      <c r="T1" s="101"/>
      <c r="U1" s="101"/>
      <c r="V1" s="101"/>
      <c r="W1" s="101"/>
      <c r="X1" s="102"/>
      <c r="Y1" s="102"/>
      <c r="Z1" s="102"/>
      <c r="AA1" s="24"/>
    </row>
    <row r="2" spans="1:27" ht="15" thickTop="1" x14ac:dyDescent="0.3">
      <c r="A2" s="51" t="s">
        <v>63</v>
      </c>
      <c r="B2" s="51">
        <v>11</v>
      </c>
      <c r="C2" s="58"/>
      <c r="D2" s="58"/>
      <c r="E2" s="30"/>
      <c r="F2" s="156"/>
      <c r="G2" s="156"/>
      <c r="H2" s="58"/>
      <c r="I2" s="58"/>
      <c r="Q2" s="109"/>
      <c r="R2" s="109"/>
      <c r="S2" s="109"/>
      <c r="T2" s="109"/>
      <c r="U2" s="109"/>
      <c r="V2" s="109"/>
      <c r="W2" s="109"/>
      <c r="X2" s="102"/>
      <c r="Y2" s="102"/>
      <c r="Z2" s="102"/>
      <c r="AA2" s="24"/>
    </row>
    <row r="3" spans="1:27" x14ac:dyDescent="0.3">
      <c r="A3" s="26" t="s">
        <v>0</v>
      </c>
      <c r="B3" s="27"/>
      <c r="C3" s="27"/>
      <c r="D3" s="28"/>
      <c r="E3" s="54">
        <f>TRUNC(AVERAGE(I11:I20),2)</f>
        <v>822.21</v>
      </c>
      <c r="F3" s="59"/>
      <c r="G3" s="60"/>
      <c r="H3" s="60"/>
      <c r="I3" s="62"/>
      <c r="Q3" s="104" t="s">
        <v>41</v>
      </c>
      <c r="R3" s="104"/>
      <c r="S3" s="104"/>
      <c r="T3" s="104"/>
      <c r="U3" s="104"/>
      <c r="V3" s="104"/>
      <c r="W3" s="104"/>
      <c r="X3" s="104"/>
      <c r="Y3" s="104"/>
      <c r="Z3" s="102"/>
      <c r="AA3" s="103" t="s">
        <v>42</v>
      </c>
    </row>
    <row r="4" spans="1:27" x14ac:dyDescent="0.3">
      <c r="A4" s="26" t="s">
        <v>1</v>
      </c>
      <c r="B4" s="27"/>
      <c r="C4" s="27"/>
      <c r="D4" s="28"/>
      <c r="E4" s="54">
        <f>_xlfn.STDEV.S(I11:I20)</f>
        <v>356.91393457589265</v>
      </c>
      <c r="F4" s="59"/>
      <c r="G4" s="60"/>
      <c r="H4" s="60"/>
      <c r="I4" s="62"/>
      <c r="Q4" s="102" t="s">
        <v>43</v>
      </c>
      <c r="R4" s="244" t="s">
        <v>44</v>
      </c>
      <c r="S4" s="244"/>
      <c r="T4" s="244"/>
      <c r="U4" s="244"/>
      <c r="V4" s="244"/>
      <c r="W4" s="244"/>
      <c r="X4" s="244"/>
      <c r="Y4" s="244"/>
      <c r="Z4" s="102"/>
      <c r="AA4" s="115" t="s">
        <v>61</v>
      </c>
    </row>
    <row r="5" spans="1:27" x14ac:dyDescent="0.3">
      <c r="A5" s="26" t="s">
        <v>17</v>
      </c>
      <c r="B5" s="27"/>
      <c r="C5" s="27"/>
      <c r="D5" s="28"/>
      <c r="E5" s="29">
        <f>(E4/E3)*100</f>
        <v>43.409096772830864</v>
      </c>
      <c r="F5" s="59"/>
      <c r="G5" s="60"/>
      <c r="H5" s="60"/>
      <c r="I5" s="157"/>
      <c r="Q5" s="102" t="s">
        <v>45</v>
      </c>
      <c r="R5" s="244" t="s">
        <v>46</v>
      </c>
      <c r="S5" s="244"/>
      <c r="T5" s="244"/>
      <c r="U5" s="244"/>
      <c r="V5" s="244"/>
      <c r="W5" s="244"/>
      <c r="X5" s="244"/>
      <c r="Y5" s="244"/>
      <c r="Z5" s="102"/>
      <c r="AA5" s="115" t="s">
        <v>61</v>
      </c>
    </row>
    <row r="6" spans="1:27" x14ac:dyDescent="0.3">
      <c r="A6" s="26" t="s">
        <v>2</v>
      </c>
      <c r="B6" s="27"/>
      <c r="C6" s="27"/>
      <c r="D6" s="28"/>
      <c r="E6" s="55" t="str">
        <f>IF(E5&gt;25,"Mediana","Média")</f>
        <v>Mediana</v>
      </c>
      <c r="F6" s="59"/>
      <c r="G6" s="60"/>
      <c r="H6" s="60"/>
      <c r="I6" s="158"/>
      <c r="Q6" s="102" t="s">
        <v>47</v>
      </c>
      <c r="R6" s="244" t="s">
        <v>48</v>
      </c>
      <c r="S6" s="244"/>
      <c r="T6" s="244"/>
      <c r="U6" s="244"/>
      <c r="V6" s="244"/>
      <c r="W6" s="244"/>
      <c r="X6" s="244"/>
      <c r="Y6" s="244"/>
      <c r="Z6" s="102"/>
      <c r="AA6" s="115" t="s">
        <v>61</v>
      </c>
    </row>
    <row r="7" spans="1:27" x14ac:dyDescent="0.3">
      <c r="A7" s="26" t="s">
        <v>3</v>
      </c>
      <c r="B7" s="27"/>
      <c r="C7" s="27"/>
      <c r="D7" s="28"/>
      <c r="E7" s="54">
        <f>MIN(I11:I20)</f>
        <v>252.25</v>
      </c>
      <c r="F7" s="59"/>
      <c r="G7" s="60"/>
      <c r="H7" s="60"/>
      <c r="I7" s="62"/>
      <c r="Q7" s="102" t="s">
        <v>49</v>
      </c>
      <c r="R7" s="244" t="s">
        <v>74</v>
      </c>
      <c r="S7" s="244"/>
      <c r="T7" s="244"/>
      <c r="U7" s="244"/>
      <c r="V7" s="244"/>
      <c r="W7" s="244"/>
      <c r="X7" s="244"/>
      <c r="Y7" s="244"/>
      <c r="Z7" s="102"/>
      <c r="AA7" s="115" t="s">
        <v>61</v>
      </c>
    </row>
    <row r="8" spans="1:27" ht="15" thickBot="1" x14ac:dyDescent="0.35">
      <c r="Q8" s="102" t="s">
        <v>50</v>
      </c>
      <c r="R8" s="244" t="s">
        <v>75</v>
      </c>
      <c r="S8" s="244"/>
      <c r="T8" s="244"/>
      <c r="U8" s="244"/>
      <c r="V8" s="244"/>
      <c r="W8" s="244"/>
      <c r="X8" s="244"/>
      <c r="Y8" s="244"/>
      <c r="Z8" s="102"/>
      <c r="AA8" s="115" t="s">
        <v>62</v>
      </c>
    </row>
    <row r="9" spans="1:27" ht="15" customHeight="1" x14ac:dyDescent="0.3">
      <c r="A9" s="321" t="s">
        <v>5</v>
      </c>
      <c r="B9" s="257" t="s">
        <v>6</v>
      </c>
      <c r="C9" s="257" t="s">
        <v>7</v>
      </c>
      <c r="D9" s="257" t="s">
        <v>8</v>
      </c>
      <c r="E9" s="257" t="s">
        <v>18</v>
      </c>
      <c r="F9" s="257" t="s">
        <v>19</v>
      </c>
      <c r="G9" s="257" t="s">
        <v>9</v>
      </c>
      <c r="H9" s="257" t="s">
        <v>10</v>
      </c>
      <c r="I9" s="259" t="s">
        <v>11</v>
      </c>
      <c r="J9" s="316" t="s">
        <v>37</v>
      </c>
      <c r="K9" s="310" t="s">
        <v>12</v>
      </c>
      <c r="L9" s="312" t="s">
        <v>60</v>
      </c>
      <c r="M9" s="313"/>
      <c r="N9" s="305" t="s">
        <v>13</v>
      </c>
      <c r="O9" s="306"/>
      <c r="Q9" s="102" t="s">
        <v>51</v>
      </c>
      <c r="R9" s="244" t="s">
        <v>76</v>
      </c>
      <c r="S9" s="244"/>
      <c r="T9" s="244"/>
      <c r="U9" s="244"/>
      <c r="V9" s="244"/>
      <c r="W9" s="244"/>
      <c r="X9" s="244"/>
      <c r="Y9" s="244"/>
      <c r="Z9" s="102"/>
      <c r="AA9" s="115" t="s">
        <v>62</v>
      </c>
    </row>
    <row r="10" spans="1:27" ht="15" thickBot="1" x14ac:dyDescent="0.35">
      <c r="A10" s="322"/>
      <c r="B10" s="320"/>
      <c r="C10" s="320"/>
      <c r="D10" s="320"/>
      <c r="E10" s="320"/>
      <c r="F10" s="320"/>
      <c r="G10" s="320"/>
      <c r="H10" s="320"/>
      <c r="I10" s="323"/>
      <c r="J10" s="324"/>
      <c r="K10" s="311"/>
      <c r="L10" s="314"/>
      <c r="M10" s="315"/>
      <c r="N10" s="110" t="s">
        <v>14</v>
      </c>
      <c r="O10" s="111" t="s">
        <v>15</v>
      </c>
      <c r="Q10" s="102" t="s">
        <v>52</v>
      </c>
      <c r="R10" s="244" t="s">
        <v>53</v>
      </c>
      <c r="S10" s="244"/>
      <c r="T10" s="244"/>
      <c r="U10" s="244"/>
      <c r="V10" s="244"/>
      <c r="W10" s="244"/>
      <c r="X10" s="244"/>
      <c r="Y10" s="244"/>
      <c r="Z10" s="102"/>
      <c r="AA10" s="115" t="s">
        <v>61</v>
      </c>
    </row>
    <row r="11" spans="1:27" ht="69" x14ac:dyDescent="0.3">
      <c r="A11" s="249">
        <v>11</v>
      </c>
      <c r="B11" s="252" t="s">
        <v>102</v>
      </c>
      <c r="C11" s="255" t="s">
        <v>103</v>
      </c>
      <c r="D11" s="254">
        <v>62</v>
      </c>
      <c r="E11" s="194" t="s">
        <v>93</v>
      </c>
      <c r="F11" s="124" t="s">
        <v>4</v>
      </c>
      <c r="G11" s="124" t="s">
        <v>91</v>
      </c>
      <c r="H11" s="125" t="s">
        <v>92</v>
      </c>
      <c r="I11" s="243">
        <v>252.25</v>
      </c>
      <c r="J11" s="271">
        <f>TRUNC(AVERAGE(I11:I20),2)</f>
        <v>822.21</v>
      </c>
      <c r="K11" s="42" t="str">
        <f>IF(I11&gt;($J$11*1.3),"EXCESSIVAMENTE ELEVADO",IF(I11&lt;($J$11*0.7),"INEXEQUÍVEL","VÁLIDO"))</f>
        <v>INEXEQUÍVEL</v>
      </c>
      <c r="L11" s="152">
        <f>I11/$J$11</f>
        <v>0.30679510100825824</v>
      </c>
      <c r="M11" s="217" t="s">
        <v>162</v>
      </c>
      <c r="N11" s="265">
        <f>TRUNC(MEDIAN(I12:I17),2)</f>
        <v>741.25</v>
      </c>
      <c r="O11" s="293">
        <f>D11*N11</f>
        <v>45957.5</v>
      </c>
      <c r="Q11" s="102" t="s">
        <v>54</v>
      </c>
      <c r="R11" s="244" t="s">
        <v>55</v>
      </c>
      <c r="S11" s="244"/>
      <c r="T11" s="244"/>
      <c r="U11" s="244"/>
      <c r="V11" s="244"/>
      <c r="W11" s="244"/>
      <c r="X11" s="244"/>
      <c r="Y11" s="244"/>
      <c r="Z11" s="102"/>
      <c r="AA11" s="247" t="s">
        <v>61</v>
      </c>
    </row>
    <row r="12" spans="1:27" ht="39.75" customHeight="1" x14ac:dyDescent="0.3">
      <c r="A12" s="249"/>
      <c r="B12" s="252"/>
      <c r="C12" s="255"/>
      <c r="D12" s="255"/>
      <c r="E12" s="37" t="s">
        <v>146</v>
      </c>
      <c r="F12" s="37" t="s">
        <v>145</v>
      </c>
      <c r="G12" s="37" t="s">
        <v>147</v>
      </c>
      <c r="H12" s="126" t="s">
        <v>92</v>
      </c>
      <c r="I12" s="151">
        <v>480</v>
      </c>
      <c r="J12" s="272"/>
      <c r="K12" s="40" t="str">
        <f t="shared" ref="K12:K17" si="0">IF(I12&gt;($J$11*1.3),"EXCESSIVAMENTE ELEVADO",IF(I12&lt;($J$11*0.7),"INEXEQUÍVEL","VÁLIDO"))</f>
        <v>INEXEQUÍVEL</v>
      </c>
      <c r="L12" s="117">
        <f>I12/$J$11</f>
        <v>0.58379246177983724</v>
      </c>
      <c r="M12" s="210" t="s">
        <v>153</v>
      </c>
      <c r="N12" s="266"/>
      <c r="O12" s="294"/>
      <c r="Q12" s="102" t="s">
        <v>56</v>
      </c>
      <c r="R12" s="283" t="s">
        <v>157</v>
      </c>
      <c r="S12" s="283"/>
      <c r="T12" s="283"/>
      <c r="U12" s="283"/>
      <c r="V12" s="283"/>
      <c r="W12" s="283"/>
      <c r="X12" s="283"/>
      <c r="Y12" s="283"/>
      <c r="Z12" s="284"/>
      <c r="AA12" s="115" t="s">
        <v>62</v>
      </c>
    </row>
    <row r="13" spans="1:27" ht="39.75" customHeight="1" x14ac:dyDescent="0.3">
      <c r="A13" s="249"/>
      <c r="B13" s="252"/>
      <c r="C13" s="255"/>
      <c r="D13" s="255"/>
      <c r="E13" s="147" t="s">
        <v>132</v>
      </c>
      <c r="F13" s="131" t="s">
        <v>115</v>
      </c>
      <c r="G13" s="126" t="s">
        <v>106</v>
      </c>
      <c r="H13" s="20" t="s">
        <v>36</v>
      </c>
      <c r="I13" s="129">
        <v>600</v>
      </c>
      <c r="J13" s="272"/>
      <c r="K13" s="40" t="str">
        <f t="shared" si="0"/>
        <v>VÁLIDO</v>
      </c>
      <c r="L13" s="119"/>
      <c r="M13" s="206"/>
      <c r="N13" s="266"/>
      <c r="O13" s="294"/>
      <c r="Q13" s="102" t="s">
        <v>57</v>
      </c>
      <c r="R13" s="244" t="s">
        <v>58</v>
      </c>
      <c r="S13" s="244"/>
      <c r="T13" s="244"/>
      <c r="U13" s="244"/>
      <c r="V13" s="244"/>
      <c r="W13" s="244"/>
      <c r="X13" s="244"/>
      <c r="Y13" s="244"/>
      <c r="Z13" s="102"/>
      <c r="AA13" s="115" t="s">
        <v>61</v>
      </c>
    </row>
    <row r="14" spans="1:27" ht="39.75" customHeight="1" x14ac:dyDescent="0.3">
      <c r="A14" s="249"/>
      <c r="B14" s="252"/>
      <c r="C14" s="255"/>
      <c r="D14" s="255"/>
      <c r="E14" s="147" t="s">
        <v>151</v>
      </c>
      <c r="F14" s="20" t="s">
        <v>115</v>
      </c>
      <c r="G14" s="20" t="s">
        <v>110</v>
      </c>
      <c r="H14" s="127" t="s">
        <v>92</v>
      </c>
      <c r="I14" s="196">
        <f>((99000/400)/2)*6</f>
        <v>742.5</v>
      </c>
      <c r="J14" s="272"/>
      <c r="K14" s="40" t="str">
        <f t="shared" si="0"/>
        <v>VÁLIDO</v>
      </c>
      <c r="L14" s="119"/>
      <c r="M14" s="206"/>
      <c r="N14" s="266"/>
      <c r="O14" s="294"/>
      <c r="Q14" s="102" t="s">
        <v>77</v>
      </c>
      <c r="R14" s="102" t="s">
        <v>78</v>
      </c>
      <c r="S14" s="102"/>
      <c r="T14" s="102"/>
      <c r="U14" s="102"/>
      <c r="V14" s="102"/>
      <c r="W14" s="102"/>
      <c r="X14" s="102"/>
      <c r="Y14" s="102"/>
      <c r="Z14" s="102"/>
      <c r="AA14" s="115" t="s">
        <v>73</v>
      </c>
    </row>
    <row r="15" spans="1:27" ht="39.75" customHeight="1" x14ac:dyDescent="0.3">
      <c r="A15" s="249"/>
      <c r="B15" s="252"/>
      <c r="C15" s="255"/>
      <c r="D15" s="255"/>
      <c r="E15" s="198" t="s">
        <v>152</v>
      </c>
      <c r="F15" s="37" t="s">
        <v>115</v>
      </c>
      <c r="G15" s="126" t="s">
        <v>142</v>
      </c>
      <c r="H15" s="126" t="s">
        <v>36</v>
      </c>
      <c r="I15" s="205">
        <v>740</v>
      </c>
      <c r="J15" s="272"/>
      <c r="K15" s="40" t="str">
        <f>IF(I15&gt;($J$11*1.3),"EXCESSIVAMENTE ELEVADO",IF(I15&lt;($J$11*0.7),"INEXEQUÍVEL","VÁLIDO"))</f>
        <v>VÁLIDO</v>
      </c>
      <c r="L15" s="119"/>
      <c r="M15" s="206"/>
      <c r="N15" s="266"/>
      <c r="O15" s="294"/>
      <c r="Q15" s="103" t="s">
        <v>59</v>
      </c>
      <c r="R15" s="102"/>
      <c r="S15" s="102"/>
      <c r="T15" s="102"/>
      <c r="U15" s="102"/>
      <c r="V15" s="102"/>
      <c r="W15" s="102"/>
      <c r="X15" s="102"/>
      <c r="Y15" s="102"/>
      <c r="Z15" s="102"/>
      <c r="AA15" s="24"/>
    </row>
    <row r="16" spans="1:27" ht="59.4" customHeight="1" x14ac:dyDescent="0.3">
      <c r="A16" s="249"/>
      <c r="B16" s="252"/>
      <c r="C16" s="255"/>
      <c r="D16" s="255"/>
      <c r="E16" s="147" t="s">
        <v>127</v>
      </c>
      <c r="F16" s="37" t="s">
        <v>115</v>
      </c>
      <c r="G16" s="153" t="s">
        <v>128</v>
      </c>
      <c r="H16" s="20" t="s">
        <v>36</v>
      </c>
      <c r="I16" s="151">
        <v>780</v>
      </c>
      <c r="J16" s="272"/>
      <c r="K16" s="40" t="str">
        <f t="shared" si="0"/>
        <v>VÁLIDO</v>
      </c>
      <c r="L16" s="119"/>
      <c r="M16" s="206"/>
      <c r="N16" s="266"/>
      <c r="O16" s="294"/>
      <c r="Q16" s="283" t="s">
        <v>165</v>
      </c>
      <c r="R16" s="283"/>
      <c r="S16" s="283"/>
      <c r="T16" s="283"/>
      <c r="U16" s="283"/>
      <c r="V16" s="283"/>
      <c r="W16" s="283"/>
      <c r="X16" s="283"/>
      <c r="Y16" s="283"/>
      <c r="Z16" s="283"/>
      <c r="AA16" s="24"/>
    </row>
    <row r="17" spans="1:27" ht="58.2" customHeight="1" x14ac:dyDescent="0.3">
      <c r="A17" s="249"/>
      <c r="B17" s="252"/>
      <c r="C17" s="255"/>
      <c r="D17" s="255"/>
      <c r="E17" s="159" t="s">
        <v>131</v>
      </c>
      <c r="F17" s="37" t="s">
        <v>115</v>
      </c>
      <c r="G17" s="124" t="s">
        <v>105</v>
      </c>
      <c r="H17" s="20" t="s">
        <v>92</v>
      </c>
      <c r="I17" s="128">
        <v>850</v>
      </c>
      <c r="J17" s="272"/>
      <c r="K17" s="40" t="str">
        <f t="shared" si="0"/>
        <v>VÁLIDO</v>
      </c>
      <c r="L17" s="119"/>
      <c r="M17" s="207"/>
      <c r="N17" s="266"/>
      <c r="O17" s="294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"/>
    </row>
    <row r="18" spans="1:27" ht="58.2" customHeight="1" x14ac:dyDescent="0.3">
      <c r="A18" s="249"/>
      <c r="B18" s="252"/>
      <c r="C18" s="255"/>
      <c r="D18" s="255"/>
      <c r="E18" s="150" t="s">
        <v>129</v>
      </c>
      <c r="F18" s="22" t="s">
        <v>115</v>
      </c>
      <c r="G18" s="22" t="s">
        <v>107</v>
      </c>
      <c r="H18" s="35" t="s">
        <v>36</v>
      </c>
      <c r="I18" s="38">
        <v>1147.4000000000001</v>
      </c>
      <c r="J18" s="272"/>
      <c r="K18" s="135" t="str">
        <f>IF(I18&gt;($J$11*1.3),"EXCESSIVAMENTE ELEVADO",IF(I18&lt;($J$11*0.7),"INEXEQUÍVEL","VÁLIDO"))</f>
        <v>EXCESSIVAMENTE ELEVADO</v>
      </c>
      <c r="L18" s="117">
        <f>(I18-J11)/J11</f>
        <v>0.39550723051288605</v>
      </c>
      <c r="M18" s="208" t="s">
        <v>88</v>
      </c>
      <c r="N18" s="266"/>
      <c r="O18" s="294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"/>
    </row>
    <row r="19" spans="1:27" ht="39.6" customHeight="1" x14ac:dyDescent="0.3">
      <c r="A19" s="249"/>
      <c r="B19" s="252"/>
      <c r="C19" s="255"/>
      <c r="D19" s="255"/>
      <c r="E19" s="130" t="s">
        <v>108</v>
      </c>
      <c r="F19" s="22" t="s">
        <v>115</v>
      </c>
      <c r="G19" s="242" t="s">
        <v>107</v>
      </c>
      <c r="H19" s="22" t="s">
        <v>36</v>
      </c>
      <c r="I19" s="44">
        <v>1160</v>
      </c>
      <c r="J19" s="272"/>
      <c r="K19" s="135" t="str">
        <f>IF(I19&gt;($J$11*1.3),"EXCESSIVAMENTE ELEVADO",IF(I19&lt;($J$11*0.7),"INEXEQUÍVEL","VÁLIDO"))</f>
        <v>EXCESSIVAMENTE ELEVADO</v>
      </c>
      <c r="L19" s="117">
        <f>(I19-J11)/J11</f>
        <v>0.41083178263460668</v>
      </c>
      <c r="M19" s="208" t="s">
        <v>88</v>
      </c>
      <c r="N19" s="266"/>
      <c r="O19" s="294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24"/>
    </row>
    <row r="20" spans="1:27" ht="50.25" customHeight="1" thickBot="1" x14ac:dyDescent="0.35">
      <c r="A20" s="249"/>
      <c r="B20" s="252"/>
      <c r="C20" s="255"/>
      <c r="D20" s="255"/>
      <c r="E20" s="147" t="s">
        <v>130</v>
      </c>
      <c r="F20" s="20" t="s">
        <v>115</v>
      </c>
      <c r="G20" s="20" t="s">
        <v>109</v>
      </c>
      <c r="H20" s="20" t="s">
        <v>92</v>
      </c>
      <c r="I20" s="43">
        <f>245*6</f>
        <v>1470</v>
      </c>
      <c r="J20" s="272"/>
      <c r="K20" s="135" t="str">
        <f t="shared" ref="K20" si="1">IF(I20&gt;($J$11*1.3),"EXCESSIVAMENTE ELEVADO",IF(I20&lt;($J$11*0.7),"INEXEQUÍVEL","VÁLIDO"))</f>
        <v>EXCESSIVAMENTE ELEVADO</v>
      </c>
      <c r="L20" s="117">
        <f>(I20-J11)/J11</f>
        <v>0.78786441420075159</v>
      </c>
      <c r="M20" s="209" t="s">
        <v>88</v>
      </c>
      <c r="N20" s="266"/>
      <c r="O20" s="294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24"/>
    </row>
    <row r="21" spans="1:27" ht="15" thickBot="1" x14ac:dyDescent="0.35">
      <c r="A21" s="325" t="s">
        <v>85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7"/>
      <c r="L21" s="327"/>
      <c r="M21" s="327"/>
      <c r="N21" s="328"/>
      <c r="O21" s="114">
        <f>SUM(O11:O20)</f>
        <v>45957.5</v>
      </c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24"/>
    </row>
    <row r="22" spans="1:27" x14ac:dyDescent="0.3"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24"/>
    </row>
    <row r="23" spans="1:27" x14ac:dyDescent="0.3">
      <c r="S23" s="154"/>
    </row>
  </sheetData>
  <mergeCells count="27">
    <mergeCell ref="A21:N21"/>
    <mergeCell ref="N11:N20"/>
    <mergeCell ref="O11:O20"/>
    <mergeCell ref="A11:A20"/>
    <mergeCell ref="B11:B20"/>
    <mergeCell ref="C11:C20"/>
    <mergeCell ref="J11:J20"/>
    <mergeCell ref="D11:D20"/>
    <mergeCell ref="K9:K10"/>
    <mergeCell ref="L9:M10"/>
    <mergeCell ref="N9:O9"/>
    <mergeCell ref="G9:G10"/>
    <mergeCell ref="H9:H10"/>
    <mergeCell ref="I9:I10"/>
    <mergeCell ref="J9:J10"/>
    <mergeCell ref="F9:F10"/>
    <mergeCell ref="A9:A10"/>
    <mergeCell ref="B9:B10"/>
    <mergeCell ref="C9:C10"/>
    <mergeCell ref="D9:D10"/>
    <mergeCell ref="E9:E10"/>
    <mergeCell ref="R12:Z12"/>
    <mergeCell ref="Q19:Z19"/>
    <mergeCell ref="Q20:Z20"/>
    <mergeCell ref="Q21:Z21"/>
    <mergeCell ref="Q22:Z22"/>
    <mergeCell ref="Q16:Z16"/>
  </mergeCells>
  <conditionalFormatting sqref="K9:K10 K12:K20">
    <cfRule type="containsText" dxfId="36" priority="330" operator="containsText" text="Excessivamente elevado">
      <formula>NOT(ISERROR(SEARCH("Excessivamente elevado",K9)))</formula>
    </cfRule>
  </conditionalFormatting>
  <conditionalFormatting sqref="L9">
    <cfRule type="containsText" dxfId="35" priority="325" operator="containsText" text="Excessivamente elevado">
      <formula>NOT(ISERROR(SEARCH("Excessivamente elevado",L9)))</formula>
    </cfRule>
  </conditionalFormatting>
  <conditionalFormatting sqref="K11:L11 M12:M16 L17:M20">
    <cfRule type="containsText" dxfId="34" priority="221" operator="containsText" text="Excessivamente elevado">
      <formula>NOT(ISERROR(SEARCH("Excessivamente elevado",K11)))</formula>
    </cfRule>
  </conditionalFormatting>
  <conditionalFormatting sqref="K11:L11 M12:M16 K12:K20 L17:M20">
    <cfRule type="cellIs" dxfId="33" priority="219" operator="lessThan">
      <formula>"K$25"</formula>
    </cfRule>
    <cfRule type="cellIs" dxfId="32" priority="220" operator="greaterThan">
      <formula>"J$25"</formula>
    </cfRule>
  </conditionalFormatting>
  <conditionalFormatting sqref="K11:L11 M12:M16 K12:K20 L17:M20">
    <cfRule type="cellIs" dxfId="31" priority="217" operator="lessThan">
      <formula>"K$25"</formula>
    </cfRule>
    <cfRule type="cellIs" dxfId="30" priority="218" operator="greaterThan">
      <formula>"J&amp;25"</formula>
    </cfRule>
  </conditionalFormatting>
  <conditionalFormatting sqref="L12:L16">
    <cfRule type="containsText" dxfId="29" priority="23" operator="containsText" text="Excessivamente elevado">
      <formula>NOT(ISERROR(SEARCH("Excessivamente elevado",L12)))</formula>
    </cfRule>
  </conditionalFormatting>
  <conditionalFormatting sqref="L12:L16">
    <cfRule type="cellIs" dxfId="28" priority="21" operator="lessThan">
      <formula>"K$25"</formula>
    </cfRule>
    <cfRule type="cellIs" dxfId="27" priority="22" operator="greaterThan">
      <formula>"J$25"</formula>
    </cfRule>
  </conditionalFormatting>
  <conditionalFormatting sqref="L12:L16">
    <cfRule type="cellIs" dxfId="26" priority="19" operator="lessThan">
      <formula>"K$25"</formula>
    </cfRule>
    <cfRule type="cellIs" dxfId="25" priority="20" operator="greaterThan">
      <formula>"J&amp;25"</formula>
    </cfRule>
  </conditionalFormatting>
  <conditionalFormatting sqref="L12:L16">
    <cfRule type="containsText" priority="24" operator="containsText" text="Excessivamente elevado">
      <formula>NOT(ISERROR(SEARCH("Excessivamente elevado",L12)))</formula>
    </cfRule>
    <cfRule type="containsText" dxfId="24" priority="25" operator="containsText" text="Válido">
      <formula>NOT(ISERROR(SEARCH("Válido",L12)))</formula>
    </cfRule>
    <cfRule type="containsText" dxfId="23" priority="26" operator="containsText" text="Inexequível">
      <formula>NOT(ISERROR(SEARCH("Inexequível",L12)))</formula>
    </cfRule>
    <cfRule type="aboveAverage" dxfId="22" priority="27" aboveAverage="0"/>
  </conditionalFormatting>
  <conditionalFormatting sqref="M20">
    <cfRule type="containsText" dxfId="21" priority="14" operator="containsText" text="Excessivamente elevado">
      <formula>NOT(ISERROR(SEARCH("Excessivamente elevado",M20)))</formula>
    </cfRule>
  </conditionalFormatting>
  <conditionalFormatting sqref="M20">
    <cfRule type="cellIs" dxfId="20" priority="12" operator="lessThan">
      <formula>"K$25"</formula>
    </cfRule>
    <cfRule type="cellIs" dxfId="19" priority="13" operator="greaterThan">
      <formula>"J$25"</formula>
    </cfRule>
  </conditionalFormatting>
  <conditionalFormatting sqref="M20">
    <cfRule type="cellIs" dxfId="18" priority="10" operator="lessThan">
      <formula>"K$25"</formula>
    </cfRule>
    <cfRule type="cellIs" dxfId="17" priority="11" operator="greaterThan">
      <formula>"J&amp;25"</formula>
    </cfRule>
  </conditionalFormatting>
  <conditionalFormatting sqref="M20">
    <cfRule type="containsText" priority="15" operator="containsText" text="Excessivamente elevado">
      <formula>NOT(ISERROR(SEARCH("Excessivamente elevado",M20)))</formula>
    </cfRule>
    <cfRule type="containsText" dxfId="16" priority="16" operator="containsText" text="Válido">
      <formula>NOT(ISERROR(SEARCH("Válido",M20)))</formula>
    </cfRule>
    <cfRule type="containsText" dxfId="15" priority="17" operator="containsText" text="Inexequível">
      <formula>NOT(ISERROR(SEARCH("Inexequível",M20)))</formula>
    </cfRule>
    <cfRule type="aboveAverage" dxfId="14" priority="18" aboveAverage="0"/>
  </conditionalFormatting>
  <conditionalFormatting sqref="M12:M16 K11:L11 K12:K20 L17:M20">
    <cfRule type="containsText" priority="3459" operator="containsText" text="Excessivamente elevado">
      <formula>NOT(ISERROR(SEARCH("Excessivamente elevado",K11)))</formula>
    </cfRule>
    <cfRule type="containsText" dxfId="13" priority="3460" operator="containsText" text="Válido">
      <formula>NOT(ISERROR(SEARCH("Válido",K11)))</formula>
    </cfRule>
    <cfRule type="containsText" dxfId="12" priority="3461" operator="containsText" text="Inexequível">
      <formula>NOT(ISERROR(SEARCH("Inexequível",K11)))</formula>
    </cfRule>
    <cfRule type="aboveAverage" dxfId="11" priority="3462" aboveAverage="0"/>
  </conditionalFormatting>
  <conditionalFormatting sqref="M11">
    <cfRule type="containsText" dxfId="10" priority="9" operator="containsText" text="Excessivamente elevado">
      <formula>NOT(ISERROR(SEARCH("Excessivamente elevado",M11)))</formula>
    </cfRule>
  </conditionalFormatting>
  <conditionalFormatting sqref="M11">
    <cfRule type="cellIs" dxfId="9" priority="7" operator="lessThan">
      <formula>"K$25"</formula>
    </cfRule>
    <cfRule type="cellIs" dxfId="8" priority="8" operator="greaterThan">
      <formula>"J$25"</formula>
    </cfRule>
  </conditionalFormatting>
  <conditionalFormatting sqref="M11">
    <cfRule type="cellIs" dxfId="7" priority="5" operator="lessThan">
      <formula>"K$25"</formula>
    </cfRule>
    <cfRule type="cellIs" dxfId="6" priority="6" operator="greaterThan">
      <formula>"J&amp;25"</formula>
    </cfRule>
  </conditionalFormatting>
  <conditionalFormatting sqref="M11">
    <cfRule type="containsText" priority="1" operator="containsText" text="Excessivamente elevado">
      <formula>NOT(ISERROR(SEARCH("Excessivamente elevado",M11)))</formula>
    </cfRule>
    <cfRule type="containsText" dxfId="5" priority="2" operator="containsText" text="Válido">
      <formula>NOT(ISERROR(SEARCH("Válido",M11)))</formula>
    </cfRule>
    <cfRule type="containsText" dxfId="4" priority="3" operator="containsText" text="Inexequível">
      <formula>NOT(ISERROR(SEARCH("Inexequível",M11)))</formula>
    </cfRule>
    <cfRule type="aboveAverage" dxfId="3" priority="4" aboveAverage="0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026F-5169-4D03-AFCD-393F1182BAFC}">
  <sheetPr>
    <tabColor rgb="FF0070C0"/>
  </sheetPr>
  <dimension ref="B5:D18"/>
  <sheetViews>
    <sheetView showGridLines="0" workbookViewId="0">
      <selection activeCell="B9" sqref="B9"/>
    </sheetView>
  </sheetViews>
  <sheetFormatPr defaultRowHeight="14.4" x14ac:dyDescent="0.3"/>
  <cols>
    <col min="2" max="2" width="13.44140625" customWidth="1"/>
    <col min="3" max="3" width="20" bestFit="1" customWidth="1"/>
    <col min="4" max="4" width="19.21875" customWidth="1"/>
    <col min="5" max="5" width="17.21875" customWidth="1"/>
  </cols>
  <sheetData>
    <row r="5" spans="2:4" x14ac:dyDescent="0.3">
      <c r="B5" s="186" t="s">
        <v>148</v>
      </c>
      <c r="C5" s="186"/>
    </row>
    <row r="6" spans="2:4" x14ac:dyDescent="0.3">
      <c r="B6" s="187" t="s">
        <v>149</v>
      </c>
      <c r="C6" s="187" t="s">
        <v>163</v>
      </c>
    </row>
    <row r="7" spans="2:4" x14ac:dyDescent="0.3">
      <c r="B7" s="188" t="s">
        <v>150</v>
      </c>
      <c r="C7" s="189">
        <f>'Grupo 01'!O118</f>
        <v>59017.340000000011</v>
      </c>
    </row>
    <row r="8" spans="2:4" x14ac:dyDescent="0.3">
      <c r="B8" s="188" t="s">
        <v>164</v>
      </c>
      <c r="C8" s="190">
        <f>'Item 11'!O21</f>
        <v>45957.5</v>
      </c>
    </row>
    <row r="9" spans="2:4" x14ac:dyDescent="0.3">
      <c r="B9" s="191" t="s">
        <v>163</v>
      </c>
      <c r="C9" s="192">
        <f>SUM(C7:C8)</f>
        <v>104974.84000000001</v>
      </c>
    </row>
    <row r="13" spans="2:4" ht="67.8" customHeight="1" x14ac:dyDescent="0.3">
      <c r="B13" s="330" t="s">
        <v>160</v>
      </c>
      <c r="C13" s="330"/>
      <c r="D13" s="330"/>
    </row>
    <row r="16" spans="2:4" ht="57" customHeight="1" x14ac:dyDescent="0.3">
      <c r="B16" s="329" t="s">
        <v>161</v>
      </c>
      <c r="C16" s="329"/>
      <c r="D16" s="329"/>
    </row>
    <row r="17" spans="2:2" x14ac:dyDescent="0.3">
      <c r="B17" s="241"/>
    </row>
    <row r="18" spans="2:2" x14ac:dyDescent="0.3">
      <c r="B18" s="241"/>
    </row>
  </sheetData>
  <mergeCells count="2">
    <mergeCell ref="B16:D16"/>
    <mergeCell ref="B13:D13"/>
  </mergeCells>
  <phoneticPr fontId="36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58B6-7027-4DCC-B941-9D3CEC3D4ADB}">
  <sheetPr>
    <tabColor theme="7" tint="0.59999389629810485"/>
  </sheetPr>
  <dimension ref="A2:D33"/>
  <sheetViews>
    <sheetView workbookViewId="0">
      <selection activeCell="R29" sqref="R29"/>
    </sheetView>
  </sheetViews>
  <sheetFormatPr defaultRowHeight="14.4" x14ac:dyDescent="0.3"/>
  <sheetData>
    <row r="2" spans="4:4" x14ac:dyDescent="0.3">
      <c r="D2" t="s">
        <v>135</v>
      </c>
    </row>
    <row r="30" spans="1:1" x14ac:dyDescent="0.3">
      <c r="A30" t="s">
        <v>158</v>
      </c>
    </row>
    <row r="33" spans="1:1" x14ac:dyDescent="0.3">
      <c r="A33" t="s">
        <v>159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4.4" x14ac:dyDescent="0.3"/>
  <cols>
    <col min="3" max="3" width="44.21875" customWidth="1"/>
    <col min="6" max="6" width="10" bestFit="1" customWidth="1"/>
    <col min="7" max="7" width="13.21875" bestFit="1" customWidth="1"/>
    <col min="8" max="8" width="29" customWidth="1"/>
    <col min="9" max="9" width="255.77734375" hidden="1" customWidth="1"/>
  </cols>
  <sheetData>
    <row r="1" spans="1:9" ht="41.25" customHeight="1" x14ac:dyDescent="0.3">
      <c r="A1" s="331" t="s">
        <v>20</v>
      </c>
      <c r="B1" s="332"/>
      <c r="C1" s="332"/>
      <c r="D1" s="332"/>
      <c r="E1" s="332"/>
      <c r="F1" s="332"/>
      <c r="G1" s="332"/>
      <c r="H1" s="332"/>
    </row>
    <row r="2" spans="1:9" s="6" customFormat="1" ht="28.8" x14ac:dyDescent="0.3">
      <c r="A2" s="9" t="s">
        <v>5</v>
      </c>
      <c r="B2" s="9" t="s">
        <v>21</v>
      </c>
      <c r="C2" s="11" t="s">
        <v>22</v>
      </c>
      <c r="D2" s="10" t="s">
        <v>23</v>
      </c>
      <c r="E2" s="10" t="s">
        <v>24</v>
      </c>
      <c r="F2" s="12" t="s">
        <v>11</v>
      </c>
      <c r="G2" s="12" t="s">
        <v>25</v>
      </c>
      <c r="H2" s="9" t="s">
        <v>26</v>
      </c>
      <c r="I2" s="2" t="s">
        <v>27</v>
      </c>
    </row>
    <row r="3" spans="1:9" ht="129.6" x14ac:dyDescent="0.3">
      <c r="A3" s="8">
        <v>122</v>
      </c>
      <c r="B3" s="7">
        <v>4016</v>
      </c>
      <c r="C3" s="19" t="s">
        <v>28</v>
      </c>
      <c r="D3" s="17" t="s">
        <v>29</v>
      </c>
      <c r="E3" s="5">
        <v>20</v>
      </c>
      <c r="F3" s="15">
        <v>27.49</v>
      </c>
      <c r="G3" s="13">
        <f>F3*E3</f>
        <v>549.79999999999995</v>
      </c>
      <c r="H3" s="4"/>
      <c r="I3" s="3"/>
    </row>
    <row r="4" spans="1:9" ht="115.2" x14ac:dyDescent="0.3">
      <c r="A4" s="8">
        <v>123</v>
      </c>
      <c r="B4" s="7"/>
      <c r="C4" s="19" t="s">
        <v>30</v>
      </c>
      <c r="D4" s="17" t="s">
        <v>31</v>
      </c>
      <c r="E4" s="1">
        <v>1</v>
      </c>
      <c r="F4" s="15">
        <v>194.93</v>
      </c>
      <c r="G4" s="14">
        <f>F4*E4</f>
        <v>194.93</v>
      </c>
      <c r="H4" s="18"/>
      <c r="I4" s="3" t="s">
        <v>32</v>
      </c>
    </row>
    <row r="5" spans="1:9" ht="100.8" x14ac:dyDescent="0.3">
      <c r="A5" s="8">
        <v>124</v>
      </c>
      <c r="B5" s="7"/>
      <c r="C5" s="19" t="s">
        <v>33</v>
      </c>
      <c r="D5" s="17" t="s">
        <v>34</v>
      </c>
      <c r="E5" s="1">
        <v>2</v>
      </c>
      <c r="F5" s="15">
        <v>116.59</v>
      </c>
      <c r="G5" s="14">
        <f>F5*E5</f>
        <v>233.18</v>
      </c>
      <c r="H5" s="18"/>
      <c r="I5" s="3" t="s">
        <v>35</v>
      </c>
    </row>
    <row r="6" spans="1:9" x14ac:dyDescent="0.3">
      <c r="C6" s="333" t="s">
        <v>16</v>
      </c>
      <c r="D6" s="333"/>
      <c r="E6" s="333"/>
      <c r="F6" s="333"/>
      <c r="G6" s="16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Grupo 01</vt:lpstr>
      <vt:lpstr>Item 11</vt:lpstr>
      <vt:lpstr>Total</vt:lpstr>
      <vt:lpstr>IPCA</vt:lpstr>
      <vt:lpstr>GRUPO - 19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leumaise@gmail.com</cp:lastModifiedBy>
  <cp:revision/>
  <cp:lastPrinted>2022-07-22T18:31:38Z</cp:lastPrinted>
  <dcterms:created xsi:type="dcterms:W3CDTF">2020-01-27T17:52:42Z</dcterms:created>
  <dcterms:modified xsi:type="dcterms:W3CDTF">2022-08-23T21:54:44Z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