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W:\SUCOP\SELITA\CPL 2022\03. Licitações\PE 23.2022 - Seguro de Veículos - 0002245-50.2022.4.90.8000\5 Publicação\"/>
    </mc:Choice>
  </mc:AlternateContent>
  <xr:revisionPtr revIDLastSave="0" documentId="8_{2363323D-3B23-475E-A6D1-B86A958B80D7}" xr6:coauthVersionLast="47" xr6:coauthVersionMax="47" xr10:uidLastSave="{00000000-0000-0000-0000-000000000000}"/>
  <bookViews>
    <workbookView xWindow="28680" yWindow="-120" windowWidth="29040" windowHeight="15840" tabRatio="920" xr2:uid="{00000000-000D-0000-FFFF-FFFF00000000}"/>
  </bookViews>
  <sheets>
    <sheet name="Grupo 1 " sheetId="76" r:id="rId1"/>
    <sheet name="GRUPO - 19" sheetId="54" state="hidden" r:id="rId2"/>
  </sheets>
  <definedNames>
    <definedName name="_xlnm._FilterDatabase" localSheetId="0" hidden="1">'Grupo 1 '!$F$49:$F$49</definedName>
    <definedName name="_Hlk16782509" localSheetId="0">'Grupo 1 '!$K$6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9" i="76" l="1"/>
  <c r="P54" i="76"/>
  <c r="P49" i="76"/>
  <c r="P65" i="76" l="1"/>
  <c r="Q49" i="76" l="1"/>
  <c r="J49" i="76"/>
  <c r="L49" i="76" s="1"/>
  <c r="E35" i="76"/>
  <c r="E34" i="76"/>
  <c r="E23" i="76"/>
  <c r="E22" i="76"/>
  <c r="E17" i="76"/>
  <c r="E16" i="76"/>
  <c r="I66" i="76"/>
  <c r="N53" i="76" l="1"/>
  <c r="N50" i="76"/>
  <c r="N51" i="76"/>
  <c r="K49" i="76"/>
  <c r="M52" i="76" s="1"/>
  <c r="I60" i="76"/>
  <c r="J59" i="76" l="1"/>
  <c r="N60" i="76" s="1"/>
  <c r="E29" i="76"/>
  <c r="E28" i="76"/>
  <c r="J65" i="76" l="1"/>
  <c r="E38" i="76"/>
  <c r="E32" i="76"/>
  <c r="N70" i="76" l="1"/>
  <c r="N69" i="76"/>
  <c r="E26" i="76"/>
  <c r="J54" i="76"/>
  <c r="N58" i="76" l="1"/>
  <c r="E20" i="76" l="1"/>
  <c r="M55" i="76" l="1"/>
  <c r="M56" i="76"/>
  <c r="M50" i="76"/>
  <c r="M53" i="76"/>
  <c r="M51" i="76"/>
  <c r="Q65" i="76" l="1"/>
  <c r="L65" i="76"/>
  <c r="Q54" i="76"/>
  <c r="Q59" i="76"/>
  <c r="N66" i="76" l="1"/>
  <c r="K54" i="76"/>
  <c r="N64" i="76"/>
  <c r="N65" i="76"/>
  <c r="E30" i="76"/>
  <c r="E31" i="76" s="1"/>
  <c r="E24" i="76"/>
  <c r="E25" i="76" s="1"/>
  <c r="E36" i="76"/>
  <c r="E37" i="76" s="1"/>
  <c r="K65" i="76"/>
  <c r="M68" i="76" l="1"/>
  <c r="M67" i="76"/>
  <c r="M66" i="76"/>
  <c r="M70" i="76"/>
  <c r="M69" i="76"/>
  <c r="L59" i="76" l="1"/>
  <c r="K59" i="76"/>
  <c r="E18" i="76"/>
  <c r="E19" i="76" s="1"/>
  <c r="M63" i="76" l="1"/>
  <c r="M60" i="76"/>
  <c r="M62" i="76"/>
  <c r="M61" i="76"/>
  <c r="M64" i="76"/>
  <c r="L54" i="76" l="1"/>
  <c r="M58" i="76" l="1"/>
  <c r="M57" i="76"/>
  <c r="Q71" i="76" l="1"/>
  <c r="W88" i="76" l="1"/>
  <c r="G5" i="54" l="1"/>
  <c r="G4" i="54" l="1"/>
  <c r="G3" i="54"/>
  <c r="G6" i="54" l="1"/>
</calcChain>
</file>

<file path=xl/sharedStrings.xml><?xml version="1.0" encoding="utf-8"?>
<sst xmlns="http://schemas.openxmlformats.org/spreadsheetml/2006/main" count="208" uniqueCount="110">
  <si>
    <t>Seção  de Compras - SECOMP /SUCOP / SAD</t>
  </si>
  <si>
    <t>MAPA COMPARATIVO DE PREÇOS</t>
  </si>
  <si>
    <t>Grupo 01</t>
  </si>
  <si>
    <t>Critérios Estatísticos gerais</t>
  </si>
  <si>
    <t>Critérios Estatísticos por item</t>
  </si>
  <si>
    <t>MÉDIA</t>
  </si>
  <si>
    <t>DESVIO PADRÃO AMOSTRAL</t>
  </si>
  <si>
    <t>MÉTODO ESTATÍSCO</t>
  </si>
  <si>
    <t>PREÇO MÍNIMO</t>
  </si>
  <si>
    <t>ITEM</t>
  </si>
  <si>
    <t>ESPECIFICAÇÃO / FORMATO</t>
  </si>
  <si>
    <t>UND</t>
  </si>
  <si>
    <t>QTD.</t>
  </si>
  <si>
    <t>COTAÇÃO</t>
  </si>
  <si>
    <t>PARÂMETROS</t>
  </si>
  <si>
    <t>EMPRESAS</t>
  </si>
  <si>
    <t>PORTE</t>
  </si>
  <si>
    <t>VALOR
UNIT.</t>
  </si>
  <si>
    <t>AVALIÇÃO</t>
  </si>
  <si>
    <t>MÉDIAS/MEDIANA</t>
  </si>
  <si>
    <t>Valor unit.</t>
  </si>
  <si>
    <t>Valor total</t>
  </si>
  <si>
    <t>Comprasnet /
outros</t>
  </si>
  <si>
    <t>Fornecedor</t>
  </si>
  <si>
    <t>TOTAL:</t>
  </si>
  <si>
    <t>COEFICIENTE DE VARIAÇÃO (%)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</si>
  <si>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</si>
  <si>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</si>
  <si>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</si>
  <si>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</si>
  <si>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</si>
  <si>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</si>
  <si>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</si>
  <si>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</si>
  <si>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</si>
  <si>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</si>
  <si>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</si>
  <si>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</si>
  <si>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</si>
  <si>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</si>
  <si>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</si>
  <si>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</si>
  <si>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MÉDIA
valores</t>
  </si>
  <si>
    <t>Coeficiente de variação</t>
  </si>
  <si>
    <t xml:space="preserve">&lt; </t>
  </si>
  <si>
    <t xml:space="preserve">&gt; </t>
  </si>
  <si>
    <t>MEDIANA</t>
  </si>
  <si>
    <t>LEVANTAMENTO/GERENCIAMENTO DE RISCOS:</t>
  </si>
  <si>
    <t>OBSERVAÇÕES IMPORTANTES PARA LEVANTAMENTO DE RISCOS:</t>
  </si>
  <si>
    <t>RESPOSTA:</t>
  </si>
  <si>
    <t xml:space="preserve">1. </t>
  </si>
  <si>
    <t>Prazo de entrega diferenciado?</t>
  </si>
  <si>
    <t>2.</t>
  </si>
  <si>
    <t>Garantia adicional fora a do produto?</t>
  </si>
  <si>
    <t>3.</t>
  </si>
  <si>
    <t>Há serviços de instalação incluído?</t>
  </si>
  <si>
    <t>4.</t>
  </si>
  <si>
    <t>O produto comercializado em dólar?</t>
  </si>
  <si>
    <t>5.</t>
  </si>
  <si>
    <t>6.</t>
  </si>
  <si>
    <t>7.</t>
  </si>
  <si>
    <t>8.</t>
  </si>
  <si>
    <t>Há indício de monopólio ?</t>
  </si>
  <si>
    <t>9.</t>
  </si>
  <si>
    <t>Há flagrante diferença de preços entre o mapa e o valor inicialmente orçado nos estudos tecnicos preliminares?</t>
  </si>
  <si>
    <t>10.</t>
  </si>
  <si>
    <t>Há notícias mercadológicas que indiquema ausência de matéria prima no mercado e/ou aumento expressivo de preços em mídias oficiais?</t>
  </si>
  <si>
    <t>GERENCIAMENTO DOS RISCOS:</t>
  </si>
  <si>
    <t xml:space="preserve"> e contratos) em preço manifestamente inferior, com vistas ao questionamento e análise crítica.</t>
  </si>
  <si>
    <t>ITEM: 1</t>
  </si>
  <si>
    <t xml:space="preserve">ITEM: 2 </t>
  </si>
  <si>
    <t xml:space="preserve">ITEM: 3 </t>
  </si>
  <si>
    <t>ITEM 4</t>
  </si>
  <si>
    <t>Inexequível: inferior a 70% da média do rol de preços validos</t>
  </si>
  <si>
    <t>&lt;
70% da média</t>
  </si>
  <si>
    <t>30% acima média</t>
  </si>
  <si>
    <t>OBSERVAÇÕES
AVALIAÇÃO</t>
  </si>
  <si>
    <t>Superior a média dos preços obtidos</t>
  </si>
  <si>
    <t>DEMAIS</t>
  </si>
  <si>
    <t>Preços execessivamene elevados: superior a 30% da média do rol de preços validos</t>
  </si>
  <si>
    <t>NÃO</t>
  </si>
  <si>
    <t>SIM</t>
  </si>
  <si>
    <t xml:space="preserve">11. </t>
  </si>
  <si>
    <t>Observar se os preços de internet não estão abarcando promoções temporais e/ou quantitativas que possam influcienciar no preço de forma</t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</si>
  <si>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Os potenciais riscos devem ser explicitados na informação da unidade.</t>
    </r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</si>
  <si>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Os riscos que influenciam diretemente na seleção do fornecedor devem ser encaminhados à Seção de Licitações.</t>
    </r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</si>
  <si>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Juntar aos autos a relação de possíveis fornecedores que foram consultados e não enviaram propostas.</t>
    </r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</si>
  <si>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Observar se há proposta direta com fornecedor que também esteja fornecendo para a administração (ARP</t>
    </r>
  </si>
  <si>
    <t xml:space="preserve">O valor estimado sugere contratação exclusiva para ME e EPP? </t>
  </si>
  <si>
    <t>Processo SEI 0001095-30.2021.4.90.8000</t>
  </si>
  <si>
    <t>und</t>
  </si>
  <si>
    <t xml:space="preserve">Há flagrante diferença de preços entre ME/EPP e ampla concorrência? </t>
  </si>
  <si>
    <t>Objeto: Contratação de seguro total para a frota de 13 veículos deste Conselho da Justiça Federal, por meio de empresa especializada na emissão de apólice de seguro automotivo, na modalidade frota.</t>
  </si>
  <si>
    <r>
      <rPr>
        <b/>
        <sz val="11"/>
        <color theme="1"/>
        <rFont val="Calibri"/>
        <family val="2"/>
        <scheme val="minor"/>
      </rPr>
      <t xml:space="preserve">BLAZER COLINA 2.8
</t>
    </r>
    <r>
      <rPr>
        <sz val="11"/>
        <color theme="1"/>
        <rFont val="Calibri"/>
        <family val="2"/>
        <scheme val="minor"/>
      </rPr>
      <t xml:space="preserve">
- Placa: JJE-9881
- Ano 2007/2008</t>
    </r>
  </si>
  <si>
    <r>
      <rPr>
        <b/>
        <sz val="10"/>
        <rFont val="Calibri"/>
        <family val="2"/>
      </rPr>
      <t>FIAT PALIO WEEKEND 1.4</t>
    </r>
    <r>
      <rPr>
        <sz val="10"/>
        <rFont val="Calibri"/>
        <family val="2"/>
      </rPr>
      <t xml:space="preserve">
- Ano 2013/2013
</t>
    </r>
  </si>
  <si>
    <r>
      <t xml:space="preserve">CRUZE SEDAN LT 1.4 TURBO
</t>
    </r>
    <r>
      <rPr>
        <sz val="11"/>
        <color theme="1"/>
        <rFont val="Calibri"/>
        <family val="2"/>
        <scheme val="minor"/>
      </rPr>
      <t xml:space="preserve">
- Ano 2022/2023
</t>
    </r>
  </si>
  <si>
    <r>
      <rPr>
        <b/>
        <sz val="11"/>
        <color theme="1"/>
        <rFont val="Calibri"/>
        <family val="2"/>
        <scheme val="minor"/>
      </rPr>
      <t xml:space="preserve">CRUZE SEDAN MIDNIGHT 1.4 TURBO
</t>
    </r>
    <r>
      <rPr>
        <sz val="11"/>
        <color theme="1"/>
        <rFont val="Calibri"/>
        <family val="2"/>
        <scheme val="minor"/>
      </rPr>
      <t>- - Ano 2022/2023</t>
    </r>
  </si>
  <si>
    <t>Porto Seguro Cia de Seguros
CNPJ: 61.198.164/0001-60</t>
  </si>
  <si>
    <t>Proposta Comercial
(25/07/2022)</t>
  </si>
  <si>
    <t xml:space="preserve">Allianz Seguros S.A.
CNPJ: 61.573.796/0001-66 </t>
  </si>
  <si>
    <t>Proposta Comercial
(julho/2022)</t>
  </si>
  <si>
    <t xml:space="preserve">Gente Seguradora S.A.
CNPJ: 90.180.605/0001-02 </t>
  </si>
  <si>
    <t>Assembleia Legislativa - RO
Ata P.E n. 16/2022</t>
  </si>
  <si>
    <t>Proposta Comercial
(27/07/2022)</t>
  </si>
  <si>
    <t>Há, pelo menos, 3 empresas ME e EPP participando da cotação? R: Para o ramo de atividade as empresas prestadoras do serviço são de porte maiores</t>
  </si>
  <si>
    <t>N/A</t>
  </si>
  <si>
    <t xml:space="preserve">da média dos preços obtidos. </t>
  </si>
  <si>
    <t>Assembleia Legislativa - RO
Ata P.E n. 16/2022 (veículo similar)</t>
  </si>
  <si>
    <t>Assembleia Legislativa - RO
Ata P.E n. 16/2022  (veículo similar)</t>
  </si>
  <si>
    <r>
      <t>Observações</t>
    </r>
    <r>
      <rPr>
        <sz val="10"/>
        <color rgb="FF000000"/>
        <rFont val="Arial"/>
        <family val="2"/>
        <charset val="1"/>
      </rPr>
      <t xml:space="preserve">:
</t>
    </r>
    <r>
      <rPr>
        <b/>
        <sz val="10"/>
        <color rgb="FF000000"/>
        <rFont val="Arial"/>
        <family val="2"/>
      </rPr>
      <t xml:space="preserve">1. </t>
    </r>
    <r>
      <rPr>
        <sz val="10"/>
        <color rgb="FF000000"/>
        <rFont val="Arial"/>
        <family val="2"/>
      </rPr>
      <t xml:space="preserve">O parâmetro utilizado na pesquisa foi com base em contratações similares de órgãos/entidades da Administração Pública, proposta de fornecedores, conforme os termos I, II, III e IV do art. 5º da IN n. 73/2020, do Ministério da Economia. 
</t>
    </r>
    <r>
      <rPr>
        <b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. As cotações que estão com a fonte na cor</t>
    </r>
    <r>
      <rPr>
        <b/>
        <sz val="10"/>
        <color theme="9" tint="-0.249977111117893"/>
        <rFont val="Arial"/>
        <family val="2"/>
      </rPr>
      <t xml:space="preserve"> azul</t>
    </r>
    <r>
      <rPr>
        <sz val="10"/>
        <color rgb="FF000000"/>
        <rFont val="Arial"/>
        <family val="2"/>
      </rPr>
      <t xml:space="preserve"> se referem a Atas de Pregão Eletrônico e Dispensas de licitação, realizados nos útlimos 12 (doze) meses.
</t>
    </r>
    <r>
      <rPr>
        <b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. </t>
    </r>
    <r>
      <rPr>
        <sz val="10"/>
        <color rgb="FF000000"/>
        <rFont val="Arial"/>
        <family val="2"/>
        <charset val="1"/>
      </rPr>
      <t xml:space="preserve">Os valores obtidos na pesquisa foram avaliados criticamente e, assim, utilizou-se: A </t>
    </r>
    <r>
      <rPr>
        <b/>
        <sz val="10"/>
        <color rgb="FF000000"/>
        <rFont val="Arial"/>
        <family val="2"/>
      </rPr>
      <t>MEDIANA</t>
    </r>
    <r>
      <rPr>
        <sz val="10"/>
        <color rgb="FF000000"/>
        <rFont val="Arial"/>
        <family val="2"/>
        <charset val="1"/>
      </rPr>
      <t xml:space="preserve">, por esta não ser afetada pelas significativas variações, não comprometendo a estimativa do preço de referência e representando de forma satisfatória os preços praticados no mercado. 
</t>
    </r>
    <r>
      <rPr>
        <b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  <charset val="1"/>
      </rPr>
      <t xml:space="preserve">.  Excepcionalmente, tendo em vista a dificuldade de se encontrar cotações de preços e tendo em vista as particularidades desta contratação, foi necessário a pesquisa item a item, tendo em vista ser a única forma de renunir todo o conjunto de veículos.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</si>
</sst>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9" tint="-0.249977111117893"/>
      <name val="Arial"/>
      <family val="2"/>
    </font>
    <font>
      <b/>
      <sz val="15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rgb="FFFFFF99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8" borderId="0" applyNumberFormat="0" applyBorder="0" applyAlignment="0" applyProtection="0"/>
    <xf numFmtId="0" fontId="17" fillId="0" borderId="34" applyNumberFormat="0" applyFill="0" applyAlignment="0" applyProtection="0"/>
    <xf numFmtId="0" fontId="6" fillId="11" borderId="0" applyNumberFormat="0" applyBorder="0" applyAlignment="0" applyProtection="0"/>
    <xf numFmtId="0" fontId="25" fillId="0" borderId="40" applyNumberFormat="0" applyFill="0" applyAlignment="0" applyProtection="0"/>
    <xf numFmtId="0" fontId="26" fillId="0" borderId="41" applyNumberFormat="0" applyFill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45" applyNumberFormat="0" applyAlignment="0" applyProtection="0"/>
    <xf numFmtId="9" fontId="6" fillId="0" borderId="0" applyFont="0" applyFill="0" applyBorder="0" applyAlignment="0" applyProtection="0"/>
    <xf numFmtId="0" fontId="32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</cellStyleXfs>
  <cellXfs count="23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4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4" fontId="0" fillId="0" borderId="0" xfId="0" applyNumberFormat="1"/>
    <xf numFmtId="0" fontId="0" fillId="0" borderId="0" xfId="0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/>
    </xf>
    <xf numFmtId="44" fontId="23" fillId="2" borderId="2" xfId="0" applyNumberFormat="1" applyFont="1" applyFill="1" applyBorder="1" applyAlignment="1">
      <alignment horizontal="center" vertical="center" wrapText="1"/>
    </xf>
    <xf numFmtId="44" fontId="19" fillId="0" borderId="0" xfId="0" applyNumberFormat="1" applyFont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44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64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44" fontId="21" fillId="0" borderId="0" xfId="0" applyNumberFormat="1" applyFont="1" applyAlignment="1">
      <alignment horizontal="center" vertical="center"/>
    </xf>
    <xf numFmtId="0" fontId="19" fillId="11" borderId="0" xfId="8" applyFont="1"/>
    <xf numFmtId="0" fontId="19" fillId="11" borderId="0" xfId="8" applyFont="1" applyAlignment="1">
      <alignment horizontal="center" vertical="center"/>
    </xf>
    <xf numFmtId="44" fontId="19" fillId="11" borderId="0" xfId="8" applyNumberFormat="1" applyFont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left"/>
    </xf>
    <xf numFmtId="44" fontId="21" fillId="2" borderId="1" xfId="0" applyNumberFormat="1" applyFont="1" applyFill="1" applyBorder="1" applyAlignment="1">
      <alignment horizontal="center" vertical="center"/>
    </xf>
    <xf numFmtId="44" fontId="19" fillId="0" borderId="0" xfId="0" quotePrefix="1" applyNumberFormat="1" applyFont="1" applyAlignment="1">
      <alignment horizontal="left" vertical="center"/>
    </xf>
    <xf numFmtId="44" fontId="26" fillId="0" borderId="0" xfId="10" applyNumberFormat="1" applyFill="1" applyBorder="1" applyAlignment="1">
      <alignment horizontal="center" vertical="center"/>
    </xf>
    <xf numFmtId="0" fontId="26" fillId="0" borderId="41" xfId="10" applyAlignment="1"/>
    <xf numFmtId="44" fontId="26" fillId="0" borderId="41" xfId="10" applyNumberFormat="1" applyAlignment="1">
      <alignment horizontal="center" vertical="center"/>
    </xf>
    <xf numFmtId="0" fontId="25" fillId="0" borderId="40" xfId="9" applyFill="1" applyAlignment="1">
      <alignment horizontal="left" vertical="center"/>
    </xf>
    <xf numFmtId="0" fontId="25" fillId="0" borderId="40" xfId="9" applyFill="1"/>
    <xf numFmtId="0" fontId="25" fillId="0" borderId="40" xfId="9" applyFill="1" applyAlignment="1">
      <alignment horizontal="center" vertical="center"/>
    </xf>
    <xf numFmtId="44" fontId="25" fillId="0" borderId="40" xfId="9" applyNumberFormat="1" applyFill="1" applyAlignment="1">
      <alignment horizontal="center" vertical="center"/>
    </xf>
    <xf numFmtId="44" fontId="21" fillId="0" borderId="0" xfId="8" applyNumberFormat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center"/>
    </xf>
    <xf numFmtId="44" fontId="19" fillId="0" borderId="0" xfId="8" applyNumberFormat="1" applyFont="1" applyFill="1" applyAlignment="1">
      <alignment horizontal="center" vertical="center"/>
    </xf>
    <xf numFmtId="44" fontId="19" fillId="0" borderId="0" xfId="0" quotePrefix="1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44" fontId="21" fillId="0" borderId="0" xfId="8" applyNumberFormat="1" applyFont="1" applyFill="1" applyAlignment="1">
      <alignment horizontal="center" vertical="center"/>
    </xf>
    <xf numFmtId="0" fontId="32" fillId="15" borderId="0" xfId="15" applyAlignment="1">
      <alignment horizontal="left"/>
    </xf>
    <xf numFmtId="9" fontId="27" fillId="12" borderId="0" xfId="11" applyNumberFormat="1" applyAlignment="1">
      <alignment horizontal="center" vertical="center"/>
    </xf>
    <xf numFmtId="9" fontId="6" fillId="0" borderId="0" xfId="16" applyNumberFormat="1" applyFill="1" applyAlignment="1">
      <alignment horizontal="center" vertical="center"/>
    </xf>
    <xf numFmtId="44" fontId="6" fillId="0" borderId="0" xfId="16" quotePrefix="1" applyNumberFormat="1" applyFill="1" applyAlignment="1">
      <alignment horizontal="left" vertical="center"/>
    </xf>
    <xf numFmtId="9" fontId="28" fillId="13" borderId="0" xfId="12" applyNumberFormat="1" applyAlignment="1">
      <alignment horizontal="center" vertical="center"/>
    </xf>
    <xf numFmtId="0" fontId="6" fillId="18" borderId="42" xfId="17" applyBorder="1" applyAlignment="1">
      <alignment horizontal="left" vertical="center"/>
    </xf>
    <xf numFmtId="44" fontId="6" fillId="18" borderId="42" xfId="17" applyNumberFormat="1" applyBorder="1" applyAlignment="1">
      <alignment horizontal="center" vertical="center"/>
    </xf>
    <xf numFmtId="0" fontId="6" fillId="18" borderId="42" xfId="17" applyBorder="1"/>
    <xf numFmtId="44" fontId="6" fillId="18" borderId="0" xfId="17" quotePrefix="1" applyNumberFormat="1" applyAlignment="1">
      <alignment horizontal="left" vertical="center"/>
    </xf>
    <xf numFmtId="44" fontId="6" fillId="18" borderId="0" xfId="17" applyNumberFormat="1" applyBorder="1" applyAlignment="1">
      <alignment horizontal="center" vertical="top" wrapText="1"/>
    </xf>
    <xf numFmtId="44" fontId="6" fillId="18" borderId="0" xfId="17" applyNumberFormat="1" applyAlignment="1">
      <alignment horizontal="left" vertical="center"/>
    </xf>
    <xf numFmtId="44" fontId="6" fillId="18" borderId="0" xfId="17" applyNumberFormat="1" applyAlignment="1">
      <alignment horizontal="center" vertical="center"/>
    </xf>
    <xf numFmtId="9" fontId="30" fillId="14" borderId="45" xfId="13" applyNumberFormat="1" applyAlignment="1">
      <alignment horizontal="center" vertical="center"/>
    </xf>
    <xf numFmtId="44" fontId="4" fillId="18" borderId="0" xfId="17" applyNumberFormat="1" applyFont="1" applyAlignment="1">
      <alignment horizontal="left" vertical="top"/>
    </xf>
    <xf numFmtId="0" fontId="33" fillId="0" borderId="41" xfId="10" applyFont="1" applyAlignment="1"/>
    <xf numFmtId="0" fontId="34" fillId="11" borderId="0" xfId="8" applyFont="1" applyAlignment="1">
      <alignment horizontal="left" vertical="center"/>
    </xf>
    <xf numFmtId="44" fontId="22" fillId="19" borderId="30" xfId="0" applyNumberFormat="1" applyFont="1" applyFill="1" applyBorder="1" applyAlignment="1">
      <alignment horizontal="center" vertical="center"/>
    </xf>
    <xf numFmtId="44" fontId="22" fillId="19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19" fillId="0" borderId="0" xfId="8" applyFont="1" applyFill="1"/>
    <xf numFmtId="0" fontId="32" fillId="0" borderId="0" xfId="15" applyFill="1" applyAlignment="1">
      <alignment horizontal="left"/>
    </xf>
    <xf numFmtId="44" fontId="21" fillId="2" borderId="8" xfId="0" applyNumberFormat="1" applyFont="1" applyFill="1" applyBorder="1" applyAlignment="1">
      <alignment horizontal="center" vertical="center"/>
    </xf>
    <xf numFmtId="164" fontId="22" fillId="9" borderId="23" xfId="0" applyNumberFormat="1" applyFont="1" applyFill="1" applyBorder="1" applyAlignment="1">
      <alignment vertical="center"/>
    </xf>
    <xf numFmtId="44" fontId="22" fillId="19" borderId="50" xfId="0" applyNumberFormat="1" applyFont="1" applyFill="1" applyBorder="1" applyAlignment="1">
      <alignment horizontal="center" vertical="center"/>
    </xf>
    <xf numFmtId="44" fontId="22" fillId="19" borderId="47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textRotation="90" wrapText="1"/>
    </xf>
    <xf numFmtId="44" fontId="23" fillId="2" borderId="8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44" fontId="21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9" fontId="22" fillId="19" borderId="29" xfId="14" applyFont="1" applyFill="1" applyBorder="1" applyAlignment="1">
      <alignment horizontal="center" vertical="center"/>
    </xf>
    <xf numFmtId="9" fontId="22" fillId="19" borderId="25" xfId="14" applyFont="1" applyFill="1" applyBorder="1" applyAlignment="1">
      <alignment horizontal="center" vertical="center"/>
    </xf>
    <xf numFmtId="9" fontId="22" fillId="19" borderId="19" xfId="14" applyFont="1" applyFill="1" applyBorder="1" applyAlignment="1">
      <alignment horizontal="center" vertical="center"/>
    </xf>
    <xf numFmtId="9" fontId="22" fillId="19" borderId="30" xfId="14" applyFont="1" applyFill="1" applyBorder="1" applyAlignment="1">
      <alignment horizontal="center" vertical="center"/>
    </xf>
    <xf numFmtId="9" fontId="22" fillId="19" borderId="27" xfId="14" applyFont="1" applyFill="1" applyBorder="1" applyAlignment="1">
      <alignment horizontal="center" vertical="center"/>
    </xf>
    <xf numFmtId="9" fontId="22" fillId="19" borderId="18" xfId="14" applyFont="1" applyFill="1" applyBorder="1" applyAlignment="1">
      <alignment horizontal="center" vertical="center"/>
    </xf>
    <xf numFmtId="44" fontId="22" fillId="19" borderId="48" xfId="0" applyNumberFormat="1" applyFont="1" applyFill="1" applyBorder="1" applyAlignment="1">
      <alignment horizontal="center" vertical="center" wrapText="1"/>
    </xf>
    <xf numFmtId="44" fontId="36" fillId="19" borderId="28" xfId="0" applyNumberFormat="1" applyFont="1" applyFill="1" applyBorder="1" applyAlignment="1">
      <alignment horizontal="center" vertical="center"/>
    </xf>
    <xf numFmtId="44" fontId="36" fillId="19" borderId="44" xfId="0" applyNumberFormat="1" applyFont="1" applyFill="1" applyBorder="1" applyAlignment="1">
      <alignment horizontal="center" vertical="center"/>
    </xf>
    <xf numFmtId="44" fontId="35" fillId="19" borderId="46" xfId="0" applyNumberFormat="1" applyFont="1" applyFill="1" applyBorder="1" applyAlignment="1">
      <alignment horizontal="left" vertical="top" wrapText="1"/>
    </xf>
    <xf numFmtId="44" fontId="35" fillId="19" borderId="28" xfId="0" applyNumberFormat="1" applyFont="1" applyFill="1" applyBorder="1" applyAlignment="1">
      <alignment horizontal="left" vertical="top" wrapText="1"/>
    </xf>
    <xf numFmtId="44" fontId="22" fillId="19" borderId="47" xfId="0" applyNumberFormat="1" applyFont="1" applyFill="1" applyBorder="1" applyAlignment="1">
      <alignment horizontal="center" vertical="center" wrapText="1"/>
    </xf>
    <xf numFmtId="0" fontId="37" fillId="16" borderId="34" xfId="7" applyFont="1" applyFill="1" applyAlignment="1">
      <alignment vertical="top"/>
    </xf>
    <xf numFmtId="0" fontId="35" fillId="16" borderId="0" xfId="0" applyFont="1" applyFill="1" applyAlignment="1">
      <alignment vertical="top"/>
    </xf>
    <xf numFmtId="0" fontId="36" fillId="16" borderId="0" xfId="0" applyFont="1" applyFill="1" applyAlignment="1">
      <alignment vertical="top"/>
    </xf>
    <xf numFmtId="0" fontId="35" fillId="16" borderId="0" xfId="0" applyFont="1" applyFill="1" applyAlignment="1">
      <alignment horizontal="left" vertical="top"/>
    </xf>
    <xf numFmtId="0" fontId="35" fillId="16" borderId="1" xfId="0" applyFont="1" applyFill="1" applyBorder="1" applyAlignment="1">
      <alignment vertical="top"/>
    </xf>
    <xf numFmtId="0" fontId="36" fillId="16" borderId="0" xfId="0" applyFont="1" applyFill="1" applyAlignment="1">
      <alignment horizontal="left" vertical="top"/>
    </xf>
    <xf numFmtId="44" fontId="35" fillId="19" borderId="33" xfId="0" applyNumberFormat="1" applyFont="1" applyFill="1" applyBorder="1" applyAlignment="1">
      <alignment horizontal="left" vertical="top" wrapText="1"/>
    </xf>
    <xf numFmtId="44" fontId="21" fillId="2" borderId="1" xfId="0" applyNumberFormat="1" applyFont="1" applyFill="1" applyBorder="1" applyAlignment="1">
      <alignment horizontal="center" vertical="center"/>
    </xf>
    <xf numFmtId="44" fontId="19" fillId="2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34" fillId="0" borderId="0" xfId="8" applyFont="1" applyFill="1" applyBorder="1" applyAlignment="1">
      <alignment horizontal="left" vertical="center"/>
    </xf>
    <xf numFmtId="44" fontId="19" fillId="0" borderId="0" xfId="0" applyNumberFormat="1" applyFont="1" applyFill="1" applyBorder="1" applyAlignment="1">
      <alignment horizontal="center" vertical="center"/>
    </xf>
    <xf numFmtId="44" fontId="21" fillId="2" borderId="8" xfId="0" applyNumberFormat="1" applyFont="1" applyFill="1" applyBorder="1" applyAlignment="1">
      <alignment horizontal="center" vertical="center"/>
    </xf>
    <xf numFmtId="44" fontId="22" fillId="19" borderId="49" xfId="0" applyNumberFormat="1" applyFont="1" applyFill="1" applyBorder="1" applyAlignment="1">
      <alignment horizontal="center" vertical="center"/>
    </xf>
    <xf numFmtId="44" fontId="21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vertical="top" wrapText="1"/>
    </xf>
    <xf numFmtId="44" fontId="35" fillId="19" borderId="0" xfId="0" applyNumberFormat="1" applyFont="1" applyFill="1" applyBorder="1" applyAlignment="1">
      <alignment horizontal="left" vertical="top" wrapText="1"/>
    </xf>
    <xf numFmtId="44" fontId="21" fillId="2" borderId="8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44" fontId="21" fillId="2" borderId="1" xfId="0" applyNumberFormat="1" applyFont="1" applyFill="1" applyBorder="1" applyAlignment="1">
      <alignment horizontal="center" vertical="center"/>
    </xf>
    <xf numFmtId="44" fontId="21" fillId="2" borderId="2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top" textRotation="90" wrapText="1"/>
    </xf>
    <xf numFmtId="0" fontId="34" fillId="0" borderId="0" xfId="8" applyFont="1" applyFill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44" fontId="18" fillId="8" borderId="21" xfId="6" applyNumberFormat="1" applyFont="1" applyBorder="1" applyAlignment="1">
      <alignment horizontal="center" vertical="center" wrapText="1"/>
    </xf>
    <xf numFmtId="44" fontId="18" fillId="8" borderId="22" xfId="6" applyNumberFormat="1" applyFont="1" applyBorder="1" applyAlignment="1">
      <alignment horizontal="center" vertical="center" wrapText="1"/>
    </xf>
    <xf numFmtId="10" fontId="22" fillId="19" borderId="25" xfId="0" applyNumberFormat="1" applyFont="1" applyFill="1" applyBorder="1" applyAlignment="1">
      <alignment horizontal="center" vertical="center"/>
    </xf>
    <xf numFmtId="44" fontId="36" fillId="19" borderId="28" xfId="0" applyNumberFormat="1" applyFont="1" applyFill="1" applyBorder="1" applyAlignment="1">
      <alignment horizontal="center" vertical="center" wrapText="1"/>
    </xf>
    <xf numFmtId="44" fontId="36" fillId="19" borderId="53" xfId="0" applyNumberFormat="1" applyFont="1" applyFill="1" applyBorder="1" applyAlignment="1">
      <alignment horizontal="center" vertical="center" wrapText="1"/>
    </xf>
    <xf numFmtId="44" fontId="39" fillId="19" borderId="44" xfId="0" applyNumberFormat="1" applyFont="1" applyFill="1" applyBorder="1" applyAlignment="1">
      <alignment horizontal="center" vertical="center" wrapText="1"/>
    </xf>
    <xf numFmtId="44" fontId="36" fillId="19" borderId="28" xfId="0" applyNumberFormat="1" applyFont="1" applyFill="1" applyBorder="1" applyAlignment="1">
      <alignment horizontal="left" vertical="center" wrapText="1"/>
    </xf>
    <xf numFmtId="0" fontId="17" fillId="0" borderId="34" xfId="7" applyAlignment="1">
      <alignment horizontal="center"/>
    </xf>
    <xf numFmtId="0" fontId="18" fillId="8" borderId="8" xfId="6" applyFont="1" applyBorder="1" applyAlignment="1">
      <alignment horizontal="center" vertical="center" wrapText="1"/>
    </xf>
    <xf numFmtId="0" fontId="18" fillId="8" borderId="14" xfId="6" applyFont="1" applyBorder="1" applyAlignment="1">
      <alignment horizontal="center" vertical="center" wrapText="1"/>
    </xf>
    <xf numFmtId="9" fontId="18" fillId="8" borderId="9" xfId="6" applyNumberFormat="1" applyFont="1" applyBorder="1" applyAlignment="1">
      <alignment horizontal="center" vertical="center" wrapText="1"/>
    </xf>
    <xf numFmtId="9" fontId="18" fillId="8" borderId="15" xfId="6" applyNumberFormat="1" applyFont="1" applyBorder="1" applyAlignment="1">
      <alignment horizontal="center" vertical="center" wrapText="1"/>
    </xf>
    <xf numFmtId="0" fontId="18" fillId="8" borderId="7" xfId="6" applyFont="1" applyBorder="1" applyAlignment="1">
      <alignment horizontal="center" vertical="center" wrapText="1"/>
    </xf>
    <xf numFmtId="0" fontId="18" fillId="8" borderId="13" xfId="6" applyFont="1" applyBorder="1" applyAlignment="1">
      <alignment horizontal="center" vertical="center" wrapText="1"/>
    </xf>
    <xf numFmtId="9" fontId="18" fillId="8" borderId="6" xfId="6" applyNumberFormat="1" applyFont="1" applyBorder="1" applyAlignment="1">
      <alignment horizontal="center" vertical="center" wrapText="1"/>
    </xf>
    <xf numFmtId="9" fontId="18" fillId="8" borderId="12" xfId="6" applyNumberFormat="1" applyFont="1" applyBorder="1" applyAlignment="1">
      <alignment horizontal="center" vertical="center" wrapText="1"/>
    </xf>
    <xf numFmtId="9" fontId="18" fillId="8" borderId="7" xfId="6" applyNumberFormat="1" applyFont="1" applyBorder="1" applyAlignment="1">
      <alignment horizontal="center" vertical="center" wrapText="1"/>
    </xf>
    <xf numFmtId="9" fontId="18" fillId="8" borderId="13" xfId="6" applyNumberFormat="1" applyFont="1" applyBorder="1" applyAlignment="1">
      <alignment horizontal="center" vertical="center" wrapText="1"/>
    </xf>
    <xf numFmtId="0" fontId="18" fillId="8" borderId="20" xfId="6" applyFont="1" applyBorder="1" applyAlignment="1">
      <alignment horizontal="center" vertical="center"/>
    </xf>
    <xf numFmtId="0" fontId="18" fillId="8" borderId="31" xfId="6" applyFont="1" applyBorder="1" applyAlignment="1">
      <alignment horizontal="center" vertical="center"/>
    </xf>
    <xf numFmtId="0" fontId="18" fillId="8" borderId="4" xfId="6" applyFont="1" applyBorder="1" applyAlignment="1">
      <alignment horizontal="center" vertical="center" wrapText="1"/>
    </xf>
    <xf numFmtId="44" fontId="18" fillId="8" borderId="20" xfId="6" applyNumberFormat="1" applyFont="1" applyBorder="1" applyAlignment="1">
      <alignment horizontal="center" vertical="center" wrapText="1"/>
    </xf>
    <xf numFmtId="44" fontId="18" fillId="8" borderId="16" xfId="6" applyNumberFormat="1" applyFont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left" vertical="center" wrapText="1"/>
    </xf>
    <xf numFmtId="0" fontId="20" fillId="7" borderId="2" xfId="0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44" fontId="22" fillId="20" borderId="36" xfId="0" applyNumberFormat="1" applyFont="1" applyFill="1" applyBorder="1" applyAlignment="1">
      <alignment horizontal="center" vertical="center"/>
    </xf>
    <xf numFmtId="44" fontId="22" fillId="20" borderId="24" xfId="0" applyNumberFormat="1" applyFont="1" applyFill="1" applyBorder="1" applyAlignment="1">
      <alignment horizontal="center" vertical="center"/>
    </xf>
    <xf numFmtId="4" fontId="22" fillId="19" borderId="2" xfId="0" applyNumberFormat="1" applyFont="1" applyFill="1" applyBorder="1" applyAlignment="1">
      <alignment horizontal="center" vertical="center"/>
    </xf>
    <xf numFmtId="4" fontId="22" fillId="19" borderId="1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2" fillId="9" borderId="51" xfId="0" applyNumberFormat="1" applyFont="1" applyFill="1" applyBorder="1" applyAlignment="1">
      <alignment horizontal="right" vertical="center" wrapText="1"/>
    </xf>
    <xf numFmtId="164" fontId="22" fillId="9" borderId="52" xfId="0" applyNumberFormat="1" applyFont="1" applyFill="1" applyBorder="1" applyAlignment="1">
      <alignment horizontal="right" vertical="center" wrapText="1"/>
    </xf>
    <xf numFmtId="164" fontId="22" fillId="9" borderId="35" xfId="0" applyNumberFormat="1" applyFont="1" applyFill="1" applyBorder="1" applyAlignment="1">
      <alignment horizontal="right" vertical="center" wrapText="1"/>
    </xf>
    <xf numFmtId="3" fontId="19" fillId="2" borderId="8" xfId="0" applyNumberFormat="1" applyFont="1" applyFill="1" applyBorder="1" applyAlignment="1">
      <alignment horizontal="center" vertical="center"/>
    </xf>
    <xf numFmtId="44" fontId="29" fillId="2" borderId="8" xfId="0" applyNumberFormat="1" applyFont="1" applyFill="1" applyBorder="1" applyAlignment="1">
      <alignment horizontal="center" vertical="center"/>
    </xf>
    <xf numFmtId="44" fontId="29" fillId="2" borderId="1" xfId="0" applyNumberFormat="1" applyFont="1" applyFill="1" applyBorder="1" applyAlignment="1">
      <alignment horizontal="center" vertical="center"/>
    </xf>
    <xf numFmtId="4" fontId="22" fillId="19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44" fontId="22" fillId="20" borderId="20" xfId="0" applyNumberFormat="1" applyFont="1" applyFill="1" applyBorder="1" applyAlignment="1">
      <alignment horizontal="center" vertical="center"/>
    </xf>
    <xf numFmtId="3" fontId="19" fillId="2" borderId="7" xfId="0" applyNumberFormat="1" applyFont="1" applyFill="1" applyBorder="1" applyAlignment="1">
      <alignment horizontal="center" vertical="center"/>
    </xf>
    <xf numFmtId="3" fontId="19" fillId="2" borderId="5" xfId="0" applyNumberFormat="1" applyFont="1" applyFill="1" applyBorder="1" applyAlignment="1">
      <alignment horizontal="center" vertical="center"/>
    </xf>
    <xf numFmtId="44" fontId="6" fillId="18" borderId="43" xfId="17" applyNumberFormat="1" applyBorder="1" applyAlignment="1">
      <alignment horizontal="left" vertical="top" wrapText="1"/>
    </xf>
    <xf numFmtId="4" fontId="22" fillId="19" borderId="4" xfId="0" applyNumberFormat="1" applyFont="1" applyFill="1" applyBorder="1" applyAlignment="1">
      <alignment horizontal="center" vertical="center"/>
    </xf>
    <xf numFmtId="4" fontId="22" fillId="19" borderId="7" xfId="0" applyNumberFormat="1" applyFont="1" applyFill="1" applyBorder="1" applyAlignment="1">
      <alignment horizontal="center" vertical="center"/>
    </xf>
    <xf numFmtId="4" fontId="22" fillId="19" borderId="5" xfId="0" applyNumberFormat="1" applyFont="1" applyFill="1" applyBorder="1" applyAlignment="1">
      <alignment horizontal="center" vertical="center"/>
    </xf>
    <xf numFmtId="44" fontId="22" fillId="20" borderId="6" xfId="0" applyNumberFormat="1" applyFont="1" applyFill="1" applyBorder="1" applyAlignment="1">
      <alignment horizontal="center" vertical="center"/>
    </xf>
    <xf numFmtId="44" fontId="22" fillId="20" borderId="10" xfId="0" applyNumberFormat="1" applyFont="1" applyFill="1" applyBorder="1" applyAlignment="1">
      <alignment horizontal="center" vertical="center"/>
    </xf>
    <xf numFmtId="44" fontId="22" fillId="20" borderId="9" xfId="0" applyNumberFormat="1" applyFont="1" applyFill="1" applyBorder="1" applyAlignment="1">
      <alignment horizontal="center" vertical="center"/>
    </xf>
    <xf numFmtId="44" fontId="22" fillId="20" borderId="11" xfId="0" applyNumberFormat="1" applyFont="1" applyFill="1" applyBorder="1" applyAlignment="1">
      <alignment horizontal="center" vertical="center"/>
    </xf>
    <xf numFmtId="4" fontId="22" fillId="19" borderId="27" xfId="0" applyNumberFormat="1" applyFont="1" applyFill="1" applyBorder="1" applyAlignment="1">
      <alignment horizontal="center" vertical="center"/>
    </xf>
    <xf numFmtId="4" fontId="22" fillId="19" borderId="25" xfId="0" applyNumberFormat="1" applyFont="1" applyFill="1" applyBorder="1" applyAlignment="1">
      <alignment horizontal="center" vertical="center"/>
    </xf>
    <xf numFmtId="44" fontId="18" fillId="8" borderId="29" xfId="6" applyNumberFormat="1" applyFont="1" applyBorder="1" applyAlignment="1">
      <alignment horizontal="center" vertical="center" wrapText="1"/>
    </xf>
    <xf numFmtId="44" fontId="18" fillId="8" borderId="26" xfId="6" applyNumberFormat="1" applyFont="1" applyBorder="1" applyAlignment="1">
      <alignment horizontal="center" vertical="center" wrapText="1"/>
    </xf>
    <xf numFmtId="4" fontId="22" fillId="19" borderId="19" xfId="0" applyNumberFormat="1" applyFont="1" applyFill="1" applyBorder="1" applyAlignment="1">
      <alignment horizontal="center" vertical="center"/>
    </xf>
    <xf numFmtId="4" fontId="22" fillId="19" borderId="18" xfId="0" applyNumberFormat="1" applyFont="1" applyFill="1" applyBorder="1" applyAlignment="1">
      <alignment horizontal="center" vertical="center"/>
    </xf>
    <xf numFmtId="0" fontId="35" fillId="16" borderId="0" xfId="0" applyFont="1" applyFill="1" applyAlignment="1">
      <alignment horizontal="left" vertical="top"/>
    </xf>
    <xf numFmtId="0" fontId="35" fillId="16" borderId="0" xfId="0" applyFont="1" applyFill="1" applyAlignment="1">
      <alignment horizontal="center" vertical="top"/>
    </xf>
    <xf numFmtId="9" fontId="18" fillId="8" borderId="50" xfId="6" applyNumberFormat="1" applyFont="1" applyBorder="1" applyAlignment="1">
      <alignment horizontal="center" vertical="center" wrapText="1"/>
    </xf>
    <xf numFmtId="9" fontId="18" fillId="8" borderId="54" xfId="6" applyNumberFormat="1" applyFont="1" applyBorder="1" applyAlignment="1">
      <alignment horizontal="center" vertical="center" wrapText="1"/>
    </xf>
    <xf numFmtId="9" fontId="18" fillId="8" borderId="55" xfId="6" applyNumberFormat="1" applyFont="1" applyBorder="1" applyAlignment="1">
      <alignment horizontal="center" vertical="center" wrapText="1"/>
    </xf>
    <xf numFmtId="9" fontId="18" fillId="8" borderId="56" xfId="6" applyNumberFormat="1" applyFont="1" applyBorder="1" applyAlignment="1">
      <alignment horizontal="center" vertical="center" wrapText="1"/>
    </xf>
    <xf numFmtId="44" fontId="21" fillId="2" borderId="2" xfId="0" applyNumberFormat="1" applyFont="1" applyFill="1" applyBorder="1" applyAlignment="1">
      <alignment horizontal="center" vertical="center"/>
    </xf>
    <xf numFmtId="44" fontId="21" fillId="2" borderId="1" xfId="0" applyNumberFormat="1" applyFont="1" applyFill="1" applyBorder="1" applyAlignment="1">
      <alignment horizontal="center" vertical="center"/>
    </xf>
    <xf numFmtId="44" fontId="21" fillId="2" borderId="7" xfId="0" applyNumberFormat="1" applyFont="1" applyFill="1" applyBorder="1" applyAlignment="1">
      <alignment horizontal="center" vertical="center"/>
    </xf>
    <xf numFmtId="44" fontId="21" fillId="2" borderId="5" xfId="0" applyNumberFormat="1" applyFont="1" applyFill="1" applyBorder="1" applyAlignment="1">
      <alignment horizontal="center" vertical="center"/>
    </xf>
    <xf numFmtId="4" fontId="22" fillId="19" borderId="39" xfId="0" applyNumberFormat="1" applyFont="1" applyFill="1" applyBorder="1" applyAlignment="1">
      <alignment horizontal="center" vertical="center"/>
    </xf>
    <xf numFmtId="4" fontId="22" fillId="19" borderId="38" xfId="0" applyNumberFormat="1" applyFont="1" applyFill="1" applyBorder="1" applyAlignment="1">
      <alignment horizontal="center" vertical="center"/>
    </xf>
    <xf numFmtId="44" fontId="22" fillId="20" borderId="16" xfId="0" applyNumberFormat="1" applyFont="1" applyFill="1" applyBorder="1" applyAlignment="1">
      <alignment horizontal="center" vertical="center"/>
    </xf>
    <xf numFmtId="44" fontId="22" fillId="20" borderId="17" xfId="0" applyNumberFormat="1" applyFont="1" applyFill="1" applyBorder="1" applyAlignment="1">
      <alignment horizontal="center" vertical="center"/>
    </xf>
    <xf numFmtId="4" fontId="22" fillId="19" borderId="29" xfId="0" applyNumberFormat="1" applyFont="1" applyFill="1" applyBorder="1" applyAlignment="1">
      <alignment horizontal="center" vertical="center"/>
    </xf>
    <xf numFmtId="0" fontId="12" fillId="10" borderId="25" xfId="0" applyFont="1" applyFill="1" applyBorder="1" applyAlignment="1">
      <alignment horizontal="left" vertical="top" wrapText="1"/>
    </xf>
    <xf numFmtId="0" fontId="12" fillId="10" borderId="28" xfId="0" applyFont="1" applyFill="1" applyBorder="1" applyAlignment="1">
      <alignment horizontal="left" vertical="top" wrapText="1"/>
    </xf>
    <xf numFmtId="0" fontId="12" fillId="10" borderId="32" xfId="0" applyFont="1" applyFill="1" applyBorder="1" applyAlignment="1">
      <alignment horizontal="left" vertical="top" wrapText="1"/>
    </xf>
    <xf numFmtId="44" fontId="29" fillId="2" borderId="2" xfId="0" applyNumberFormat="1" applyFont="1" applyFill="1" applyBorder="1" applyAlignment="1">
      <alignment horizontal="center" vertical="center"/>
    </xf>
    <xf numFmtId="44" fontId="29" fillId="2" borderId="4" xfId="0" applyNumberFormat="1" applyFont="1" applyFill="1" applyBorder="1" applyAlignment="1">
      <alignment horizontal="center" vertical="center"/>
    </xf>
    <xf numFmtId="44" fontId="22" fillId="20" borderId="37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</cellXfs>
  <cellStyles count="18">
    <cellStyle name="20% - Ênfase2" xfId="16" builtinId="34"/>
    <cellStyle name="20% - Ênfase4" xfId="17" builtinId="42"/>
    <cellStyle name="40% - Ênfase4" xfId="8" builtinId="43"/>
    <cellStyle name="Bom" xfId="11" builtinId="26"/>
    <cellStyle name="Ênfase2" xfId="6" builtinId="33"/>
    <cellStyle name="Entrada" xfId="13" builtinId="20"/>
    <cellStyle name="Hiperlink" xfId="1" builtinId="8"/>
    <cellStyle name="Neutro" xfId="12" builtinId="28"/>
    <cellStyle name="Normal" xfId="0" builtinId="0"/>
    <cellStyle name="Normal 2" xfId="3" xr:uid="{00000000-0005-0000-0000-000009000000}"/>
    <cellStyle name="Porcentagem" xfId="14" builtinId="5"/>
    <cellStyle name="Porcentagem 2" xfId="5" xr:uid="{00000000-0005-0000-0000-00000B000000}"/>
    <cellStyle name="Porcentagem 3" xfId="4" xr:uid="{00000000-0005-0000-0000-00000C000000}"/>
    <cellStyle name="Ruim" xfId="15" builtinId="27"/>
    <cellStyle name="Título 1" xfId="7" builtinId="16"/>
    <cellStyle name="Título 2" xfId="9" builtinId="17"/>
    <cellStyle name="Título 3" xfId="10" builtinId="18"/>
    <cellStyle name="Vírgula 2" xfId="2" xr:uid="{00000000-0005-0000-0000-000011000000}"/>
  </cellStyles>
  <dxfs count="148"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2865</xdr:colOff>
      <xdr:row>5</xdr:row>
      <xdr:rowOff>34290</xdr:rowOff>
    </xdr:to>
    <xdr:pic>
      <xdr:nvPicPr>
        <xdr:cNvPr id="4" name="Imagem 3" descr="Jurisprudência">
          <a:extLst>
            <a:ext uri="{FF2B5EF4-FFF2-40B4-BE49-F238E27FC236}">
              <a16:creationId xmlns:a16="http://schemas.microsoft.com/office/drawing/2014/main" id="{E932DD4F-3A92-46EB-AA1F-0F0F1156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21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356234</xdr:colOff>
      <xdr:row>17</xdr:row>
      <xdr:rowOff>131445</xdr:rowOff>
    </xdr:from>
    <xdr:to>
      <xdr:col>6</xdr:col>
      <xdr:colOff>1002029</xdr:colOff>
      <xdr:row>18</xdr:row>
      <xdr:rowOff>161925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736EEA42-5B29-41C0-9F5F-EE7DB6D37C39}"/>
            </a:ext>
          </a:extLst>
        </xdr:cNvPr>
        <xdr:cNvSpPr/>
      </xdr:nvSpPr>
      <xdr:spPr>
        <a:xfrm>
          <a:off x="5299709" y="3589020"/>
          <a:ext cx="645795" cy="2495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6F39F6E9-98BC-4E61-8973-37D09814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DBC377-C9B0-4CFD-A81F-0B3AFBD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85C53E67-855F-4221-9261-2A64096A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eroymerlin.com.br/primer-manta-vedacit-18l-preta-vedacit_87006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4" tint="-0.249977111117893"/>
  </sheetPr>
  <dimension ref="A3:W88"/>
  <sheetViews>
    <sheetView showGridLines="0" tabSelected="1" topLeftCell="A23" zoomScale="90" zoomScaleNormal="90" workbookViewId="0">
      <selection activeCell="G62" sqref="G62"/>
    </sheetView>
  </sheetViews>
  <sheetFormatPr defaultColWidth="9.140625" defaultRowHeight="15" x14ac:dyDescent="0.25"/>
  <cols>
    <col min="1" max="1" width="4.140625" style="20" customWidth="1"/>
    <col min="2" max="2" width="25.140625" customWidth="1"/>
    <col min="3" max="3" width="6.28515625" customWidth="1"/>
    <col min="4" max="4" width="5.42578125" style="20" customWidth="1"/>
    <col min="5" max="5" width="32.28515625" style="13" customWidth="1"/>
    <col min="6" max="6" width="10.85546875" style="27" customWidth="1"/>
    <col min="7" max="7" width="23.5703125" style="13" customWidth="1"/>
    <col min="8" max="8" width="5.7109375" style="13" customWidth="1"/>
    <col min="9" max="9" width="22.7109375" style="13" customWidth="1"/>
    <col min="10" max="10" width="12" style="13" customWidth="1"/>
    <col min="11" max="11" width="7.5703125" hidden="1" customWidth="1"/>
    <col min="12" max="12" width="9.5703125" hidden="1" customWidth="1"/>
    <col min="13" max="13" width="14.42578125" customWidth="1"/>
    <col min="14" max="14" width="8" bestFit="1" customWidth="1"/>
    <col min="15" max="15" width="21.42578125" customWidth="1"/>
    <col min="16" max="16" width="11.7109375" customWidth="1"/>
    <col min="17" max="17" width="13.7109375" customWidth="1"/>
    <col min="18" max="18" width="7.85546875" customWidth="1"/>
    <col min="19" max="19" width="12" bestFit="1" customWidth="1"/>
    <col min="20" max="20" width="5.85546875" customWidth="1"/>
    <col min="23" max="23" width="11.5703125" bestFit="1" customWidth="1"/>
  </cols>
  <sheetData>
    <row r="3" spans="1:18" x14ac:dyDescent="0.25">
      <c r="E3"/>
    </row>
    <row r="6" spans="1:18" x14ac:dyDescent="0.25">
      <c r="A6" s="79" t="s">
        <v>0</v>
      </c>
      <c r="B6" s="80"/>
      <c r="C6" s="80"/>
      <c r="D6" s="81"/>
      <c r="E6" s="82"/>
    </row>
    <row r="7" spans="1:18" x14ac:dyDescent="0.25">
      <c r="A7" s="79" t="s">
        <v>89</v>
      </c>
      <c r="B7" s="80"/>
      <c r="C7" s="80"/>
      <c r="D7" s="81"/>
      <c r="E7" s="82"/>
    </row>
    <row r="8" spans="1:18" x14ac:dyDescent="0.25">
      <c r="A8" s="79" t="s">
        <v>92</v>
      </c>
      <c r="B8" s="80"/>
      <c r="C8" s="80"/>
      <c r="D8" s="81"/>
      <c r="E8" s="82"/>
    </row>
    <row r="9" spans="1:18" x14ac:dyDescent="0.25">
      <c r="A9" s="31"/>
    </row>
    <row r="10" spans="1:18" ht="20.25" thickBot="1" x14ac:dyDescent="0.35">
      <c r="A10" s="138" t="s">
        <v>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</row>
    <row r="11" spans="1:18" ht="15.75" thickTop="1" x14ac:dyDescent="0.25">
      <c r="A11" s="31"/>
    </row>
    <row r="12" spans="1:18" ht="18" thickBot="1" x14ac:dyDescent="0.35">
      <c r="A12" s="51" t="s">
        <v>4</v>
      </c>
      <c r="B12" s="52"/>
      <c r="C12" s="52"/>
      <c r="D12" s="53"/>
      <c r="E12" s="54"/>
      <c r="F12" s="48"/>
    </row>
    <row r="13" spans="1:18" ht="16.5" thickTop="1" thickBot="1" x14ac:dyDescent="0.3">
      <c r="A13" s="23"/>
      <c r="H13" s="66" t="s">
        <v>3</v>
      </c>
      <c r="I13" s="67"/>
      <c r="J13" s="67"/>
      <c r="K13" s="68"/>
      <c r="L13" s="68"/>
      <c r="M13" s="68"/>
      <c r="N13" s="68"/>
      <c r="O13" s="68"/>
      <c r="P13" s="68"/>
    </row>
    <row r="14" spans="1:18" ht="18" customHeight="1" thickTop="1" thickBot="1" x14ac:dyDescent="0.3">
      <c r="A14" s="75" t="s">
        <v>2</v>
      </c>
      <c r="B14" s="49"/>
      <c r="C14" s="49"/>
      <c r="D14" s="49"/>
      <c r="E14" s="50"/>
      <c r="F14" s="40"/>
      <c r="G14" s="29"/>
      <c r="H14" s="65">
        <v>0.3</v>
      </c>
      <c r="I14" s="193" t="s">
        <v>79</v>
      </c>
      <c r="J14" s="193"/>
      <c r="K14" s="193"/>
      <c r="L14" s="193"/>
      <c r="M14" s="193"/>
      <c r="N14" s="193"/>
      <c r="O14" s="193"/>
      <c r="P14" s="193"/>
      <c r="R14" s="32"/>
    </row>
    <row r="15" spans="1:18" ht="18" customHeight="1" x14ac:dyDescent="0.25">
      <c r="A15" s="76" t="s">
        <v>69</v>
      </c>
      <c r="B15" s="41"/>
      <c r="C15" s="41"/>
      <c r="D15" s="42"/>
      <c r="E15" s="43"/>
      <c r="F15" s="55"/>
      <c r="G15" s="29"/>
      <c r="H15" s="62">
        <v>0.7</v>
      </c>
      <c r="I15" s="69" t="s">
        <v>73</v>
      </c>
      <c r="J15" s="69"/>
      <c r="K15" s="69"/>
      <c r="L15" s="69"/>
      <c r="M15" s="69"/>
      <c r="N15" s="69"/>
      <c r="O15" s="69"/>
      <c r="P15" s="70"/>
      <c r="R15" s="32"/>
    </row>
    <row r="16" spans="1:18" ht="21" customHeight="1" x14ac:dyDescent="0.25">
      <c r="A16" s="31" t="s">
        <v>5</v>
      </c>
      <c r="B16" s="32"/>
      <c r="C16" s="32"/>
      <c r="D16" s="33"/>
      <c r="E16" s="38">
        <f>AVERAGE(I50:I53)</f>
        <v>1335.8899999999999</v>
      </c>
      <c r="F16" s="35"/>
      <c r="G16" s="29"/>
      <c r="H16" s="63"/>
      <c r="P16" s="64"/>
      <c r="Q16" s="64"/>
      <c r="R16" s="32"/>
    </row>
    <row r="17" spans="1:19" ht="16.149999999999999" customHeight="1" x14ac:dyDescent="0.25">
      <c r="A17" s="31" t="s">
        <v>6</v>
      </c>
      <c r="B17" s="32"/>
      <c r="C17" s="32"/>
      <c r="D17" s="33"/>
      <c r="E17" s="38">
        <f>_xlfn.STDEV.S(I50:I53)</f>
        <v>845.6434140148358</v>
      </c>
      <c r="F17" s="36"/>
      <c r="G17" s="29"/>
      <c r="H17" s="74" t="s">
        <v>43</v>
      </c>
      <c r="I17" s="71"/>
      <c r="J17" s="72"/>
      <c r="K17" s="47"/>
      <c r="L17" s="47"/>
      <c r="M17" s="47"/>
      <c r="N17" s="47"/>
      <c r="O17" s="47"/>
      <c r="P17" s="47"/>
      <c r="Q17" s="47"/>
      <c r="R17" s="32"/>
    </row>
    <row r="18" spans="1:19" ht="17.45" customHeight="1" x14ac:dyDescent="0.25">
      <c r="A18" s="31" t="s">
        <v>25</v>
      </c>
      <c r="B18" s="32"/>
      <c r="C18" s="32"/>
      <c r="D18" s="33"/>
      <c r="E18" s="39">
        <f>(E17/E16)*100</f>
        <v>63.301874706363236</v>
      </c>
      <c r="F18" s="36"/>
      <c r="G18" s="29"/>
      <c r="H18" s="72"/>
      <c r="I18" s="72"/>
      <c r="J18" s="72"/>
      <c r="K18" s="47"/>
      <c r="L18" s="47"/>
      <c r="M18" s="47"/>
      <c r="N18" s="47"/>
      <c r="O18" s="47"/>
      <c r="P18" s="47"/>
      <c r="Q18" s="47"/>
      <c r="R18" s="32"/>
    </row>
    <row r="19" spans="1:19" ht="16.149999999999999" customHeight="1" x14ac:dyDescent="0.25">
      <c r="A19" s="31" t="s">
        <v>7</v>
      </c>
      <c r="B19" s="32"/>
      <c r="C19" s="32"/>
      <c r="D19" s="33"/>
      <c r="E19" s="61" t="str">
        <f>IF(E18&gt;25,"Mediana","Média")</f>
        <v>Mediana</v>
      </c>
      <c r="F19" s="37"/>
      <c r="G19" s="29"/>
      <c r="H19" s="73">
        <v>0.25</v>
      </c>
      <c r="I19" s="72" t="s">
        <v>44</v>
      </c>
      <c r="J19" s="72" t="s">
        <v>5</v>
      </c>
      <c r="K19" s="56"/>
      <c r="L19" s="57"/>
      <c r="M19" s="58"/>
      <c r="N19" s="58"/>
      <c r="O19" s="58"/>
      <c r="P19" s="47"/>
      <c r="Q19" s="47"/>
      <c r="R19" s="32"/>
    </row>
    <row r="20" spans="1:19" ht="22.15" customHeight="1" x14ac:dyDescent="0.25">
      <c r="A20" s="31" t="s">
        <v>8</v>
      </c>
      <c r="B20" s="32"/>
      <c r="C20" s="32"/>
      <c r="D20" s="33"/>
      <c r="E20" s="38">
        <f>MIN(I49:I53)</f>
        <v>746.03</v>
      </c>
      <c r="F20" s="35"/>
      <c r="G20" s="29"/>
      <c r="H20" s="72"/>
      <c r="I20" s="72" t="s">
        <v>45</v>
      </c>
      <c r="J20" s="72" t="s">
        <v>46</v>
      </c>
      <c r="K20" s="59"/>
      <c r="L20" s="45"/>
      <c r="M20" s="58"/>
      <c r="N20" s="58"/>
      <c r="O20" s="58"/>
      <c r="P20" s="47"/>
      <c r="Q20" s="47"/>
      <c r="R20" s="32"/>
    </row>
    <row r="21" spans="1:19" ht="13.15" customHeight="1" x14ac:dyDescent="0.25">
      <c r="A21" s="76" t="s">
        <v>70</v>
      </c>
      <c r="B21" s="41"/>
      <c r="C21" s="41"/>
      <c r="D21" s="42"/>
      <c r="E21" s="43"/>
      <c r="F21" s="40"/>
      <c r="G21" s="29"/>
      <c r="K21" s="59"/>
      <c r="L21" s="45"/>
      <c r="M21" s="58"/>
      <c r="N21" s="58"/>
      <c r="O21" s="58"/>
      <c r="P21" s="47"/>
      <c r="Q21" s="47"/>
      <c r="R21" s="32"/>
    </row>
    <row r="22" spans="1:19" ht="15.6" customHeight="1" thickBot="1" x14ac:dyDescent="0.3">
      <c r="A22" s="31" t="s">
        <v>5</v>
      </c>
      <c r="B22" s="32"/>
      <c r="C22" s="32"/>
      <c r="D22" s="33"/>
      <c r="E22" s="38">
        <f>AVERAGE(I55:I58)</f>
        <v>1818.0974999999999</v>
      </c>
      <c r="F22" s="40"/>
      <c r="G22" s="117"/>
      <c r="H22" s="106" t="s">
        <v>47</v>
      </c>
      <c r="I22" s="106"/>
      <c r="J22" s="106"/>
      <c r="K22" s="106"/>
      <c r="L22" s="106"/>
      <c r="M22" s="106"/>
      <c r="N22" s="106"/>
      <c r="O22" s="107"/>
      <c r="P22" s="107"/>
      <c r="Q22" s="107"/>
      <c r="R22" s="107"/>
      <c r="S22" s="107"/>
    </row>
    <row r="23" spans="1:19" ht="13.15" customHeight="1" thickTop="1" thickBot="1" x14ac:dyDescent="0.3">
      <c r="A23" s="31" t="s">
        <v>6</v>
      </c>
      <c r="B23" s="32"/>
      <c r="C23" s="32"/>
      <c r="D23" s="33"/>
      <c r="E23" s="38">
        <f>_xlfn.STDEV.S(I55:I58)</f>
        <v>766.27556302655694</v>
      </c>
      <c r="F23" s="40"/>
      <c r="G23" s="116"/>
      <c r="H23" s="106"/>
      <c r="I23" s="106"/>
      <c r="J23" s="106"/>
      <c r="K23" s="106"/>
      <c r="L23" s="106"/>
      <c r="M23" s="106"/>
      <c r="N23" s="106"/>
      <c r="O23" s="107"/>
      <c r="P23" s="107"/>
      <c r="Q23" s="107"/>
      <c r="R23" s="107"/>
      <c r="S23" s="107"/>
    </row>
    <row r="24" spans="1:19" ht="13.9" customHeight="1" thickTop="1" x14ac:dyDescent="0.25">
      <c r="A24" s="31" t="s">
        <v>25</v>
      </c>
      <c r="B24" s="32"/>
      <c r="C24" s="32"/>
      <c r="D24" s="33"/>
      <c r="E24" s="39">
        <f>(E23/E22)*100</f>
        <v>42.147110538711871</v>
      </c>
      <c r="F24" s="40"/>
      <c r="G24" s="115"/>
      <c r="H24" s="107"/>
      <c r="I24" s="108"/>
      <c r="J24" s="107"/>
      <c r="K24" s="107"/>
      <c r="L24" s="107"/>
      <c r="M24" s="107"/>
      <c r="N24" s="107"/>
      <c r="O24" s="107"/>
      <c r="P24" s="107"/>
      <c r="Q24" s="107"/>
      <c r="R24" s="107"/>
      <c r="S24" s="107"/>
    </row>
    <row r="25" spans="1:19" ht="15" customHeight="1" x14ac:dyDescent="0.25">
      <c r="A25" s="31" t="s">
        <v>7</v>
      </c>
      <c r="B25" s="32"/>
      <c r="C25" s="32"/>
      <c r="D25" s="33"/>
      <c r="E25" s="61" t="str">
        <f>IF(E24&gt;25,"Mediana","Média")</f>
        <v>Mediana</v>
      </c>
      <c r="F25" s="40"/>
      <c r="G25" s="115"/>
      <c r="H25" s="111" t="s">
        <v>48</v>
      </c>
      <c r="I25" s="111"/>
      <c r="J25" s="111"/>
      <c r="K25" s="111"/>
      <c r="L25" s="111"/>
      <c r="M25" s="111"/>
      <c r="N25" s="111"/>
      <c r="O25" s="111"/>
      <c r="P25" s="111"/>
      <c r="Q25" s="107"/>
      <c r="R25" s="108" t="s">
        <v>49</v>
      </c>
      <c r="S25" s="107"/>
    </row>
    <row r="26" spans="1:19" ht="18.600000000000001" customHeight="1" x14ac:dyDescent="0.25">
      <c r="A26" s="31" t="s">
        <v>8</v>
      </c>
      <c r="B26" s="32"/>
      <c r="C26" s="32"/>
      <c r="D26" s="33"/>
      <c r="E26" s="38">
        <f>MIN(I54:I58)</f>
        <v>1031.67</v>
      </c>
      <c r="F26" s="55"/>
      <c r="G26" s="115"/>
      <c r="H26" s="107" t="s">
        <v>50</v>
      </c>
      <c r="I26" s="109" t="s">
        <v>51</v>
      </c>
      <c r="J26" s="109"/>
      <c r="K26" s="109"/>
      <c r="L26" s="109"/>
      <c r="M26" s="109"/>
      <c r="N26" s="109"/>
      <c r="O26" s="109"/>
      <c r="P26" s="109"/>
      <c r="Q26" s="107"/>
      <c r="R26" s="110" t="s">
        <v>80</v>
      </c>
      <c r="S26" s="107"/>
    </row>
    <row r="27" spans="1:19" ht="19.899999999999999" customHeight="1" x14ac:dyDescent="0.25">
      <c r="A27" s="76" t="s">
        <v>71</v>
      </c>
      <c r="B27" s="76"/>
      <c r="C27" s="41"/>
      <c r="D27" s="42"/>
      <c r="E27" s="43"/>
      <c r="F27"/>
      <c r="G27" s="115"/>
      <c r="H27" s="107" t="s">
        <v>52</v>
      </c>
      <c r="I27" s="109" t="s">
        <v>53</v>
      </c>
      <c r="J27" s="109"/>
      <c r="K27" s="109"/>
      <c r="L27" s="109"/>
      <c r="M27" s="109"/>
      <c r="N27" s="109"/>
      <c r="O27" s="109"/>
      <c r="P27" s="109"/>
      <c r="Q27" s="107"/>
      <c r="R27" s="110" t="s">
        <v>80</v>
      </c>
      <c r="S27" s="107"/>
    </row>
    <row r="28" spans="1:19" x14ac:dyDescent="0.25">
      <c r="A28" s="31" t="s">
        <v>5</v>
      </c>
      <c r="B28" s="32"/>
      <c r="C28" s="32"/>
      <c r="D28" s="33"/>
      <c r="E28" s="38">
        <f>AVERAGE(I60:I64)</f>
        <v>1990.8764999999999</v>
      </c>
      <c r="F28" s="48"/>
      <c r="G28" s="115"/>
      <c r="H28" s="107" t="s">
        <v>54</v>
      </c>
      <c r="I28" s="109" t="s">
        <v>55</v>
      </c>
      <c r="J28" s="109"/>
      <c r="K28" s="109"/>
      <c r="L28" s="109"/>
      <c r="M28" s="109"/>
      <c r="N28" s="109"/>
      <c r="O28" s="109"/>
      <c r="P28" s="109"/>
      <c r="Q28" s="107"/>
      <c r="R28" s="110" t="s">
        <v>80</v>
      </c>
      <c r="S28" s="107"/>
    </row>
    <row r="29" spans="1:19" x14ac:dyDescent="0.25">
      <c r="A29" s="31" t="s">
        <v>6</v>
      </c>
      <c r="B29" s="32"/>
      <c r="C29" s="32"/>
      <c r="D29" s="33"/>
      <c r="E29" s="38">
        <f>_xlfn.STDEV.S(I60:I64)</f>
        <v>772.70178444614066</v>
      </c>
      <c r="F29" s="35"/>
      <c r="G29" s="116"/>
      <c r="H29" s="107" t="s">
        <v>56</v>
      </c>
      <c r="I29" s="109" t="s">
        <v>57</v>
      </c>
      <c r="J29" s="109"/>
      <c r="K29" s="109"/>
      <c r="L29" s="109"/>
      <c r="M29" s="109"/>
      <c r="N29" s="109"/>
      <c r="O29" s="109"/>
      <c r="P29" s="109"/>
      <c r="Q29" s="107"/>
      <c r="R29" s="110" t="s">
        <v>80</v>
      </c>
      <c r="S29" s="107"/>
    </row>
    <row r="30" spans="1:19" x14ac:dyDescent="0.25">
      <c r="A30" s="31" t="s">
        <v>25</v>
      </c>
      <c r="B30" s="32"/>
      <c r="C30" s="32"/>
      <c r="D30" s="33"/>
      <c r="E30" s="39">
        <f>(E29/E28)*100</f>
        <v>38.812140504252305</v>
      </c>
      <c r="F30" s="36"/>
      <c r="G30" s="115"/>
      <c r="H30" s="107" t="s">
        <v>58</v>
      </c>
      <c r="I30" s="109" t="s">
        <v>88</v>
      </c>
      <c r="J30" s="109"/>
      <c r="K30" s="109"/>
      <c r="L30" s="109"/>
      <c r="M30" s="109"/>
      <c r="N30" s="109"/>
      <c r="O30" s="109"/>
      <c r="P30" s="109"/>
      <c r="Q30" s="107"/>
      <c r="R30" s="110" t="s">
        <v>81</v>
      </c>
      <c r="S30" s="107"/>
    </row>
    <row r="31" spans="1:19" ht="14.45" customHeight="1" x14ac:dyDescent="0.25">
      <c r="A31" s="31" t="s">
        <v>7</v>
      </c>
      <c r="B31" s="32"/>
      <c r="C31" s="32"/>
      <c r="D31" s="33"/>
      <c r="E31" s="61" t="str">
        <f>IF(E30&gt;25,"Mediana","Média")</f>
        <v>Mediana</v>
      </c>
      <c r="F31" s="36"/>
      <c r="G31" s="115"/>
      <c r="H31" s="107" t="s">
        <v>59</v>
      </c>
      <c r="I31" s="109" t="s">
        <v>104</v>
      </c>
      <c r="J31" s="109"/>
      <c r="K31" s="109"/>
      <c r="L31" s="109"/>
      <c r="M31" s="109"/>
      <c r="N31" s="109"/>
      <c r="O31" s="109"/>
      <c r="P31" s="109"/>
      <c r="Q31" s="107"/>
      <c r="R31" s="110" t="s">
        <v>80</v>
      </c>
      <c r="S31" s="107"/>
    </row>
    <row r="32" spans="1:19" ht="14.45" customHeight="1" x14ac:dyDescent="0.25">
      <c r="A32" s="31" t="s">
        <v>8</v>
      </c>
      <c r="B32" s="32"/>
      <c r="C32" s="32"/>
      <c r="D32" s="33"/>
      <c r="E32" s="38">
        <f>MIN(I59:I64)</f>
        <v>1155.1624999999999</v>
      </c>
      <c r="F32" s="37"/>
      <c r="G32" s="115"/>
      <c r="H32" s="107" t="s">
        <v>60</v>
      </c>
      <c r="I32" s="109" t="s">
        <v>91</v>
      </c>
      <c r="J32" s="109"/>
      <c r="K32" s="109"/>
      <c r="L32" s="109"/>
      <c r="M32" s="109"/>
      <c r="N32" s="109"/>
      <c r="O32" s="109"/>
      <c r="P32" s="109"/>
      <c r="Q32" s="107"/>
      <c r="R32" s="110" t="s">
        <v>105</v>
      </c>
      <c r="S32" s="107"/>
    </row>
    <row r="33" spans="1:19" x14ac:dyDescent="0.25">
      <c r="A33" s="76" t="s">
        <v>72</v>
      </c>
      <c r="B33" s="41"/>
      <c r="C33" s="41"/>
      <c r="D33" s="42"/>
      <c r="E33" s="43"/>
      <c r="F33" s="35"/>
      <c r="G33" s="115"/>
      <c r="H33" s="107" t="s">
        <v>61</v>
      </c>
      <c r="I33" s="109" t="s">
        <v>62</v>
      </c>
      <c r="J33" s="109"/>
      <c r="K33" s="109"/>
      <c r="L33" s="109"/>
      <c r="M33" s="109"/>
      <c r="N33" s="109"/>
      <c r="O33" s="109"/>
      <c r="P33" s="109"/>
      <c r="Q33" s="107"/>
      <c r="R33" s="110" t="s">
        <v>80</v>
      </c>
      <c r="S33" s="107"/>
    </row>
    <row r="34" spans="1:19" x14ac:dyDescent="0.25">
      <c r="A34" s="31" t="s">
        <v>5</v>
      </c>
      <c r="B34" s="32"/>
      <c r="C34" s="32"/>
      <c r="D34" s="33"/>
      <c r="E34" s="38">
        <f>AVERAGE($I$66:$I$70)</f>
        <v>1970.8544999999999</v>
      </c>
      <c r="F34" s="34"/>
      <c r="G34" s="115"/>
      <c r="H34" s="107" t="s">
        <v>63</v>
      </c>
      <c r="I34" s="109" t="s">
        <v>64</v>
      </c>
      <c r="J34" s="109"/>
      <c r="K34" s="109"/>
      <c r="L34" s="109"/>
      <c r="M34" s="109"/>
      <c r="N34" s="109"/>
      <c r="O34" s="109"/>
      <c r="P34" s="109"/>
      <c r="Q34" s="107"/>
      <c r="R34" s="110" t="s">
        <v>81</v>
      </c>
      <c r="S34" s="107"/>
    </row>
    <row r="35" spans="1:19" x14ac:dyDescent="0.25">
      <c r="A35" s="31" t="s">
        <v>6</v>
      </c>
      <c r="B35" s="32"/>
      <c r="C35" s="32"/>
      <c r="D35" s="33"/>
      <c r="E35" s="38">
        <f>_xlfn.STDEV.S($I$66:$I$70)</f>
        <v>782.21789244669537</v>
      </c>
      <c r="F35" s="60"/>
      <c r="G35" s="116"/>
      <c r="H35" s="107" t="s">
        <v>65</v>
      </c>
      <c r="I35" s="109" t="s">
        <v>66</v>
      </c>
      <c r="J35" s="109"/>
      <c r="K35" s="109"/>
      <c r="L35" s="109"/>
      <c r="M35" s="109"/>
      <c r="N35" s="109"/>
      <c r="O35" s="109"/>
      <c r="P35" s="109"/>
      <c r="Q35" s="107"/>
      <c r="R35" s="110" t="s">
        <v>80</v>
      </c>
      <c r="S35" s="107"/>
    </row>
    <row r="36" spans="1:19" ht="14.45" customHeight="1" x14ac:dyDescent="0.25">
      <c r="A36" s="31" t="s">
        <v>25</v>
      </c>
      <c r="B36" s="32"/>
      <c r="C36" s="32"/>
      <c r="D36" s="33"/>
      <c r="E36" s="39">
        <f>(E35/E34)*100</f>
        <v>39.689276526841297</v>
      </c>
      <c r="F36" s="35"/>
      <c r="G36" s="115"/>
      <c r="H36" s="107" t="s">
        <v>82</v>
      </c>
      <c r="I36" s="107" t="s">
        <v>83</v>
      </c>
      <c r="J36" s="107"/>
      <c r="K36" s="107"/>
      <c r="L36" s="107"/>
      <c r="M36" s="107"/>
      <c r="N36" s="107"/>
      <c r="O36" s="107"/>
      <c r="P36" s="107"/>
      <c r="Q36" s="107"/>
      <c r="R36" s="110" t="s">
        <v>105</v>
      </c>
      <c r="S36" s="107"/>
    </row>
    <row r="37" spans="1:19" ht="18" customHeight="1" x14ac:dyDescent="0.25">
      <c r="A37" s="31" t="s">
        <v>7</v>
      </c>
      <c r="B37" s="32"/>
      <c r="C37" s="32"/>
      <c r="D37" s="33"/>
      <c r="E37" s="61" t="str">
        <f>IF(E36&gt;25,"Mediana","Média")</f>
        <v>Mediana</v>
      </c>
      <c r="F37" s="36"/>
      <c r="G37" s="115"/>
      <c r="H37" s="108" t="s">
        <v>67</v>
      </c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</row>
    <row r="38" spans="1:19" ht="14.45" customHeight="1" x14ac:dyDescent="0.25">
      <c r="A38" s="31" t="s">
        <v>8</v>
      </c>
      <c r="B38" s="32"/>
      <c r="C38" s="32"/>
      <c r="D38" s="33"/>
      <c r="E38" s="38">
        <f>MIN($I$65:$I$70)</f>
        <v>1155.1624999999999</v>
      </c>
      <c r="F38" s="36"/>
      <c r="G38" s="115"/>
      <c r="H38" s="109" t="s">
        <v>84</v>
      </c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1:19" x14ac:dyDescent="0.25">
      <c r="A39" s="128"/>
      <c r="B39" s="83"/>
      <c r="C39" s="83"/>
      <c r="D39" s="56"/>
      <c r="E39" s="57"/>
      <c r="F39" s="37"/>
      <c r="G39" s="115"/>
      <c r="H39" s="109" t="s">
        <v>85</v>
      </c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</row>
    <row r="40" spans="1:19" x14ac:dyDescent="0.25">
      <c r="A40" s="31"/>
      <c r="B40" s="32"/>
      <c r="C40" s="32"/>
      <c r="D40" s="33"/>
      <c r="E40" s="38"/>
      <c r="F40" s="35"/>
      <c r="G40" s="115"/>
      <c r="H40" s="107" t="s">
        <v>86</v>
      </c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1:19" x14ac:dyDescent="0.25">
      <c r="A41" s="31"/>
      <c r="B41" s="32"/>
      <c r="C41" s="32"/>
      <c r="D41" s="33"/>
      <c r="E41" s="38"/>
      <c r="F41" s="35"/>
      <c r="G41" s="117"/>
      <c r="H41" s="207" t="s">
        <v>87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107"/>
    </row>
    <row r="42" spans="1:19" x14ac:dyDescent="0.25">
      <c r="A42" s="31"/>
      <c r="B42" s="32"/>
      <c r="C42" s="32"/>
      <c r="D42" s="33"/>
      <c r="E42" s="39"/>
      <c r="F42" s="35"/>
      <c r="G42" s="29"/>
      <c r="H42" s="208" t="s">
        <v>68</v>
      </c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107"/>
    </row>
    <row r="43" spans="1:19" x14ac:dyDescent="0.25">
      <c r="A43" s="31"/>
      <c r="B43" s="32"/>
      <c r="C43" s="32"/>
      <c r="D43" s="33"/>
      <c r="E43" s="84"/>
      <c r="F43" s="35"/>
      <c r="G43" s="29"/>
      <c r="H43" s="207" t="s">
        <v>87</v>
      </c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107"/>
    </row>
    <row r="44" spans="1:19" x14ac:dyDescent="0.25">
      <c r="A44" s="31"/>
      <c r="B44" s="32"/>
      <c r="C44" s="32"/>
      <c r="D44" s="33"/>
      <c r="E44" s="38"/>
      <c r="F44" s="35"/>
      <c r="G44" s="29"/>
      <c r="H44" s="208" t="s">
        <v>68</v>
      </c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107"/>
    </row>
    <row r="45" spans="1:19" x14ac:dyDescent="0.25">
      <c r="A45" s="31"/>
      <c r="B45" s="32"/>
      <c r="C45" s="32"/>
      <c r="D45" s="33"/>
      <c r="E45" s="38"/>
      <c r="F45" s="35"/>
      <c r="G45" s="29"/>
    </row>
    <row r="46" spans="1:19" ht="15.75" thickBot="1" x14ac:dyDescent="0.3">
      <c r="A46" s="31"/>
      <c r="B46" s="32"/>
      <c r="C46" s="32"/>
      <c r="D46" s="33"/>
      <c r="E46" s="38"/>
      <c r="F46" s="35"/>
      <c r="G46" s="29"/>
    </row>
    <row r="47" spans="1:19" ht="15" customHeight="1" x14ac:dyDescent="0.25">
      <c r="A47" s="149" t="s">
        <v>9</v>
      </c>
      <c r="B47" s="139" t="s">
        <v>10</v>
      </c>
      <c r="C47" s="139" t="s">
        <v>11</v>
      </c>
      <c r="D47" s="139" t="s">
        <v>12</v>
      </c>
      <c r="E47" s="139" t="s">
        <v>13</v>
      </c>
      <c r="F47" s="139" t="s">
        <v>14</v>
      </c>
      <c r="G47" s="139" t="s">
        <v>15</v>
      </c>
      <c r="H47" s="143" t="s">
        <v>16</v>
      </c>
      <c r="I47" s="203" t="s">
        <v>17</v>
      </c>
      <c r="J47" s="203" t="s">
        <v>42</v>
      </c>
      <c r="K47" s="145" t="s">
        <v>75</v>
      </c>
      <c r="L47" s="147" t="s">
        <v>74</v>
      </c>
      <c r="M47" s="141" t="s">
        <v>18</v>
      </c>
      <c r="N47" s="209" t="s">
        <v>76</v>
      </c>
      <c r="O47" s="210"/>
      <c r="P47" s="152" t="s">
        <v>19</v>
      </c>
      <c r="Q47" s="153"/>
    </row>
    <row r="48" spans="1:19" s="6" customFormat="1" ht="32.25" customHeight="1" thickBot="1" x14ac:dyDescent="0.3">
      <c r="A48" s="150"/>
      <c r="B48" s="151"/>
      <c r="C48" s="151"/>
      <c r="D48" s="140"/>
      <c r="E48" s="140"/>
      <c r="F48" s="140"/>
      <c r="G48" s="140"/>
      <c r="H48" s="144"/>
      <c r="I48" s="204"/>
      <c r="J48" s="204"/>
      <c r="K48" s="146"/>
      <c r="L48" s="148"/>
      <c r="M48" s="142"/>
      <c r="N48" s="211"/>
      <c r="O48" s="212"/>
      <c r="P48" s="131" t="s">
        <v>20</v>
      </c>
      <c r="Q48" s="132" t="s">
        <v>21</v>
      </c>
    </row>
    <row r="49" spans="1:17" hidden="1" x14ac:dyDescent="0.25">
      <c r="A49" s="154">
        <v>1</v>
      </c>
      <c r="B49" s="157" t="s">
        <v>94</v>
      </c>
      <c r="C49" s="160" t="s">
        <v>11</v>
      </c>
      <c r="D49" s="163">
        <v>4</v>
      </c>
      <c r="E49" s="28"/>
      <c r="F49" s="129"/>
      <c r="G49" s="129"/>
      <c r="H49" s="130"/>
      <c r="I49" s="126"/>
      <c r="J49" s="213">
        <f>AVERAGE(I49:I53)</f>
        <v>1335.8899999999999</v>
      </c>
      <c r="K49" s="167">
        <f>((0.3*J49)+J49)</f>
        <v>1736.6569999999997</v>
      </c>
      <c r="L49" s="201">
        <f>70%*J49</f>
        <v>935.12299999999982</v>
      </c>
      <c r="M49" s="119"/>
      <c r="N49" s="99"/>
      <c r="O49" s="122"/>
      <c r="P49" s="165">
        <f>TRUNC(MEDIAN(I52),2)</f>
        <v>1135.8</v>
      </c>
      <c r="Q49" s="227">
        <f>P49*D49</f>
        <v>4543.2</v>
      </c>
    </row>
    <row r="50" spans="1:17" ht="39" customHeight="1" x14ac:dyDescent="0.25">
      <c r="A50" s="155"/>
      <c r="B50" s="158"/>
      <c r="C50" s="161"/>
      <c r="D50" s="163"/>
      <c r="E50" s="24" t="s">
        <v>98</v>
      </c>
      <c r="F50" s="24" t="s">
        <v>23</v>
      </c>
      <c r="G50" s="25" t="s">
        <v>97</v>
      </c>
      <c r="H50" s="89" t="s">
        <v>78</v>
      </c>
      <c r="I50" s="114">
        <v>746.03</v>
      </c>
      <c r="J50" s="213"/>
      <c r="K50" s="167"/>
      <c r="L50" s="201"/>
      <c r="M50" s="88" t="str">
        <f>IF(I50&gt;K$49,"EXCESSIVAMENTE ELEVADO",IF(I50&lt;L$49,"INEXEQUÍVEL","VÁLIDO"))</f>
        <v>INEXEQUÍVEL</v>
      </c>
      <c r="N50" s="98">
        <f>I50/J49</f>
        <v>0.55845166892483666</v>
      </c>
      <c r="O50" s="137" t="s">
        <v>106</v>
      </c>
      <c r="P50" s="165"/>
      <c r="Q50" s="227"/>
    </row>
    <row r="51" spans="1:17" ht="43.15" customHeight="1" x14ac:dyDescent="0.25">
      <c r="A51" s="155"/>
      <c r="B51" s="158"/>
      <c r="C51" s="161"/>
      <c r="D51" s="163"/>
      <c r="E51" s="24" t="s">
        <v>100</v>
      </c>
      <c r="F51" s="24" t="s">
        <v>23</v>
      </c>
      <c r="G51" s="25" t="s">
        <v>101</v>
      </c>
      <c r="H51" s="89" t="s">
        <v>78</v>
      </c>
      <c r="I51" s="114">
        <v>880.76</v>
      </c>
      <c r="J51" s="213"/>
      <c r="K51" s="167"/>
      <c r="L51" s="201"/>
      <c r="M51" s="88" t="str">
        <f>IF(I51&gt;K$49,"EXCESSIVAMENTE ELEVADO",IF(I51&lt;L$49,"INEXEQUÍVEL","VÁLIDO"))</f>
        <v>INEXEQUÍVEL</v>
      </c>
      <c r="N51" s="98">
        <f>I51/J49</f>
        <v>0.65930578116461691</v>
      </c>
      <c r="O51" s="137" t="s">
        <v>106</v>
      </c>
      <c r="P51" s="165"/>
      <c r="Q51" s="227"/>
    </row>
    <row r="52" spans="1:17" ht="43.15" customHeight="1" x14ac:dyDescent="0.25">
      <c r="A52" s="156"/>
      <c r="B52" s="159"/>
      <c r="C52" s="162"/>
      <c r="D52" s="164"/>
      <c r="E52" s="26" t="s">
        <v>102</v>
      </c>
      <c r="F52" s="124" t="s">
        <v>22</v>
      </c>
      <c r="G52" s="121" t="s">
        <v>97</v>
      </c>
      <c r="H52" s="127" t="s">
        <v>78</v>
      </c>
      <c r="I52" s="113">
        <v>1135.8</v>
      </c>
      <c r="J52" s="214"/>
      <c r="K52" s="168"/>
      <c r="L52" s="202"/>
      <c r="M52" s="88" t="str">
        <f>IF(I52&gt;K$49,"EXCESSIVAMENTE ELEVADO",IF(I52&lt;L$49,"Inexequível","VÁLIDO"))</f>
        <v>VÁLIDO</v>
      </c>
      <c r="N52" s="78"/>
      <c r="O52" s="101"/>
      <c r="P52" s="166"/>
      <c r="Q52" s="220"/>
    </row>
    <row r="53" spans="1:17" ht="62.25" customHeight="1" thickBot="1" x14ac:dyDescent="0.3">
      <c r="A53" s="156"/>
      <c r="B53" s="159"/>
      <c r="C53" s="162"/>
      <c r="D53" s="164"/>
      <c r="E53" s="24" t="s">
        <v>103</v>
      </c>
      <c r="F53" s="24" t="s">
        <v>23</v>
      </c>
      <c r="G53" s="25" t="s">
        <v>99</v>
      </c>
      <c r="H53" s="89" t="s">
        <v>78</v>
      </c>
      <c r="I53" s="113">
        <v>2580.9699999999998</v>
      </c>
      <c r="J53" s="214"/>
      <c r="K53" s="168"/>
      <c r="L53" s="202"/>
      <c r="M53" s="105" t="str">
        <f>IF(I53&gt;K$49,"EXCESSIVAMENTE ELEVADO",IF(I53&lt;L$49,"INEXEQUÍVEL","VÁLIDO"))</f>
        <v>EXCESSIVAMENTE ELEVADO</v>
      </c>
      <c r="N53" s="133">
        <f>(I53-J49)/J49</f>
        <v>0.93202284619242604</v>
      </c>
      <c r="O53" s="101"/>
      <c r="P53" s="166"/>
      <c r="Q53" s="220"/>
    </row>
    <row r="54" spans="1:17" ht="0.75" customHeight="1" x14ac:dyDescent="0.25">
      <c r="A54" s="171">
        <v>2</v>
      </c>
      <c r="B54" s="173" t="s">
        <v>93</v>
      </c>
      <c r="C54" s="169" t="s">
        <v>90</v>
      </c>
      <c r="D54" s="191">
        <v>1</v>
      </c>
      <c r="E54" s="44"/>
      <c r="F54" s="44"/>
      <c r="G54" s="30"/>
      <c r="H54" s="44"/>
      <c r="I54" s="123"/>
      <c r="J54" s="215">
        <f>AVERAGE(I54:I58)</f>
        <v>1818.0974999999999</v>
      </c>
      <c r="K54" s="217">
        <f>((0.3*J54)+J54)</f>
        <v>2363.52675</v>
      </c>
      <c r="L54" s="205">
        <f>0.7*J54</f>
        <v>1272.6682499999997</v>
      </c>
      <c r="M54" s="87"/>
      <c r="N54" s="96"/>
      <c r="O54" s="112"/>
      <c r="P54" s="197">
        <f>TRUNC(MEDIAN(I55:I57),2)</f>
        <v>1300.3399999999999</v>
      </c>
      <c r="Q54" s="199">
        <f>P54*D54</f>
        <v>1300.3399999999999</v>
      </c>
    </row>
    <row r="55" spans="1:17" ht="37.5" customHeight="1" x14ac:dyDescent="0.25">
      <c r="A55" s="172"/>
      <c r="B55" s="174"/>
      <c r="C55" s="170"/>
      <c r="D55" s="192"/>
      <c r="E55" s="24" t="s">
        <v>98</v>
      </c>
      <c r="F55" s="24" t="s">
        <v>23</v>
      </c>
      <c r="G55" s="25" t="s">
        <v>97</v>
      </c>
      <c r="H55" s="89" t="s">
        <v>78</v>
      </c>
      <c r="I55" s="114">
        <v>1031.67</v>
      </c>
      <c r="J55" s="216"/>
      <c r="K55" s="218"/>
      <c r="L55" s="206"/>
      <c r="M55" s="88" t="str">
        <f>IF(I55&gt;K$49,"EXCESSIVAMENTE ELEVADO",IF(I55&lt;L$49,"INEXEQUÍVEL","VÁLIDO"))</f>
        <v>VÁLIDO</v>
      </c>
      <c r="N55" s="78"/>
      <c r="O55" s="101"/>
      <c r="P55" s="198"/>
      <c r="Q55" s="200"/>
    </row>
    <row r="56" spans="1:17" ht="78.75" customHeight="1" x14ac:dyDescent="0.25">
      <c r="A56" s="172"/>
      <c r="B56" s="174"/>
      <c r="C56" s="170"/>
      <c r="D56" s="192"/>
      <c r="E56" s="24" t="s">
        <v>100</v>
      </c>
      <c r="F56" s="24" t="s">
        <v>23</v>
      </c>
      <c r="G56" s="25" t="s">
        <v>101</v>
      </c>
      <c r="H56" s="89" t="s">
        <v>78</v>
      </c>
      <c r="I56" s="125">
        <v>1300.3399999999999</v>
      </c>
      <c r="J56" s="216"/>
      <c r="K56" s="218"/>
      <c r="L56" s="206"/>
      <c r="M56" s="88" t="str">
        <f>IF(I56&gt;K$49,"EXCESSIVAMENTE ELEVADO",IF(I56&lt;L$49,"INEXEQUÍVEL","VÁLIDO"))</f>
        <v>VÁLIDO</v>
      </c>
      <c r="N56" s="78"/>
      <c r="O56" s="101"/>
      <c r="P56" s="198"/>
      <c r="Q56" s="200"/>
    </row>
    <row r="57" spans="1:17" ht="39" customHeight="1" x14ac:dyDescent="0.25">
      <c r="A57" s="172"/>
      <c r="B57" s="174"/>
      <c r="C57" s="170"/>
      <c r="D57" s="192"/>
      <c r="E57" s="26" t="s">
        <v>102</v>
      </c>
      <c r="F57" s="124" t="s">
        <v>22</v>
      </c>
      <c r="G57" s="121" t="s">
        <v>97</v>
      </c>
      <c r="H57" s="127" t="s">
        <v>78</v>
      </c>
      <c r="I57" s="114">
        <v>2359.41</v>
      </c>
      <c r="J57" s="216"/>
      <c r="K57" s="218"/>
      <c r="L57" s="206"/>
      <c r="M57" s="105" t="str">
        <f>IF(I57&gt;K$54,"EXCESSIVAMENTE ELEVADO",IF(I57&lt;L$54,"Inexequível","VÁLIDO"))</f>
        <v>VÁLIDO</v>
      </c>
      <c r="N57" s="78"/>
      <c r="O57" s="101"/>
      <c r="P57" s="198"/>
      <c r="Q57" s="200"/>
    </row>
    <row r="58" spans="1:17" ht="54" customHeight="1" thickBot="1" x14ac:dyDescent="0.3">
      <c r="A58" s="172"/>
      <c r="B58" s="174"/>
      <c r="C58" s="170"/>
      <c r="D58" s="192"/>
      <c r="E58" s="24" t="s">
        <v>103</v>
      </c>
      <c r="F58" s="24" t="s">
        <v>23</v>
      </c>
      <c r="G58" s="25" t="s">
        <v>99</v>
      </c>
      <c r="H58" s="89" t="s">
        <v>78</v>
      </c>
      <c r="I58" s="125">
        <v>2580.9699999999998</v>
      </c>
      <c r="J58" s="216"/>
      <c r="K58" s="218"/>
      <c r="L58" s="206"/>
      <c r="M58" s="105" t="str">
        <f>IF(I58&gt;K$54,"EXCESSIVAMENTE ELEVADO",IF(I58&lt;L$54,"Inexequível","VÁLIDO"))</f>
        <v>EXCESSIVAMENTE ELEVADO</v>
      </c>
      <c r="N58" s="97">
        <f>(I58-J54)/J54</f>
        <v>0.41959933391911053</v>
      </c>
      <c r="O58" s="136" t="s">
        <v>77</v>
      </c>
      <c r="P58" s="198"/>
      <c r="Q58" s="200"/>
    </row>
    <row r="59" spans="1:17" ht="0.75" customHeight="1" x14ac:dyDescent="0.25">
      <c r="A59" s="154">
        <v>3</v>
      </c>
      <c r="B59" s="185" t="s">
        <v>95</v>
      </c>
      <c r="C59" s="160" t="s">
        <v>11</v>
      </c>
      <c r="D59" s="178">
        <v>5</v>
      </c>
      <c r="E59" s="90"/>
      <c r="F59" s="92"/>
      <c r="G59" s="93"/>
      <c r="H59" s="44"/>
      <c r="I59" s="118"/>
      <c r="J59" s="179">
        <f>AVERAGE(I59:I64)</f>
        <v>1990.8764999999999</v>
      </c>
      <c r="K59" s="195">
        <f>((0.3*J59)+J59)</f>
        <v>2588.1394499999997</v>
      </c>
      <c r="L59" s="181">
        <f>0.7*J59</f>
        <v>1393.6135499999998</v>
      </c>
      <c r="M59" s="87"/>
      <c r="N59" s="94"/>
      <c r="O59" s="103"/>
      <c r="P59" s="197">
        <f>TRUNC(MEDIAN(I61:I63),2)</f>
        <v>1735.31</v>
      </c>
      <c r="Q59" s="199">
        <f>P59*D59</f>
        <v>8676.5499999999993</v>
      </c>
    </row>
    <row r="60" spans="1:17" ht="43.5" customHeight="1" x14ac:dyDescent="0.25">
      <c r="A60" s="155"/>
      <c r="B60" s="186"/>
      <c r="C60" s="161"/>
      <c r="D60" s="163"/>
      <c r="E60" s="24" t="s">
        <v>100</v>
      </c>
      <c r="F60" s="24" t="s">
        <v>23</v>
      </c>
      <c r="G60" s="25" t="s">
        <v>101</v>
      </c>
      <c r="H60" s="89" t="s">
        <v>78</v>
      </c>
      <c r="I60" s="125">
        <f>((3075.98+(880.76*7))/8)</f>
        <v>1155.1624999999999</v>
      </c>
      <c r="J60" s="225"/>
      <c r="K60" s="196"/>
      <c r="L60" s="167"/>
      <c r="M60" s="88" t="str">
        <f>IF(I60&gt;K$59,"EXCESSIVAMENTE ELEVADO",IF(I60&lt;L$59,"Inexequível","VÁLIDO"))</f>
        <v>Inexequível</v>
      </c>
      <c r="N60" s="95">
        <f>I60/J59</f>
        <v>0.58022810556054083</v>
      </c>
      <c r="O60" s="137" t="s">
        <v>106</v>
      </c>
      <c r="P60" s="198"/>
      <c r="Q60" s="200"/>
    </row>
    <row r="61" spans="1:17" ht="39.75" customHeight="1" x14ac:dyDescent="0.25">
      <c r="A61" s="156"/>
      <c r="B61" s="183"/>
      <c r="C61" s="162"/>
      <c r="D61" s="164"/>
      <c r="E61" s="28" t="s">
        <v>102</v>
      </c>
      <c r="F61" s="124" t="s">
        <v>22</v>
      </c>
      <c r="G61" s="121" t="s">
        <v>97</v>
      </c>
      <c r="H61" s="127" t="s">
        <v>78</v>
      </c>
      <c r="I61" s="114">
        <v>1482.94</v>
      </c>
      <c r="J61" s="180"/>
      <c r="K61" s="196"/>
      <c r="L61" s="168"/>
      <c r="M61" s="88" t="str">
        <f>IF(I61&gt;K$59,"EXCESSIVAMENTE ELEVADO",IF(I61&lt;L$59,"Inexequível","VÁLIDO"))</f>
        <v>VÁLIDO</v>
      </c>
      <c r="N61" s="78"/>
      <c r="O61" s="101"/>
      <c r="P61" s="198"/>
      <c r="Q61" s="200"/>
    </row>
    <row r="62" spans="1:17" ht="40.15" customHeight="1" x14ac:dyDescent="0.25">
      <c r="A62" s="184"/>
      <c r="B62" s="187"/>
      <c r="C62" s="188"/>
      <c r="D62" s="189"/>
      <c r="E62" s="24" t="s">
        <v>98</v>
      </c>
      <c r="F62" s="24" t="s">
        <v>23</v>
      </c>
      <c r="G62" s="25" t="s">
        <v>97</v>
      </c>
      <c r="H62" s="89" t="s">
        <v>78</v>
      </c>
      <c r="I62" s="114">
        <v>1735.31</v>
      </c>
      <c r="J62" s="226"/>
      <c r="K62" s="196"/>
      <c r="L62" s="194"/>
      <c r="M62" s="88" t="str">
        <f>IF(I62&gt;K$59,"EXCESSIVAMENTE ELEVADO",IF(I62&lt;L$59,"Inexequível","VÁLIDO"))</f>
        <v>VÁLIDO</v>
      </c>
      <c r="N62" s="77"/>
      <c r="O62" s="102"/>
      <c r="P62" s="198"/>
      <c r="Q62" s="200"/>
    </row>
    <row r="63" spans="1:17" ht="40.15" customHeight="1" x14ac:dyDescent="0.25">
      <c r="A63" s="184"/>
      <c r="B63" s="187"/>
      <c r="C63" s="188"/>
      <c r="D63" s="189"/>
      <c r="E63" s="24" t="s">
        <v>103</v>
      </c>
      <c r="F63" s="24" t="s">
        <v>23</v>
      </c>
      <c r="G63" s="25" t="s">
        <v>99</v>
      </c>
      <c r="H63" s="89" t="s">
        <v>78</v>
      </c>
      <c r="I63" s="125">
        <v>2580.9699999999998</v>
      </c>
      <c r="J63" s="226"/>
      <c r="K63" s="196"/>
      <c r="L63" s="194"/>
      <c r="M63" s="88" t="str">
        <f>IF(I63&gt;K$59,"EXCESSIVAMENTE ELEVADO",IF(I63&lt;L$59,"Inexequível","VÁLIDO"))</f>
        <v>VÁLIDO</v>
      </c>
      <c r="N63" s="77"/>
      <c r="O63" s="102"/>
      <c r="P63" s="198"/>
      <c r="Q63" s="200"/>
    </row>
    <row r="64" spans="1:17" ht="54" customHeight="1" thickBot="1" x14ac:dyDescent="0.3">
      <c r="A64" s="184"/>
      <c r="B64" s="187"/>
      <c r="C64" s="188"/>
      <c r="D64" s="189"/>
      <c r="E64" s="28" t="s">
        <v>107</v>
      </c>
      <c r="F64" s="124" t="s">
        <v>22</v>
      </c>
      <c r="G64" s="121" t="s">
        <v>97</v>
      </c>
      <c r="H64" s="127" t="s">
        <v>78</v>
      </c>
      <c r="I64" s="125">
        <v>3000</v>
      </c>
      <c r="J64" s="226"/>
      <c r="K64" s="196"/>
      <c r="L64" s="194"/>
      <c r="M64" s="105" t="str">
        <f>IF(I64&gt;K$59,"EXCESSIVAMENTE ELEVADO",IF(I64&lt;L$59,"Inexequível","VÁLIDO"))</f>
        <v>EXCESSIVAMENTE ELEVADO</v>
      </c>
      <c r="N64" s="97">
        <f>(I64-J59)/J59</f>
        <v>0.50687398238916392</v>
      </c>
      <c r="O64" s="136" t="s">
        <v>77</v>
      </c>
      <c r="P64" s="198"/>
      <c r="Q64" s="200"/>
    </row>
    <row r="65" spans="1:17" ht="0.75" customHeight="1" x14ac:dyDescent="0.25">
      <c r="A65" s="154">
        <v>4</v>
      </c>
      <c r="B65" s="182" t="s">
        <v>96</v>
      </c>
      <c r="C65" s="169" t="s">
        <v>11</v>
      </c>
      <c r="D65" s="178">
        <v>3</v>
      </c>
      <c r="E65" s="90"/>
      <c r="F65" s="44"/>
      <c r="G65" s="91"/>
      <c r="H65" s="44"/>
      <c r="I65" s="85"/>
      <c r="J65" s="179">
        <f>AVERAGE(I65:I70)</f>
        <v>1970.8544999999999</v>
      </c>
      <c r="K65" s="181">
        <f>((0.3*J65)+J65)</f>
        <v>2562.11085</v>
      </c>
      <c r="L65" s="221">
        <f>0.7*J65</f>
        <v>1379.5981499999998</v>
      </c>
      <c r="M65" s="87"/>
      <c r="N65" s="96">
        <f>I65/$J$59</f>
        <v>0</v>
      </c>
      <c r="O65" s="112"/>
      <c r="P65" s="190">
        <f>TRUNC(MEDIAN(I67:I68),2)</f>
        <v>1559.07</v>
      </c>
      <c r="Q65" s="219">
        <f>P65*D65</f>
        <v>4677.21</v>
      </c>
    </row>
    <row r="66" spans="1:17" ht="36.75" x14ac:dyDescent="0.25">
      <c r="A66" s="156"/>
      <c r="B66" s="183"/>
      <c r="C66" s="170"/>
      <c r="D66" s="164"/>
      <c r="E66" s="24" t="s">
        <v>100</v>
      </c>
      <c r="F66" s="24" t="s">
        <v>23</v>
      </c>
      <c r="G66" s="25" t="s">
        <v>101</v>
      </c>
      <c r="H66" s="89" t="s">
        <v>78</v>
      </c>
      <c r="I66" s="125">
        <f>((3075.98+(880.76*7))/8)</f>
        <v>1155.1624999999999</v>
      </c>
      <c r="J66" s="180"/>
      <c r="K66" s="168"/>
      <c r="L66" s="202"/>
      <c r="M66" s="88" t="str">
        <f>IF(I66&gt;K$65,"EXCESSIVAMENTE ELEVADO",IF(I66&lt;L$65,"INEXEQUÍVEL","VÁLIDO"))</f>
        <v>INEXEQUÍVEL</v>
      </c>
      <c r="N66" s="95">
        <f>I66/$J$59</f>
        <v>0.58022810556054083</v>
      </c>
      <c r="O66" s="137" t="s">
        <v>106</v>
      </c>
      <c r="P66" s="166"/>
      <c r="Q66" s="220"/>
    </row>
    <row r="67" spans="1:17" ht="38.25" x14ac:dyDescent="0.25">
      <c r="A67" s="156"/>
      <c r="B67" s="183"/>
      <c r="C67" s="170"/>
      <c r="D67" s="164"/>
      <c r="E67" s="28" t="s">
        <v>102</v>
      </c>
      <c r="F67" s="124" t="s">
        <v>22</v>
      </c>
      <c r="G67" s="121" t="s">
        <v>97</v>
      </c>
      <c r="H67" s="127" t="s">
        <v>78</v>
      </c>
      <c r="I67" s="114">
        <v>1482.94</v>
      </c>
      <c r="J67" s="180"/>
      <c r="K67" s="168"/>
      <c r="L67" s="202"/>
      <c r="M67" s="88" t="str">
        <f>IF(I67&gt;K$65,"EXCESSIVAMENTE ELEVADO",IF(I67&lt;L$65,"INEXEQUÍVEL","VÁLIDO"))</f>
        <v>VÁLIDO</v>
      </c>
      <c r="N67" s="95"/>
      <c r="O67" s="104"/>
      <c r="P67" s="166"/>
      <c r="Q67" s="220"/>
    </row>
    <row r="68" spans="1:17" ht="36.75" x14ac:dyDescent="0.25">
      <c r="A68" s="156"/>
      <c r="B68" s="183"/>
      <c r="C68" s="170"/>
      <c r="D68" s="164"/>
      <c r="E68" s="24" t="s">
        <v>98</v>
      </c>
      <c r="F68" s="24" t="s">
        <v>23</v>
      </c>
      <c r="G68" s="25" t="s">
        <v>97</v>
      </c>
      <c r="H68" s="89" t="s">
        <v>78</v>
      </c>
      <c r="I68" s="46">
        <v>1635.2</v>
      </c>
      <c r="J68" s="180"/>
      <c r="K68" s="168"/>
      <c r="L68" s="202"/>
      <c r="M68" s="88" t="str">
        <f>IF(I68&gt;K$65,"EXCESSIVAMENTE ELEVADO",IF(I68&lt;L$65,"INEXEQUÍVEL","VÁLIDO"))</f>
        <v>VÁLIDO</v>
      </c>
      <c r="N68" s="99"/>
      <c r="O68" s="122"/>
      <c r="P68" s="166"/>
      <c r="Q68" s="220"/>
    </row>
    <row r="69" spans="1:17" ht="42" customHeight="1" x14ac:dyDescent="0.25">
      <c r="A69" s="156"/>
      <c r="B69" s="183"/>
      <c r="C69" s="170"/>
      <c r="D69" s="164"/>
      <c r="E69" s="24" t="s">
        <v>103</v>
      </c>
      <c r="F69" s="24" t="s">
        <v>23</v>
      </c>
      <c r="G69" s="25" t="s">
        <v>99</v>
      </c>
      <c r="H69" s="89" t="s">
        <v>78</v>
      </c>
      <c r="I69" s="125">
        <v>2580.9699999999998</v>
      </c>
      <c r="J69" s="180"/>
      <c r="K69" s="168"/>
      <c r="L69" s="202"/>
      <c r="M69" s="105" t="str">
        <f>IF(I69&gt;K$65,"EXCESSIVAMENTE ELEVADO",IF(I69&lt;L$65,"Inexequível","VÁLIDO"))</f>
        <v>EXCESSIVAMENTE ELEVADO</v>
      </c>
      <c r="N69" s="133">
        <f>(I69-J65)/J65</f>
        <v>0.30956902196483804</v>
      </c>
      <c r="O69" s="134" t="s">
        <v>77</v>
      </c>
      <c r="P69" s="166"/>
      <c r="Q69" s="220"/>
    </row>
    <row r="70" spans="1:17" ht="42" customHeight="1" thickBot="1" x14ac:dyDescent="0.3">
      <c r="A70" s="156"/>
      <c r="B70" s="183"/>
      <c r="C70" s="170"/>
      <c r="D70" s="164"/>
      <c r="E70" s="28" t="s">
        <v>108</v>
      </c>
      <c r="F70" s="124" t="s">
        <v>22</v>
      </c>
      <c r="G70" s="121" t="s">
        <v>97</v>
      </c>
      <c r="H70" s="127" t="s">
        <v>78</v>
      </c>
      <c r="I70" s="120">
        <v>3000</v>
      </c>
      <c r="J70" s="180"/>
      <c r="K70" s="168"/>
      <c r="L70" s="202"/>
      <c r="M70" s="100" t="str">
        <f>IF(I70&gt;K$65,"EXCESSIVAMENTE ELEVADO",IF(I70&lt;L$65,"Inexequível","VÁLIDO"))</f>
        <v>EXCESSIVAMENTE ELEVADO</v>
      </c>
      <c r="N70" s="133">
        <f>(I70-J65)/J65</f>
        <v>0.52218238332662315</v>
      </c>
      <c r="O70" s="135" t="s">
        <v>77</v>
      </c>
      <c r="P70" s="166"/>
      <c r="Q70" s="220"/>
    </row>
    <row r="71" spans="1:17" s="20" customFormat="1" ht="21.75" customHeight="1" thickBot="1" x14ac:dyDescent="0.3">
      <c r="A71" s="175" t="s">
        <v>24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7"/>
      <c r="N71" s="177"/>
      <c r="O71" s="177"/>
      <c r="P71" s="176"/>
      <c r="Q71" s="86">
        <f>SUM(Q49:Q70)</f>
        <v>19197.3</v>
      </c>
    </row>
    <row r="72" spans="1:17" x14ac:dyDescent="0.25">
      <c r="Q72" s="22"/>
    </row>
    <row r="73" spans="1:17" x14ac:dyDescent="0.25">
      <c r="Q73" s="22"/>
    </row>
    <row r="74" spans="1:17" ht="120.75" customHeight="1" x14ac:dyDescent="0.25">
      <c r="D74" s="222" t="s">
        <v>109</v>
      </c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4"/>
    </row>
    <row r="75" spans="1:17" x14ac:dyDescent="0.25">
      <c r="Q75" s="22"/>
    </row>
    <row r="76" spans="1:17" x14ac:dyDescent="0.25">
      <c r="Q76" s="22"/>
    </row>
    <row r="77" spans="1:17" x14ac:dyDescent="0.25">
      <c r="Q77" s="22"/>
    </row>
    <row r="78" spans="1:17" x14ac:dyDescent="0.25">
      <c r="Q78" s="22"/>
    </row>
    <row r="79" spans="1:17" x14ac:dyDescent="0.25">
      <c r="Q79" s="22"/>
    </row>
    <row r="80" spans="1:17" x14ac:dyDescent="0.25">
      <c r="Q80" s="22"/>
    </row>
    <row r="81" spans="17:23" x14ac:dyDescent="0.25">
      <c r="Q81" s="22"/>
    </row>
    <row r="82" spans="17:23" x14ac:dyDescent="0.25">
      <c r="Q82" s="22"/>
    </row>
    <row r="83" spans="17:23" x14ac:dyDescent="0.25">
      <c r="Q83" s="22"/>
    </row>
    <row r="84" spans="17:23" x14ac:dyDescent="0.25">
      <c r="Q84" s="22"/>
    </row>
    <row r="85" spans="17:23" x14ac:dyDescent="0.25">
      <c r="Q85" s="22"/>
    </row>
    <row r="86" spans="17:23" x14ac:dyDescent="0.25">
      <c r="Q86" s="22"/>
    </row>
    <row r="87" spans="17:23" x14ac:dyDescent="0.25">
      <c r="Q87" s="22"/>
    </row>
    <row r="88" spans="17:23" x14ac:dyDescent="0.25">
      <c r="W88" s="22">
        <f>SUM(Q49:Q70)</f>
        <v>19197.3</v>
      </c>
    </row>
  </sheetData>
  <mergeCells count="59">
    <mergeCell ref="D74:Q74"/>
    <mergeCell ref="H43:R43"/>
    <mergeCell ref="H44:R44"/>
    <mergeCell ref="J59:J64"/>
    <mergeCell ref="Q49:Q53"/>
    <mergeCell ref="I47:I48"/>
    <mergeCell ref="G47:G48"/>
    <mergeCell ref="N47:O48"/>
    <mergeCell ref="J49:J53"/>
    <mergeCell ref="J54:J58"/>
    <mergeCell ref="K54:K58"/>
    <mergeCell ref="Q65:Q70"/>
    <mergeCell ref="L65:L70"/>
    <mergeCell ref="L59:L64"/>
    <mergeCell ref="K59:K64"/>
    <mergeCell ref="P54:P58"/>
    <mergeCell ref="Q54:Q58"/>
    <mergeCell ref="P59:P64"/>
    <mergeCell ref="Q59:Q64"/>
    <mergeCell ref="L54:L58"/>
    <mergeCell ref="C65:C70"/>
    <mergeCell ref="A54:A58"/>
    <mergeCell ref="B54:B58"/>
    <mergeCell ref="C54:C58"/>
    <mergeCell ref="A71:P71"/>
    <mergeCell ref="D65:D70"/>
    <mergeCell ref="J65:J70"/>
    <mergeCell ref="K65:K70"/>
    <mergeCell ref="A65:A70"/>
    <mergeCell ref="B65:B70"/>
    <mergeCell ref="A59:A64"/>
    <mergeCell ref="B59:B64"/>
    <mergeCell ref="C59:C64"/>
    <mergeCell ref="D59:D64"/>
    <mergeCell ref="P65:P70"/>
    <mergeCell ref="D54:D58"/>
    <mergeCell ref="A49:A53"/>
    <mergeCell ref="B49:B53"/>
    <mergeCell ref="C49:C53"/>
    <mergeCell ref="D49:D53"/>
    <mergeCell ref="P49:P53"/>
    <mergeCell ref="K49:K53"/>
    <mergeCell ref="L49:L53"/>
    <mergeCell ref="A10:Q10"/>
    <mergeCell ref="D47:D48"/>
    <mergeCell ref="M47:M48"/>
    <mergeCell ref="F47:F48"/>
    <mergeCell ref="H47:H48"/>
    <mergeCell ref="K47:K48"/>
    <mergeCell ref="L47:L48"/>
    <mergeCell ref="A47:A48"/>
    <mergeCell ref="B47:B48"/>
    <mergeCell ref="C47:C48"/>
    <mergeCell ref="E47:E48"/>
    <mergeCell ref="P47:Q47"/>
    <mergeCell ref="I14:P14"/>
    <mergeCell ref="J47:J48"/>
    <mergeCell ref="H41:R41"/>
    <mergeCell ref="H42:R42"/>
  </mergeCells>
  <phoneticPr fontId="3" type="noConversion"/>
  <conditionalFormatting sqref="M54 N49 M49:M51 M60:M63 N60">
    <cfRule type="cellIs" dxfId="147" priority="1538" operator="lessThan">
      <formula>"K$25"</formula>
    </cfRule>
    <cfRule type="cellIs" dxfId="146" priority="1539" operator="greaterThan">
      <formula>"J$25"</formula>
    </cfRule>
  </conditionalFormatting>
  <conditionalFormatting sqref="N52:O53 N55:O57 M54 N49 M65:M66 M49:M51 M60:M63 N60 N69:O70">
    <cfRule type="cellIs" dxfId="145" priority="1536" operator="lessThan">
      <formula>"K$25"</formula>
    </cfRule>
    <cfRule type="cellIs" dxfId="144" priority="1537" operator="greaterThan">
      <formula>"J&amp;25"</formula>
    </cfRule>
  </conditionalFormatting>
  <conditionalFormatting sqref="M6:O9 M11:O13 N52:O53 M71:O1048576 N55:O57 M45:O46 M54 N49 M65:M66 M47:M51 M60:M63 N60 N69:O70">
    <cfRule type="containsText" dxfId="143" priority="1529" operator="containsText" text="Excessivamente elevado">
      <formula>NOT(ISERROR(SEARCH("Excessivamente elevado",M6)))</formula>
    </cfRule>
  </conditionalFormatting>
  <conditionalFormatting sqref="M65:M66">
    <cfRule type="cellIs" dxfId="142" priority="1523" operator="lessThan">
      <formula>"K$25"</formula>
    </cfRule>
    <cfRule type="cellIs" dxfId="141" priority="1524" operator="greaterThan">
      <formula>"J$25"</formula>
    </cfRule>
  </conditionalFormatting>
  <conditionalFormatting sqref="N56:O56">
    <cfRule type="cellIs" dxfId="140" priority="1511" operator="lessThan">
      <formula>"K$25"</formula>
    </cfRule>
    <cfRule type="cellIs" dxfId="139" priority="1512" operator="greaterThan">
      <formula>"J$25"</formula>
    </cfRule>
  </conditionalFormatting>
  <conditionalFormatting sqref="N47">
    <cfRule type="containsText" dxfId="138" priority="1466" operator="containsText" text="Excessivamente elevado">
      <formula>NOT(ISERROR(SEARCH("Excessivamente elevado",N47)))</formula>
    </cfRule>
  </conditionalFormatting>
  <conditionalFormatting sqref="M52">
    <cfRule type="cellIs" dxfId="137" priority="1420" operator="lessThan">
      <formula>"K$25"</formula>
    </cfRule>
    <cfRule type="cellIs" dxfId="136" priority="1421" operator="greaterThan">
      <formula>"J$25"</formula>
    </cfRule>
  </conditionalFormatting>
  <conditionalFormatting sqref="M52">
    <cfRule type="cellIs" dxfId="135" priority="1418" operator="lessThan">
      <formula>"K$25"</formula>
    </cfRule>
    <cfRule type="cellIs" dxfId="134" priority="1419" operator="greaterThan">
      <formula>"J&amp;25"</formula>
    </cfRule>
  </conditionalFormatting>
  <conditionalFormatting sqref="M52">
    <cfRule type="containsText" dxfId="133" priority="1417" operator="containsText" text="Excessivamente elevado">
      <formula>NOT(ISERROR(SEARCH("Excessivamente elevado",M52)))</formula>
    </cfRule>
  </conditionalFormatting>
  <conditionalFormatting sqref="M52">
    <cfRule type="containsText" priority="1422" operator="containsText" text="Excessivamente elevado">
      <formula>NOT(ISERROR(SEARCH("Excessivamente elevado",M52)))</formula>
    </cfRule>
    <cfRule type="containsText" dxfId="132" priority="1423" operator="containsText" text="Válido">
      <formula>NOT(ISERROR(SEARCH("Válido",M52)))</formula>
    </cfRule>
    <cfRule type="containsText" dxfId="131" priority="1424" operator="containsText" text="Inexequível">
      <formula>NOT(ISERROR(SEARCH("Inexequível",M52)))</formula>
    </cfRule>
    <cfRule type="aboveAverage" dxfId="130" priority="1425" aboveAverage="0"/>
  </conditionalFormatting>
  <conditionalFormatting sqref="N50:N51">
    <cfRule type="containsText" dxfId="129" priority="1376" operator="containsText" text="Excessivamente elevado">
      <formula>NOT(ISERROR(SEARCH("Excessivamente elevado",N50)))</formula>
    </cfRule>
  </conditionalFormatting>
  <conditionalFormatting sqref="N50:N51">
    <cfRule type="cellIs" dxfId="128" priority="1374" operator="lessThan">
      <formula>"K$25"</formula>
    </cfRule>
    <cfRule type="cellIs" dxfId="127" priority="1375" operator="greaterThan">
      <formula>"J$25"</formula>
    </cfRule>
  </conditionalFormatting>
  <conditionalFormatting sqref="N50:N51">
    <cfRule type="cellIs" dxfId="126" priority="1372" operator="lessThan">
      <formula>"K$25"</formula>
    </cfRule>
    <cfRule type="cellIs" dxfId="125" priority="1373" operator="greaterThan">
      <formula>"J&amp;25"</formula>
    </cfRule>
  </conditionalFormatting>
  <conditionalFormatting sqref="N50:N51">
    <cfRule type="containsText" priority="1377" operator="containsText" text="Excessivamente elevado">
      <formula>NOT(ISERROR(SEARCH("Excessivamente elevado",N50)))</formula>
    </cfRule>
    <cfRule type="containsText" dxfId="124" priority="1378" operator="containsText" text="Válido">
      <formula>NOT(ISERROR(SEARCH("Válido",N50)))</formula>
    </cfRule>
    <cfRule type="containsText" dxfId="123" priority="1379" operator="containsText" text="Inexequível">
      <formula>NOT(ISERROR(SEARCH("Inexequível",N50)))</formula>
    </cfRule>
    <cfRule type="aboveAverage" dxfId="122" priority="1380" aboveAverage="0"/>
  </conditionalFormatting>
  <conditionalFormatting sqref="N54">
    <cfRule type="containsText" dxfId="121" priority="1313" operator="containsText" text="Excessivamente elevado">
      <formula>NOT(ISERROR(SEARCH("Excessivamente elevado",N54)))</formula>
    </cfRule>
  </conditionalFormatting>
  <conditionalFormatting sqref="N54">
    <cfRule type="cellIs" dxfId="120" priority="1311" operator="lessThan">
      <formula>"K$25"</formula>
    </cfRule>
    <cfRule type="cellIs" dxfId="119" priority="1312" operator="greaterThan">
      <formula>"J$25"</formula>
    </cfRule>
  </conditionalFormatting>
  <conditionalFormatting sqref="N54">
    <cfRule type="cellIs" dxfId="118" priority="1309" operator="lessThan">
      <formula>"K$25"</formula>
    </cfRule>
    <cfRule type="cellIs" dxfId="117" priority="1310" operator="greaterThan">
      <formula>"J&amp;25"</formula>
    </cfRule>
  </conditionalFormatting>
  <conditionalFormatting sqref="N61:O64">
    <cfRule type="cellIs" dxfId="116" priority="1231" operator="lessThan">
      <formula>"K$25"</formula>
    </cfRule>
    <cfRule type="cellIs" dxfId="115" priority="1232" operator="greaterThan">
      <formula>"J&amp;25"</formula>
    </cfRule>
  </conditionalFormatting>
  <conditionalFormatting sqref="N61:O64">
    <cfRule type="containsText" dxfId="114" priority="1230" operator="containsText" text="Excessivamente elevado">
      <formula>NOT(ISERROR(SEARCH("Excessivamente elevado",N61)))</formula>
    </cfRule>
  </conditionalFormatting>
  <conditionalFormatting sqref="N59">
    <cfRule type="containsText" dxfId="113" priority="1205" operator="containsText" text="Excessivamente elevado">
      <formula>NOT(ISERROR(SEARCH("Excessivamente elevado",N59)))</formula>
    </cfRule>
  </conditionalFormatting>
  <conditionalFormatting sqref="N59">
    <cfRule type="cellIs" dxfId="112" priority="1203" operator="lessThan">
      <formula>"K$25"</formula>
    </cfRule>
    <cfRule type="cellIs" dxfId="111" priority="1204" operator="greaterThan">
      <formula>"J$25"</formula>
    </cfRule>
  </conditionalFormatting>
  <conditionalFormatting sqref="N59">
    <cfRule type="cellIs" dxfId="110" priority="1201" operator="lessThan">
      <formula>"K$25"</formula>
    </cfRule>
    <cfRule type="cellIs" dxfId="109" priority="1202" operator="greaterThan">
      <formula>"J&amp;25"</formula>
    </cfRule>
  </conditionalFormatting>
  <conditionalFormatting sqref="N61:O64">
    <cfRule type="containsText" priority="1927" operator="containsText" text="Excessivamente elevado">
      <formula>NOT(ISERROR(SEARCH("Excessivamente elevado",N61)))</formula>
    </cfRule>
    <cfRule type="containsText" dxfId="108" priority="1928" operator="containsText" text="Válido">
      <formula>NOT(ISERROR(SEARCH("Válido",N61)))</formula>
    </cfRule>
    <cfRule type="containsText" dxfId="107" priority="1929" operator="containsText" text="Inexequível">
      <formula>NOT(ISERROR(SEARCH("Inexequível",N61)))</formula>
    </cfRule>
    <cfRule type="aboveAverage" dxfId="106" priority="1930" aboveAverage="0"/>
  </conditionalFormatting>
  <conditionalFormatting sqref="M69:M70">
    <cfRule type="cellIs" dxfId="105" priority="1159" operator="lessThan">
      <formula>"K$25"</formula>
    </cfRule>
    <cfRule type="cellIs" dxfId="104" priority="1160" operator="greaterThan">
      <formula>"J$25"</formula>
    </cfRule>
  </conditionalFormatting>
  <conditionalFormatting sqref="M69:M70">
    <cfRule type="cellIs" dxfId="103" priority="1157" operator="lessThan">
      <formula>"K$25"</formula>
    </cfRule>
    <cfRule type="cellIs" dxfId="102" priority="1158" operator="greaterThan">
      <formula>"J&amp;25"</formula>
    </cfRule>
  </conditionalFormatting>
  <conditionalFormatting sqref="M69:M70">
    <cfRule type="containsText" dxfId="101" priority="1156" operator="containsText" text="Excessivamente elevado">
      <formula>NOT(ISERROR(SEARCH("Excessivamente elevado",M69)))</formula>
    </cfRule>
  </conditionalFormatting>
  <conditionalFormatting sqref="N65:N68">
    <cfRule type="containsText" dxfId="100" priority="1133" operator="containsText" text="Excessivamente elevado">
      <formula>NOT(ISERROR(SEARCH("Excessivamente elevado",N65)))</formula>
    </cfRule>
  </conditionalFormatting>
  <conditionalFormatting sqref="N65:N68">
    <cfRule type="cellIs" dxfId="99" priority="1131" operator="lessThan">
      <formula>"K$25"</formula>
    </cfRule>
    <cfRule type="cellIs" dxfId="98" priority="1132" operator="greaterThan">
      <formula>"J$25"</formula>
    </cfRule>
  </conditionalFormatting>
  <conditionalFormatting sqref="N65:N68">
    <cfRule type="cellIs" dxfId="97" priority="1129" operator="lessThan">
      <formula>"K$25"</formula>
    </cfRule>
    <cfRule type="cellIs" dxfId="96" priority="1130" operator="greaterThan">
      <formula>"J&amp;25"</formula>
    </cfRule>
  </conditionalFormatting>
  <conditionalFormatting sqref="N65:N68">
    <cfRule type="containsText" priority="1134" operator="containsText" text="Excessivamente elevado">
      <formula>NOT(ISERROR(SEARCH("Excessivamente elevado",N65)))</formula>
    </cfRule>
    <cfRule type="containsText" dxfId="95" priority="1135" operator="containsText" text="Válido">
      <formula>NOT(ISERROR(SEARCH("Válido",N65)))</formula>
    </cfRule>
    <cfRule type="containsText" dxfId="94" priority="1136" operator="containsText" text="Inexequível">
      <formula>NOT(ISERROR(SEARCH("Inexequível",N65)))</formula>
    </cfRule>
    <cfRule type="aboveAverage" dxfId="93" priority="1137" aboveAverage="0"/>
  </conditionalFormatting>
  <conditionalFormatting sqref="M53">
    <cfRule type="cellIs" dxfId="92" priority="529" operator="lessThan">
      <formula>"K$25"</formula>
    </cfRule>
    <cfRule type="cellIs" dxfId="91" priority="530" operator="greaterThan">
      <formula>"J$25"</formula>
    </cfRule>
  </conditionalFormatting>
  <conditionalFormatting sqref="M53">
    <cfRule type="cellIs" dxfId="90" priority="527" operator="lessThan">
      <formula>"K$25"</formula>
    </cfRule>
    <cfRule type="cellIs" dxfId="89" priority="528" operator="greaterThan">
      <formula>"J&amp;25"</formula>
    </cfRule>
  </conditionalFormatting>
  <conditionalFormatting sqref="M53">
    <cfRule type="containsText" dxfId="88" priority="526" operator="containsText" text="Excessivamente elevado">
      <formula>NOT(ISERROR(SEARCH("Excessivamente elevado",M53)))</formula>
    </cfRule>
  </conditionalFormatting>
  <conditionalFormatting sqref="M53">
    <cfRule type="containsText" priority="531" operator="containsText" text="Excessivamente elevado">
      <formula>NOT(ISERROR(SEARCH("Excessivamente elevado",M53)))</formula>
    </cfRule>
    <cfRule type="containsText" dxfId="87" priority="532" operator="containsText" text="Válido">
      <formula>NOT(ISERROR(SEARCH("Válido",M53)))</formula>
    </cfRule>
    <cfRule type="containsText" dxfId="86" priority="533" operator="containsText" text="Inexequível">
      <formula>NOT(ISERROR(SEARCH("Inexequível",M53)))</formula>
    </cfRule>
    <cfRule type="aboveAverage" dxfId="85" priority="534" aboveAverage="0"/>
  </conditionalFormatting>
  <conditionalFormatting sqref="M57:M58">
    <cfRule type="containsText" dxfId="84" priority="503" operator="containsText" text="Excessivamente elevado">
      <formula>NOT(ISERROR(SEARCH("Excessivamente elevado",M57)))</formula>
    </cfRule>
  </conditionalFormatting>
  <conditionalFormatting sqref="M57:M58">
    <cfRule type="cellIs" dxfId="83" priority="501" operator="lessThan">
      <formula>"K$25"</formula>
    </cfRule>
    <cfRule type="cellIs" dxfId="82" priority="502" operator="greaterThan">
      <formula>"J$25"</formula>
    </cfRule>
  </conditionalFormatting>
  <conditionalFormatting sqref="M57:M58">
    <cfRule type="cellIs" dxfId="81" priority="499" operator="lessThan">
      <formula>"K$25"</formula>
    </cfRule>
    <cfRule type="cellIs" dxfId="80" priority="500" operator="greaterThan">
      <formula>"J&amp;25"</formula>
    </cfRule>
  </conditionalFormatting>
  <conditionalFormatting sqref="M59">
    <cfRule type="cellIs" dxfId="79" priority="466" operator="lessThan">
      <formula>"K$25"</formula>
    </cfRule>
    <cfRule type="cellIs" dxfId="78" priority="467" operator="greaterThan">
      <formula>"J&amp;25"</formula>
    </cfRule>
  </conditionalFormatting>
  <conditionalFormatting sqref="M59">
    <cfRule type="containsText" dxfId="77" priority="465" operator="containsText" text="Excessivamente elevado">
      <formula>NOT(ISERROR(SEARCH("Excessivamente elevado",M59)))</formula>
    </cfRule>
  </conditionalFormatting>
  <conditionalFormatting sqref="M59">
    <cfRule type="cellIs" dxfId="76" priority="463" operator="lessThan">
      <formula>"K$25"</formula>
    </cfRule>
    <cfRule type="cellIs" dxfId="75" priority="464" operator="greaterThan">
      <formula>"J$25"</formula>
    </cfRule>
  </conditionalFormatting>
  <conditionalFormatting sqref="M64">
    <cfRule type="containsText" dxfId="74" priority="449" operator="containsText" text="Excessivamente elevado">
      <formula>NOT(ISERROR(SEARCH("Excessivamente elevado",M64)))</formula>
    </cfRule>
  </conditionalFormatting>
  <conditionalFormatting sqref="M64">
    <cfRule type="cellIs" dxfId="73" priority="447" operator="lessThan">
      <formula>"K$25"</formula>
    </cfRule>
    <cfRule type="cellIs" dxfId="72" priority="448" operator="greaterThan">
      <formula>"J$25"</formula>
    </cfRule>
  </conditionalFormatting>
  <conditionalFormatting sqref="M64">
    <cfRule type="cellIs" dxfId="71" priority="445" operator="lessThan">
      <formula>"K$25"</formula>
    </cfRule>
    <cfRule type="cellIs" dxfId="70" priority="446" operator="greaterThan">
      <formula>"J&amp;25"</formula>
    </cfRule>
  </conditionalFormatting>
  <conditionalFormatting sqref="M64">
    <cfRule type="containsText" priority="450" operator="containsText" text="Excessivamente elevado">
      <formula>NOT(ISERROR(SEARCH("Excessivamente elevado",M64)))</formula>
    </cfRule>
    <cfRule type="containsText" dxfId="69" priority="451" operator="containsText" text="Válido">
      <formula>NOT(ISERROR(SEARCH("Válido",M64)))</formula>
    </cfRule>
    <cfRule type="containsText" dxfId="68" priority="452" operator="containsText" text="Inexequível">
      <formula>NOT(ISERROR(SEARCH("Inexequível",M64)))</formula>
    </cfRule>
    <cfRule type="aboveAverage" dxfId="67" priority="453" aboveAverage="0"/>
  </conditionalFormatting>
  <conditionalFormatting sqref="N64">
    <cfRule type="containsText" dxfId="66" priority="422" operator="containsText" text="Excessivamente elevado">
      <formula>NOT(ISERROR(SEARCH("Excessivamente elevado",N64)))</formula>
    </cfRule>
  </conditionalFormatting>
  <conditionalFormatting sqref="N64">
    <cfRule type="cellIs" dxfId="65" priority="420" operator="lessThan">
      <formula>"K$25"</formula>
    </cfRule>
    <cfRule type="cellIs" dxfId="64" priority="421" operator="greaterThan">
      <formula>"J$25"</formula>
    </cfRule>
  </conditionalFormatting>
  <conditionalFormatting sqref="N64">
    <cfRule type="cellIs" dxfId="63" priority="418" operator="lessThan">
      <formula>"K$25"</formula>
    </cfRule>
    <cfRule type="cellIs" dxfId="62" priority="419" operator="greaterThan">
      <formula>"J&amp;25"</formula>
    </cfRule>
  </conditionalFormatting>
  <conditionalFormatting sqref="N58">
    <cfRule type="containsText" dxfId="61" priority="404" operator="containsText" text="Excessivamente elevado">
      <formula>NOT(ISERROR(SEARCH("Excessivamente elevado",N58)))</formula>
    </cfRule>
  </conditionalFormatting>
  <conditionalFormatting sqref="N58">
    <cfRule type="cellIs" dxfId="60" priority="402" operator="lessThan">
      <formula>"K$25"</formula>
    </cfRule>
    <cfRule type="cellIs" dxfId="59" priority="403" operator="greaterThan">
      <formula>"J$25"</formula>
    </cfRule>
  </conditionalFormatting>
  <conditionalFormatting sqref="N58">
    <cfRule type="cellIs" dxfId="58" priority="400" operator="lessThan">
      <formula>"K$25"</formula>
    </cfRule>
    <cfRule type="cellIs" dxfId="57" priority="401" operator="greaterThan">
      <formula>"J&amp;25"</formula>
    </cfRule>
  </conditionalFormatting>
  <conditionalFormatting sqref="M55:M56">
    <cfRule type="cellIs" dxfId="56" priority="394" operator="lessThan">
      <formula>"K$25"</formula>
    </cfRule>
    <cfRule type="cellIs" dxfId="55" priority="395" operator="greaterThan">
      <formula>"J$25"</formula>
    </cfRule>
  </conditionalFormatting>
  <conditionalFormatting sqref="M55:M56">
    <cfRule type="cellIs" dxfId="54" priority="392" operator="lessThan">
      <formula>"K$25"</formula>
    </cfRule>
    <cfRule type="cellIs" dxfId="53" priority="393" operator="greaterThan">
      <formula>"J&amp;25"</formula>
    </cfRule>
  </conditionalFormatting>
  <conditionalFormatting sqref="M55:M56">
    <cfRule type="containsText" dxfId="52" priority="391" operator="containsText" text="Excessivamente elevado">
      <formula>NOT(ISERROR(SEARCH("Excessivamente elevado",M55)))</formula>
    </cfRule>
  </conditionalFormatting>
  <conditionalFormatting sqref="M55:M56">
    <cfRule type="containsText" priority="396" operator="containsText" text="Excessivamente elevado">
      <formula>NOT(ISERROR(SEARCH("Excessivamente elevado",M55)))</formula>
    </cfRule>
    <cfRule type="containsText" dxfId="51" priority="397" operator="containsText" text="Válido">
      <formula>NOT(ISERROR(SEARCH("Válido",M55)))</formula>
    </cfRule>
    <cfRule type="containsText" dxfId="50" priority="398" operator="containsText" text="Inexequível">
      <formula>NOT(ISERROR(SEARCH("Inexequível",M55)))</formula>
    </cfRule>
    <cfRule type="aboveAverage" dxfId="49" priority="399" aboveAverage="0"/>
  </conditionalFormatting>
  <conditionalFormatting sqref="N59">
    <cfRule type="containsText" priority="3994" operator="containsText" text="Excessivamente elevado">
      <formula>NOT(ISERROR(SEARCH("Excessivamente elevado",N59)))</formula>
    </cfRule>
    <cfRule type="containsText" dxfId="48" priority="3995" operator="containsText" text="Válido">
      <formula>NOT(ISERROR(SEARCH("Válido",N59)))</formula>
    </cfRule>
    <cfRule type="containsText" dxfId="47" priority="3996" operator="containsText" text="Inexequível">
      <formula>NOT(ISERROR(SEARCH("Inexequível",N59)))</formula>
    </cfRule>
    <cfRule type="aboveAverage" dxfId="46" priority="3997" aboveAverage="0"/>
  </conditionalFormatting>
  <conditionalFormatting sqref="M59">
    <cfRule type="containsText" priority="3998" operator="containsText" text="Excessivamente elevado">
      <formula>NOT(ISERROR(SEARCH("Excessivamente elevado",M59)))</formula>
    </cfRule>
    <cfRule type="containsText" dxfId="45" priority="3999" operator="containsText" text="Válido">
      <formula>NOT(ISERROR(SEARCH("Válido",M59)))</formula>
    </cfRule>
    <cfRule type="containsText" dxfId="44" priority="4000" operator="containsText" text="Inexequível">
      <formula>NOT(ISERROR(SEARCH("Inexequível",M59)))</formula>
    </cfRule>
    <cfRule type="aboveAverage" dxfId="43" priority="4001" aboveAverage="0"/>
  </conditionalFormatting>
  <conditionalFormatting sqref="N54">
    <cfRule type="containsText" priority="5367" operator="containsText" text="Excessivamente elevado">
      <formula>NOT(ISERROR(SEARCH("Excessivamente elevado",N54)))</formula>
    </cfRule>
    <cfRule type="containsText" dxfId="42" priority="5368" operator="containsText" text="Válido">
      <formula>NOT(ISERROR(SEARCH("Válido",N54)))</formula>
    </cfRule>
    <cfRule type="containsText" dxfId="41" priority="5369" operator="containsText" text="Inexequível">
      <formula>NOT(ISERROR(SEARCH("Inexequível",N54)))</formula>
    </cfRule>
    <cfRule type="aboveAverage" dxfId="40" priority="5370" aboveAverage="0"/>
  </conditionalFormatting>
  <conditionalFormatting sqref="M69:M70">
    <cfRule type="containsText" priority="5467" operator="containsText" text="Excessivamente elevado">
      <formula>NOT(ISERROR(SEARCH("Excessivamente elevado",M69)))</formula>
    </cfRule>
    <cfRule type="containsText" dxfId="39" priority="5468" operator="containsText" text="Válido">
      <formula>NOT(ISERROR(SEARCH("Válido",M69)))</formula>
    </cfRule>
    <cfRule type="containsText" dxfId="38" priority="5469" operator="containsText" text="Inexequível">
      <formula>NOT(ISERROR(SEARCH("Inexequível",M69)))</formula>
    </cfRule>
    <cfRule type="aboveAverage" dxfId="37" priority="5470" aboveAverage="0"/>
  </conditionalFormatting>
  <conditionalFormatting sqref="N55:O57 N52:O53 M49:M51 M54 M65:M66 N69:O70">
    <cfRule type="containsText" priority="5480" operator="containsText" text="Excessivamente elevado">
      <formula>NOT(ISERROR(SEARCH("Excessivamente elevado",M49)))</formula>
    </cfRule>
    <cfRule type="containsText" dxfId="36" priority="5481" operator="containsText" text="Válido">
      <formula>NOT(ISERROR(SEARCH("Válido",M49)))</formula>
    </cfRule>
    <cfRule type="containsText" dxfId="35" priority="5482" operator="containsText" text="Inexequível">
      <formula>NOT(ISERROR(SEARCH("Inexequível",M49)))</formula>
    </cfRule>
    <cfRule type="aboveAverage" dxfId="34" priority="5483" aboveAverage="0"/>
  </conditionalFormatting>
  <conditionalFormatting sqref="N49">
    <cfRule type="containsText" priority="5494" operator="containsText" text="Excessivamente elevado">
      <formula>NOT(ISERROR(SEARCH("Excessivamente elevado",N49)))</formula>
    </cfRule>
    <cfRule type="containsText" dxfId="33" priority="5495" operator="containsText" text="Válido">
      <formula>NOT(ISERROR(SEARCH("Válido",N49)))</formula>
    </cfRule>
    <cfRule type="containsText" dxfId="32" priority="5496" operator="containsText" text="Inexequível">
      <formula>NOT(ISERROR(SEARCH("Inexequível",N49)))</formula>
    </cfRule>
    <cfRule type="aboveAverage" dxfId="31" priority="5497" aboveAverage="0"/>
  </conditionalFormatting>
  <conditionalFormatting sqref="N60">
    <cfRule type="containsText" priority="5508" operator="containsText" text="Excessivamente elevado">
      <formula>NOT(ISERROR(SEARCH("Excessivamente elevado",N60)))</formula>
    </cfRule>
    <cfRule type="containsText" dxfId="30" priority="5509" operator="containsText" text="Válido">
      <formula>NOT(ISERROR(SEARCH("Válido",N60)))</formula>
    </cfRule>
    <cfRule type="containsText" dxfId="29" priority="5510" operator="containsText" text="Inexequível">
      <formula>NOT(ISERROR(SEARCH("Inexequível",N60)))</formula>
    </cfRule>
    <cfRule type="aboveAverage" dxfId="28" priority="5511" aboveAverage="0"/>
  </conditionalFormatting>
  <conditionalFormatting sqref="M60:M63">
    <cfRule type="containsText" priority="5512" operator="containsText" text="Excessivamente elevado">
      <formula>NOT(ISERROR(SEARCH("Excessivamente elevado",M60)))</formula>
    </cfRule>
    <cfRule type="containsText" dxfId="27" priority="5513" operator="containsText" text="Válido">
      <formula>NOT(ISERROR(SEARCH("Válido",M60)))</formula>
    </cfRule>
    <cfRule type="containsText" dxfId="26" priority="5514" operator="containsText" text="Inexequível">
      <formula>NOT(ISERROR(SEARCH("Inexequível",M60)))</formula>
    </cfRule>
    <cfRule type="aboveAverage" dxfId="25" priority="5515" aboveAverage="0"/>
  </conditionalFormatting>
  <conditionalFormatting sqref="M67">
    <cfRule type="cellIs" dxfId="24" priority="13" operator="lessThan">
      <formula>"K$25"</formula>
    </cfRule>
    <cfRule type="cellIs" dxfId="23" priority="14" operator="greaterThan">
      <formula>"J$25"</formula>
    </cfRule>
  </conditionalFormatting>
  <conditionalFormatting sqref="M67">
    <cfRule type="cellIs" dxfId="22" priority="11" operator="lessThan">
      <formula>"K$25"</formula>
    </cfRule>
    <cfRule type="cellIs" dxfId="21" priority="12" operator="greaterThan">
      <formula>"J&amp;25"</formula>
    </cfRule>
  </conditionalFormatting>
  <conditionalFormatting sqref="M67">
    <cfRule type="containsText" dxfId="20" priority="10" operator="containsText" text="Excessivamente elevado">
      <formula>NOT(ISERROR(SEARCH("Excessivamente elevado",M67)))</formula>
    </cfRule>
  </conditionalFormatting>
  <conditionalFormatting sqref="M67">
    <cfRule type="containsText" priority="15" operator="containsText" text="Excessivamente elevado">
      <formula>NOT(ISERROR(SEARCH("Excessivamente elevado",M67)))</formula>
    </cfRule>
    <cfRule type="containsText" dxfId="19" priority="16" operator="containsText" text="Válido">
      <formula>NOT(ISERROR(SEARCH("Válido",M67)))</formula>
    </cfRule>
    <cfRule type="containsText" dxfId="18" priority="17" operator="containsText" text="Inexequível">
      <formula>NOT(ISERROR(SEARCH("Inexequível",M67)))</formula>
    </cfRule>
    <cfRule type="aboveAverage" dxfId="17" priority="18" aboveAverage="0"/>
  </conditionalFormatting>
  <conditionalFormatting sqref="M68">
    <cfRule type="cellIs" dxfId="16" priority="4" operator="lessThan">
      <formula>"K$25"</formula>
    </cfRule>
    <cfRule type="cellIs" dxfId="15" priority="5" operator="greaterThan">
      <formula>"J$25"</formula>
    </cfRule>
  </conditionalFormatting>
  <conditionalFormatting sqref="M68">
    <cfRule type="cellIs" dxfId="14" priority="2" operator="lessThan">
      <formula>"K$25"</formula>
    </cfRule>
    <cfRule type="cellIs" dxfId="13" priority="3" operator="greaterThan">
      <formula>"J&amp;25"</formula>
    </cfRule>
  </conditionalFormatting>
  <conditionalFormatting sqref="M68">
    <cfRule type="containsText" dxfId="12" priority="1" operator="containsText" text="Excessivamente elevado">
      <formula>NOT(ISERROR(SEARCH("Excessivamente elevado",M68)))</formula>
    </cfRule>
  </conditionalFormatting>
  <conditionalFormatting sqref="M68">
    <cfRule type="containsText" priority="6" operator="containsText" text="Excessivamente elevado">
      <formula>NOT(ISERROR(SEARCH("Excessivamente elevado",M68)))</formula>
    </cfRule>
    <cfRule type="containsText" dxfId="11" priority="7" operator="containsText" text="Válido">
      <formula>NOT(ISERROR(SEARCH("Válido",M68)))</formula>
    </cfRule>
    <cfRule type="containsText" dxfId="10" priority="8" operator="containsText" text="Inexequível">
      <formula>NOT(ISERROR(SEARCH("Inexequível",M68)))</formula>
    </cfRule>
    <cfRule type="aboveAverage" dxfId="9" priority="9" aboveAverage="0"/>
  </conditionalFormatting>
  <conditionalFormatting sqref="M57:M58">
    <cfRule type="containsText" priority="5516" operator="containsText" text="Excessivamente elevado">
      <formula>NOT(ISERROR(SEARCH("Excessivamente elevado",M57)))</formula>
    </cfRule>
    <cfRule type="containsText" dxfId="8" priority="5517" operator="containsText" text="Válido">
      <formula>NOT(ISERROR(SEARCH("Válido",M57)))</formula>
    </cfRule>
    <cfRule type="containsText" dxfId="7" priority="5518" operator="containsText" text="Inexequível">
      <formula>NOT(ISERROR(SEARCH("Inexequível",M57)))</formula>
    </cfRule>
    <cfRule type="aboveAverage" dxfId="6" priority="5519" aboveAverage="0"/>
  </conditionalFormatting>
  <conditionalFormatting sqref="N58">
    <cfRule type="containsText" priority="5520" operator="containsText" text="Excessivamente elevado">
      <formula>NOT(ISERROR(SEARCH("Excessivamente elevado",N58)))</formula>
    </cfRule>
    <cfRule type="containsText" dxfId="5" priority="5521" operator="containsText" text="Válido">
      <formula>NOT(ISERROR(SEARCH("Válido",N58)))</formula>
    </cfRule>
    <cfRule type="containsText" dxfId="4" priority="5522" operator="containsText" text="Inexequível">
      <formula>NOT(ISERROR(SEARCH("Inexequível",N58)))</formula>
    </cfRule>
    <cfRule type="aboveAverage" dxfId="3" priority="5523" aboveAverage="0"/>
  </conditionalFormatting>
  <conditionalFormatting sqref="N64">
    <cfRule type="containsText" priority="5524" operator="containsText" text="Excessivamente elevado">
      <formula>NOT(ISERROR(SEARCH("Excessivamente elevado",N64)))</formula>
    </cfRule>
    <cfRule type="containsText" dxfId="2" priority="5525" operator="containsText" text="Válido">
      <formula>NOT(ISERROR(SEARCH("Válido",N64)))</formula>
    </cfRule>
    <cfRule type="containsText" dxfId="1" priority="5526" operator="containsText" text="Inexequível">
      <formula>NOT(ISERROR(SEARCH("Inexequível",N64)))</formula>
    </cfRule>
    <cfRule type="aboveAverage" dxfId="0" priority="5527" aboveAverage="0"/>
  </conditionalFormatting>
  <pageMargins left="0.7" right="0.7" top="0.75" bottom="0.75" header="0.3" footer="0.3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5" x14ac:dyDescent="0.25"/>
  <cols>
    <col min="3" max="3" width="44.28515625" customWidth="1"/>
    <col min="6" max="6" width="10" bestFit="1" customWidth="1"/>
    <col min="7" max="7" width="13.28515625" bestFit="1" customWidth="1"/>
    <col min="8" max="8" width="29" customWidth="1"/>
    <col min="9" max="9" width="255.7109375" hidden="1" customWidth="1"/>
  </cols>
  <sheetData>
    <row r="1" spans="1:9" ht="41.25" customHeight="1" x14ac:dyDescent="0.25">
      <c r="A1" s="228" t="s">
        <v>26</v>
      </c>
      <c r="B1" s="229"/>
      <c r="C1" s="229"/>
      <c r="D1" s="229"/>
      <c r="E1" s="229"/>
      <c r="F1" s="229"/>
      <c r="G1" s="229"/>
      <c r="H1" s="229"/>
    </row>
    <row r="2" spans="1:9" s="6" customFormat="1" ht="30" x14ac:dyDescent="0.25">
      <c r="A2" s="9" t="s">
        <v>9</v>
      </c>
      <c r="B2" s="9" t="s">
        <v>27</v>
      </c>
      <c r="C2" s="11" t="s">
        <v>28</v>
      </c>
      <c r="D2" s="10" t="s">
        <v>29</v>
      </c>
      <c r="E2" s="10" t="s">
        <v>30</v>
      </c>
      <c r="F2" s="12" t="s">
        <v>17</v>
      </c>
      <c r="G2" s="12" t="s">
        <v>31</v>
      </c>
      <c r="H2" s="9" t="s">
        <v>32</v>
      </c>
      <c r="I2" s="2" t="s">
        <v>33</v>
      </c>
    </row>
    <row r="3" spans="1:9" ht="135" x14ac:dyDescent="0.25">
      <c r="A3" s="8">
        <v>122</v>
      </c>
      <c r="B3" s="7">
        <v>4016</v>
      </c>
      <c r="C3" s="21" t="s">
        <v>34</v>
      </c>
      <c r="D3" s="18" t="s">
        <v>35</v>
      </c>
      <c r="E3" s="5">
        <v>20</v>
      </c>
      <c r="F3" s="16">
        <v>27.49</v>
      </c>
      <c r="G3" s="14">
        <f>F3*E3</f>
        <v>549.79999999999995</v>
      </c>
      <c r="H3" s="4"/>
      <c r="I3" s="3"/>
    </row>
    <row r="4" spans="1:9" ht="120" x14ac:dyDescent="0.25">
      <c r="A4" s="8">
        <v>123</v>
      </c>
      <c r="B4" s="7"/>
      <c r="C4" s="21" t="s">
        <v>36</v>
      </c>
      <c r="D4" s="18" t="s">
        <v>37</v>
      </c>
      <c r="E4" s="1">
        <v>1</v>
      </c>
      <c r="F4" s="16">
        <v>194.93</v>
      </c>
      <c r="G4" s="15">
        <f>F4*E4</f>
        <v>194.93</v>
      </c>
      <c r="H4" s="19"/>
      <c r="I4" s="3" t="s">
        <v>38</v>
      </c>
    </row>
    <row r="5" spans="1:9" ht="105" x14ac:dyDescent="0.25">
      <c r="A5" s="8">
        <v>124</v>
      </c>
      <c r="B5" s="7"/>
      <c r="C5" s="21" t="s">
        <v>39</v>
      </c>
      <c r="D5" s="18" t="s">
        <v>40</v>
      </c>
      <c r="E5" s="1">
        <v>2</v>
      </c>
      <c r="F5" s="16">
        <v>116.59</v>
      </c>
      <c r="G5" s="15">
        <f>F5*E5</f>
        <v>233.18</v>
      </c>
      <c r="H5" s="19"/>
      <c r="I5" s="3" t="s">
        <v>41</v>
      </c>
    </row>
    <row r="6" spans="1:9" x14ac:dyDescent="0.25">
      <c r="C6" s="230" t="s">
        <v>24</v>
      </c>
      <c r="D6" s="230"/>
      <c r="E6" s="230"/>
      <c r="F6" s="230"/>
      <c r="G6" s="17">
        <f>SUM(G3:G5)</f>
        <v>977.91000000000008</v>
      </c>
    </row>
  </sheetData>
  <mergeCells count="2">
    <mergeCell ref="A1:H1"/>
    <mergeCell ref="C6:F6"/>
  </mergeCells>
  <hyperlinks>
    <hyperlink ref="I4" r:id="rId1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8" ma:contentTypeDescription="Crie um novo documento." ma:contentTypeScope="" ma:versionID="dcf6f166244e9f375accece2eee53b7b">
  <xsd:schema xmlns:xsd="http://www.w3.org/2001/XMLSchema" xmlns:xs="http://www.w3.org/2001/XMLSchema" xmlns:p="http://schemas.microsoft.com/office/2006/metadata/properties" xmlns:ns2="d24f8861-b641-4a7d-8939-db33b24aee54" targetNamespace="http://schemas.microsoft.com/office/2006/metadata/properties" ma:root="true" ma:fieldsID="6e36d08d4eee9729c7c257bb3f2c4c93" ns2:_="">
    <xsd:import namespace="d24f8861-b641-4a7d-8939-db33b24a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B0A5DB-A326-4CDF-AB3C-BAA6AF37B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5DFE1F-081A-413B-A4B7-33A52117BAAB}">
  <ds:schemaRefs>
    <ds:schemaRef ds:uri="d24f8861-b641-4a7d-8939-db33b24aee54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Grupo 1 </vt:lpstr>
      <vt:lpstr>GRUPO - 19</vt:lpstr>
      <vt:lpstr>'Grupo 1 '!_Hlk16782509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Rodrigo Jordão Dias</cp:lastModifiedBy>
  <cp:revision/>
  <cp:lastPrinted>2022-09-15T22:15:54Z</cp:lastPrinted>
  <dcterms:created xsi:type="dcterms:W3CDTF">2020-01-27T17:52:42Z</dcterms:created>
  <dcterms:modified xsi:type="dcterms:W3CDTF">2022-10-10T17:52:47Z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</Properties>
</file>