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nselhojf.sharepoint.com/sites/2022-ContrataesdeSoluesdeTI2/Documentos Compartilhados/Extensão da Garantia da Solução de Backup/Pesquisa de Preços/"/>
    </mc:Choice>
  </mc:AlternateContent>
  <xr:revisionPtr revIDLastSave="540" documentId="11_5D8AACC6E0EEEEF7A684CD8F37E9B8C5DD8993EA" xr6:coauthVersionLast="47" xr6:coauthVersionMax="47" xr10:uidLastSave="{46F1B67B-6C75-4156-A030-4FDDB4D61AE3}"/>
  <bookViews>
    <workbookView xWindow="-120" yWindow="-120" windowWidth="29040" windowHeight="15840" xr2:uid="{00000000-000D-0000-FFFF-FFFF00000000}"/>
  </bookViews>
  <sheets>
    <sheet name="Mapa proposto" sheetId="1" r:id="rId1"/>
    <sheet name="Versao anterior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G3" i="1"/>
  <c r="H4" i="1"/>
  <c r="I4" i="1"/>
  <c r="B12" i="1"/>
  <c r="B14" i="1" s="1"/>
  <c r="C18" i="2"/>
  <c r="G5" i="1"/>
  <c r="I6" i="2"/>
  <c r="I8" i="2"/>
  <c r="L8" i="2"/>
  <c r="H8" i="2"/>
  <c r="C23" i="2"/>
  <c r="C22" i="2"/>
  <c r="J8" i="2"/>
  <c r="F8" i="2"/>
  <c r="G8" i="2"/>
  <c r="B17" i="1" l="1"/>
  <c r="B18" i="1" s="1"/>
  <c r="M8" i="2"/>
  <c r="H11" i="1" l="1"/>
</calcChain>
</file>

<file path=xl/sharedStrings.xml><?xml version="1.0" encoding="utf-8"?>
<sst xmlns="http://schemas.openxmlformats.org/spreadsheetml/2006/main" count="70" uniqueCount="64">
  <si>
    <t>Órgão</t>
  </si>
  <si>
    <t>Objeto</t>
  </si>
  <si>
    <t>Quantidade</t>
  </si>
  <si>
    <t>Modalidade</t>
  </si>
  <si>
    <t>Data</t>
  </si>
  <si>
    <t>Período Meses</t>
  </si>
  <si>
    <t>Custo Mensal</t>
  </si>
  <si>
    <t>Custo Total da contratação</t>
  </si>
  <si>
    <t>Custo Total (36 meses) para 300 TB aproximadamente - comparativo</t>
  </si>
  <si>
    <t>Empresa</t>
  </si>
  <si>
    <t>Obs</t>
  </si>
  <si>
    <t>MINISTÉRIO PÚBLICO DO ESTADO DO AMAPÁ</t>
  </si>
  <si>
    <t xml:space="preserve">Contratação de empresa
especializada em renovação de garantia e suporte técnico por 12 (doze) meses em software e equipamentos,
pertencentes ao Ministério Público do Estado do Amapá - MPAP de acordo com as especificações, padrões técnicos
e quantidades estabelecidas neste Termo de Referência e Minuta Contratual anexos do Edital, referente ao
processo(MPAP) nº 20.06.0000.0004444/2021-64.
Datadomain DD6300 </t>
  </si>
  <si>
    <t>Pregão</t>
  </si>
  <si>
    <t>TECH LEAD</t>
  </si>
  <si>
    <r>
      <t xml:space="preserve">
Hardware semelhante ao do CJF: Datadomain DD6300 Appliance Serial: CKM00183900924
Hardware
1x DD6300-14TB-H SYS DD6300-7X4 </t>
    </r>
    <r>
      <rPr>
        <b/>
        <sz val="11"/>
        <color rgb="FFFF0000"/>
        <rFont val="Calibri"/>
        <family val="2"/>
        <scheme val="minor"/>
      </rPr>
      <t>14TB</t>
    </r>
    <r>
      <rPr>
        <sz val="11"/>
        <color theme="1"/>
        <rFont val="Calibri"/>
        <family val="2"/>
        <scheme val="minor"/>
      </rPr>
      <t xml:space="preserve"> NFS CIFS HW-BRAZIL.
Na análise comparativa, foi feito a proporção da capacidade para 300 TB (capacidade da solução do CJF), tendo em vista que a solução do MPAP é de 14 TB.
</t>
    </r>
  </si>
  <si>
    <t>Proposta comercial</t>
  </si>
  <si>
    <t>Renovação/atualização e suporte do appliance DD6800 por 36 meses</t>
  </si>
  <si>
    <t>proposta</t>
  </si>
  <si>
    <t>SYSTECH</t>
  </si>
  <si>
    <t>A proposta comercial foi enviada em 14/04/2022, logo está vencida para construção do mapa comparativo de preços, conforme in 73/2020.</t>
  </si>
  <si>
    <t xml:space="preserve">
Proposta comercial* para 36 meses com pagamento mensal. Contempla os seguintes equipamentos do CJF:
Data Domain 6800 – PartNumber: CKM00173302684
Data Domain 6800 – PartNumber: CKM00173302685
</t>
  </si>
  <si>
    <t>DECISION</t>
  </si>
  <si>
    <t>* Proposta comercial apresentada pela empresa Decision anteriormente à informação sobre a exclusividade apresentada pela Dell. A própria Decision solicitou que a proposta em comento fosse desconsiderada (conforme evidência apresentada nos autos), mas optou-se pela inclusão no presente mapa para efeitos comparativos dos preços.</t>
  </si>
  <si>
    <t>Serviços de renovação de manutenção e suporte técnico especializados paraambientes de proteção de dados DELL EMC.</t>
  </si>
  <si>
    <t>DELL</t>
  </si>
  <si>
    <t>Proposta comercial enviada em 10/10/2022 pela DELL</t>
  </si>
  <si>
    <r>
      <t xml:space="preserve">Cálculo feito somente para permitir a comparação de preços e construção da estimativa tendo como base o contrato do </t>
    </r>
    <r>
      <rPr>
        <b/>
        <sz val="11"/>
        <color rgb="FFFF0000"/>
        <rFont val="Calibri"/>
        <family val="2"/>
        <scheme val="minor"/>
      </rPr>
      <t>MPAP</t>
    </r>
    <r>
      <rPr>
        <b/>
        <sz val="11"/>
        <color theme="1"/>
        <rFont val="Calibri"/>
        <family val="2"/>
        <scheme val="minor"/>
      </rPr>
      <t>, que possui 14 terabytes(tb), 286tb a menos que o CJF</t>
    </r>
  </si>
  <si>
    <t>Mensal</t>
  </si>
  <si>
    <t>36 meses</t>
  </si>
  <si>
    <t>Capacidade do MPAP = 14 TB</t>
  </si>
  <si>
    <t>Média com todos preços levantados</t>
  </si>
  <si>
    <t>Valor contratado por 36 meses</t>
  </si>
  <si>
    <t>DD6300</t>
  </si>
  <si>
    <r>
      <rPr>
        <sz val="14"/>
        <color rgb="FF000000"/>
        <rFont val="Calibri"/>
      </rPr>
      <t xml:space="preserve">Por se tratar de objeto de alta complexidade e das características dos equipamentos do CJF, bem como que não foi encontrado contrato com as exatas especificações da solução do CJF, optou-se por considerar o preço da proposta comercial mais recente emitida pela DELL exclusivamente para o ambiente do CJF para efeito de estimativa. Assim, </t>
    </r>
    <r>
      <rPr>
        <b/>
        <sz val="14"/>
        <color rgb="FF000000"/>
        <rFont val="Calibri"/>
      </rPr>
      <t>com base no art. 6º da IN 73/2020 foi utilizada a metodologia do menor preço</t>
    </r>
    <r>
      <rPr>
        <sz val="14"/>
        <color rgb="FF000000"/>
        <rFont val="Calibri"/>
      </rPr>
      <t xml:space="preserve">,  desconsiderando os valores das estimativas do contrato MPAP e a proposta comercial da Decision, conforme solicitação da própria empresa juntada ao processo (id. 0393877). </t>
    </r>
    <r>
      <rPr>
        <b/>
        <sz val="14"/>
        <color rgb="FFFF0000"/>
        <rFont val="Calibri"/>
      </rPr>
      <t>A estimativa final apresenta o valor de R$ 1.652.486,33.</t>
    </r>
  </si>
  <si>
    <t>Custo por Tera para 36 meses</t>
  </si>
  <si>
    <t>Capacidade do CJF = 300 TB</t>
  </si>
  <si>
    <t>Custo por 36 meses</t>
  </si>
  <si>
    <t>Custo por mês</t>
  </si>
  <si>
    <t>Item</t>
  </si>
  <si>
    <t>Subitem</t>
  </si>
  <si>
    <t>Especificação</t>
  </si>
  <si>
    <t>Unidade</t>
  </si>
  <si>
    <t>01 - Empresa LTA DELL - abril/22</t>
  </si>
  <si>
    <t>02 - Empresa Systech DELL - abr/22</t>
  </si>
  <si>
    <t>03 - CTR BRB SYSTECH  jan/22</t>
  </si>
  <si>
    <t xml:space="preserve">04 - Empresa Decision Unitech DELL </t>
  </si>
  <si>
    <t>06 - MP AM dez/2021</t>
  </si>
  <si>
    <t>05 - SSP DF fev/2022</t>
  </si>
  <si>
    <t>MEDIA ESTIMADA DO VALOR</t>
  </si>
  <si>
    <t>MEDIA ESTIMADA  COM DEF DE 10% DO VALOR</t>
  </si>
  <si>
    <t>Equipamento adquirido</t>
  </si>
  <si>
    <t>item 2.3 suporte DD6800</t>
  </si>
  <si>
    <t>Itens 5 e 6  para 36meses hw semelhante</t>
  </si>
  <si>
    <t>DELL DD6800</t>
  </si>
  <si>
    <t>DD6300 hw semelhante item 2</t>
  </si>
  <si>
    <t>HW semelhante</t>
  </si>
  <si>
    <t>4.1</t>
  </si>
  <si>
    <t>Renovação/atualização e suporte dos appliances DD6800 e software de gerenciamento de backup por 36 meses(apartir de 22/07/2022)</t>
  </si>
  <si>
    <t>Serviço</t>
  </si>
  <si>
    <t>TOTAL</t>
  </si>
  <si>
    <t>14 tb</t>
  </si>
  <si>
    <t>300 tb</t>
  </si>
  <si>
    <t>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</si>
</sst>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00"/>
      <name val="Calibri"/>
    </font>
    <font>
      <b/>
      <sz val="14"/>
      <color rgb="FF000000"/>
      <name val="Calibri"/>
    </font>
    <font>
      <b/>
      <sz val="14"/>
      <color rgb="FFFF0000"/>
      <name val="Calibri"/>
    </font>
    <font>
      <sz val="14"/>
      <color theme="1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8">
    <xf numFmtId="0" fontId="0" fillId="0" borderId="0" xfId="0"/>
    <xf numFmtId="0" fontId="5" fillId="0" borderId="6" xfId="0" applyFont="1" applyBorder="1" applyAlignment="1">
      <alignment vertical="center" wrapText="1"/>
    </xf>
    <xf numFmtId="0" fontId="0" fillId="0" borderId="2" xfId="0" applyBorder="1"/>
    <xf numFmtId="0" fontId="0" fillId="0" borderId="0" xfId="0" applyAlignment="1">
      <alignment wrapText="1"/>
    </xf>
    <xf numFmtId="44" fontId="0" fillId="0" borderId="2" xfId="1" applyFont="1" applyBorder="1"/>
    <xf numFmtId="44" fontId="0" fillId="0" borderId="0" xfId="0" applyNumberFormat="1"/>
    <xf numFmtId="0" fontId="4" fillId="4" borderId="10" xfId="0" applyFont="1" applyFill="1" applyBorder="1" applyAlignment="1">
      <alignment vertical="center" wrapText="1"/>
    </xf>
    <xf numFmtId="0" fontId="0" fillId="6" borderId="2" xfId="0" applyFill="1" applyBorder="1"/>
    <xf numFmtId="0" fontId="4" fillId="4" borderId="9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44" fontId="0" fillId="5" borderId="1" xfId="0" applyNumberFormat="1" applyFill="1" applyBorder="1"/>
    <xf numFmtId="44" fontId="0" fillId="0" borderId="1" xfId="1" applyFont="1" applyBorder="1"/>
    <xf numFmtId="44" fontId="0" fillId="5" borderId="1" xfId="1" applyFont="1" applyFill="1" applyBorder="1"/>
    <xf numFmtId="44" fontId="6" fillId="0" borderId="1" xfId="0" applyNumberFormat="1" applyFont="1" applyBorder="1"/>
    <xf numFmtId="164" fontId="0" fillId="0" borderId="0" xfId="0" applyNumberFormat="1"/>
    <xf numFmtId="0" fontId="0" fillId="0" borderId="1" xfId="0" applyBorder="1"/>
    <xf numFmtId="0" fontId="0" fillId="0" borderId="12" xfId="0" applyBorder="1"/>
    <xf numFmtId="0" fontId="5" fillId="0" borderId="8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6" fontId="0" fillId="0" borderId="0" xfId="0" applyNumberFormat="1"/>
    <xf numFmtId="44" fontId="0" fillId="2" borderId="2" xfId="1" applyFont="1" applyFill="1" applyBorder="1"/>
    <xf numFmtId="44" fontId="0" fillId="2" borderId="1" xfId="0" applyNumberFormat="1" applyFill="1" applyBorder="1"/>
    <xf numFmtId="0" fontId="0" fillId="0" borderId="0" xfId="0" applyAlignment="1">
      <alignment horizontal="center" wrapText="1"/>
    </xf>
    <xf numFmtId="0" fontId="1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8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44" fontId="1" fillId="7" borderId="1" xfId="1" applyFont="1" applyFill="1" applyBorder="1" applyAlignment="1">
      <alignment horizontal="center" vertical="center" wrapText="1"/>
    </xf>
    <xf numFmtId="17" fontId="0" fillId="8" borderId="1" xfId="0" applyNumberFormat="1" applyFill="1" applyBorder="1" applyAlignment="1">
      <alignment horizontal="center" vertical="center" wrapText="1"/>
    </xf>
    <xf numFmtId="44" fontId="0" fillId="8" borderId="1" xfId="1" applyFont="1" applyFill="1" applyBorder="1" applyAlignment="1">
      <alignment horizontal="center" vertical="center" wrapText="1"/>
    </xf>
    <xf numFmtId="44" fontId="3" fillId="8" borderId="1" xfId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0" fontId="1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8" borderId="1" xfId="0" applyFill="1" applyBorder="1" applyAlignment="1">
      <alignment horizontal="left" vertical="center" wrapText="1"/>
    </xf>
    <xf numFmtId="0" fontId="0" fillId="9" borderId="1" xfId="0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vertical="center" wrapText="1"/>
    </xf>
    <xf numFmtId="17" fontId="0" fillId="9" borderId="1" xfId="0" applyNumberFormat="1" applyFill="1" applyBorder="1" applyAlignment="1">
      <alignment horizontal="center" vertical="center" wrapText="1"/>
    </xf>
    <xf numFmtId="44" fontId="0" fillId="9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left" vertical="center" wrapText="1"/>
    </xf>
    <xf numFmtId="165" fontId="13" fillId="3" borderId="2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0" fillId="11" borderId="4" xfId="0" applyFill="1" applyBorder="1" applyAlignment="1">
      <alignment horizontal="right" vertical="center" wrapText="1"/>
    </xf>
    <xf numFmtId="44" fontId="0" fillId="11" borderId="14" xfId="0" applyNumberForma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4" xfId="0" applyBorder="1" applyAlignment="1">
      <alignment horizontal="left" wrapText="1"/>
    </xf>
    <xf numFmtId="0" fontId="10" fillId="10" borderId="4" xfId="0" applyFont="1" applyFill="1" applyBorder="1" applyAlignment="1">
      <alignment horizontal="right" wrapText="1"/>
    </xf>
    <xf numFmtId="44" fontId="9" fillId="10" borderId="14" xfId="0" applyNumberFormat="1" applyFont="1" applyFill="1" applyBorder="1" applyAlignment="1">
      <alignment horizontal="left" wrapText="1"/>
    </xf>
    <xf numFmtId="0" fontId="12" fillId="10" borderId="5" xfId="0" applyFont="1" applyFill="1" applyBorder="1" applyAlignment="1">
      <alignment horizontal="right" wrapText="1"/>
    </xf>
    <xf numFmtId="44" fontId="9" fillId="10" borderId="15" xfId="0" applyNumberFormat="1" applyFont="1" applyFill="1" applyBorder="1" applyAlignment="1">
      <alignment horizontal="left" wrapText="1"/>
    </xf>
    <xf numFmtId="0" fontId="1" fillId="8" borderId="1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left" vertical="center" wrapText="1"/>
    </xf>
    <xf numFmtId="44" fontId="15" fillId="9" borderId="1" xfId="1" applyFont="1" applyFill="1" applyBorder="1" applyAlignment="1">
      <alignment horizontal="center" vertical="center" wrapText="1"/>
    </xf>
    <xf numFmtId="44" fontId="17" fillId="9" borderId="1" xfId="1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3" fillId="7" borderId="11" xfId="0" applyFont="1" applyFill="1" applyBorder="1" applyAlignment="1">
      <alignment horizontal="center" vertical="center" wrapText="1"/>
    </xf>
    <xf numFmtId="0" fontId="13" fillId="7" borderId="16" xfId="0" applyFont="1" applyFill="1" applyBorder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13" fillId="7" borderId="10" xfId="0" applyFont="1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/>
    </xf>
    <xf numFmtId="0" fontId="13" fillId="7" borderId="8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165" fontId="13" fillId="13" borderId="2" xfId="0" applyNumberFormat="1" applyFont="1" applyFill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49" fontId="0" fillId="11" borderId="4" xfId="0" applyNumberFormat="1" applyFill="1" applyBorder="1" applyAlignment="1">
      <alignment horizontal="center" vertical="center" wrapText="1"/>
    </xf>
    <xf numFmtId="49" fontId="0" fillId="11" borderId="14" xfId="0" applyNumberFormat="1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wrapText="1"/>
    </xf>
    <xf numFmtId="0" fontId="0" fillId="10" borderId="14" xfId="0" applyFill="1" applyBorder="1" applyAlignment="1">
      <alignment horizont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2" borderId="1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5" fontId="13" fillId="13" borderId="2" xfId="0" applyNumberFormat="1" applyFont="1" applyFill="1" applyBorder="1" applyAlignment="1">
      <alignment horizontal="center" vertical="center" wrapText="1"/>
    </xf>
    <xf numFmtId="165" fontId="14" fillId="13" borderId="2" xfId="0" applyNumberFormat="1" applyFont="1" applyFill="1" applyBorder="1" applyAlignment="1">
      <alignment horizontal="center" vertical="center" wrapText="1"/>
    </xf>
    <xf numFmtId="0" fontId="21" fillId="7" borderId="17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topLeftCell="A4" zoomScale="85" zoomScaleNormal="85" workbookViewId="0">
      <selection activeCell="J18" sqref="J18"/>
    </sheetView>
  </sheetViews>
  <sheetFormatPr defaultRowHeight="15"/>
  <cols>
    <col min="1" max="1" width="32.85546875" style="3" customWidth="1"/>
    <col min="2" max="2" width="58" style="36" customWidth="1"/>
    <col min="3" max="3" width="11.140625" style="23" customWidth="1"/>
    <col min="4" max="4" width="16.5703125" style="33" customWidth="1"/>
    <col min="5" max="5" width="12.7109375" style="23" customWidth="1"/>
    <col min="6" max="6" width="15.42578125" style="34" customWidth="1"/>
    <col min="7" max="7" width="21" style="34" customWidth="1"/>
    <col min="8" max="8" width="19.140625" style="34" customWidth="1"/>
    <col min="9" max="9" width="25.28515625" style="3" customWidth="1"/>
    <col min="10" max="10" width="33.42578125" style="3" customWidth="1"/>
    <col min="11" max="11" width="64.42578125" style="3" customWidth="1"/>
  </cols>
  <sheetData>
    <row r="1" spans="1:11" s="25" customFormat="1" ht="60" customHeight="1">
      <c r="A1" s="24" t="s">
        <v>0</v>
      </c>
      <c r="B1" s="35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9" t="s">
        <v>6</v>
      </c>
      <c r="H1" s="29" t="s">
        <v>7</v>
      </c>
      <c r="I1" s="29" t="s">
        <v>8</v>
      </c>
      <c r="J1" s="24" t="s">
        <v>9</v>
      </c>
      <c r="K1" s="24" t="s">
        <v>10</v>
      </c>
    </row>
    <row r="2" spans="1:11" s="27" customFormat="1" ht="125.25" customHeight="1">
      <c r="A2" s="26" t="s">
        <v>11</v>
      </c>
      <c r="B2" s="55" t="s">
        <v>12</v>
      </c>
      <c r="C2" s="26">
        <v>1</v>
      </c>
      <c r="D2" s="26" t="s">
        <v>13</v>
      </c>
      <c r="E2" s="30">
        <v>44531</v>
      </c>
      <c r="F2" s="54">
        <v>12</v>
      </c>
      <c r="G2" s="31">
        <v>3394.17</v>
      </c>
      <c r="H2" s="31">
        <v>40730</v>
      </c>
      <c r="I2" s="32">
        <v>2618359.7142857141</v>
      </c>
      <c r="J2" s="26" t="s">
        <v>14</v>
      </c>
      <c r="K2" s="37" t="s">
        <v>15</v>
      </c>
    </row>
    <row r="3" spans="1:11" s="27" customFormat="1" ht="112.5" hidden="1" customHeight="1">
      <c r="A3" s="38" t="s">
        <v>16</v>
      </c>
      <c r="B3" s="39" t="s">
        <v>17</v>
      </c>
      <c r="C3" s="38">
        <v>1</v>
      </c>
      <c r="D3" s="38" t="s">
        <v>18</v>
      </c>
      <c r="E3" s="40">
        <v>44652</v>
      </c>
      <c r="F3" s="28">
        <v>36</v>
      </c>
      <c r="G3" s="41">
        <f>H3/F3</f>
        <v>51388.888888888891</v>
      </c>
      <c r="H3" s="41">
        <v>1850000</v>
      </c>
      <c r="I3" s="41">
        <v>1850000</v>
      </c>
      <c r="J3" s="38" t="s">
        <v>19</v>
      </c>
      <c r="K3" s="42" t="s">
        <v>20</v>
      </c>
    </row>
    <row r="4" spans="1:11" s="27" customFormat="1" ht="271.5" customHeight="1">
      <c r="A4" s="38" t="s">
        <v>16</v>
      </c>
      <c r="B4" s="39" t="s">
        <v>21</v>
      </c>
      <c r="C4" s="38">
        <v>1</v>
      </c>
      <c r="D4" s="38" t="s">
        <v>18</v>
      </c>
      <c r="E4" s="40">
        <v>44682</v>
      </c>
      <c r="F4" s="28">
        <v>36</v>
      </c>
      <c r="G4" s="41">
        <v>66270.960000000006</v>
      </c>
      <c r="H4" s="41">
        <f>F4*G4</f>
        <v>2385754.56</v>
      </c>
      <c r="I4" s="57">
        <f>G4*36</f>
        <v>2385754.56</v>
      </c>
      <c r="J4" s="38" t="s">
        <v>22</v>
      </c>
      <c r="K4" s="42" t="s">
        <v>23</v>
      </c>
    </row>
    <row r="5" spans="1:11" s="27" customFormat="1" ht="72" customHeight="1">
      <c r="A5" s="38" t="s">
        <v>16</v>
      </c>
      <c r="B5" s="39" t="s">
        <v>24</v>
      </c>
      <c r="C5" s="38">
        <v>1</v>
      </c>
      <c r="D5" s="38" t="s">
        <v>18</v>
      </c>
      <c r="E5" s="40">
        <v>44835</v>
      </c>
      <c r="F5" s="28">
        <v>36</v>
      </c>
      <c r="G5" s="41">
        <f t="shared" ref="G5" si="0">I5/F5</f>
        <v>45902.398055555561</v>
      </c>
      <c r="H5" s="41">
        <v>1652486.33</v>
      </c>
      <c r="I5" s="56">
        <v>1652486.33</v>
      </c>
      <c r="J5" s="38" t="s">
        <v>25</v>
      </c>
      <c r="K5" s="42" t="s">
        <v>26</v>
      </c>
    </row>
    <row r="6" spans="1:11">
      <c r="C6" s="3"/>
      <c r="D6" s="3"/>
      <c r="E6" s="3"/>
      <c r="F6" s="3"/>
      <c r="G6" s="3"/>
      <c r="H6" s="3"/>
    </row>
    <row r="9" spans="1:11" ht="15.75" thickBot="1"/>
    <row r="10" spans="1:11" ht="40.5" customHeight="1">
      <c r="A10" s="72" t="s">
        <v>27</v>
      </c>
      <c r="B10" s="73"/>
      <c r="F10" s="67"/>
      <c r="G10" s="67"/>
      <c r="H10" s="43" t="s">
        <v>28</v>
      </c>
      <c r="I10" s="44" t="s">
        <v>29</v>
      </c>
    </row>
    <row r="11" spans="1:11" ht="37.5" customHeight="1">
      <c r="A11" s="68" t="s">
        <v>30</v>
      </c>
      <c r="B11" s="69"/>
      <c r="F11" s="66" t="s">
        <v>31</v>
      </c>
      <c r="G11" s="66"/>
      <c r="H11" s="75">
        <f>I11/36</f>
        <v>61635.190780423283</v>
      </c>
      <c r="I11" s="76">
        <f>AVERAGE(I2,I4,I5)</f>
        <v>2218866.8680952382</v>
      </c>
    </row>
    <row r="12" spans="1:11" ht="15.75" thickBot="1">
      <c r="A12" s="45" t="s">
        <v>32</v>
      </c>
      <c r="B12" s="46">
        <f>G2*36</f>
        <v>122190.12</v>
      </c>
      <c r="F12" s="3"/>
      <c r="G12" s="3"/>
      <c r="H12" s="3"/>
      <c r="I12"/>
    </row>
    <row r="13" spans="1:11" ht="15" customHeight="1">
      <c r="A13" s="45" t="s">
        <v>33</v>
      </c>
      <c r="B13" s="47">
        <v>14</v>
      </c>
      <c r="E13" s="77" t="s">
        <v>34</v>
      </c>
      <c r="F13" s="58"/>
      <c r="G13" s="58"/>
      <c r="H13" s="58"/>
      <c r="I13" s="59"/>
    </row>
    <row r="14" spans="1:11">
      <c r="A14" s="45" t="s">
        <v>35</v>
      </c>
      <c r="B14" s="46">
        <f>B12/B13</f>
        <v>8727.8657142857137</v>
      </c>
      <c r="E14" s="60"/>
      <c r="F14" s="61"/>
      <c r="G14" s="61"/>
      <c r="H14" s="61"/>
      <c r="I14" s="62"/>
    </row>
    <row r="15" spans="1:11" ht="6.75" customHeight="1">
      <c r="A15" s="48"/>
      <c r="B15" s="49"/>
      <c r="E15" s="60"/>
      <c r="F15" s="61"/>
      <c r="G15" s="61"/>
      <c r="H15" s="61"/>
      <c r="I15" s="62"/>
    </row>
    <row r="16" spans="1:11">
      <c r="A16" s="70" t="s">
        <v>36</v>
      </c>
      <c r="B16" s="71"/>
      <c r="E16" s="60"/>
      <c r="F16" s="61"/>
      <c r="G16" s="61"/>
      <c r="H16" s="61"/>
      <c r="I16" s="62"/>
    </row>
    <row r="17" spans="1:9" ht="15.75">
      <c r="A17" s="50" t="s">
        <v>37</v>
      </c>
      <c r="B17" s="51">
        <f>300*B14</f>
        <v>2618359.7142857141</v>
      </c>
      <c r="E17" s="60"/>
      <c r="F17" s="61"/>
      <c r="G17" s="61"/>
      <c r="H17" s="61"/>
      <c r="I17" s="62"/>
    </row>
    <row r="18" spans="1:9" ht="16.5" thickBot="1">
      <c r="A18" s="52" t="s">
        <v>38</v>
      </c>
      <c r="B18" s="53">
        <f>B17/36</f>
        <v>72732.214285714275</v>
      </c>
      <c r="E18" s="60"/>
      <c r="F18" s="61"/>
      <c r="G18" s="61"/>
      <c r="H18" s="61"/>
      <c r="I18" s="62"/>
    </row>
    <row r="19" spans="1:9">
      <c r="E19" s="60"/>
      <c r="F19" s="61"/>
      <c r="G19" s="61"/>
      <c r="H19" s="61"/>
      <c r="I19" s="62"/>
    </row>
    <row r="20" spans="1:9">
      <c r="E20" s="60"/>
      <c r="F20" s="61"/>
      <c r="G20" s="61"/>
      <c r="H20" s="61"/>
      <c r="I20" s="62"/>
    </row>
    <row r="21" spans="1:9">
      <c r="E21" s="60"/>
      <c r="F21" s="61"/>
      <c r="G21" s="61"/>
      <c r="H21" s="61"/>
      <c r="I21" s="62"/>
    </row>
    <row r="22" spans="1:9" ht="15.75" thickBot="1">
      <c r="E22" s="63"/>
      <c r="F22" s="64"/>
      <c r="G22" s="64"/>
      <c r="H22" s="64"/>
      <c r="I22" s="65"/>
    </row>
  </sheetData>
  <mergeCells count="6">
    <mergeCell ref="E13:I22"/>
    <mergeCell ref="F11:G11"/>
    <mergeCell ref="F10:G10"/>
    <mergeCell ref="A11:B11"/>
    <mergeCell ref="A16:B16"/>
    <mergeCell ref="A10:B10"/>
  </mergeCells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O41"/>
  <sheetViews>
    <sheetView topLeftCell="C1" zoomScaleNormal="100" workbookViewId="0">
      <selection activeCell="G5" sqref="G5"/>
    </sheetView>
  </sheetViews>
  <sheetFormatPr defaultRowHeight="15"/>
  <cols>
    <col min="1" max="1" width="17.28515625" customWidth="1"/>
    <col min="2" max="2" width="17" customWidth="1"/>
    <col min="3" max="3" width="47.28515625" customWidth="1"/>
    <col min="4" max="4" width="15.7109375" customWidth="1"/>
    <col min="5" max="5" width="13.42578125" bestFit="1" customWidth="1"/>
    <col min="6" max="6" width="28.7109375" customWidth="1"/>
    <col min="7" max="8" width="27.7109375" customWidth="1"/>
    <col min="9" max="9" width="22" bestFit="1" customWidth="1"/>
    <col min="10" max="11" width="22" customWidth="1"/>
    <col min="12" max="12" width="30.28515625" customWidth="1"/>
    <col min="13" max="13" width="23.85546875" customWidth="1"/>
  </cols>
  <sheetData>
    <row r="4" spans="1:15" ht="25.5">
      <c r="A4" s="8" t="s">
        <v>39</v>
      </c>
      <c r="B4" s="9" t="s">
        <v>40</v>
      </c>
      <c r="C4" s="9" t="s">
        <v>41</v>
      </c>
      <c r="D4" s="9" t="s">
        <v>42</v>
      </c>
      <c r="E4" s="9" t="s">
        <v>2</v>
      </c>
      <c r="F4" s="9" t="s">
        <v>43</v>
      </c>
      <c r="G4" s="9" t="s">
        <v>44</v>
      </c>
      <c r="H4" s="6" t="s">
        <v>45</v>
      </c>
      <c r="I4" s="6" t="s">
        <v>46</v>
      </c>
      <c r="J4" s="6" t="s">
        <v>47</v>
      </c>
      <c r="K4" s="6" t="s">
        <v>48</v>
      </c>
      <c r="L4" s="6" t="s">
        <v>49</v>
      </c>
      <c r="M4" s="6" t="s">
        <v>50</v>
      </c>
    </row>
    <row r="5" spans="1:15" ht="25.5">
      <c r="A5" s="10" t="s">
        <v>51</v>
      </c>
      <c r="B5" s="10"/>
      <c r="C5" s="10"/>
      <c r="D5" s="10"/>
      <c r="E5" s="10"/>
      <c r="F5" s="10" t="s">
        <v>52</v>
      </c>
      <c r="G5" s="10" t="s">
        <v>52</v>
      </c>
      <c r="H5" s="10" t="s">
        <v>53</v>
      </c>
      <c r="I5" s="10" t="s">
        <v>54</v>
      </c>
      <c r="J5" s="10" t="s">
        <v>55</v>
      </c>
      <c r="K5" s="10" t="s">
        <v>56</v>
      </c>
      <c r="L5" s="10"/>
      <c r="M5" s="10"/>
    </row>
    <row r="6" spans="1:15" ht="38.25">
      <c r="A6" s="1"/>
      <c r="B6" s="19" t="s">
        <v>57</v>
      </c>
      <c r="C6" s="19" t="s">
        <v>58</v>
      </c>
      <c r="D6" s="19" t="s">
        <v>59</v>
      </c>
      <c r="E6" s="18">
        <v>1</v>
      </c>
      <c r="F6" s="12">
        <v>1649286</v>
      </c>
      <c r="G6" s="4">
        <v>1850000</v>
      </c>
      <c r="H6" s="4">
        <v>1847304</v>
      </c>
      <c r="I6" s="4">
        <f>799134*3</f>
        <v>2397402</v>
      </c>
      <c r="J6" s="4">
        <v>2618000</v>
      </c>
      <c r="K6" s="4">
        <v>3380000</v>
      </c>
      <c r="L6" s="2"/>
      <c r="M6" s="7"/>
      <c r="N6" s="2"/>
      <c r="O6" s="2"/>
    </row>
    <row r="7" spans="1:15">
      <c r="F7" s="16"/>
    </row>
    <row r="8" spans="1:15" ht="15.75">
      <c r="A8" s="74" t="s">
        <v>60</v>
      </c>
      <c r="B8" s="74"/>
      <c r="C8" s="2"/>
      <c r="D8" s="2"/>
      <c r="E8" s="17"/>
      <c r="F8" s="22">
        <f>SUM(F6:F7)</f>
        <v>1649286</v>
      </c>
      <c r="G8" s="11">
        <f>SUM(G6:G7)</f>
        <v>1850000</v>
      </c>
      <c r="H8" s="11">
        <f>H6</f>
        <v>1847304</v>
      </c>
      <c r="I8" s="13">
        <f>SUM(I6:I7)</f>
        <v>2397402</v>
      </c>
      <c r="J8" s="13">
        <f>J6</f>
        <v>2618000</v>
      </c>
      <c r="K8" s="21">
        <v>3380000</v>
      </c>
      <c r="L8" s="14">
        <f>AVERAGE(G8:J8)</f>
        <v>2178176.5</v>
      </c>
      <c r="M8" s="5">
        <f>(L8*10%)-L8</f>
        <v>-1960358.85</v>
      </c>
    </row>
    <row r="10" spans="1:15">
      <c r="M10" s="5"/>
    </row>
    <row r="13" spans="1:15">
      <c r="G13" s="3"/>
      <c r="H13" s="3"/>
    </row>
    <row r="16" spans="1:15">
      <c r="B16" t="s">
        <v>61</v>
      </c>
      <c r="C16" s="20">
        <v>40730</v>
      </c>
    </row>
    <row r="17" spans="2:4">
      <c r="B17" t="s">
        <v>62</v>
      </c>
      <c r="C17" s="20">
        <v>872785</v>
      </c>
      <c r="D17" t="s">
        <v>63</v>
      </c>
    </row>
    <row r="18" spans="2:4">
      <c r="C18" s="20">
        <f>C17*3</f>
        <v>2618355</v>
      </c>
    </row>
    <row r="21" spans="2:4">
      <c r="B21" s="3"/>
    </row>
    <row r="22" spans="2:4">
      <c r="B22" s="3"/>
      <c r="C22">
        <f>33114*36</f>
        <v>1192104</v>
      </c>
    </row>
    <row r="23" spans="2:4">
      <c r="B23" s="3"/>
      <c r="C23">
        <f>18200*36</f>
        <v>655200</v>
      </c>
    </row>
    <row r="41" spans="2:2">
      <c r="B41" s="15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paperSize="9" scale="4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2DE5108AF010A4D93A3F2E60BB88C0A" ma:contentTypeVersion="15" ma:contentTypeDescription="Crie um novo documento." ma:contentTypeScope="" ma:versionID="1af6779db7d5a41e981700dfc22c98d2">
  <xsd:schema xmlns:xsd="http://www.w3.org/2001/XMLSchema" xmlns:xs="http://www.w3.org/2001/XMLSchema" xmlns:p="http://schemas.microsoft.com/office/2006/metadata/properties" xmlns:ns2="22abab79-a488-4777-b089-0fd15bb434df" xmlns:ns3="8bdd92aa-71d2-4816-b7c7-d828239f2bf4" targetNamespace="http://schemas.microsoft.com/office/2006/metadata/properties" ma:root="true" ma:fieldsID="4584c6fa5e3c5186a2b8f445a8dbb70f" ns2:_="" ns3:_="">
    <xsd:import namespace="22abab79-a488-4777-b089-0fd15bb434df"/>
    <xsd:import namespace="8bdd92aa-71d2-4816-b7c7-d828239f2b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bab79-a488-4777-b089-0fd15bb434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Marcações de imagem" ma:readOnly="false" ma:fieldId="{5cf76f15-5ced-4ddc-b409-7134ff3c332f}" ma:taxonomyMulti="true" ma:sspId="dd4dd65b-f0b8-446f-8cb2-deb2546489d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dd92aa-71d2-4816-b7c7-d828239f2bf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6475c276-7b79-4f05-b562-c3deb6886a89}" ma:internalName="TaxCatchAll" ma:showField="CatchAllData" ma:web="8bdd92aa-71d2-4816-b7c7-d828239f2b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2abab79-a488-4777-b089-0fd15bb434df">
      <Terms xmlns="http://schemas.microsoft.com/office/infopath/2007/PartnerControls"/>
    </lcf76f155ced4ddcb4097134ff3c332f>
    <TaxCatchAll xmlns="8bdd92aa-71d2-4816-b7c7-d828239f2bf4" xsi:nil="true"/>
  </documentManagement>
</p:properties>
</file>

<file path=customXml/itemProps1.xml><?xml version="1.0" encoding="utf-8"?>
<ds:datastoreItem xmlns:ds="http://schemas.openxmlformats.org/officeDocument/2006/customXml" ds:itemID="{21185A29-D9ED-4D24-BB3D-3A52E67C364F}"/>
</file>

<file path=customXml/itemProps2.xml><?xml version="1.0" encoding="utf-8"?>
<ds:datastoreItem xmlns:ds="http://schemas.openxmlformats.org/officeDocument/2006/customXml" ds:itemID="{56DB9599-1D23-4FFF-98C7-768868E1F92B}"/>
</file>

<file path=customXml/itemProps3.xml><?xml version="1.0" encoding="utf-8"?>
<ds:datastoreItem xmlns:ds="http://schemas.openxmlformats.org/officeDocument/2006/customXml" ds:itemID="{A88066F8-BDB0-4434-9013-50A1A1D0A7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Célia Regina César Silva</cp:lastModifiedBy>
  <cp:revision/>
  <dcterms:created xsi:type="dcterms:W3CDTF">2021-04-20T19:37:18Z</dcterms:created>
  <dcterms:modified xsi:type="dcterms:W3CDTF">2022-10-14T18:57:28Z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0x010100C2DE5108AF010A4D93A3F2E60BB88C0A</vt:lpwstr>
  </property>
  <property fmtid="{D5CDD505-2E9C-101B-9397-08002B2CF9AE}" pid="3" name="MediaServiceImageTags">
    <vt:lpwstr/>
  </property>
</Properties>
</file>