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2\Licitações\0002423-70.2022.4.90.8000 Coleta, transporte e destinação de resíduos sólidos\"/>
    </mc:Choice>
  </mc:AlternateContent>
  <xr:revisionPtr revIDLastSave="0" documentId="13_ncr:1_{2B219CDB-C401-4663-B7D9-EFE7E3F6E964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Grupo 1 " sheetId="76" r:id="rId1"/>
    <sheet name="TOTAL" sheetId="48" r:id="rId2"/>
    <sheet name="GRUPO - 19" sheetId="54" state="hidden" r:id="rId3"/>
  </sheets>
  <definedNames>
    <definedName name="_xlnm._FilterDatabase" localSheetId="0" hidden="1">'Grupo 1 '!$G$26:$G$26</definedName>
    <definedName name="_Hlk16782509" localSheetId="0">'Grupo 1 '!$K$6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76" l="1"/>
  <c r="N27" i="76" l="1"/>
  <c r="N26" i="76"/>
  <c r="M29" i="76"/>
  <c r="P26" i="76" l="1"/>
  <c r="Q26" i="76" s="1"/>
  <c r="J26" i="76"/>
  <c r="E16" i="76" l="1"/>
  <c r="E20" i="76" l="1"/>
  <c r="E17" i="76"/>
  <c r="K26" i="76" l="1"/>
  <c r="M28" i="76" s="1"/>
  <c r="L26" i="76"/>
  <c r="C14" i="48"/>
  <c r="M31" i="76" l="1"/>
  <c r="M27" i="76"/>
  <c r="M26" i="76"/>
  <c r="M30" i="76"/>
  <c r="C13" i="48"/>
  <c r="C12" i="48"/>
  <c r="C11" i="48"/>
  <c r="C10" i="48"/>
  <c r="C5" i="48" l="1"/>
  <c r="C8" i="48"/>
  <c r="C15" i="48" l="1"/>
  <c r="E18" i="76" l="1"/>
  <c r="E19" i="76" s="1"/>
  <c r="C7" i="48" l="1"/>
  <c r="C9" i="48" l="1"/>
  <c r="C6" i="48"/>
  <c r="Q32" i="76" l="1"/>
  <c r="C4" i="48" s="1"/>
  <c r="W72" i="76" l="1"/>
  <c r="C16" i="48" l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<sst xmlns="http://schemas.openxmlformats.org/spreadsheetml/2006/main" count="147" uniqueCount="124">
  <si>
    <t>Seção  de Compras - SECOMP /SUCOP / SAD</t>
  </si>
  <si>
    <t>MAPA COMPARATIVO DE PREÇOS</t>
  </si>
  <si>
    <t>Grupo 01</t>
  </si>
  <si>
    <t>Critérios Estatísticos gerais</t>
  </si>
  <si>
    <t>Critérios Estatísticos por item</t>
  </si>
  <si>
    <t>MÉDIA</t>
  </si>
  <si>
    <t>DESVIO PADRÃO AMOSTRAL</t>
  </si>
  <si>
    <t>MÉTODO ESTATÍSCO</t>
  </si>
  <si>
    <t>PREÇO MÍNIMO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</si>
  <si>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</si>
  <si>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</si>
  <si>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</si>
  <si>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</si>
  <si>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</si>
  <si>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</si>
  <si>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</si>
  <si>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</si>
  <si>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</si>
  <si>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</si>
  <si>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</si>
  <si>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</si>
  <si>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</si>
  <si>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Proposta Comercial</t>
  </si>
  <si>
    <t>TOTAL:</t>
  </si>
  <si>
    <t>COEFICIENTE DE VARIAÇÃO (%)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</si>
  <si>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</si>
  <si>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</si>
  <si>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</si>
  <si>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</si>
  <si>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</si>
  <si>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</si>
  <si>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</si>
  <si>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</si>
  <si>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</si>
  <si>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</si>
  <si>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</si>
  <si>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</si>
  <si>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</si>
  <si>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</si>
  <si>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</si>
  <si>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</si>
  <si>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 DOS GRUPOS/ITENS</t>
  </si>
  <si>
    <t>GRUPO/ITEM</t>
  </si>
  <si>
    <t>MODALIDADE</t>
  </si>
  <si>
    <t>Grupo 1</t>
  </si>
  <si>
    <t>Grupo 2</t>
  </si>
  <si>
    <t>MÉDIA
valores</t>
  </si>
  <si>
    <t>EPP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</si>
  <si>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</si>
  <si>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</si>
  <si>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</si>
  <si>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</si>
  <si>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</si>
  <si>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</si>
  <si>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</si>
  <si>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</si>
  <si>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</si>
  <si>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</si>
  <si>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</si>
  <si>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</si>
  <si>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</si>
  <si>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</si>
  <si>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</si>
  <si>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5.</t>
  </si>
  <si>
    <t>6.</t>
  </si>
  <si>
    <t>7.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</si>
  <si>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</si>
  <si>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</si>
  <si>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</si>
  <si>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</si>
  <si>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</si>
  <si>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</si>
  <si>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ITEM: 1</t>
  </si>
  <si>
    <t>Inexequível: inferior a 70% da média do rol de preços validos</t>
  </si>
  <si>
    <t>&lt;
70% da média</t>
  </si>
  <si>
    <t>30% acima média</t>
  </si>
  <si>
    <t>OBSERVAÇÕES
AVALIAÇÃO</t>
  </si>
  <si>
    <t>Preços execessivamene elevados: superior a 30% da média do rol de preços validos</t>
  </si>
  <si>
    <t>NÃO</t>
  </si>
  <si>
    <t>Demais</t>
  </si>
  <si>
    <t>Grupo 3</t>
  </si>
  <si>
    <t>Grupo 4</t>
  </si>
  <si>
    <t>Grupo 5</t>
  </si>
  <si>
    <t>LEUMAISE APARECIDA DOS SANTOS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</si>
  <si>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</si>
  <si>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</si>
  <si>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t xml:space="preserve">O valor estimado sugere contratação exclusiva para ME e EPP? </t>
  </si>
  <si>
    <t>Processo SEI 0001095-30.2021.4.90.8000</t>
  </si>
  <si>
    <t>ITEM 35</t>
  </si>
  <si>
    <t>ITEM 36</t>
  </si>
  <si>
    <t>ITEM 37</t>
  </si>
  <si>
    <t>ITEM 38</t>
  </si>
  <si>
    <t>ITEM 39</t>
  </si>
  <si>
    <t>ITEM 40</t>
  </si>
  <si>
    <t>ITEM 41</t>
  </si>
  <si>
    <t>ITEM 41RES</t>
  </si>
  <si>
    <t>Objeto: aquisição de materiais de expediente destinado a atender aos pleitos das diversas unidades do Conselho da Justiça Federal, do Batalhão de Polícia do Exército de Brasília e do 2° Centro de Geoinformação</t>
  </si>
  <si>
    <t>Técnico Judiciário
Seção de Compras
SAD/SUCOP/SECOMP</t>
  </si>
  <si>
    <t>Brasília, 15/09/2022</t>
  </si>
  <si>
    <t xml:space="preserve">Há flagrante diferença de preços entre ME/EPP e ampla concorrência? </t>
  </si>
  <si>
    <t>Obs.:</t>
  </si>
  <si>
    <t>Nos preços de internet estão incluídos o custo de frete</t>
  </si>
  <si>
    <r>
      <t>Observações</t>
    </r>
    <r>
      <rPr>
        <sz val="10"/>
        <color rgb="FF000000"/>
        <rFont val="Arial"/>
        <family val="2"/>
        <charset val="1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Pública; proposta de fornecedores; e preços de sítios eletrônicos e especializados, conforme os termos I, II, III e IV do art. 5º da IN n. 73/2020,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. As cotações que estão com a fonte na cor</t>
    </r>
    <r>
      <rPr>
        <b/>
        <sz val="10"/>
        <color theme="9" tint="-0.249977111117893"/>
        <rFont val="Arial"/>
        <family val="2"/>
      </rPr>
      <t xml:space="preserve"> azul</t>
    </r>
    <r>
      <rPr>
        <sz val="10"/>
        <color rgb="FF000000"/>
        <rFont val="Arial"/>
        <family val="2"/>
      </rPr>
      <t xml:space="preserve"> se referem a Atas de Pregão Eletrônico e Dispensas de licitação, realizados nos útlimos 12 (doze) meses.
</t>
    </r>
    <r>
      <rPr>
        <b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Arial"/>
        <family val="2"/>
        <charset val="1"/>
      </rPr>
      <t xml:space="preserve">Os valores obtidos na pesquisa foram avaliados criticamente e, assim, utilizou-se: A </t>
    </r>
    <r>
      <rPr>
        <b/>
        <sz val="10"/>
        <color rgb="FF000000"/>
        <rFont val="Arial"/>
        <family val="2"/>
      </rPr>
      <t>MEDIANA</t>
    </r>
    <r>
      <rPr>
        <sz val="10"/>
        <color rgb="FF000000"/>
        <rFont val="Arial"/>
        <family val="2"/>
        <charset val="1"/>
      </rPr>
      <t>, por esta não ser afetada pelas significativas variações, não comprometendo a estimativa do preço de referência e representando de forma satisfatória os preços praticados no mercado, para os seguintes itens: 1 a 10 (grupo 1); 11 a 16 (grupo 2); 17 a 20 e 22 a 26 (grupo 3); 27/28 (grupo 4); 36; 37; e 39; e A </t>
    </r>
    <r>
      <rPr>
        <b/>
        <sz val="10"/>
        <color rgb="FF000000"/>
        <rFont val="Arial"/>
        <family val="2"/>
      </rPr>
      <t>MÉDIA</t>
    </r>
    <r>
      <rPr>
        <sz val="10"/>
        <color rgb="FF000000"/>
        <rFont val="Arial"/>
        <family val="2"/>
        <charset val="1"/>
      </rPr>
      <t xml:space="preserve">, devido a homogeneidade dos preços, para os seguintes itens: 21 (Grupo 3); 29 a 34 (Grupo 5); 35; 38; 40; e 41.
</t>
    </r>
    <r>
      <rPr>
        <b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  <charset val="1"/>
      </rPr>
      <t xml:space="preserve">.  Ainda, conforme o Manual de Pesquisa de Preços do STJ, foram desconsiderados os que são superiores a 30% da media total (geral), assim como os inferiores a 70% da mesma média, mesmo os preços púbblicos, a despeito do previsto no manual em questão, visto a aplicabilidade da mesma regra para ambas as situações; ressalvado o item 21, em que se considerou os preços públicos cujo percentual era mais próximo dos 70%, visto haver apenas um valor válido da série de preços obtidos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</si>
  <si>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 6/2022 - Comando da Aeronáutica - GRUPAMENTO DE APOIO DO DISTRITO FEDERAL</t>
  </si>
  <si>
    <t>PE 13/2021 - Escola Superior de Guerra</t>
  </si>
  <si>
    <t>LUX TREE _ Gestão de Resíduos - 29.764.237/0001-20</t>
  </si>
  <si>
    <t>Comprasnet/Outras</t>
  </si>
  <si>
    <t>Fornecedor</t>
  </si>
  <si>
    <t>INFINITE RECICLE - 46.802.857/0001-26</t>
  </si>
  <si>
    <t xml:space="preserve">1. Os parâmetros utilizados na pesquisa foram com base em contratações similares de órgãos/entidades da Administração Pública e proposta de fornecedores, conforme os termos I, II, III e IV do art. 5º da IN n. 73/2020, do Ministério da Economia. </t>
  </si>
  <si>
    <t>Kg</t>
  </si>
  <si>
    <t xml:space="preserve">Há, pelo menos, 3 empresas ME e EPP participando da cotação? </t>
  </si>
  <si>
    <t>2. As cotações que estão com a fonte na cor azul se referem à Atas de Pregão Eletrônico, realizados nos útlimos 12 (doze) meses.</t>
  </si>
  <si>
    <t>3. Foram utilizadas cotações de preços públicos com quantitatitos mais próximos do estimado para o CJF, possíveis. ATA do Grupamento de Apoio do Distrito Federal:47.328 Kg anuais e ATA da Escola Superior de Guerra: 50.000 Kg anuais.</t>
  </si>
  <si>
    <t>Observações:</t>
  </si>
  <si>
    <t>Servidor Responsável: Ideraldo Luiz Carvalho</t>
  </si>
  <si>
    <t>NOVO RIO AMBIENTAL - MKS Gestão de Resíduos LTDA  - 23.062.431/0001-88</t>
  </si>
  <si>
    <t>Ecopense Coleta de Resíduos Eireli - 27.149.997/0001-00</t>
  </si>
  <si>
    <t>SIM</t>
  </si>
  <si>
    <t>N/A</t>
  </si>
  <si>
    <t>3R Ambiental - 23.518.717/000125</t>
  </si>
  <si>
    <t>Abaixo da média</t>
  </si>
  <si>
    <t>Abaixo da mpedia</t>
  </si>
  <si>
    <t>Acima da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</si>
</sst>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17" applyNumberFormat="0" applyFill="0" applyAlignment="0" applyProtection="0"/>
    <xf numFmtId="0" fontId="6" fillId="13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27" applyNumberFormat="0" applyAlignment="0" applyProtection="0"/>
    <xf numFmtId="9" fontId="6" fillId="0" borderId="0" applyFont="0" applyFill="0" applyBorder="0" applyAlignment="0" applyProtection="0"/>
    <xf numFmtId="0" fontId="31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</cellStyleXfs>
  <cellXfs count="20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/>
    <xf numFmtId="44" fontId="12" fillId="9" borderId="1" xfId="7" applyNumberFormat="1" applyFont="1" applyBorder="1" applyAlignment="1">
      <alignment vertical="center"/>
    </xf>
    <xf numFmtId="0" fontId="4" fillId="10" borderId="1" xfId="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44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44" fontId="22" fillId="0" borderId="0" xfId="0" applyNumberFormat="1" applyFont="1" applyAlignment="1">
      <alignment horizontal="center" vertical="center"/>
    </xf>
    <xf numFmtId="0" fontId="20" fillId="13" borderId="0" xfId="10" applyFont="1"/>
    <xf numFmtId="0" fontId="20" fillId="13" borderId="0" xfId="10" applyFont="1" applyAlignment="1">
      <alignment horizontal="center" vertical="center"/>
    </xf>
    <xf numFmtId="44" fontId="20" fillId="13" borderId="0" xfId="10" applyNumberFormat="1" applyFont="1" applyAlignment="1">
      <alignment horizontal="center" vertical="center"/>
    </xf>
    <xf numFmtId="0" fontId="0" fillId="0" borderId="0" xfId="0" applyFill="1"/>
    <xf numFmtId="44" fontId="0" fillId="0" borderId="0" xfId="0" applyNumberForma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44" fontId="22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44" fontId="20" fillId="0" borderId="0" xfId="0" quotePrefix="1" applyNumberFormat="1" applyFont="1" applyAlignment="1">
      <alignment horizontal="left" vertical="center"/>
    </xf>
    <xf numFmtId="44" fontId="27" fillId="0" borderId="0" xfId="12" applyNumberFormat="1" applyFill="1" applyBorder="1" applyAlignment="1">
      <alignment horizontal="center" vertical="center"/>
    </xf>
    <xf numFmtId="0" fontId="27" fillId="0" borderId="22" xfId="12" applyAlignment="1"/>
    <xf numFmtId="44" fontId="27" fillId="0" borderId="22" xfId="12" applyNumberFormat="1" applyAlignment="1">
      <alignment horizontal="center" vertical="center"/>
    </xf>
    <xf numFmtId="0" fontId="26" fillId="0" borderId="21" xfId="11" applyFill="1" applyAlignment="1">
      <alignment horizontal="left" vertical="center"/>
    </xf>
    <xf numFmtId="0" fontId="26" fillId="0" borderId="21" xfId="11" applyFill="1"/>
    <xf numFmtId="0" fontId="26" fillId="0" borderId="21" xfId="11" applyFill="1" applyAlignment="1">
      <alignment horizontal="center" vertical="center"/>
    </xf>
    <xf numFmtId="44" fontId="26" fillId="0" borderId="21" xfId="11" applyNumberFormat="1" applyFill="1" applyAlignment="1">
      <alignment horizontal="center" vertical="center"/>
    </xf>
    <xf numFmtId="44" fontId="22" fillId="0" borderId="0" xfId="10" applyNumberFormat="1" applyFont="1" applyFill="1" applyBorder="1" applyAlignment="1">
      <alignment horizontal="center" vertical="center"/>
    </xf>
    <xf numFmtId="0" fontId="20" fillId="0" borderId="0" xfId="10" applyFont="1" applyFill="1" applyAlignment="1">
      <alignment horizontal="center" vertical="center"/>
    </xf>
    <xf numFmtId="44" fontId="20" fillId="0" borderId="0" xfId="10" applyNumberFormat="1" applyFont="1" applyFill="1" applyAlignment="1">
      <alignment horizontal="center" vertical="center"/>
    </xf>
    <xf numFmtId="44" fontId="20" fillId="0" borderId="0" xfId="0" quotePrefix="1" applyNumberFormat="1" applyFont="1" applyFill="1" applyAlignment="1">
      <alignment horizontal="left" vertic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31" fillId="17" borderId="0" xfId="17" applyAlignment="1">
      <alignment horizontal="left"/>
    </xf>
    <xf numFmtId="9" fontId="28" fillId="14" borderId="0" xfId="13" applyNumberFormat="1" applyAlignment="1">
      <alignment horizontal="center" vertical="center"/>
    </xf>
    <xf numFmtId="9" fontId="6" fillId="0" borderId="0" xfId="18" applyNumberFormat="1" applyFill="1" applyAlignment="1">
      <alignment horizontal="center" vertical="center"/>
    </xf>
    <xf numFmtId="44" fontId="6" fillId="0" borderId="0" xfId="18" quotePrefix="1" applyNumberFormat="1" applyFill="1" applyAlignment="1">
      <alignment horizontal="left" vertical="center"/>
    </xf>
    <xf numFmtId="9" fontId="29" fillId="15" borderId="0" xfId="14" applyNumberFormat="1" applyAlignment="1">
      <alignment horizontal="center" vertical="center"/>
    </xf>
    <xf numFmtId="0" fontId="6" fillId="20" borderId="23" xfId="19" applyBorder="1" applyAlignment="1">
      <alignment horizontal="left" vertical="center"/>
    </xf>
    <xf numFmtId="44" fontId="6" fillId="20" borderId="23" xfId="19" applyNumberFormat="1" applyBorder="1" applyAlignment="1">
      <alignment horizontal="center" vertical="center"/>
    </xf>
    <xf numFmtId="0" fontId="6" fillId="20" borderId="23" xfId="19" applyBorder="1"/>
    <xf numFmtId="44" fontId="6" fillId="20" borderId="0" xfId="19" quotePrefix="1" applyNumberFormat="1" applyAlignment="1">
      <alignment horizontal="left" vertical="center"/>
    </xf>
    <xf numFmtId="44" fontId="6" fillId="20" borderId="0" xfId="19" applyNumberFormat="1" applyBorder="1" applyAlignment="1">
      <alignment horizontal="center" vertical="top" wrapText="1"/>
    </xf>
    <xf numFmtId="44" fontId="6" fillId="20" borderId="0" xfId="19" applyNumberFormat="1" applyAlignment="1">
      <alignment horizontal="left" vertical="center"/>
    </xf>
    <xf numFmtId="44" fontId="6" fillId="20" borderId="0" xfId="19" applyNumberFormat="1" applyAlignment="1">
      <alignment horizontal="center" vertical="center"/>
    </xf>
    <xf numFmtId="9" fontId="30" fillId="16" borderId="27" xfId="15" applyNumberFormat="1" applyAlignment="1">
      <alignment horizontal="center" vertical="center"/>
    </xf>
    <xf numFmtId="44" fontId="4" fillId="20" borderId="0" xfId="19" applyNumberFormat="1" applyFont="1" applyAlignment="1">
      <alignment horizontal="left" vertical="top"/>
    </xf>
    <xf numFmtId="0" fontId="32" fillId="0" borderId="22" xfId="12" applyFont="1" applyAlignment="1"/>
    <xf numFmtId="0" fontId="33" fillId="13" borderId="0" xfId="1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20" fillId="0" borderId="0" xfId="10" applyFont="1" applyFill="1"/>
    <xf numFmtId="164" fontId="23" fillId="11" borderId="12" xfId="0" applyNumberFormat="1" applyFont="1" applyFill="1" applyBorder="1" applyAlignment="1">
      <alignment vertical="center"/>
    </xf>
    <xf numFmtId="9" fontId="23" fillId="21" borderId="13" xfId="16" applyFont="1" applyFill="1" applyBorder="1" applyAlignment="1">
      <alignment horizontal="center" vertical="center"/>
    </xf>
    <xf numFmtId="44" fontId="20" fillId="0" borderId="0" xfId="0" applyNumberFormat="1" applyFont="1" applyFill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44" fontId="4" fillId="0" borderId="0" xfId="8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44" fontId="12" fillId="0" borderId="0" xfId="7" applyNumberFormat="1" applyFont="1" applyFill="1" applyBorder="1" applyAlignment="1">
      <alignment vertical="center"/>
    </xf>
    <xf numFmtId="0" fontId="12" fillId="8" borderId="1" xfId="6" applyFont="1" applyBorder="1" applyAlignment="1">
      <alignment vertical="center"/>
    </xf>
    <xf numFmtId="0" fontId="12" fillId="9" borderId="1" xfId="7" applyFont="1" applyBorder="1" applyAlignment="1">
      <alignment vertical="center"/>
    </xf>
    <xf numFmtId="44" fontId="0" fillId="0" borderId="1" xfId="0" applyNumberFormat="1" applyBorder="1" applyAlignment="1">
      <alignment horizontal="left" vertical="center" wrapText="1"/>
    </xf>
    <xf numFmtId="44" fontId="0" fillId="0" borderId="0" xfId="0" applyNumberFormat="1" applyAlignment="1">
      <alignment vertical="center" wrapText="1"/>
    </xf>
    <xf numFmtId="0" fontId="36" fillId="18" borderId="17" xfId="9" applyFont="1" applyFill="1" applyAlignment="1">
      <alignment vertical="top"/>
    </xf>
    <xf numFmtId="0" fontId="34" fillId="18" borderId="0" xfId="0" applyFont="1" applyFill="1" applyAlignment="1">
      <alignment vertical="top"/>
    </xf>
    <xf numFmtId="0" fontId="35" fillId="18" borderId="0" xfId="0" applyFont="1" applyFill="1" applyAlignment="1">
      <alignment vertical="top"/>
    </xf>
    <xf numFmtId="0" fontId="34" fillId="18" borderId="0" xfId="0" applyFont="1" applyFill="1" applyAlignment="1">
      <alignment horizontal="left" vertical="top"/>
    </xf>
    <xf numFmtId="0" fontId="34" fillId="18" borderId="1" xfId="0" applyFont="1" applyFill="1" applyBorder="1" applyAlignment="1">
      <alignment vertical="top"/>
    </xf>
    <xf numFmtId="0" fontId="35" fillId="18" borderId="0" xfId="0" applyFont="1" applyFill="1" applyAlignment="1">
      <alignment horizontal="left" vertical="top"/>
    </xf>
    <xf numFmtId="0" fontId="24" fillId="0" borderId="4" xfId="0" applyFont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 vertical="center"/>
    </xf>
    <xf numFmtId="44" fontId="22" fillId="2" borderId="4" xfId="0" applyNumberFormat="1" applyFont="1" applyFill="1" applyBorder="1" applyAlignment="1">
      <alignment horizontal="center" vertical="center"/>
    </xf>
    <xf numFmtId="0" fontId="33" fillId="0" borderId="0" xfId="10" applyFont="1" applyFill="1" applyAlignment="1">
      <alignment horizontal="left" vertical="center"/>
    </xf>
    <xf numFmtId="44" fontId="22" fillId="0" borderId="0" xfId="0" applyNumberFormat="1" applyFont="1" applyFill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23" fillId="21" borderId="31" xfId="0" applyNumberFormat="1" applyFont="1" applyFill="1" applyBorder="1" applyAlignment="1">
      <alignment horizontal="center" vertical="center"/>
    </xf>
    <xf numFmtId="44" fontId="34" fillId="21" borderId="32" xfId="0" applyNumberFormat="1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4" fontId="22" fillId="2" borderId="2" xfId="0" applyNumberFormat="1" applyFont="1" applyFill="1" applyBorder="1" applyAlignment="1">
      <alignment horizontal="center" vertical="center"/>
    </xf>
    <xf numFmtId="9" fontId="23" fillId="21" borderId="14" xfId="16" applyFont="1" applyFill="1" applyBorder="1" applyAlignment="1">
      <alignment horizontal="center" vertical="center"/>
    </xf>
    <xf numFmtId="44" fontId="19" fillId="8" borderId="35" xfId="6" applyNumberFormat="1" applyFont="1" applyBorder="1" applyAlignment="1">
      <alignment horizontal="center" vertical="center" wrapText="1"/>
    </xf>
    <xf numFmtId="44" fontId="19" fillId="8" borderId="38" xfId="6" applyNumberFormat="1" applyFont="1" applyBorder="1" applyAlignment="1">
      <alignment horizontal="center" vertical="center" wrapText="1"/>
    </xf>
    <xf numFmtId="0" fontId="20" fillId="0" borderId="0" xfId="0" applyFont="1" applyFill="1" applyAlignment="1"/>
    <xf numFmtId="0" fontId="23" fillId="23" borderId="40" xfId="0" applyFont="1" applyFill="1" applyBorder="1"/>
    <xf numFmtId="0" fontId="20" fillId="23" borderId="41" xfId="0" applyFont="1" applyFill="1" applyBorder="1"/>
    <xf numFmtId="0" fontId="20" fillId="23" borderId="41" xfId="0" applyFont="1" applyFill="1" applyBorder="1" applyAlignment="1">
      <alignment horizontal="center" vertical="center"/>
    </xf>
    <xf numFmtId="164" fontId="20" fillId="23" borderId="41" xfId="0" applyNumberFormat="1" applyFont="1" applyFill="1" applyBorder="1" applyAlignment="1">
      <alignment horizontal="left"/>
    </xf>
    <xf numFmtId="44" fontId="22" fillId="23" borderId="41" xfId="0" applyNumberFormat="1" applyFont="1" applyFill="1" applyBorder="1" applyAlignment="1">
      <alignment horizontal="center"/>
    </xf>
    <xf numFmtId="0" fontId="20" fillId="23" borderId="41" xfId="0" applyFont="1" applyFill="1" applyBorder="1" applyAlignment="1">
      <alignment horizontal="left" vertical="center"/>
    </xf>
    <xf numFmtId="0" fontId="0" fillId="23" borderId="41" xfId="0" applyFill="1" applyBorder="1"/>
    <xf numFmtId="0" fontId="0" fillId="23" borderId="42" xfId="0" applyFill="1" applyBorder="1"/>
    <xf numFmtId="0" fontId="20" fillId="23" borderId="43" xfId="0" applyFont="1" applyFill="1" applyBorder="1" applyAlignment="1"/>
    <xf numFmtId="0" fontId="20" fillId="23" borderId="0" xfId="0" applyFont="1" applyFill="1" applyBorder="1"/>
    <xf numFmtId="0" fontId="20" fillId="23" borderId="0" xfId="0" applyFont="1" applyFill="1" applyBorder="1" applyAlignment="1">
      <alignment horizontal="center" vertical="center"/>
    </xf>
    <xf numFmtId="164" fontId="20" fillId="23" borderId="0" xfId="0" applyNumberFormat="1" applyFont="1" applyFill="1" applyBorder="1" applyAlignment="1">
      <alignment horizontal="left"/>
    </xf>
    <xf numFmtId="44" fontId="22" fillId="23" borderId="0" xfId="0" applyNumberFormat="1" applyFont="1" applyFill="1" applyBorder="1" applyAlignment="1">
      <alignment horizontal="center"/>
    </xf>
    <xf numFmtId="44" fontId="20" fillId="23" borderId="0" xfId="0" applyNumberFormat="1" applyFont="1" applyFill="1" applyBorder="1" applyAlignment="1">
      <alignment horizontal="center" vertical="center"/>
    </xf>
    <xf numFmtId="44" fontId="0" fillId="23" borderId="0" xfId="0" applyNumberFormat="1" applyFill="1" applyBorder="1" applyAlignment="1">
      <alignment horizontal="center" vertical="center"/>
    </xf>
    <xf numFmtId="0" fontId="0" fillId="23" borderId="0" xfId="0" applyFill="1" applyBorder="1"/>
    <xf numFmtId="0" fontId="0" fillId="23" borderId="44" xfId="0" applyFill="1" applyBorder="1"/>
    <xf numFmtId="2" fontId="20" fillId="23" borderId="0" xfId="0" applyNumberFormat="1" applyFont="1" applyFill="1" applyBorder="1" applyAlignment="1">
      <alignment horizontal="left"/>
    </xf>
    <xf numFmtId="0" fontId="20" fillId="23" borderId="45" xfId="0" applyFont="1" applyFill="1" applyBorder="1" applyAlignment="1"/>
    <xf numFmtId="0" fontId="20" fillId="23" borderId="18" xfId="0" applyFont="1" applyFill="1" applyBorder="1"/>
    <xf numFmtId="0" fontId="20" fillId="23" borderId="18" xfId="0" applyFont="1" applyFill="1" applyBorder="1" applyAlignment="1">
      <alignment horizontal="center" vertical="center"/>
    </xf>
    <xf numFmtId="0" fontId="31" fillId="23" borderId="18" xfId="17" applyFill="1" applyBorder="1" applyAlignment="1">
      <alignment horizontal="left"/>
    </xf>
    <xf numFmtId="44" fontId="22" fillId="23" borderId="18" xfId="0" applyNumberFormat="1" applyFont="1" applyFill="1" applyBorder="1" applyAlignment="1">
      <alignment horizontal="center"/>
    </xf>
    <xf numFmtId="44" fontId="20" fillId="23" borderId="18" xfId="0" applyNumberFormat="1" applyFont="1" applyFill="1" applyBorder="1" applyAlignment="1">
      <alignment horizontal="center" vertical="center"/>
    </xf>
    <xf numFmtId="44" fontId="0" fillId="23" borderId="18" xfId="0" applyNumberFormat="1" applyFill="1" applyBorder="1" applyAlignment="1">
      <alignment horizontal="center" vertical="center"/>
    </xf>
    <xf numFmtId="0" fontId="0" fillId="23" borderId="18" xfId="0" applyFill="1" applyBorder="1"/>
    <xf numFmtId="0" fontId="0" fillId="23" borderId="46" xfId="0" applyFill="1" applyBorder="1"/>
    <xf numFmtId="44" fontId="34" fillId="21" borderId="3" xfId="0" applyNumberFormat="1" applyFont="1" applyFill="1" applyBorder="1" applyAlignment="1">
      <alignment horizontal="left" vertical="top" wrapText="1"/>
    </xf>
    <xf numFmtId="44" fontId="0" fillId="0" borderId="3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164" fontId="23" fillId="11" borderId="28" xfId="0" applyNumberFormat="1" applyFont="1" applyFill="1" applyBorder="1" applyAlignment="1">
      <alignment horizontal="right" vertical="center" wrapText="1"/>
    </xf>
    <xf numFmtId="164" fontId="23" fillId="11" borderId="29" xfId="0" applyNumberFormat="1" applyFont="1" applyFill="1" applyBorder="1" applyAlignment="1">
      <alignment horizontal="right" vertical="center" wrapText="1"/>
    </xf>
    <xf numFmtId="164" fontId="23" fillId="11" borderId="18" xfId="0" applyNumberFormat="1" applyFont="1" applyFill="1" applyBorder="1" applyAlignment="1">
      <alignment horizontal="right" vertical="center" wrapText="1"/>
    </xf>
    <xf numFmtId="0" fontId="19" fillId="8" borderId="7" xfId="6" applyFont="1" applyBorder="1" applyAlignment="1">
      <alignment horizontal="center" vertical="center" wrapText="1"/>
    </xf>
    <xf numFmtId="0" fontId="19" fillId="8" borderId="30" xfId="6" applyFont="1" applyBorder="1" applyAlignment="1">
      <alignment horizontal="center" vertical="center" wrapText="1"/>
    </xf>
    <xf numFmtId="44" fontId="19" fillId="8" borderId="11" xfId="6" applyNumberFormat="1" applyFont="1" applyBorder="1" applyAlignment="1">
      <alignment horizontal="center" vertical="center" wrapText="1"/>
    </xf>
    <xf numFmtId="44" fontId="19" fillId="8" borderId="10" xfId="6" applyNumberFormat="1" applyFont="1" applyBorder="1" applyAlignment="1">
      <alignment horizontal="center" vertical="center" wrapText="1"/>
    </xf>
    <xf numFmtId="44" fontId="23" fillId="22" borderId="20" xfId="0" applyNumberFormat="1" applyFont="1" applyFill="1" applyBorder="1" applyAlignment="1">
      <alignment horizontal="center" vertical="center"/>
    </xf>
    <xf numFmtId="44" fontId="19" fillId="8" borderId="7" xfId="6" applyNumberFormat="1" applyFont="1" applyBorder="1" applyAlignment="1">
      <alignment horizontal="center" vertical="center" wrapText="1"/>
    </xf>
    <xf numFmtId="44" fontId="19" fillId="8" borderId="30" xfId="6" applyNumberFormat="1" applyFont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44" fontId="23" fillId="22" borderId="25" xfId="0" applyNumberFormat="1" applyFont="1" applyFill="1" applyBorder="1" applyAlignment="1">
      <alignment horizontal="center" vertical="center"/>
    </xf>
    <xf numFmtId="44" fontId="23" fillId="22" borderId="19" xfId="0" applyNumberFormat="1" applyFont="1" applyFill="1" applyBorder="1" applyAlignment="1">
      <alignment horizontal="center" vertical="center"/>
    </xf>
    <xf numFmtId="4" fontId="23" fillId="21" borderId="5" xfId="0" applyNumberFormat="1" applyFont="1" applyFill="1" applyBorder="1" applyAlignment="1">
      <alignment horizontal="center" vertical="center"/>
    </xf>
    <xf numFmtId="44" fontId="22" fillId="2" borderId="7" xfId="0" applyNumberFormat="1" applyFont="1" applyFill="1" applyBorder="1" applyAlignment="1">
      <alignment horizontal="center" vertical="center"/>
    </xf>
    <xf numFmtId="44" fontId="22" fillId="2" borderId="5" xfId="0" applyNumberFormat="1" applyFont="1" applyFill="1" applyBorder="1" applyAlignment="1">
      <alignment horizontal="center" vertical="center"/>
    </xf>
    <xf numFmtId="0" fontId="18" fillId="0" borderId="17" xfId="9" applyAlignment="1">
      <alignment horizontal="center"/>
    </xf>
    <xf numFmtId="44" fontId="6" fillId="20" borderId="24" xfId="19" applyNumberFormat="1" applyBorder="1" applyAlignment="1">
      <alignment horizontal="left" vertical="top" wrapText="1"/>
    </xf>
    <xf numFmtId="4" fontId="23" fillId="21" borderId="9" xfId="0" applyNumberFormat="1" applyFont="1" applyFill="1" applyBorder="1" applyAlignment="1">
      <alignment horizontal="center" vertical="center"/>
    </xf>
    <xf numFmtId="44" fontId="19" fillId="8" borderId="8" xfId="6" applyNumberFormat="1" applyFont="1" applyBorder="1" applyAlignment="1">
      <alignment horizontal="center" vertical="center" wrapText="1"/>
    </xf>
    <xf numFmtId="44" fontId="19" fillId="8" borderId="33" xfId="6" applyNumberFormat="1" applyFont="1" applyBorder="1" applyAlignment="1">
      <alignment horizontal="center" vertical="center" wrapText="1"/>
    </xf>
    <xf numFmtId="9" fontId="19" fillId="8" borderId="34" xfId="6" applyNumberFormat="1" applyFont="1" applyBorder="1" applyAlignment="1">
      <alignment horizontal="center" vertical="center" wrapText="1"/>
    </xf>
    <xf numFmtId="9" fontId="19" fillId="8" borderId="26" xfId="6" applyNumberFormat="1" applyFont="1" applyBorder="1" applyAlignment="1">
      <alignment horizontal="center" vertical="center" wrapText="1"/>
    </xf>
    <xf numFmtId="9" fontId="19" fillId="8" borderId="18" xfId="6" applyNumberFormat="1" applyFont="1" applyBorder="1" applyAlignment="1">
      <alignment horizontal="center" vertical="center" wrapText="1"/>
    </xf>
    <xf numFmtId="9" fontId="19" fillId="8" borderId="37" xfId="6" applyNumberFormat="1" applyFont="1" applyBorder="1" applyAlignment="1">
      <alignment horizontal="center" vertical="center" wrapText="1"/>
    </xf>
    <xf numFmtId="9" fontId="19" fillId="8" borderId="7" xfId="6" applyNumberFormat="1" applyFont="1" applyBorder="1" applyAlignment="1">
      <alignment horizontal="center" vertical="center" wrapText="1"/>
    </xf>
    <xf numFmtId="9" fontId="19" fillId="8" borderId="30" xfId="6" applyNumberFormat="1" applyFont="1" applyBorder="1" applyAlignment="1">
      <alignment horizontal="center" vertical="center" wrapText="1"/>
    </xf>
    <xf numFmtId="0" fontId="19" fillId="8" borderId="6" xfId="6" applyFont="1" applyBorder="1" applyAlignment="1">
      <alignment horizontal="center" vertical="center"/>
    </xf>
    <xf numFmtId="0" fontId="19" fillId="8" borderId="36" xfId="6" applyFont="1" applyBorder="1" applyAlignment="1">
      <alignment horizontal="center" vertical="center"/>
    </xf>
    <xf numFmtId="9" fontId="19" fillId="8" borderId="6" xfId="6" applyNumberFormat="1" applyFont="1" applyBorder="1" applyAlignment="1">
      <alignment horizontal="center" vertical="center" wrapText="1"/>
    </xf>
    <xf numFmtId="9" fontId="19" fillId="8" borderId="36" xfId="6" applyNumberFormat="1" applyFont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left" vertical="top" wrapText="1"/>
    </xf>
    <xf numFmtId="0" fontId="13" fillId="12" borderId="15" xfId="0" applyFont="1" applyFill="1" applyBorder="1" applyAlignment="1">
      <alignment horizontal="left" vertical="top" wrapText="1"/>
    </xf>
    <xf numFmtId="0" fontId="13" fillId="12" borderId="16" xfId="0" applyFont="1" applyFill="1" applyBorder="1" applyAlignment="1">
      <alignment horizontal="left" vertical="top" wrapText="1"/>
    </xf>
    <xf numFmtId="44" fontId="4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44" fontId="23" fillId="21" borderId="35" xfId="0" applyNumberFormat="1" applyFont="1" applyFill="1" applyBorder="1" applyAlignment="1">
      <alignment horizontal="center" vertical="center"/>
    </xf>
    <xf numFmtId="10" fontId="23" fillId="21" borderId="14" xfId="16" applyNumberFormat="1" applyFont="1" applyFill="1" applyBorder="1" applyAlignment="1">
      <alignment horizontal="center" vertical="center"/>
    </xf>
    <xf numFmtId="44" fontId="38" fillId="21" borderId="39" xfId="0" applyNumberFormat="1" applyFont="1" applyFill="1" applyBorder="1" applyAlignment="1">
      <alignment horizontal="left" vertical="center" wrapText="1"/>
    </xf>
    <xf numFmtId="44" fontId="38" fillId="21" borderId="32" xfId="0" applyNumberFormat="1" applyFont="1" applyFill="1" applyBorder="1" applyAlignment="1">
      <alignment horizontal="left" vertical="center" wrapText="1"/>
    </xf>
    <xf numFmtId="10" fontId="23" fillId="21" borderId="47" xfId="16" applyNumberFormat="1" applyFont="1" applyFill="1" applyBorder="1" applyAlignment="1">
      <alignment horizontal="center" vertical="center"/>
    </xf>
    <xf numFmtId="44" fontId="38" fillId="21" borderId="48" xfId="0" applyNumberFormat="1" applyFont="1" applyFill="1" applyBorder="1" applyAlignment="1">
      <alignment horizontal="left" vertical="center" wrapText="1"/>
    </xf>
  </cellXfs>
  <cellStyles count="20">
    <cellStyle name="20% - Ênfase2" xfId="18" builtinId="34"/>
    <cellStyle name="20% - Ênfase4" xfId="19" builtinId="42"/>
    <cellStyle name="20% - Ênfase5" xfId="8" builtinId="46"/>
    <cellStyle name="40% - Ênfase4" xfId="10" builtinId="43"/>
    <cellStyle name="Bom" xfId="13" builtinId="26"/>
    <cellStyle name="Ênfase2" xfId="6" builtinId="33"/>
    <cellStyle name="Ênfase5" xfId="7" builtinId="45"/>
    <cellStyle name="Entrada" xfId="15" builtinId="20"/>
    <cellStyle name="Hiperlink" xfId="1" builtinId="8"/>
    <cellStyle name="Neutro" xfId="14" builtinId="28"/>
    <cellStyle name="Normal" xfId="0" builtinId="0"/>
    <cellStyle name="Normal 2" xfId="3" xr:uid="{00000000-0005-0000-0000-000006000000}"/>
    <cellStyle name="Porcentagem" xfId="16" builtinId="5"/>
    <cellStyle name="Porcentagem 2" xfId="5" xr:uid="{00000000-0005-0000-0000-000007000000}"/>
    <cellStyle name="Porcentagem 3" xfId="4" xr:uid="{00000000-0005-0000-0000-000008000000}"/>
    <cellStyle name="Ruim" xfId="17" builtinId="27"/>
    <cellStyle name="Título 1" xfId="9" builtinId="16"/>
    <cellStyle name="Título 2" xfId="11" builtinId="17"/>
    <cellStyle name="Título 3" xfId="12" builtinId="18"/>
    <cellStyle name="Vírgula 2" xfId="2" xr:uid="{00000000-0005-0000-0000-00000B000000}"/>
  </cellStyles>
  <dxfs count="12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2865</xdr:colOff>
      <xdr:row>5</xdr:row>
      <xdr:rowOff>34290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E72"/>
  <sheetViews>
    <sheetView showGridLines="0" tabSelected="1" topLeftCell="A7" zoomScale="87" zoomScaleNormal="87" workbookViewId="0">
      <selection activeCell="O34" sqref="O34"/>
    </sheetView>
  </sheetViews>
  <sheetFormatPr defaultColWidth="9.140625" defaultRowHeight="15" x14ac:dyDescent="0.25"/>
  <cols>
    <col min="1" max="1" width="4.140625" style="20" customWidth="1"/>
    <col min="2" max="2" width="25.140625" customWidth="1"/>
    <col min="3" max="3" width="6.28515625" customWidth="1"/>
    <col min="4" max="4" width="6.5703125" style="20" bestFit="1" customWidth="1"/>
    <col min="5" max="5" width="32.28515625" style="13" customWidth="1"/>
    <col min="6" max="6" width="20.7109375" style="31" bestFit="1" customWidth="1"/>
    <col min="7" max="7" width="23.5703125" style="13" customWidth="1"/>
    <col min="8" max="8" width="26.42578125" style="13" bestFit="1" customWidth="1"/>
    <col min="9" max="9" width="10.140625" style="13" customWidth="1"/>
    <col min="10" max="10" width="11.7109375" style="13" customWidth="1"/>
    <col min="11" max="11" width="16.85546875" hidden="1" customWidth="1"/>
    <col min="12" max="12" width="4.5703125" hidden="1" customWidth="1"/>
    <col min="13" max="13" width="25.85546875" bestFit="1" customWidth="1"/>
    <col min="14" max="14" width="9" bestFit="1" customWidth="1"/>
    <col min="15" max="15" width="21.42578125" customWidth="1"/>
    <col min="16" max="16" width="13" bestFit="1" customWidth="1"/>
    <col min="17" max="17" width="13.7109375" customWidth="1"/>
    <col min="18" max="18" width="7.85546875" customWidth="1"/>
    <col min="19" max="19" width="12" bestFit="1" customWidth="1"/>
    <col min="20" max="20" width="5.85546875" customWidth="1"/>
    <col min="23" max="23" width="11.5703125" bestFit="1" customWidth="1"/>
  </cols>
  <sheetData>
    <row r="3" spans="1:31" x14ac:dyDescent="0.25">
      <c r="E3"/>
    </row>
    <row r="6" spans="1:31" x14ac:dyDescent="0.25">
      <c r="A6" s="81" t="s">
        <v>0</v>
      </c>
      <c r="B6" s="82"/>
      <c r="C6" s="82"/>
      <c r="D6" s="83"/>
      <c r="E6" s="84"/>
    </row>
    <row r="7" spans="1:31" x14ac:dyDescent="0.25">
      <c r="A7" s="81" t="s">
        <v>87</v>
      </c>
      <c r="B7" s="82"/>
      <c r="C7" s="82"/>
      <c r="D7" s="83"/>
      <c r="E7" s="84"/>
    </row>
    <row r="8" spans="1:31" x14ac:dyDescent="0.25">
      <c r="A8" s="81" t="s">
        <v>96</v>
      </c>
      <c r="B8" s="82"/>
      <c r="C8" s="82"/>
      <c r="D8" s="83"/>
      <c r="E8" s="84"/>
    </row>
    <row r="9" spans="1:31" x14ac:dyDescent="0.25">
      <c r="A9" s="33" t="s">
        <v>115</v>
      </c>
    </row>
    <row r="10" spans="1:31" ht="20.25" thickBot="1" x14ac:dyDescent="0.35">
      <c r="A10" s="172" t="s">
        <v>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31" ht="16.5" thickTop="1" thickBot="1" x14ac:dyDescent="0.3">
      <c r="A11" s="33"/>
      <c r="T11" s="98" t="s">
        <v>52</v>
      </c>
      <c r="U11" s="98"/>
      <c r="V11" s="98"/>
      <c r="W11" s="98"/>
      <c r="X11" s="98"/>
      <c r="Y11" s="98"/>
      <c r="Z11" s="98"/>
      <c r="AA11" s="99"/>
      <c r="AB11" s="99"/>
      <c r="AC11" s="99"/>
      <c r="AD11" s="99"/>
      <c r="AE11" s="99"/>
    </row>
    <row r="12" spans="1:31" ht="18.75" thickTop="1" thickBot="1" x14ac:dyDescent="0.35">
      <c r="A12" s="55" t="s">
        <v>4</v>
      </c>
      <c r="B12" s="56"/>
      <c r="C12" s="56"/>
      <c r="D12" s="57"/>
      <c r="E12" s="58"/>
      <c r="F12" s="52"/>
      <c r="T12" s="98"/>
      <c r="U12" s="98"/>
      <c r="V12" s="98"/>
      <c r="W12" s="98"/>
      <c r="X12" s="98"/>
      <c r="Y12" s="98"/>
      <c r="Z12" s="98"/>
      <c r="AA12" s="99"/>
      <c r="AB12" s="99"/>
      <c r="AC12" s="99"/>
      <c r="AD12" s="99"/>
      <c r="AE12" s="99"/>
    </row>
    <row r="13" spans="1:31" ht="16.5" thickTop="1" thickBot="1" x14ac:dyDescent="0.3">
      <c r="A13" s="28"/>
      <c r="H13" s="70" t="s">
        <v>3</v>
      </c>
      <c r="I13" s="71"/>
      <c r="J13" s="71"/>
      <c r="K13" s="72"/>
      <c r="L13" s="72"/>
      <c r="M13" s="72"/>
      <c r="N13" s="72"/>
      <c r="O13" s="72"/>
      <c r="P13" s="72"/>
      <c r="T13" s="99"/>
      <c r="U13" s="100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ht="18" customHeight="1" thickTop="1" thickBot="1" x14ac:dyDescent="0.3">
      <c r="A14" s="79" t="s">
        <v>2</v>
      </c>
      <c r="B14" s="53"/>
      <c r="C14" s="53"/>
      <c r="D14" s="53"/>
      <c r="E14" s="54"/>
      <c r="F14" s="41"/>
      <c r="G14" s="32"/>
      <c r="H14" s="69">
        <v>0.3</v>
      </c>
      <c r="I14" s="173" t="s">
        <v>77</v>
      </c>
      <c r="J14" s="173"/>
      <c r="K14" s="173"/>
      <c r="L14" s="173"/>
      <c r="M14" s="173"/>
      <c r="N14" s="173"/>
      <c r="O14" s="173"/>
      <c r="P14" s="173"/>
      <c r="R14" s="34"/>
      <c r="T14" s="103" t="s">
        <v>53</v>
      </c>
      <c r="U14" s="103"/>
      <c r="V14" s="103"/>
      <c r="W14" s="103"/>
      <c r="X14" s="103"/>
      <c r="Y14" s="103"/>
      <c r="Z14" s="103"/>
      <c r="AA14" s="103"/>
      <c r="AB14" s="103"/>
      <c r="AC14" s="99"/>
      <c r="AD14" s="100" t="s">
        <v>54</v>
      </c>
      <c r="AE14" s="99"/>
    </row>
    <row r="15" spans="1:31" ht="18" customHeight="1" x14ac:dyDescent="0.25">
      <c r="A15" s="80" t="s">
        <v>72</v>
      </c>
      <c r="B15" s="42"/>
      <c r="C15" s="42"/>
      <c r="D15" s="43"/>
      <c r="E15" s="44"/>
      <c r="F15" s="59"/>
      <c r="G15" s="32"/>
      <c r="H15" s="66">
        <v>0.7</v>
      </c>
      <c r="I15" s="73" t="s">
        <v>73</v>
      </c>
      <c r="J15" s="73"/>
      <c r="K15" s="73"/>
      <c r="L15" s="73"/>
      <c r="M15" s="73"/>
      <c r="N15" s="73"/>
      <c r="O15" s="73"/>
      <c r="P15" s="74"/>
      <c r="R15" s="34"/>
      <c r="T15" s="99" t="s">
        <v>55</v>
      </c>
      <c r="U15" s="101" t="s">
        <v>56</v>
      </c>
      <c r="V15" s="101"/>
      <c r="W15" s="101"/>
      <c r="X15" s="101"/>
      <c r="Y15" s="101"/>
      <c r="Z15" s="101"/>
      <c r="AA15" s="101"/>
      <c r="AB15" s="101"/>
      <c r="AC15" s="99"/>
      <c r="AD15" s="102" t="s">
        <v>119</v>
      </c>
      <c r="AE15" s="99"/>
    </row>
    <row r="16" spans="1:31" ht="21" customHeight="1" x14ac:dyDescent="0.25">
      <c r="A16" s="33" t="s">
        <v>5</v>
      </c>
      <c r="B16" s="34"/>
      <c r="C16" s="34"/>
      <c r="D16" s="35"/>
      <c r="E16" s="39">
        <f>AVERAGE(I26:I30)</f>
        <v>0.71599999999999997</v>
      </c>
      <c r="F16" s="36"/>
      <c r="G16" s="32"/>
      <c r="H16" s="67"/>
      <c r="P16" s="68"/>
      <c r="Q16" s="68"/>
      <c r="R16" s="34"/>
      <c r="T16" s="99" t="s">
        <v>57</v>
      </c>
      <c r="U16" s="101" t="s">
        <v>58</v>
      </c>
      <c r="V16" s="101"/>
      <c r="W16" s="101"/>
      <c r="X16" s="101"/>
      <c r="Y16" s="101"/>
      <c r="Z16" s="101"/>
      <c r="AA16" s="101"/>
      <c r="AB16" s="101"/>
      <c r="AC16" s="99"/>
      <c r="AD16" s="102" t="s">
        <v>119</v>
      </c>
      <c r="AE16" s="99"/>
    </row>
    <row r="17" spans="1:31" ht="16.149999999999999" customHeight="1" x14ac:dyDescent="0.25">
      <c r="A17" s="33" t="s">
        <v>6</v>
      </c>
      <c r="B17" s="34"/>
      <c r="C17" s="34"/>
      <c r="D17" s="35"/>
      <c r="E17" s="39">
        <f>_xlfn.STDEV.S(I26:I30)</f>
        <v>0.12521980673998834</v>
      </c>
      <c r="F17" s="37"/>
      <c r="G17" s="32"/>
      <c r="H17" s="78" t="s">
        <v>48</v>
      </c>
      <c r="I17" s="75"/>
      <c r="J17" s="76"/>
      <c r="K17" s="51"/>
      <c r="L17" s="51"/>
      <c r="M17" s="51"/>
      <c r="N17" s="51"/>
      <c r="O17" s="51"/>
      <c r="P17" s="51"/>
      <c r="Q17" s="51"/>
      <c r="R17" s="34"/>
      <c r="T17" s="99" t="s">
        <v>59</v>
      </c>
      <c r="U17" s="101" t="s">
        <v>60</v>
      </c>
      <c r="V17" s="101"/>
      <c r="W17" s="101"/>
      <c r="X17" s="101"/>
      <c r="Y17" s="101"/>
      <c r="Z17" s="101"/>
      <c r="AA17" s="101"/>
      <c r="AB17" s="101"/>
      <c r="AC17" s="99"/>
      <c r="AD17" s="102" t="s">
        <v>119</v>
      </c>
      <c r="AE17" s="99"/>
    </row>
    <row r="18" spans="1:31" ht="17.45" customHeight="1" x14ac:dyDescent="0.25">
      <c r="A18" s="33" t="s">
        <v>24</v>
      </c>
      <c r="B18" s="34"/>
      <c r="C18" s="34"/>
      <c r="D18" s="35"/>
      <c r="E18" s="40">
        <f>(E17/E16)*100</f>
        <v>17.488799824020717</v>
      </c>
      <c r="F18" s="37"/>
      <c r="G18" s="32"/>
      <c r="H18" s="76"/>
      <c r="I18" s="76"/>
      <c r="J18" s="76"/>
      <c r="K18" s="51"/>
      <c r="L18" s="51"/>
      <c r="M18" s="51"/>
      <c r="N18" s="51"/>
      <c r="O18" s="51"/>
      <c r="P18" s="51"/>
      <c r="Q18" s="51"/>
      <c r="R18" s="34"/>
      <c r="T18" s="99" t="s">
        <v>61</v>
      </c>
      <c r="U18" s="101" t="s">
        <v>62</v>
      </c>
      <c r="V18" s="101"/>
      <c r="W18" s="101"/>
      <c r="X18" s="101"/>
      <c r="Y18" s="101"/>
      <c r="Z18" s="101"/>
      <c r="AA18" s="101"/>
      <c r="AB18" s="101"/>
      <c r="AC18" s="99"/>
      <c r="AD18" s="102" t="s">
        <v>78</v>
      </c>
      <c r="AE18" s="99"/>
    </row>
    <row r="19" spans="1:31" ht="16.149999999999999" customHeight="1" x14ac:dyDescent="0.25">
      <c r="A19" s="33" t="s">
        <v>7</v>
      </c>
      <c r="B19" s="34"/>
      <c r="C19" s="34"/>
      <c r="D19" s="35"/>
      <c r="E19" s="65" t="str">
        <f>IF(E18&gt;25,"Mediana","Média")</f>
        <v>Média</v>
      </c>
      <c r="F19" s="38"/>
      <c r="G19" s="32"/>
      <c r="H19" s="77">
        <v>0.25</v>
      </c>
      <c r="I19" s="76" t="s">
        <v>49</v>
      </c>
      <c r="J19" s="76" t="s">
        <v>5</v>
      </c>
      <c r="K19" s="60"/>
      <c r="L19" s="61"/>
      <c r="M19" s="62"/>
      <c r="N19" s="62"/>
      <c r="O19" s="62"/>
      <c r="P19" s="51"/>
      <c r="Q19" s="51"/>
      <c r="R19" s="34"/>
      <c r="T19" s="99" t="s">
        <v>63</v>
      </c>
      <c r="U19" s="101" t="s">
        <v>86</v>
      </c>
      <c r="V19" s="101"/>
      <c r="W19" s="101"/>
      <c r="X19" s="101"/>
      <c r="Y19" s="101"/>
      <c r="Z19" s="101"/>
      <c r="AA19" s="101"/>
      <c r="AB19" s="101"/>
      <c r="AC19" s="99"/>
      <c r="AD19" s="102" t="s">
        <v>118</v>
      </c>
      <c r="AE19" s="99"/>
    </row>
    <row r="20" spans="1:31" ht="22.15" customHeight="1" x14ac:dyDescent="0.25">
      <c r="A20" s="33" t="s">
        <v>8</v>
      </c>
      <c r="B20" s="34"/>
      <c r="C20" s="34"/>
      <c r="D20" s="35"/>
      <c r="E20" s="39">
        <f>MIN(I26:I30)</f>
        <v>0.59</v>
      </c>
      <c r="F20" s="36"/>
      <c r="G20" s="32"/>
      <c r="H20" s="76"/>
      <c r="I20" s="76" t="s">
        <v>50</v>
      </c>
      <c r="J20" s="76" t="s">
        <v>51</v>
      </c>
      <c r="K20" s="64"/>
      <c r="L20" s="49"/>
      <c r="M20" s="62"/>
      <c r="N20" s="62"/>
      <c r="O20" s="62"/>
      <c r="P20" s="51"/>
      <c r="Q20" s="51"/>
      <c r="R20" s="34"/>
      <c r="T20" s="99" t="s">
        <v>64</v>
      </c>
      <c r="U20" s="101" t="s">
        <v>111</v>
      </c>
      <c r="V20" s="101"/>
      <c r="W20" s="101"/>
      <c r="X20" s="101"/>
      <c r="Y20" s="101"/>
      <c r="Z20" s="101"/>
      <c r="AA20" s="101"/>
      <c r="AB20" s="101"/>
      <c r="AC20" s="99"/>
      <c r="AD20" s="102" t="s">
        <v>118</v>
      </c>
      <c r="AE20" s="99"/>
    </row>
    <row r="21" spans="1:31" ht="13.15" customHeight="1" x14ac:dyDescent="0.25">
      <c r="A21" s="107"/>
      <c r="B21" s="85"/>
      <c r="C21" s="85"/>
      <c r="D21" s="60"/>
      <c r="E21" s="61"/>
      <c r="F21" s="108"/>
      <c r="G21" s="88"/>
      <c r="H21" s="46"/>
      <c r="I21" s="46"/>
      <c r="J21" s="46"/>
      <c r="K21" s="64"/>
      <c r="L21" s="49"/>
      <c r="M21" s="62"/>
      <c r="N21" s="62"/>
      <c r="O21" s="62"/>
      <c r="P21" s="62"/>
      <c r="Q21" s="62"/>
      <c r="R21" s="34"/>
      <c r="T21" s="99" t="s">
        <v>65</v>
      </c>
      <c r="U21" s="101" t="s">
        <v>99</v>
      </c>
      <c r="V21" s="101"/>
      <c r="W21" s="101"/>
      <c r="X21" s="101"/>
      <c r="Y21" s="101"/>
      <c r="Z21" s="101"/>
      <c r="AA21" s="101"/>
      <c r="AB21" s="101"/>
      <c r="AC21" s="99"/>
      <c r="AD21" s="102" t="s">
        <v>118</v>
      </c>
      <c r="AE21" s="99"/>
    </row>
    <row r="22" spans="1:31" ht="15.6" customHeight="1" x14ac:dyDescent="0.25">
      <c r="A22" s="47"/>
      <c r="B22" s="63"/>
      <c r="C22" s="63"/>
      <c r="D22" s="64"/>
      <c r="E22" s="49"/>
      <c r="F22" s="108"/>
      <c r="G22" s="88"/>
      <c r="H22" s="47"/>
      <c r="I22" s="63"/>
      <c r="J22" s="63"/>
      <c r="K22" s="64"/>
      <c r="L22" s="50"/>
      <c r="M22" s="62"/>
      <c r="N22" s="62"/>
      <c r="O22" s="62"/>
      <c r="P22" s="62"/>
      <c r="Q22" s="62"/>
      <c r="R22" s="34"/>
      <c r="T22" s="99" t="s">
        <v>66</v>
      </c>
      <c r="U22" s="101" t="s">
        <v>67</v>
      </c>
      <c r="V22" s="101"/>
      <c r="W22" s="101"/>
      <c r="X22" s="101"/>
      <c r="Y22" s="101"/>
      <c r="Z22" s="101"/>
      <c r="AA22" s="101"/>
      <c r="AB22" s="101"/>
      <c r="AC22" s="99"/>
      <c r="AD22" s="102" t="s">
        <v>78</v>
      </c>
      <c r="AE22" s="99"/>
    </row>
    <row r="23" spans="1:31" ht="13.15" customHeight="1" thickBot="1" x14ac:dyDescent="0.3">
      <c r="A23" s="47"/>
      <c r="B23" s="63"/>
      <c r="C23" s="63"/>
      <c r="D23" s="64"/>
      <c r="E23" s="49"/>
      <c r="F23" s="108"/>
      <c r="G23" s="107"/>
      <c r="H23" s="85"/>
      <c r="I23" s="61"/>
      <c r="J23" s="85"/>
      <c r="K23" s="60"/>
      <c r="L23" s="61"/>
      <c r="M23" s="62"/>
      <c r="N23" s="62"/>
      <c r="O23" s="62"/>
      <c r="P23" s="62"/>
      <c r="Q23" s="62"/>
      <c r="R23" s="34"/>
      <c r="T23" s="99" t="s">
        <v>68</v>
      </c>
      <c r="U23" s="101" t="s">
        <v>69</v>
      </c>
      <c r="V23" s="101"/>
      <c r="W23" s="101"/>
      <c r="X23" s="101"/>
      <c r="Y23" s="101"/>
      <c r="Z23" s="101"/>
      <c r="AA23" s="101"/>
      <c r="AB23" s="101"/>
      <c r="AC23" s="99"/>
      <c r="AD23" s="102" t="s">
        <v>78</v>
      </c>
      <c r="AE23" s="99"/>
    </row>
    <row r="24" spans="1:31" ht="13.9" customHeight="1" x14ac:dyDescent="0.25">
      <c r="A24" s="183" t="s">
        <v>9</v>
      </c>
      <c r="B24" s="156" t="s">
        <v>10</v>
      </c>
      <c r="C24" s="156" t="s">
        <v>11</v>
      </c>
      <c r="D24" s="156" t="s">
        <v>12</v>
      </c>
      <c r="E24" s="156" t="s">
        <v>13</v>
      </c>
      <c r="F24" s="156" t="s">
        <v>14</v>
      </c>
      <c r="G24" s="156" t="s">
        <v>15</v>
      </c>
      <c r="H24" s="156" t="s">
        <v>16</v>
      </c>
      <c r="I24" s="161" t="s">
        <v>17</v>
      </c>
      <c r="J24" s="175" t="s">
        <v>46</v>
      </c>
      <c r="K24" s="185" t="s">
        <v>75</v>
      </c>
      <c r="L24" s="181" t="s">
        <v>74</v>
      </c>
      <c r="M24" s="181" t="s">
        <v>18</v>
      </c>
      <c r="N24" s="177" t="s">
        <v>76</v>
      </c>
      <c r="O24" s="178"/>
      <c r="P24" s="158" t="s">
        <v>19</v>
      </c>
      <c r="Q24" s="159"/>
      <c r="R24" s="34"/>
      <c r="T24" s="99" t="s">
        <v>70</v>
      </c>
      <c r="U24" s="101" t="s">
        <v>71</v>
      </c>
      <c r="V24" s="101"/>
      <c r="W24" s="101"/>
      <c r="X24" s="101"/>
      <c r="Y24" s="101"/>
      <c r="Z24" s="101"/>
      <c r="AA24" s="101"/>
      <c r="AB24" s="101"/>
      <c r="AC24" s="99"/>
      <c r="AD24" s="102" t="s">
        <v>78</v>
      </c>
      <c r="AE24" s="99"/>
    </row>
    <row r="25" spans="1:31" ht="25.5" customHeight="1" thickBot="1" x14ac:dyDescent="0.3">
      <c r="A25" s="184"/>
      <c r="B25" s="157"/>
      <c r="C25" s="157"/>
      <c r="D25" s="157"/>
      <c r="E25" s="157"/>
      <c r="F25" s="157"/>
      <c r="G25" s="157"/>
      <c r="H25" s="157"/>
      <c r="I25" s="162"/>
      <c r="J25" s="176"/>
      <c r="K25" s="186"/>
      <c r="L25" s="182"/>
      <c r="M25" s="182"/>
      <c r="N25" s="179"/>
      <c r="O25" s="180"/>
      <c r="P25" s="120" t="s">
        <v>20</v>
      </c>
      <c r="Q25" s="121" t="s">
        <v>21</v>
      </c>
      <c r="R25" s="34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2"/>
      <c r="AE25" s="99"/>
    </row>
    <row r="26" spans="1:31" ht="38.25" x14ac:dyDescent="0.25">
      <c r="A26" s="163"/>
      <c r="B26" s="164"/>
      <c r="C26" s="165" t="s">
        <v>110</v>
      </c>
      <c r="D26" s="166">
        <v>36000</v>
      </c>
      <c r="E26" s="116" t="s">
        <v>103</v>
      </c>
      <c r="F26" s="112" t="s">
        <v>106</v>
      </c>
      <c r="G26" s="117" t="s">
        <v>116</v>
      </c>
      <c r="H26" s="109" t="s">
        <v>79</v>
      </c>
      <c r="I26" s="118">
        <v>0.59</v>
      </c>
      <c r="J26" s="170">
        <f>AVERAGE(I26:I31)</f>
        <v>0.84666666666666668</v>
      </c>
      <c r="K26" s="169">
        <f>J26*1.3</f>
        <v>1.1006666666666667</v>
      </c>
      <c r="L26" s="174">
        <f>J26*0.7</f>
        <v>0.59266666666666667</v>
      </c>
      <c r="M26" s="114" t="str">
        <f t="shared" ref="M26:M31" si="0">IF(I26&gt;K$26,"EXCESSIVAMENTE ELEVADO",IF(I26&lt;L26,"INEXEQUÍVEL","VÁLIDO"))</f>
        <v>INEXEQUÍVEL</v>
      </c>
      <c r="N26" s="196">
        <f>I26/J26</f>
        <v>0.69685039370078738</v>
      </c>
      <c r="O26" s="197" t="s">
        <v>121</v>
      </c>
      <c r="P26" s="167">
        <f>AVERAGE(I28:I30)</f>
        <v>0.79999999999999993</v>
      </c>
      <c r="Q26" s="160">
        <f>P26*D26</f>
        <v>28799.999999999996</v>
      </c>
      <c r="R26" s="34"/>
      <c r="T26" s="101" t="s">
        <v>84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ht="38.25" x14ac:dyDescent="0.25">
      <c r="A27" s="163"/>
      <c r="B27" s="164"/>
      <c r="C27" s="165"/>
      <c r="D27" s="166"/>
      <c r="E27" s="104" t="s">
        <v>104</v>
      </c>
      <c r="F27" s="113" t="s">
        <v>106</v>
      </c>
      <c r="G27" s="117" t="s">
        <v>116</v>
      </c>
      <c r="H27" s="109" t="s">
        <v>79</v>
      </c>
      <c r="I27" s="106">
        <v>0.59</v>
      </c>
      <c r="J27" s="171"/>
      <c r="K27" s="169"/>
      <c r="L27" s="174"/>
      <c r="M27" s="114" t="str">
        <f>IF(I27&gt;K$26,"EXCESSIVAMENTE ELEVADO",IF(I27&lt;L$26,"INEXEQUÍVEL","VÁLIDO"))</f>
        <v>INEXEQUÍVEL</v>
      </c>
      <c r="N27" s="196">
        <f>I27/J26</f>
        <v>0.69685039370078738</v>
      </c>
      <c r="O27" s="198" t="s">
        <v>122</v>
      </c>
      <c r="P27" s="168"/>
      <c r="Q27" s="160"/>
      <c r="T27" s="101" t="s">
        <v>85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ht="25.5" x14ac:dyDescent="0.25">
      <c r="A28" s="163"/>
      <c r="B28" s="164"/>
      <c r="C28" s="165"/>
      <c r="D28" s="166"/>
      <c r="E28" s="30" t="s">
        <v>22</v>
      </c>
      <c r="F28" s="112" t="s">
        <v>107</v>
      </c>
      <c r="G28" s="29" t="s">
        <v>108</v>
      </c>
      <c r="H28" s="111" t="s">
        <v>47</v>
      </c>
      <c r="I28" s="106">
        <v>0.73</v>
      </c>
      <c r="J28" s="171"/>
      <c r="K28" s="169"/>
      <c r="L28" s="174"/>
      <c r="M28" s="114" t="str">
        <f>IF(I28&gt;K$26,"EXCESSIVAMENTE ELEVADO",IF(I28&lt;L$28,"INEXEQUÍVEL","VÁLIDO"))</f>
        <v>VÁLIDO</v>
      </c>
      <c r="N28" s="87"/>
      <c r="O28" s="115"/>
      <c r="P28" s="168"/>
      <c r="Q28" s="160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</row>
    <row r="29" spans="1:31" ht="25.5" x14ac:dyDescent="0.25">
      <c r="A29" s="163"/>
      <c r="B29" s="164"/>
      <c r="C29" s="165"/>
      <c r="D29" s="166"/>
      <c r="E29" s="30" t="s">
        <v>22</v>
      </c>
      <c r="F29" s="112" t="s">
        <v>107</v>
      </c>
      <c r="G29" s="29" t="s">
        <v>120</v>
      </c>
      <c r="H29" s="111" t="s">
        <v>47</v>
      </c>
      <c r="I29" s="106">
        <v>0.8</v>
      </c>
      <c r="J29" s="171"/>
      <c r="K29" s="169"/>
      <c r="L29" s="174"/>
      <c r="M29" s="114" t="str">
        <f>IF(I29&gt;K$26,"EXCESSIVAMENTE ELEVADO",IF(I29&lt;L$28,"INEXEQUÍVEL","VÁLIDO"))</f>
        <v>VÁLIDO</v>
      </c>
      <c r="N29" s="119"/>
      <c r="O29" s="150"/>
      <c r="P29" s="168"/>
      <c r="Q29" s="160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ht="38.25" x14ac:dyDescent="0.25">
      <c r="A30" s="163"/>
      <c r="B30" s="164"/>
      <c r="C30" s="165"/>
      <c r="D30" s="166"/>
      <c r="E30" s="30" t="s">
        <v>22</v>
      </c>
      <c r="F30" s="113" t="s">
        <v>107</v>
      </c>
      <c r="G30" s="29" t="s">
        <v>105</v>
      </c>
      <c r="H30" s="110" t="s">
        <v>47</v>
      </c>
      <c r="I30" s="105">
        <v>0.87</v>
      </c>
      <c r="J30" s="171"/>
      <c r="K30" s="169"/>
      <c r="L30" s="174"/>
      <c r="M30" s="114" t="str">
        <f t="shared" si="0"/>
        <v>VÁLIDO</v>
      </c>
      <c r="N30" s="119"/>
      <c r="O30" s="150"/>
      <c r="P30" s="168"/>
      <c r="Q30" s="160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</row>
    <row r="31" spans="1:31" ht="45.75" thickBot="1" x14ac:dyDescent="0.3">
      <c r="A31" s="163"/>
      <c r="B31" s="164"/>
      <c r="C31" s="165"/>
      <c r="D31" s="166"/>
      <c r="E31" s="14" t="s">
        <v>22</v>
      </c>
      <c r="F31" s="113" t="s">
        <v>107</v>
      </c>
      <c r="G31" s="152" t="s">
        <v>117</v>
      </c>
      <c r="H31" s="151" t="s">
        <v>47</v>
      </c>
      <c r="I31" s="105">
        <v>1.5</v>
      </c>
      <c r="J31" s="171"/>
      <c r="K31" s="169"/>
      <c r="L31" s="174"/>
      <c r="M31" s="195" t="str">
        <f t="shared" si="0"/>
        <v>EXCESSIVAMENTE ELEVADO</v>
      </c>
      <c r="N31" s="199">
        <f>(I31-J26)/J26</f>
        <v>0.77165354330708658</v>
      </c>
      <c r="O31" s="200" t="s">
        <v>123</v>
      </c>
      <c r="P31" s="168"/>
      <c r="Q31" s="160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ht="15.75" thickBot="1" x14ac:dyDescent="0.3">
      <c r="A32" s="153" t="s">
        <v>23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155"/>
      <c r="O32" s="155"/>
      <c r="P32" s="154"/>
      <c r="Q32" s="86">
        <f>SUM(Q26:Q31)</f>
        <v>28799.999999999996</v>
      </c>
    </row>
    <row r="33" spans="1:17" ht="15.75" thickBot="1" x14ac:dyDescent="0.3">
      <c r="A33" s="47"/>
      <c r="B33" s="63"/>
      <c r="C33" s="63"/>
      <c r="D33" s="64"/>
      <c r="E33" s="49"/>
      <c r="F33" s="48"/>
      <c r="G33" s="47"/>
      <c r="H33" s="63"/>
      <c r="I33" s="49"/>
      <c r="J33" s="63"/>
      <c r="K33" s="64"/>
      <c r="L33" s="49"/>
      <c r="M33" s="45"/>
      <c r="N33" s="45"/>
      <c r="O33" s="45"/>
      <c r="P33" s="45"/>
      <c r="Q33" s="45"/>
    </row>
    <row r="34" spans="1:17" x14ac:dyDescent="0.25">
      <c r="A34" s="47"/>
      <c r="B34" s="123" t="s">
        <v>114</v>
      </c>
      <c r="C34" s="124"/>
      <c r="D34" s="125"/>
      <c r="E34" s="126"/>
      <c r="F34" s="127"/>
      <c r="G34" s="128"/>
      <c r="H34" s="124"/>
      <c r="I34" s="126"/>
      <c r="J34" s="124"/>
      <c r="K34" s="125"/>
      <c r="L34" s="126"/>
      <c r="M34" s="129"/>
      <c r="N34" s="129"/>
      <c r="O34" s="129"/>
      <c r="P34" s="130"/>
      <c r="Q34" s="45"/>
    </row>
    <row r="35" spans="1:17" x14ac:dyDescent="0.25">
      <c r="A35" s="47"/>
      <c r="B35" s="131" t="s">
        <v>109</v>
      </c>
      <c r="C35" s="132"/>
      <c r="D35" s="133"/>
      <c r="E35" s="134"/>
      <c r="F35" s="135"/>
      <c r="G35" s="136"/>
      <c r="H35" s="137"/>
      <c r="I35" s="137"/>
      <c r="J35" s="137"/>
      <c r="K35" s="138"/>
      <c r="L35" s="138"/>
      <c r="M35" s="138"/>
      <c r="N35" s="138"/>
      <c r="O35" s="138"/>
      <c r="P35" s="139"/>
      <c r="Q35" s="45"/>
    </row>
    <row r="36" spans="1:17" ht="15" customHeight="1" x14ac:dyDescent="0.25">
      <c r="A36" s="47"/>
      <c r="B36" s="131" t="s">
        <v>112</v>
      </c>
      <c r="C36" s="132"/>
      <c r="D36" s="133"/>
      <c r="E36" s="140"/>
      <c r="F36" s="135"/>
      <c r="G36" s="136"/>
      <c r="H36" s="137"/>
      <c r="I36" s="137"/>
      <c r="J36" s="137"/>
      <c r="K36" s="138"/>
      <c r="L36" s="138"/>
      <c r="M36" s="138"/>
      <c r="N36" s="138"/>
      <c r="O36" s="138"/>
      <c r="P36" s="139"/>
      <c r="Q36" s="45"/>
    </row>
    <row r="37" spans="1:17" ht="15.75" thickBot="1" x14ac:dyDescent="0.3">
      <c r="A37" s="47"/>
      <c r="B37" s="141" t="s">
        <v>113</v>
      </c>
      <c r="C37" s="142"/>
      <c r="D37" s="143"/>
      <c r="E37" s="144"/>
      <c r="F37" s="145"/>
      <c r="G37" s="146"/>
      <c r="H37" s="147"/>
      <c r="I37" s="147"/>
      <c r="J37" s="147"/>
      <c r="K37" s="148"/>
      <c r="L37" s="148"/>
      <c r="M37" s="148"/>
      <c r="N37" s="148"/>
      <c r="O37" s="148"/>
      <c r="P37" s="149"/>
      <c r="Q37" s="45"/>
    </row>
    <row r="38" spans="1:17" x14ac:dyDescent="0.25">
      <c r="A38" s="47"/>
      <c r="B38" s="122"/>
      <c r="C38" s="63"/>
      <c r="D38" s="64"/>
      <c r="E38" s="49"/>
      <c r="F38" s="48"/>
      <c r="G38" s="88"/>
      <c r="H38" s="46"/>
      <c r="I38" s="46"/>
      <c r="J38" s="46"/>
      <c r="K38" s="45"/>
      <c r="L38" s="45"/>
      <c r="M38" s="45"/>
      <c r="N38" s="45"/>
      <c r="O38" s="45"/>
      <c r="P38" s="45"/>
      <c r="Q38" s="45"/>
    </row>
    <row r="39" spans="1:17" ht="15" customHeight="1" x14ac:dyDescent="0.25">
      <c r="A39" s="33"/>
      <c r="C39" s="34"/>
      <c r="D39" s="35"/>
      <c r="E39" s="39"/>
      <c r="F39" s="36"/>
      <c r="G39" s="32"/>
    </row>
    <row r="40" spans="1:17" ht="15" customHeight="1" x14ac:dyDescent="0.25">
      <c r="B40" s="34"/>
    </row>
    <row r="41" spans="1:17" s="6" customFormat="1" ht="32.25" customHeight="1" x14ac:dyDescent="0.25"/>
    <row r="42" spans="1:17" ht="33" customHeight="1" x14ac:dyDescent="0.25"/>
    <row r="43" spans="1:17" ht="50.45" customHeight="1" x14ac:dyDescent="0.25"/>
    <row r="44" spans="1:17" ht="45" customHeight="1" x14ac:dyDescent="0.25"/>
    <row r="45" spans="1:17" ht="39" customHeight="1" x14ac:dyDescent="0.25"/>
    <row r="46" spans="1:17" ht="43.15" customHeight="1" x14ac:dyDescent="0.25"/>
    <row r="47" spans="1:17" ht="66.599999999999994" customHeight="1" x14ac:dyDescent="0.25"/>
    <row r="48" spans="1:17" ht="43.15" customHeight="1" x14ac:dyDescent="0.25"/>
    <row r="49" spans="1:17" ht="62.25" customHeight="1" x14ac:dyDescent="0.25"/>
    <row r="51" spans="1:17" ht="40.5" customHeight="1" x14ac:dyDescent="0.25"/>
    <row r="53" spans="1:17" ht="40.5" customHeight="1" x14ac:dyDescent="0.25"/>
    <row r="54" spans="1:17" ht="157.15" customHeight="1" x14ac:dyDescent="0.25"/>
    <row r="55" spans="1:17" s="20" customFormat="1" ht="21.75" customHeight="1" x14ac:dyDescent="0.25"/>
    <row r="56" spans="1:17" x14ac:dyDescent="0.25">
      <c r="Q56" s="25"/>
    </row>
    <row r="57" spans="1:17" x14ac:dyDescent="0.25">
      <c r="Q57" s="25"/>
    </row>
    <row r="58" spans="1:17" x14ac:dyDescent="0.25">
      <c r="Q58" s="25"/>
    </row>
    <row r="59" spans="1:17" x14ac:dyDescent="0.25">
      <c r="A59" s="20" t="s">
        <v>100</v>
      </c>
      <c r="B59" t="s">
        <v>101</v>
      </c>
      <c r="Q59" s="25"/>
    </row>
    <row r="60" spans="1:17" x14ac:dyDescent="0.25">
      <c r="Q60" s="25"/>
    </row>
    <row r="61" spans="1:17" x14ac:dyDescent="0.25">
      <c r="Q61" s="25"/>
    </row>
    <row r="62" spans="1:17" x14ac:dyDescent="0.25">
      <c r="Q62" s="25"/>
    </row>
    <row r="63" spans="1:17" x14ac:dyDescent="0.25">
      <c r="Q63" s="25"/>
    </row>
    <row r="64" spans="1:17" x14ac:dyDescent="0.25">
      <c r="Q64" s="25"/>
    </row>
    <row r="65" spans="17:23" x14ac:dyDescent="0.25">
      <c r="Q65" s="25"/>
    </row>
    <row r="66" spans="17:23" x14ac:dyDescent="0.25">
      <c r="Q66" s="25"/>
    </row>
    <row r="67" spans="17:23" x14ac:dyDescent="0.25">
      <c r="Q67" s="25"/>
    </row>
    <row r="68" spans="17:23" x14ac:dyDescent="0.25">
      <c r="Q68" s="25"/>
    </row>
    <row r="69" spans="17:23" x14ac:dyDescent="0.25">
      <c r="Q69" s="25"/>
    </row>
    <row r="70" spans="17:23" x14ac:dyDescent="0.25">
      <c r="Q70" s="25"/>
    </row>
    <row r="71" spans="17:23" x14ac:dyDescent="0.25">
      <c r="Q71" s="25"/>
    </row>
    <row r="72" spans="17:23" x14ac:dyDescent="0.25">
      <c r="W72" s="25">
        <f>SUM(Q26:Q31)</f>
        <v>28799.999999999996</v>
      </c>
    </row>
  </sheetData>
  <sortState xmlns:xlrd2="http://schemas.microsoft.com/office/spreadsheetml/2017/richdata2" ref="E27:I31">
    <sortCondition ref="I27:I31"/>
  </sortState>
  <mergeCells count="27">
    <mergeCell ref="A10:Q10"/>
    <mergeCell ref="I14:P14"/>
    <mergeCell ref="L26:L31"/>
    <mergeCell ref="J24:J25"/>
    <mergeCell ref="N24:O25"/>
    <mergeCell ref="M24:M25"/>
    <mergeCell ref="D24:D25"/>
    <mergeCell ref="C24:C25"/>
    <mergeCell ref="B24:B25"/>
    <mergeCell ref="A24:A25"/>
    <mergeCell ref="L24:L25"/>
    <mergeCell ref="K24:K25"/>
    <mergeCell ref="H24:H25"/>
    <mergeCell ref="F24:F25"/>
    <mergeCell ref="A32:P32"/>
    <mergeCell ref="G24:G25"/>
    <mergeCell ref="P24:Q24"/>
    <mergeCell ref="Q26:Q31"/>
    <mergeCell ref="I24:I25"/>
    <mergeCell ref="A26:A31"/>
    <mergeCell ref="B26:B31"/>
    <mergeCell ref="C26:C31"/>
    <mergeCell ref="D26:D31"/>
    <mergeCell ref="P26:P31"/>
    <mergeCell ref="K26:K31"/>
    <mergeCell ref="J26:J31"/>
    <mergeCell ref="E24:E25"/>
  </mergeCells>
  <phoneticPr fontId="3" type="noConversion"/>
  <conditionalFormatting sqref="M6:O9 M11:O13 M56:O1048576 M32:O39 M24:M31 N26:N31">
    <cfRule type="containsText" dxfId="11" priority="1440" operator="containsText" text="Excessivamente elevado">
      <formula>NOT(ISERROR(SEARCH("Excessivamente elevado",M6)))</formula>
    </cfRule>
  </conditionalFormatting>
  <conditionalFormatting sqref="N24">
    <cfRule type="containsText" dxfId="10" priority="1377" operator="containsText" text="Excessivamente elevado">
      <formula>NOT(ISERROR(SEARCH("Excessivamente elevado",N24)))</formula>
    </cfRule>
  </conditionalFormatting>
  <conditionalFormatting sqref="M26:N31">
    <cfRule type="cellIs" dxfId="9" priority="1375" operator="lessThan">
      <formula>"K$25"</formula>
    </cfRule>
    <cfRule type="cellIs" dxfId="8" priority="1376" operator="greaterThan">
      <formula>"J$25"</formula>
    </cfRule>
  </conditionalFormatting>
  <conditionalFormatting sqref="M26:N31">
    <cfRule type="cellIs" dxfId="7" priority="1373" operator="lessThan">
      <formula>"K$25"</formula>
    </cfRule>
    <cfRule type="cellIs" dxfId="6" priority="1374" operator="greaterThan">
      <formula>"J&amp;25"</formula>
    </cfRule>
  </conditionalFormatting>
  <conditionalFormatting sqref="N26:N31">
    <cfRule type="containsText" priority="5331" operator="containsText" text="Excessivamente elevado">
      <formula>NOT(ISERROR(SEARCH("Excessivamente elevado",N26)))</formula>
    </cfRule>
    <cfRule type="containsText" dxfId="5" priority="5332" operator="containsText" text="Válido">
      <formula>NOT(ISERROR(SEARCH("Válido",N26)))</formula>
    </cfRule>
    <cfRule type="containsText" dxfId="4" priority="5333" operator="containsText" text="Inexequível">
      <formula>NOT(ISERROR(SEARCH("Inexequível",N26)))</formula>
    </cfRule>
    <cfRule type="aboveAverage" dxfId="3" priority="5334" aboveAverage="0"/>
  </conditionalFormatting>
  <conditionalFormatting sqref="M26:M31">
    <cfRule type="containsText" priority="5344" operator="containsText" text="Excessivamente elevado">
      <formula>NOT(ISERROR(SEARCH("Excessivamente elevado",M26)))</formula>
    </cfRule>
    <cfRule type="containsText" dxfId="2" priority="5345" operator="containsText" text="Válido">
      <formula>NOT(ISERROR(SEARCH("Válido",M26)))</formula>
    </cfRule>
    <cfRule type="containsText" dxfId="1" priority="5346" operator="containsText" text="Inexequível">
      <formula>NOT(ISERROR(SEARCH("Inexequível",M26)))</formula>
    </cfRule>
    <cfRule type="aboveAverage" dxfId="0" priority="5347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tabColor theme="8" tint="-0.249977111117893"/>
    <pageSetUpPr fitToPage="1"/>
  </sheetPr>
  <dimension ref="A1:N23"/>
  <sheetViews>
    <sheetView workbookViewId="0">
      <pane ySplit="2" topLeftCell="A3" activePane="bottomLeft" state="frozen"/>
      <selection pane="bottomLeft" activeCell="A19" sqref="A19:N19"/>
    </sheetView>
  </sheetViews>
  <sheetFormatPr defaultRowHeight="15" x14ac:dyDescent="0.25"/>
  <cols>
    <col min="1" max="1" width="12.7109375" style="23" customWidth="1"/>
    <col min="2" max="2" width="17.28515625" style="24" customWidth="1"/>
    <col min="3" max="3" width="20.140625" style="24" customWidth="1"/>
    <col min="4" max="4" width="18.42578125" customWidth="1"/>
  </cols>
  <sheetData>
    <row r="1" spans="1:4" x14ac:dyDescent="0.25">
      <c r="A1"/>
      <c r="B1"/>
      <c r="C1"/>
    </row>
    <row r="2" spans="1:4" x14ac:dyDescent="0.25">
      <c r="A2"/>
      <c r="B2" s="94" t="s">
        <v>41</v>
      </c>
      <c r="C2" s="94"/>
      <c r="D2" s="90"/>
    </row>
    <row r="3" spans="1:4" x14ac:dyDescent="0.25">
      <c r="B3" s="27" t="s">
        <v>42</v>
      </c>
      <c r="C3" s="27" t="s">
        <v>43</v>
      </c>
      <c r="D3" s="91"/>
    </row>
    <row r="4" spans="1:4" x14ac:dyDescent="0.25">
      <c r="B4" s="22" t="s">
        <v>44</v>
      </c>
      <c r="C4" s="96">
        <f>'Grupo 1 '!Q32</f>
        <v>28799.999999999996</v>
      </c>
      <c r="D4" s="92"/>
    </row>
    <row r="5" spans="1:4" x14ac:dyDescent="0.25">
      <c r="B5" s="22" t="s">
        <v>45</v>
      </c>
      <c r="C5" s="89" t="e">
        <f>#REF!</f>
        <v>#REF!</v>
      </c>
      <c r="D5" s="92"/>
    </row>
    <row r="6" spans="1:4" x14ac:dyDescent="0.25">
      <c r="B6" s="22" t="s">
        <v>80</v>
      </c>
      <c r="C6" s="89" t="e">
        <f>#REF!</f>
        <v>#REF!</v>
      </c>
      <c r="D6" s="92"/>
    </row>
    <row r="7" spans="1:4" x14ac:dyDescent="0.25">
      <c r="B7" s="22" t="s">
        <v>81</v>
      </c>
      <c r="C7" s="89" t="e">
        <f>#REF!</f>
        <v>#REF!</v>
      </c>
      <c r="D7" s="92"/>
    </row>
    <row r="8" spans="1:4" x14ac:dyDescent="0.25">
      <c r="B8" s="22" t="s">
        <v>82</v>
      </c>
      <c r="C8" s="89" t="e">
        <f>#REF!</f>
        <v>#REF!</v>
      </c>
      <c r="D8" s="92"/>
    </row>
    <row r="9" spans="1:4" x14ac:dyDescent="0.25">
      <c r="B9" s="22" t="s">
        <v>88</v>
      </c>
      <c r="C9" s="89" t="e">
        <f>#REF!</f>
        <v>#REF!</v>
      </c>
      <c r="D9" s="92"/>
    </row>
    <row r="10" spans="1:4" x14ac:dyDescent="0.25">
      <c r="B10" s="22" t="s">
        <v>89</v>
      </c>
      <c r="C10" s="89" t="e">
        <f>#REF!</f>
        <v>#REF!</v>
      </c>
      <c r="D10" s="92"/>
    </row>
    <row r="11" spans="1:4" x14ac:dyDescent="0.25">
      <c r="B11" s="22" t="s">
        <v>90</v>
      </c>
      <c r="C11" s="89" t="e">
        <f>#REF!</f>
        <v>#REF!</v>
      </c>
      <c r="D11" s="92"/>
    </row>
    <row r="12" spans="1:4" x14ac:dyDescent="0.25">
      <c r="B12" s="22" t="s">
        <v>91</v>
      </c>
      <c r="C12" s="89" t="e">
        <f>#REF!</f>
        <v>#REF!</v>
      </c>
      <c r="D12" s="92"/>
    </row>
    <row r="13" spans="1:4" x14ac:dyDescent="0.25">
      <c r="B13" s="22" t="s">
        <v>92</v>
      </c>
      <c r="C13" s="89" t="e">
        <f>#REF!</f>
        <v>#REF!</v>
      </c>
      <c r="D13" s="92"/>
    </row>
    <row r="14" spans="1:4" x14ac:dyDescent="0.25">
      <c r="B14" s="22" t="s">
        <v>93</v>
      </c>
      <c r="C14" s="89" t="e">
        <f>#REF!</f>
        <v>#REF!</v>
      </c>
      <c r="D14" s="92"/>
    </row>
    <row r="15" spans="1:4" x14ac:dyDescent="0.25">
      <c r="B15" s="22" t="s">
        <v>94</v>
      </c>
      <c r="C15" s="89" t="e">
        <f>#REF!</f>
        <v>#REF!</v>
      </c>
      <c r="D15" s="92"/>
    </row>
    <row r="16" spans="1:4" ht="23.45" customHeight="1" x14ac:dyDescent="0.25">
      <c r="B16" s="95" t="s">
        <v>95</v>
      </c>
      <c r="C16" s="26" t="e">
        <f>SUM(C4:C15)</f>
        <v>#REF!</v>
      </c>
      <c r="D16" s="93"/>
    </row>
    <row r="17" spans="1:14" ht="18.600000000000001" customHeight="1" x14ac:dyDescent="0.25"/>
    <row r="18" spans="1:14" ht="16.899999999999999" customHeight="1" x14ac:dyDescent="0.25"/>
    <row r="19" spans="1:14" ht="142.15" customHeight="1" x14ac:dyDescent="0.25">
      <c r="A19" s="187" t="s">
        <v>102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</row>
    <row r="21" spans="1:14" x14ac:dyDescent="0.25">
      <c r="D21" s="190" t="s">
        <v>98</v>
      </c>
      <c r="E21" s="190"/>
      <c r="F21" s="190"/>
    </row>
    <row r="22" spans="1:14" x14ac:dyDescent="0.25">
      <c r="D22" s="190" t="s">
        <v>83</v>
      </c>
      <c r="E22" s="190"/>
      <c r="F22" s="190"/>
    </row>
    <row r="23" spans="1:14" ht="27" customHeight="1" x14ac:dyDescent="0.25">
      <c r="D23" s="191" t="s">
        <v>97</v>
      </c>
      <c r="E23" s="191"/>
      <c r="F23" s="191"/>
      <c r="G23" s="97"/>
    </row>
  </sheetData>
  <mergeCells count="4">
    <mergeCell ref="A19:N19"/>
    <mergeCell ref="D21:F21"/>
    <mergeCell ref="D22:F22"/>
    <mergeCell ref="D23:F23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192" t="s">
        <v>25</v>
      </c>
      <c r="B1" s="193"/>
      <c r="C1" s="193"/>
      <c r="D1" s="193"/>
      <c r="E1" s="193"/>
      <c r="F1" s="193"/>
      <c r="G1" s="193"/>
      <c r="H1" s="193"/>
    </row>
    <row r="2" spans="1:9" s="6" customFormat="1" ht="30" x14ac:dyDescent="0.25">
      <c r="A2" s="9" t="s">
        <v>9</v>
      </c>
      <c r="B2" s="9" t="s">
        <v>26</v>
      </c>
      <c r="C2" s="11" t="s">
        <v>27</v>
      </c>
      <c r="D2" s="10" t="s">
        <v>28</v>
      </c>
      <c r="E2" s="10" t="s">
        <v>29</v>
      </c>
      <c r="F2" s="12" t="s">
        <v>17</v>
      </c>
      <c r="G2" s="12" t="s">
        <v>30</v>
      </c>
      <c r="H2" s="9" t="s">
        <v>31</v>
      </c>
      <c r="I2" s="2" t="s">
        <v>32</v>
      </c>
    </row>
    <row r="3" spans="1:9" ht="135" x14ac:dyDescent="0.25">
      <c r="A3" s="8">
        <v>122</v>
      </c>
      <c r="B3" s="7">
        <v>4016</v>
      </c>
      <c r="C3" s="21" t="s">
        <v>33</v>
      </c>
      <c r="D3" s="18" t="s">
        <v>34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35</v>
      </c>
      <c r="D4" s="18" t="s">
        <v>36</v>
      </c>
      <c r="E4" s="1">
        <v>1</v>
      </c>
      <c r="F4" s="16">
        <v>194.93</v>
      </c>
      <c r="G4" s="15">
        <f>F4*E4</f>
        <v>194.93</v>
      </c>
      <c r="H4" s="19"/>
      <c r="I4" s="3" t="s">
        <v>37</v>
      </c>
    </row>
    <row r="5" spans="1:9" ht="105" x14ac:dyDescent="0.25">
      <c r="A5" s="8">
        <v>124</v>
      </c>
      <c r="B5" s="7"/>
      <c r="C5" s="21" t="s">
        <v>38</v>
      </c>
      <c r="D5" s="18" t="s">
        <v>39</v>
      </c>
      <c r="E5" s="1">
        <v>2</v>
      </c>
      <c r="F5" s="16">
        <v>116.59</v>
      </c>
      <c r="G5" s="15">
        <f>F5*E5</f>
        <v>233.18</v>
      </c>
      <c r="H5" s="19"/>
      <c r="I5" s="3" t="s">
        <v>40</v>
      </c>
    </row>
    <row r="6" spans="1:9" x14ac:dyDescent="0.25">
      <c r="C6" s="194" t="s">
        <v>23</v>
      </c>
      <c r="D6" s="194"/>
      <c r="E6" s="194"/>
      <c r="F6" s="194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Grupo 1 </vt:lpstr>
      <vt:lpstr>TOTAL</vt:lpstr>
      <vt:lpstr>GRUPO - 19</vt:lpstr>
      <vt:lpstr>'Grupo 1 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Ideraldo Luiz Carvalho</cp:lastModifiedBy>
  <cp:revision/>
  <cp:lastPrinted>2022-09-15T22:15:54Z</cp:lastPrinted>
  <dcterms:created xsi:type="dcterms:W3CDTF">2020-01-27T17:52:42Z</dcterms:created>
  <dcterms:modified xsi:type="dcterms:W3CDTF">2022-11-10T17:46:05Z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