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LITA\CPL 2022\03. Licitações\(ok)000_Banco de Imagens - 0000658-18.2022.4.90.8000\5 Publicação\"/>
    </mc:Choice>
  </mc:AlternateContent>
  <xr:revisionPtr revIDLastSave="0" documentId="8_{1FD36897-ACB9-4C97-AF1A-C6924EF952AD}" xr6:coauthVersionLast="47" xr6:coauthVersionMax="47" xr10:uidLastSave="{00000000-0000-0000-0000-000000000000}"/>
  <bookViews>
    <workbookView xWindow="-120" yWindow="-120" windowWidth="21840" windowHeight="13140" tabRatio="920" xr2:uid="{00000000-000D-0000-FFFF-FFFF00000000}"/>
  </bookViews>
  <sheets>
    <sheet name="Serviços revisao padronizacao" sheetId="76" r:id="rId1"/>
    <sheet name="GRUPO - 19" sheetId="54" state="hidden" r:id="rId2"/>
  </sheets>
  <definedNames>
    <definedName name="_xlnm._FilterDatabase" localSheetId="0" hidden="1">'Serviços revisao padronizacao'!#REF!</definedName>
    <definedName name="_Hlk16782509" localSheetId="0">'Serviços revisao padronizacao'!$J$6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76" l="1"/>
  <c r="I39" i="76"/>
  <c r="P39" i="76" l="1"/>
  <c r="O31" i="76"/>
  <c r="P31" i="76" s="1"/>
  <c r="I31" i="76"/>
  <c r="K31" i="76" s="1"/>
  <c r="E24" i="76"/>
  <c r="E23" i="76"/>
  <c r="E17" i="76"/>
  <c r="E16" i="76"/>
  <c r="E27" i="76"/>
  <c r="M39" i="76"/>
  <c r="E20" i="76"/>
  <c r="G5" i="54"/>
  <c r="G4" i="54"/>
  <c r="G3" i="54"/>
  <c r="J39" i="76" l="1"/>
  <c r="K39" i="76"/>
  <c r="M32" i="76"/>
  <c r="J31" i="76"/>
  <c r="L34" i="76" s="1"/>
  <c r="M33" i="76"/>
  <c r="M38" i="76"/>
  <c r="P45" i="76"/>
  <c r="M44" i="76"/>
  <c r="M37" i="76"/>
  <c r="E25" i="76"/>
  <c r="E26" i="76" s="1"/>
  <c r="M31" i="76"/>
  <c r="G6" i="54"/>
  <c r="E18" i="76"/>
  <c r="E19" i="76" s="1"/>
  <c r="L40" i="76" l="1"/>
  <c r="L41" i="76"/>
  <c r="L42" i="76"/>
  <c r="L43" i="76"/>
  <c r="L44" i="76"/>
  <c r="L39" i="76"/>
  <c r="L32" i="76"/>
  <c r="L35" i="76"/>
  <c r="L31" i="76"/>
  <c r="L33" i="76"/>
  <c r="L36" i="76"/>
  <c r="L37" i="76"/>
  <c r="L38" i="76"/>
</calcChain>
</file>

<file path=xl/sharedStrings.xml><?xml version="1.0" encoding="utf-8"?>
<sst xmlns="http://schemas.openxmlformats.org/spreadsheetml/2006/main" count="169" uniqueCount="115">
  <si>
    <t>Seção  de Compras - SECOMP /SUCOP / SAD</t>
  </si>
  <si>
    <t>MAPA COMPARATIVO DE PREÇOS</t>
  </si>
  <si>
    <t>Critérios Estatísticos gerais</t>
  </si>
  <si>
    <t>Critérios Estatísticos por item</t>
  </si>
  <si>
    <t>MÉDIA</t>
  </si>
  <si>
    <t>DESVIO PADRÃO AMOSTRAL</t>
  </si>
  <si>
    <t>MÉTODO ESTATÍSCO</t>
  </si>
  <si>
    <t>PREÇO MÍNIMO</t>
  </si>
  <si>
    <t>ITEM</t>
  </si>
  <si>
    <t>ESPECIFICAÇÃO / FORMATO</t>
  </si>
  <si>
    <t>UND</t>
  </si>
  <si>
    <t>QTD.</t>
  </si>
  <si>
    <t>EMPRESAS</t>
  </si>
  <si>
    <t>PORTE</t>
  </si>
  <si>
    <t>VALOR
UNIT.</t>
  </si>
  <si>
    <t>AVALIÇÃO</t>
  </si>
  <si>
    <t>Valor unit.</t>
  </si>
  <si>
    <t>Valor total</t>
  </si>
  <si>
    <t>TOTAL:</t>
  </si>
  <si>
    <t>COEFICIENTE DE VARIAÇÃO (%)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</si>
  <si>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</si>
  <si>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</si>
  <si>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</si>
  <si>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</si>
  <si>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</si>
  <si>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</si>
  <si>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</si>
  <si>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</si>
  <si>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</si>
  <si>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</si>
  <si>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</si>
  <si>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</si>
  <si>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</si>
  <si>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</si>
  <si>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</si>
  <si>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</si>
  <si>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MÉDIA
valores</t>
  </si>
  <si>
    <t>Coeficiente de variação</t>
  </si>
  <si>
    <t xml:space="preserve">&lt; </t>
  </si>
  <si>
    <t xml:space="preserve">&gt; </t>
  </si>
  <si>
    <t>MEDIANA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</si>
  <si>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</si>
  <si>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</si>
  <si>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</si>
  <si>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</si>
  <si>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</si>
  <si>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</si>
  <si>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</si>
  <si>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</si>
  <si>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</si>
  <si>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</si>
  <si>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5.</t>
  </si>
  <si>
    <t>6.</t>
  </si>
  <si>
    <t>7.</t>
  </si>
  <si>
    <t>8.</t>
  </si>
  <si>
    <t>Há indício de monopólio ?</t>
  </si>
  <si>
    <t>9.</t>
  </si>
  <si>
    <t>10.</t>
  </si>
  <si>
    <t>Há notícias mercadológicas que indiquema ausência de matéria prima no mercado e/ou aumento expressivo de preços em mídias oficiais?</t>
  </si>
  <si>
    <t>GERENCIAMENTO DOS RISCOS:</t>
  </si>
  <si>
    <t xml:space="preserve"> e contratos) em preço manifestamente inferior, com vistas ao questionamento e análise crítica.</t>
  </si>
  <si>
    <t>ITEM: 1</t>
  </si>
  <si>
    <t>Inexequível: inferior a 70% da média do rol de preços validos</t>
  </si>
  <si>
    <t>&lt;
70% da média</t>
  </si>
  <si>
    <t>30% acima média</t>
  </si>
  <si>
    <t>OBSERVAÇÕES
AVALIAÇÃO</t>
  </si>
  <si>
    <t>Preços execessivamene elevados: superior a 30% da média do rol de preços validos</t>
  </si>
  <si>
    <t>NÃO</t>
  </si>
  <si>
    <t>SIM</t>
  </si>
  <si>
    <t xml:space="preserve">11. </t>
  </si>
  <si>
    <t>Observar se os preços de internet não estão abarcando promoções temporais e/ou quantitativas que possam influcienciar no preço de forma</t>
  </si>
  <si>
    <t xml:space="preserve">O valor estimado sugere contratação exclusiva para ME e EPP? </t>
  </si>
  <si>
    <t>Há, pelo menos, 3 empresas ME e EPP participando da cotação? R: Sim, considerando as contratações de outros órgãos que são com empresas ME/EPP</t>
  </si>
  <si>
    <t>N/A</t>
  </si>
  <si>
    <t>O serviço comercializado em dólar?</t>
  </si>
  <si>
    <t>Há flagrante diferença de preços entre ME/EPP e ampla concorrência?</t>
  </si>
  <si>
    <t xml:space="preserve">Servidor Responsável: Ideraldo Luiz Carvalho </t>
  </si>
  <si>
    <t>FONTE</t>
  </si>
  <si>
    <t>Proposta Comercial</t>
  </si>
  <si>
    <r>
      <t>MÉDIAS/</t>
    </r>
    <r>
      <rPr>
        <b/>
        <sz val="10"/>
        <color theme="0"/>
        <rFont val="Calibri"/>
        <family val="2"/>
        <scheme val="minor"/>
      </rPr>
      <t>MEDIANA</t>
    </r>
  </si>
  <si>
    <t>Demais</t>
  </si>
  <si>
    <t>EPP</t>
  </si>
  <si>
    <t>ME</t>
  </si>
  <si>
    <t>ITEM: 2</t>
  </si>
  <si>
    <t>Contrato STJ nº 91/2021</t>
  </si>
  <si>
    <t>Movleads Agencia de Marketing Digital Ltda.</t>
  </si>
  <si>
    <t>Marcadanmia HQ</t>
  </si>
  <si>
    <t>GS Branding e Serviços Ltda. - 28.347.282/0001-17</t>
  </si>
  <si>
    <t>Contrato nº 60/2021 - TSE</t>
  </si>
  <si>
    <t>Contrato nº 96/2018 - Câmara dos Deputados</t>
  </si>
  <si>
    <t>Contrato nº 99/2022 - Senado Federal</t>
  </si>
  <si>
    <t>2SP Comercio de Eletronicos - CNPJ 33.216.487/0001-01</t>
  </si>
  <si>
    <t>SX Tecnologia E Serviços Corporativos - 14.278.276/0001-40</t>
  </si>
  <si>
    <t xml:space="preserve">Depositphotos Licenciamento - 29.581.344/0001-13 </t>
  </si>
  <si>
    <t>Processo SEI n. 0000658-18.2021.4.90.8000</t>
  </si>
  <si>
    <t>Objeto: Contratação de Serviço de duas assinaturas anuais de banco de imagens por meio digital.</t>
  </si>
  <si>
    <t>AGB Photo Library Produções Fotográficas Ltda</t>
  </si>
  <si>
    <t>ATA PE 00010/2022 - CPRM</t>
  </si>
  <si>
    <t>da média dos preços obtidos</t>
  </si>
  <si>
    <t>ATA PE 00013/2022 - CREA/DF</t>
  </si>
  <si>
    <t>ATA PE 0017/2022 - ABIN</t>
  </si>
  <si>
    <t>BIDME INTERMEDIACOES E MARKETING LTDA</t>
  </si>
  <si>
    <t>Fachineli Comunicação Ltda.</t>
  </si>
  <si>
    <t>ATA PE 00005/2022 - ANA</t>
  </si>
  <si>
    <t>VIZZE Comunicação Integrada e Serviços Ltda.</t>
  </si>
  <si>
    <t xml:space="preserve">da média dos preços obtidos
</t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</si>
  <si>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</si>
  <si>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</si>
  <si>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</si>
  <si>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Observar se há proposta direta com fornecedor que também esteja fornecendo para a administração (ARP</t>
    </r>
  </si>
  <si>
    <r>
      <t xml:space="preserve">Brasília, 9/11/2022
</t>
    </r>
    <r>
      <rPr>
        <b/>
        <sz val="11"/>
        <color theme="1"/>
        <rFont val="Calibri"/>
        <family val="2"/>
        <scheme val="minor"/>
      </rPr>
      <t>IDERALDO LUIZ CARVALHO</t>
    </r>
    <r>
      <rPr>
        <sz val="11"/>
        <color theme="1"/>
        <rFont val="Calibri"/>
        <family val="2"/>
        <scheme val="minor"/>
      </rPr>
      <t xml:space="preserve">
Analista Judiciário - Chefe da Seção de Compras   SECOMP/SUCOP/SAD</t>
    </r>
  </si>
  <si>
    <t>Há flagrante diferença de preços entre o mapa e o valor inicialmente orçado nos estudos tecnicos preliminares?</t>
  </si>
  <si>
    <t>Acima da média</t>
  </si>
  <si>
    <t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Os parâmetros utilizados na pesquisa foram com base em contratações similares de órgãos/entidades da Administração Pública; proposta de fornecedores, conforme os termos I, II, III e IV do art. 5º da IN n. 73/2020,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As cotações que estão com a fonte na cor azul se referem a preços públicos, já a que estão com fonte vermelha se referem à propostas comerciais.                                                                                                                                                            3.  Ainda, conforme o Manual de Pesquisa de Preços do STJ, foram DESCONSIDERADOS os valores superiores a 30% da media total (geral), assim como os inferiores a 70 % da mesma média.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</si>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</sst>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0" borderId="23" applyNumberFormat="0" applyFill="0" applyAlignment="0" applyProtection="0"/>
    <xf numFmtId="0" fontId="6" fillId="10" borderId="0" applyNumberFormat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31" applyNumberFormat="0" applyAlignment="0" applyProtection="0"/>
    <xf numFmtId="9" fontId="6" fillId="0" borderId="0" applyFont="0" applyFill="0" applyBorder="0" applyAlignment="0" applyProtection="0"/>
    <xf numFmtId="0" fontId="23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20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44" fontId="13" fillId="0" borderId="0" xfId="0" applyNumberFormat="1" applyFont="1" applyAlignment="1">
      <alignment horizontal="center" vertical="center"/>
    </xf>
    <xf numFmtId="44" fontId="17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10" borderId="0" xfId="8" applyFont="1"/>
    <xf numFmtId="0" fontId="13" fillId="10" borderId="0" xfId="8" applyFont="1" applyAlignment="1">
      <alignment horizontal="center" vertical="center"/>
    </xf>
    <xf numFmtId="44" fontId="13" fillId="10" borderId="0" xfId="8" applyNumberFormat="1" applyFont="1" applyAlignment="1">
      <alignment horizontal="center" vertical="center"/>
    </xf>
    <xf numFmtId="164" fontId="13" fillId="0" borderId="0" xfId="0" applyNumberFormat="1" applyFont="1" applyFill="1" applyAlignment="1">
      <alignment horizontal="left"/>
    </xf>
    <xf numFmtId="44" fontId="15" fillId="2" borderId="1" xfId="0" applyNumberFormat="1" applyFont="1" applyFill="1" applyBorder="1" applyAlignment="1">
      <alignment horizontal="center" vertical="center"/>
    </xf>
    <xf numFmtId="44" fontId="13" fillId="0" borderId="0" xfId="0" quotePrefix="1" applyNumberFormat="1" applyFont="1" applyAlignment="1">
      <alignment horizontal="left" vertical="center"/>
    </xf>
    <xf numFmtId="0" fontId="19" fillId="0" borderId="28" xfId="10" applyAlignment="1"/>
    <xf numFmtId="44" fontId="19" fillId="0" borderId="28" xfId="10" applyNumberFormat="1" applyAlignment="1">
      <alignment horizontal="center" vertical="center"/>
    </xf>
    <xf numFmtId="0" fontId="18" fillId="0" borderId="27" xfId="9" applyFill="1" applyAlignment="1">
      <alignment horizontal="left" vertical="center"/>
    </xf>
    <xf numFmtId="0" fontId="18" fillId="0" borderId="27" xfId="9" applyFill="1"/>
    <xf numFmtId="0" fontId="18" fillId="0" borderId="27" xfId="9" applyFill="1" applyAlignment="1">
      <alignment horizontal="center" vertical="center"/>
    </xf>
    <xf numFmtId="44" fontId="18" fillId="0" borderId="27" xfId="9" applyNumberFormat="1" applyFill="1" applyAlignment="1">
      <alignment horizontal="center" vertical="center"/>
    </xf>
    <xf numFmtId="0" fontId="13" fillId="0" borderId="0" xfId="8" applyFont="1" applyFill="1" applyAlignment="1">
      <alignment horizontal="center" vertical="center"/>
    </xf>
    <xf numFmtId="44" fontId="13" fillId="0" borderId="0" xfId="8" applyNumberFormat="1" applyFont="1" applyFill="1" applyAlignment="1">
      <alignment horizontal="center" vertical="center"/>
    </xf>
    <xf numFmtId="44" fontId="13" fillId="0" borderId="0" xfId="0" quotePrefix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3" fillId="14" borderId="0" xfId="15" applyAlignment="1">
      <alignment horizontal="left"/>
    </xf>
    <xf numFmtId="9" fontId="20" fillId="11" borderId="0" xfId="11" applyNumberFormat="1" applyAlignment="1">
      <alignment horizontal="center" vertical="center"/>
    </xf>
    <xf numFmtId="9" fontId="6" fillId="0" borderId="0" xfId="16" applyNumberFormat="1" applyFill="1" applyAlignment="1">
      <alignment horizontal="center" vertical="center"/>
    </xf>
    <xf numFmtId="44" fontId="6" fillId="0" borderId="0" xfId="16" quotePrefix="1" applyNumberFormat="1" applyFill="1" applyAlignment="1">
      <alignment horizontal="left" vertical="center"/>
    </xf>
    <xf numFmtId="9" fontId="21" fillId="12" borderId="0" xfId="12" applyNumberFormat="1" applyAlignment="1">
      <alignment horizontal="center" vertical="center"/>
    </xf>
    <xf numFmtId="44" fontId="6" fillId="17" borderId="29" xfId="17" applyNumberFormat="1" applyBorder="1" applyAlignment="1">
      <alignment horizontal="center" vertical="center"/>
    </xf>
    <xf numFmtId="0" fontId="6" fillId="17" borderId="29" xfId="17" applyBorder="1"/>
    <xf numFmtId="44" fontId="6" fillId="17" borderId="0" xfId="17" quotePrefix="1" applyNumberFormat="1" applyAlignment="1">
      <alignment horizontal="left" vertical="center"/>
    </xf>
    <xf numFmtId="44" fontId="6" fillId="17" borderId="0" xfId="17" applyNumberFormat="1" applyBorder="1" applyAlignment="1">
      <alignment horizontal="center" vertical="top" wrapText="1"/>
    </xf>
    <xf numFmtId="44" fontId="6" fillId="17" borderId="0" xfId="17" applyNumberFormat="1" applyAlignment="1">
      <alignment horizontal="left" vertical="center"/>
    </xf>
    <xf numFmtId="44" fontId="6" fillId="17" borderId="0" xfId="17" applyNumberFormat="1" applyAlignment="1">
      <alignment horizontal="center" vertical="center"/>
    </xf>
    <xf numFmtId="9" fontId="22" fillId="13" borderId="31" xfId="13" applyNumberFormat="1" applyAlignment="1">
      <alignment horizontal="center" vertical="center"/>
    </xf>
    <xf numFmtId="0" fontId="24" fillId="0" borderId="28" xfId="10" applyFont="1" applyAlignment="1"/>
    <xf numFmtId="0" fontId="25" fillId="10" borderId="0" xfId="8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9" fontId="16" fillId="18" borderId="19" xfId="14" applyFont="1" applyFill="1" applyBorder="1" applyAlignment="1">
      <alignment horizontal="center" vertical="center"/>
    </xf>
    <xf numFmtId="44" fontId="27" fillId="18" borderId="21" xfId="0" applyNumberFormat="1" applyFont="1" applyFill="1" applyBorder="1" applyAlignment="1">
      <alignment horizontal="center" vertical="center"/>
    </xf>
    <xf numFmtId="0" fontId="28" fillId="15" borderId="23" xfId="7" applyFont="1" applyFill="1" applyAlignment="1">
      <alignment vertical="top"/>
    </xf>
    <xf numFmtId="0" fontId="26" fillId="15" borderId="0" xfId="0" applyFont="1" applyFill="1" applyAlignment="1">
      <alignment vertical="top"/>
    </xf>
    <xf numFmtId="0" fontId="27" fillId="15" borderId="0" xfId="0" applyFont="1" applyFill="1" applyAlignment="1">
      <alignment vertical="top"/>
    </xf>
    <xf numFmtId="0" fontId="26" fillId="15" borderId="0" xfId="0" applyFont="1" applyFill="1" applyAlignment="1">
      <alignment horizontal="left" vertical="top"/>
    </xf>
    <xf numFmtId="44" fontId="12" fillId="8" borderId="16" xfId="6" applyNumberFormat="1" applyFont="1" applyBorder="1" applyAlignment="1">
      <alignment horizontal="center" vertical="center" wrapText="1"/>
    </xf>
    <xf numFmtId="44" fontId="12" fillId="8" borderId="17" xfId="6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28" fillId="0" borderId="0" xfId="7" applyFont="1" applyFill="1" applyBorder="1" applyAlignment="1">
      <alignment vertical="top"/>
    </xf>
    <xf numFmtId="44" fontId="30" fillId="2" borderId="1" xfId="0" applyNumberFormat="1" applyFont="1" applyFill="1" applyBorder="1" applyAlignment="1">
      <alignment horizontal="center" vertical="center" wrapText="1"/>
    </xf>
    <xf numFmtId="164" fontId="16" fillId="9" borderId="32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6" fillId="15" borderId="0" xfId="0" applyFont="1" applyFill="1" applyAlignment="1">
      <alignment horizontal="center" vertical="top"/>
    </xf>
    <xf numFmtId="44" fontId="16" fillId="18" borderId="18" xfId="0" applyNumberFormat="1" applyFont="1" applyFill="1" applyBorder="1" applyAlignment="1">
      <alignment horizontal="center" vertical="center"/>
    </xf>
    <xf numFmtId="44" fontId="26" fillId="18" borderId="0" xfId="0" applyNumberFormat="1" applyFont="1" applyFill="1" applyBorder="1" applyAlignment="1">
      <alignment horizontal="center" vertical="center" wrapText="1"/>
    </xf>
    <xf numFmtId="44" fontId="26" fillId="18" borderId="35" xfId="0" applyNumberFormat="1" applyFont="1" applyFill="1" applyBorder="1" applyAlignment="1">
      <alignment horizontal="center" vertical="center" wrapText="1"/>
    </xf>
    <xf numFmtId="0" fontId="26" fillId="15" borderId="1" xfId="0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4" fontId="15" fillId="2" borderId="10" xfId="0" applyNumberFormat="1" applyFont="1" applyFill="1" applyBorder="1" applyAlignment="1">
      <alignment horizontal="center" vertical="center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0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4" fontId="15" fillId="2" borderId="36" xfId="0" applyNumberFormat="1" applyFont="1" applyFill="1" applyBorder="1" applyAlignment="1">
      <alignment horizontal="center" vertical="center"/>
    </xf>
    <xf numFmtId="44" fontId="27" fillId="18" borderId="38" xfId="0" applyNumberFormat="1" applyFont="1" applyFill="1" applyBorder="1" applyAlignment="1">
      <alignment horizontal="center" vertical="center" wrapText="1"/>
    </xf>
    <xf numFmtId="44" fontId="15" fillId="2" borderId="36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 horizontal="center" vertical="center" wrapText="1"/>
    </xf>
    <xf numFmtId="44" fontId="0" fillId="0" borderId="36" xfId="0" applyNumberFormat="1" applyBorder="1" applyAlignment="1">
      <alignment vertical="center"/>
    </xf>
    <xf numFmtId="44" fontId="0" fillId="0" borderId="36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15" borderId="23" xfId="7" applyFont="1" applyFill="1" applyAlignment="1">
      <alignment vertical="top"/>
    </xf>
    <xf numFmtId="0" fontId="6" fillId="15" borderId="0" xfId="0" applyFont="1" applyFill="1" applyAlignment="1">
      <alignment horizontal="center" vertical="top"/>
    </xf>
    <xf numFmtId="0" fontId="6" fillId="15" borderId="0" xfId="0" applyFont="1" applyFill="1" applyAlignment="1">
      <alignment vertical="top"/>
    </xf>
    <xf numFmtId="0" fontId="4" fillId="15" borderId="0" xfId="0" applyFont="1" applyFill="1" applyAlignment="1">
      <alignment vertical="top"/>
    </xf>
    <xf numFmtId="0" fontId="4" fillId="15" borderId="0" xfId="0" applyFont="1" applyFill="1" applyAlignment="1">
      <alignment horizontal="left" vertical="top"/>
    </xf>
    <xf numFmtId="0" fontId="4" fillId="15" borderId="0" xfId="0" applyFont="1" applyFill="1" applyAlignment="1">
      <alignment horizontal="center" vertical="top"/>
    </xf>
    <xf numFmtId="0" fontId="6" fillId="15" borderId="0" xfId="0" applyFont="1" applyFill="1" applyAlignment="1">
      <alignment horizontal="left" vertical="top"/>
    </xf>
    <xf numFmtId="0" fontId="6" fillId="15" borderId="1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4" fontId="6" fillId="0" borderId="0" xfId="0" applyNumberFormat="1" applyFont="1" applyAlignment="1">
      <alignment horizontal="center" vertical="center"/>
    </xf>
    <xf numFmtId="44" fontId="15" fillId="2" borderId="2" xfId="0" applyNumberFormat="1" applyFont="1" applyFill="1" applyBorder="1" applyAlignment="1">
      <alignment horizontal="center" vertical="center" wrapText="1"/>
    </xf>
    <xf numFmtId="44" fontId="15" fillId="2" borderId="2" xfId="0" applyNumberFormat="1" applyFont="1" applyFill="1" applyBorder="1" applyAlignment="1">
      <alignment horizontal="center" vertical="center"/>
    </xf>
    <xf numFmtId="44" fontId="16" fillId="18" borderId="44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4" fontId="15" fillId="2" borderId="6" xfId="0" applyNumberFormat="1" applyFont="1" applyFill="1" applyBorder="1" applyAlignment="1">
      <alignment horizontal="center" vertical="center"/>
    </xf>
    <xf numFmtId="44" fontId="16" fillId="18" borderId="15" xfId="0" applyNumberFormat="1" applyFont="1" applyFill="1" applyBorder="1" applyAlignment="1">
      <alignment horizontal="center" vertical="center"/>
    </xf>
    <xf numFmtId="44" fontId="16" fillId="18" borderId="16" xfId="0" applyNumberFormat="1" applyFont="1" applyFill="1" applyBorder="1" applyAlignment="1">
      <alignment horizontal="center" vertical="center"/>
    </xf>
    <xf numFmtId="44" fontId="13" fillId="0" borderId="0" xfId="0" applyNumberFormat="1" applyFont="1" applyAlignment="1">
      <alignment vertical="center"/>
    </xf>
    <xf numFmtId="44" fontId="4" fillId="17" borderId="0" xfId="17" applyNumberFormat="1" applyFont="1" applyAlignment="1">
      <alignment horizontal="left" vertical="top"/>
    </xf>
    <xf numFmtId="0" fontId="4" fillId="17" borderId="29" xfId="17" applyFont="1" applyBorder="1" applyAlignment="1">
      <alignment horizontal="left" vertical="center"/>
    </xf>
    <xf numFmtId="9" fontId="13" fillId="18" borderId="22" xfId="14" applyFont="1" applyFill="1" applyBorder="1" applyAlignment="1">
      <alignment horizontal="center" vertical="center"/>
    </xf>
    <xf numFmtId="44" fontId="26" fillId="18" borderId="38" xfId="0" applyNumberFormat="1" applyFont="1" applyFill="1" applyBorder="1" applyAlignment="1">
      <alignment horizontal="center" vertical="center" wrapText="1"/>
    </xf>
    <xf numFmtId="9" fontId="13" fillId="18" borderId="19" xfId="14" applyFont="1" applyFill="1" applyBorder="1" applyAlignment="1">
      <alignment horizontal="center" vertical="center"/>
    </xf>
    <xf numFmtId="9" fontId="13" fillId="18" borderId="24" xfId="14" applyFont="1" applyFill="1" applyBorder="1" applyAlignment="1">
      <alignment horizontal="center" vertical="center"/>
    </xf>
    <xf numFmtId="44" fontId="26" fillId="18" borderId="40" xfId="0" applyNumberFormat="1" applyFont="1" applyFill="1" applyBorder="1" applyAlignment="1">
      <alignment horizontal="center" vertical="center" wrapText="1"/>
    </xf>
    <xf numFmtId="9" fontId="13" fillId="18" borderId="39" xfId="14" applyFont="1" applyFill="1" applyBorder="1" applyAlignment="1">
      <alignment horizontal="center" vertical="center"/>
    </xf>
    <xf numFmtId="9" fontId="13" fillId="18" borderId="20" xfId="14" applyFont="1" applyFill="1" applyBorder="1" applyAlignment="1">
      <alignment horizontal="center" vertical="center"/>
    </xf>
    <xf numFmtId="44" fontId="26" fillId="18" borderId="43" xfId="0" applyNumberFormat="1" applyFont="1" applyFill="1" applyBorder="1" applyAlignment="1">
      <alignment horizontal="center" vertical="center" wrapText="1"/>
    </xf>
    <xf numFmtId="44" fontId="6" fillId="17" borderId="30" xfId="17" applyNumberFormat="1" applyBorder="1" applyAlignment="1">
      <alignment horizontal="left" vertical="top" wrapText="1"/>
    </xf>
    <xf numFmtId="4" fontId="16" fillId="18" borderId="22" xfId="0" applyNumberFormat="1" applyFont="1" applyFill="1" applyBorder="1" applyAlignment="1">
      <alignment horizontal="center" vertical="center"/>
    </xf>
    <xf numFmtId="4" fontId="16" fillId="18" borderId="19" xfId="0" applyNumberFormat="1" applyFont="1" applyFill="1" applyBorder="1" applyAlignment="1">
      <alignment horizontal="center" vertical="center"/>
    </xf>
    <xf numFmtId="4" fontId="16" fillId="18" borderId="20" xfId="0" applyNumberFormat="1" applyFont="1" applyFill="1" applyBorder="1" applyAlignment="1">
      <alignment horizontal="center" vertical="center"/>
    </xf>
    <xf numFmtId="44" fontId="12" fillId="8" borderId="22" xfId="6" applyNumberFormat="1" applyFont="1" applyBorder="1" applyAlignment="1">
      <alignment horizontal="center" vertical="center" wrapText="1"/>
    </xf>
    <xf numFmtId="44" fontId="12" fillId="8" borderId="20" xfId="6" applyNumberFormat="1" applyFont="1" applyBorder="1" applyAlignment="1">
      <alignment horizontal="center" vertical="center" wrapText="1"/>
    </xf>
    <xf numFmtId="9" fontId="12" fillId="8" borderId="14" xfId="6" applyNumberFormat="1" applyFont="1" applyBorder="1" applyAlignment="1">
      <alignment horizontal="center" vertical="center" wrapText="1"/>
    </xf>
    <xf numFmtId="9" fontId="12" fillId="8" borderId="25" xfId="6" applyNumberFormat="1" applyFont="1" applyBorder="1" applyAlignment="1">
      <alignment horizontal="center" vertical="center" wrapText="1"/>
    </xf>
    <xf numFmtId="9" fontId="12" fillId="8" borderId="24" xfId="6" applyNumberFormat="1" applyFont="1" applyBorder="1" applyAlignment="1">
      <alignment horizontal="center" vertical="center" wrapText="1"/>
    </xf>
    <xf numFmtId="9" fontId="12" fillId="8" borderId="26" xfId="6" applyNumberFormat="1" applyFont="1" applyBorder="1" applyAlignment="1">
      <alignment horizontal="center" vertical="center" wrapText="1"/>
    </xf>
    <xf numFmtId="4" fontId="16" fillId="18" borderId="6" xfId="0" applyNumberFormat="1" applyFont="1" applyFill="1" applyBorder="1" applyAlignment="1">
      <alignment horizontal="center" vertical="center"/>
    </xf>
    <xf numFmtId="4" fontId="16" fillId="18" borderId="1" xfId="0" applyNumberFormat="1" applyFont="1" applyFill="1" applyBorder="1" applyAlignment="1">
      <alignment horizontal="center" vertical="center"/>
    </xf>
    <xf numFmtId="4" fontId="16" fillId="18" borderId="10" xfId="0" applyNumberFormat="1" applyFont="1" applyFill="1" applyBorder="1" applyAlignment="1">
      <alignment horizontal="center" vertical="center"/>
    </xf>
    <xf numFmtId="44" fontId="32" fillId="2" borderId="5" xfId="0" applyNumberFormat="1" applyFont="1" applyFill="1" applyBorder="1" applyAlignment="1">
      <alignment horizontal="center" vertical="center"/>
    </xf>
    <xf numFmtId="44" fontId="32" fillId="2" borderId="34" xfId="0" applyNumberFormat="1" applyFont="1" applyFill="1" applyBorder="1" applyAlignment="1">
      <alignment horizontal="center" vertical="center"/>
    </xf>
    <xf numFmtId="44" fontId="32" fillId="2" borderId="9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44" fontId="16" fillId="19" borderId="15" xfId="0" applyNumberFormat="1" applyFont="1" applyFill="1" applyBorder="1" applyAlignment="1">
      <alignment horizontal="center" vertical="center"/>
    </xf>
    <xf numFmtId="44" fontId="16" fillId="19" borderId="18" xfId="0" applyNumberFormat="1" applyFont="1" applyFill="1" applyBorder="1" applyAlignment="1">
      <alignment horizontal="center" vertical="center"/>
    </xf>
    <xf numFmtId="44" fontId="16" fillId="19" borderId="16" xfId="0" applyNumberFormat="1" applyFont="1" applyFill="1" applyBorder="1" applyAlignment="1">
      <alignment horizontal="center" vertical="center"/>
    </xf>
    <xf numFmtId="0" fontId="12" fillId="8" borderId="6" xfId="6" applyFont="1" applyBorder="1" applyAlignment="1">
      <alignment horizontal="center" vertical="center" wrapText="1"/>
    </xf>
    <xf numFmtId="0" fontId="12" fillId="8" borderId="10" xfId="6" applyFont="1" applyBorder="1" applyAlignment="1">
      <alignment horizontal="center" vertical="center" wrapText="1"/>
    </xf>
    <xf numFmtId="44" fontId="12" fillId="8" borderId="15" xfId="6" applyNumberFormat="1" applyFont="1" applyBorder="1" applyAlignment="1">
      <alignment horizontal="center" vertical="center" wrapText="1"/>
    </xf>
    <xf numFmtId="44" fontId="12" fillId="8" borderId="12" xfId="6" applyNumberFormat="1" applyFont="1" applyBorder="1" applyAlignment="1">
      <alignment horizontal="center" vertical="center" wrapText="1"/>
    </xf>
    <xf numFmtId="44" fontId="16" fillId="19" borderId="12" xfId="0" applyNumberFormat="1" applyFont="1" applyFill="1" applyBorder="1" applyAlignment="1">
      <alignment horizontal="center" vertical="center"/>
    </xf>
    <xf numFmtId="44" fontId="16" fillId="19" borderId="13" xfId="0" applyNumberFormat="1" applyFont="1" applyFill="1" applyBorder="1" applyAlignment="1">
      <alignment horizontal="center" vertical="center"/>
    </xf>
    <xf numFmtId="44" fontId="16" fillId="19" borderId="17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 horizontal="left" vertical="top" wrapText="1"/>
    </xf>
    <xf numFmtId="0" fontId="6" fillId="15" borderId="33" xfId="0" applyFont="1" applyFill="1" applyBorder="1" applyAlignment="1">
      <alignment horizontal="left" vertical="top" wrapText="1"/>
    </xf>
    <xf numFmtId="44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6" fillId="15" borderId="0" xfId="0" applyFont="1" applyFill="1" applyAlignment="1">
      <alignment horizontal="left" vertical="top"/>
    </xf>
    <xf numFmtId="0" fontId="6" fillId="15" borderId="0" xfId="0" applyFont="1" applyFill="1" applyAlignment="1">
      <alignment horizontal="center" vertical="top"/>
    </xf>
    <xf numFmtId="0" fontId="29" fillId="0" borderId="23" xfId="7" applyFont="1" applyAlignment="1">
      <alignment horizontal="center"/>
    </xf>
    <xf numFmtId="9" fontId="12" fillId="8" borderId="7" xfId="6" applyNumberFormat="1" applyFont="1" applyBorder="1" applyAlignment="1">
      <alignment horizontal="center" vertical="center" wrapText="1"/>
    </xf>
    <xf numFmtId="9" fontId="12" fillId="8" borderId="11" xfId="6" applyNumberFormat="1" applyFont="1" applyBorder="1" applyAlignment="1">
      <alignment horizontal="center" vertical="center" wrapText="1"/>
    </xf>
    <xf numFmtId="0" fontId="12" fillId="8" borderId="5" xfId="6" applyFont="1" applyBorder="1" applyAlignment="1">
      <alignment horizontal="center" vertical="center" wrapText="1"/>
    </xf>
    <xf numFmtId="0" fontId="12" fillId="8" borderId="9" xfId="6" applyFont="1" applyBorder="1" applyAlignment="1">
      <alignment horizontal="center" vertical="center" wrapText="1"/>
    </xf>
    <xf numFmtId="9" fontId="12" fillId="8" borderId="4" xfId="6" applyNumberFormat="1" applyFont="1" applyBorder="1" applyAlignment="1">
      <alignment horizontal="center" vertical="center" wrapText="1"/>
    </xf>
    <xf numFmtId="9" fontId="12" fillId="8" borderId="8" xfId="6" applyNumberFormat="1" applyFont="1" applyBorder="1" applyAlignment="1">
      <alignment horizontal="center" vertical="center" wrapText="1"/>
    </xf>
    <xf numFmtId="9" fontId="12" fillId="8" borderId="5" xfId="6" applyNumberFormat="1" applyFont="1" applyBorder="1" applyAlignment="1">
      <alignment horizontal="center" vertical="center" wrapText="1"/>
    </xf>
    <xf numFmtId="9" fontId="12" fillId="8" borderId="9" xfId="6" applyNumberFormat="1" applyFont="1" applyBorder="1" applyAlignment="1">
      <alignment horizontal="center" vertical="center" wrapText="1"/>
    </xf>
    <xf numFmtId="0" fontId="12" fillId="8" borderId="15" xfId="6" applyFont="1" applyBorder="1" applyAlignment="1">
      <alignment horizontal="center" vertical="center"/>
    </xf>
    <xf numFmtId="0" fontId="12" fillId="8" borderId="16" xfId="6" applyFont="1" applyBorder="1" applyAlignment="1">
      <alignment horizontal="center" vertical="center"/>
    </xf>
    <xf numFmtId="0" fontId="33" fillId="20" borderId="0" xfId="0" applyFont="1" applyFill="1" applyBorder="1" applyAlignment="1">
      <alignment horizontal="left" vertical="center" wrapText="1"/>
    </xf>
    <xf numFmtId="164" fontId="16" fillId="9" borderId="24" xfId="0" applyNumberFormat="1" applyFont="1" applyFill="1" applyBorder="1" applyAlignment="1">
      <alignment horizontal="right" vertical="center" wrapText="1"/>
    </xf>
    <xf numFmtId="164" fontId="16" fillId="9" borderId="41" xfId="0" applyNumberFormat="1" applyFont="1" applyFill="1" applyBorder="1" applyAlignment="1">
      <alignment horizontal="right" vertical="center" wrapText="1"/>
    </xf>
    <xf numFmtId="164" fontId="16" fillId="9" borderId="40" xfId="0" applyNumberFormat="1" applyFont="1" applyFill="1" applyBorder="1" applyAlignment="1">
      <alignment horizontal="right" vertical="center" wrapText="1"/>
    </xf>
    <xf numFmtId="164" fontId="16" fillId="9" borderId="26" xfId="0" applyNumberFormat="1" applyFont="1" applyFill="1" applyBorder="1" applyAlignment="1">
      <alignment horizontal="right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 vertical="center"/>
    </xf>
    <xf numFmtId="4" fontId="16" fillId="18" borderId="2" xfId="0" applyNumberFormat="1" applyFont="1" applyFill="1" applyBorder="1" applyAlignment="1">
      <alignment horizontal="center" vertical="center"/>
    </xf>
    <xf numFmtId="4" fontId="16" fillId="18" borderId="39" xfId="0" applyNumberFormat="1" applyFont="1" applyFill="1" applyBorder="1" applyAlignment="1">
      <alignment horizontal="center" vertical="center"/>
    </xf>
    <xf numFmtId="44" fontId="16" fillId="19" borderId="44" xfId="0" applyNumberFormat="1" applyFont="1" applyFill="1" applyBorder="1" applyAlignment="1">
      <alignment horizontal="center" vertical="center"/>
    </xf>
    <xf numFmtId="44" fontId="16" fillId="19" borderId="37" xfId="0" applyNumberFormat="1" applyFont="1" applyFill="1" applyBorder="1" applyAlignment="1">
      <alignment horizontal="center" vertical="center"/>
    </xf>
    <xf numFmtId="44" fontId="16" fillId="19" borderId="45" xfId="0" applyNumberFormat="1" applyFont="1" applyFill="1" applyBorder="1" applyAlignment="1">
      <alignment horizontal="center" vertical="center"/>
    </xf>
    <xf numFmtId="44" fontId="16" fillId="19" borderId="42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8">
    <cellStyle name="20% - Ênfase2" xfId="16" builtinId="34"/>
    <cellStyle name="20% - Ênfase4" xfId="17" builtinId="42"/>
    <cellStyle name="40% - Ênfase4" xfId="8" builtinId="43"/>
    <cellStyle name="Bom" xfId="11" builtinId="26"/>
    <cellStyle name="Ênfase2" xfId="6" builtinId="33"/>
    <cellStyle name="Entrada" xfId="13" builtinId="20"/>
    <cellStyle name="Hiperlink" xfId="1" builtinId="8"/>
    <cellStyle name="Neutro" xfId="12" builtinId="28"/>
    <cellStyle name="Normal" xfId="0" builtinId="0"/>
    <cellStyle name="Normal 2" xfId="3" xr:uid="{00000000-0005-0000-0000-000006000000}"/>
    <cellStyle name="Porcentagem" xfId="14" builtinId="5"/>
    <cellStyle name="Porcentagem 2" xfId="5" xr:uid="{00000000-0005-0000-0000-000007000000}"/>
    <cellStyle name="Porcentagem 3" xfId="4" xr:uid="{00000000-0005-0000-0000-000008000000}"/>
    <cellStyle name="Ruim" xfId="15" builtinId="27"/>
    <cellStyle name="Título 1" xfId="7" builtinId="16"/>
    <cellStyle name="Título 2" xfId="9" builtinId="17"/>
    <cellStyle name="Título 3" xfId="10" builtinId="18"/>
    <cellStyle name="Vírgula 2" xfId="2" xr:uid="{00000000-0005-0000-0000-00000B000000}"/>
  </cellStyles>
  <dxfs count="51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132524</xdr:rowOff>
    </xdr:from>
    <xdr:to>
      <xdr:col>2</xdr:col>
      <xdr:colOff>168517</xdr:colOff>
      <xdr:row>5</xdr:row>
      <xdr:rowOff>1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132524"/>
          <a:ext cx="2015539" cy="81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356234</xdr:colOff>
      <xdr:row>17</xdr:row>
      <xdr:rowOff>131445</xdr:rowOff>
    </xdr:from>
    <xdr:to>
      <xdr:col>5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AD74"/>
  <sheetViews>
    <sheetView showGridLines="0" tabSelected="1" topLeftCell="A33" zoomScale="82" zoomScaleNormal="82" workbookViewId="0">
      <selection activeCell="A45" sqref="A45:O45"/>
    </sheetView>
  </sheetViews>
  <sheetFormatPr defaultColWidth="9.140625" defaultRowHeight="15" x14ac:dyDescent="0.25"/>
  <cols>
    <col min="1" max="1" width="4.140625" style="20" customWidth="1"/>
    <col min="2" max="2" width="25.140625" customWidth="1"/>
    <col min="3" max="3" width="12.140625" customWidth="1"/>
    <col min="4" max="4" width="5.42578125" style="20" customWidth="1"/>
    <col min="5" max="5" width="19.5703125" style="13" customWidth="1"/>
    <col min="6" max="6" width="23.5703125" style="13" customWidth="1"/>
    <col min="7" max="7" width="25" style="13" bestFit="1" customWidth="1"/>
    <col min="8" max="8" width="13.7109375" style="13" customWidth="1"/>
    <col min="9" max="9" width="13" style="13" bestFit="1" customWidth="1"/>
    <col min="10" max="10" width="0.140625" customWidth="1"/>
    <col min="11" max="11" width="9.5703125" hidden="1" customWidth="1"/>
    <col min="12" max="12" width="23.85546875" bestFit="1" customWidth="1"/>
    <col min="13" max="13" width="5.7109375" bestFit="1" customWidth="1"/>
    <col min="14" max="14" width="21.42578125" customWidth="1"/>
    <col min="15" max="15" width="12.7109375" bestFit="1" customWidth="1"/>
    <col min="16" max="16" width="13.7109375" customWidth="1"/>
    <col min="17" max="17" width="7.85546875" customWidth="1"/>
    <col min="18" max="18" width="12" bestFit="1" customWidth="1"/>
    <col min="19" max="19" width="5.85546875" customWidth="1"/>
    <col min="21" max="21" width="17" customWidth="1"/>
    <col min="22" max="22" width="11.5703125" bestFit="1" customWidth="1"/>
  </cols>
  <sheetData>
    <row r="3" spans="1:30" x14ac:dyDescent="0.25">
      <c r="E3"/>
    </row>
    <row r="6" spans="1:30" x14ac:dyDescent="0.25">
      <c r="A6" s="62" t="s">
        <v>0</v>
      </c>
      <c r="B6" s="63"/>
      <c r="C6" s="63"/>
      <c r="D6" s="64"/>
      <c r="E6" s="65"/>
    </row>
    <row r="7" spans="1:30" x14ac:dyDescent="0.25">
      <c r="A7" s="62" t="s">
        <v>94</v>
      </c>
      <c r="B7" s="63"/>
      <c r="C7" s="63"/>
      <c r="D7" s="64"/>
      <c r="E7" s="65"/>
    </row>
    <row r="8" spans="1:30" ht="21.75" customHeight="1" x14ac:dyDescent="0.25">
      <c r="A8" s="175" t="s">
        <v>95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30" x14ac:dyDescent="0.25">
      <c r="A9" s="62" t="s">
        <v>76</v>
      </c>
    </row>
    <row r="10" spans="1:30" ht="19.5" thickBot="1" x14ac:dyDescent="0.35">
      <c r="A10" s="178" t="s">
        <v>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30" ht="15.75" thickTop="1" x14ac:dyDescent="0.25">
      <c r="A11" s="27"/>
      <c r="S11" s="75"/>
      <c r="T11" s="75"/>
      <c r="U11" s="75"/>
      <c r="V11" s="75"/>
      <c r="W11" s="75"/>
      <c r="X11" s="75"/>
      <c r="Y11" s="75"/>
      <c r="Z11" s="74"/>
      <c r="AA11" s="74"/>
      <c r="AB11" s="74"/>
      <c r="AC11" s="74"/>
      <c r="AD11" s="74"/>
    </row>
    <row r="12" spans="1:30" ht="18" thickBot="1" x14ac:dyDescent="0.35">
      <c r="A12" s="40" t="s">
        <v>3</v>
      </c>
      <c r="B12" s="41"/>
      <c r="C12" s="41"/>
      <c r="D12" s="42"/>
      <c r="E12" s="43"/>
      <c r="S12" s="68" t="s">
        <v>41</v>
      </c>
      <c r="T12" s="68"/>
      <c r="U12" s="68"/>
      <c r="V12" s="68"/>
      <c r="W12" s="68"/>
      <c r="X12" s="68"/>
      <c r="Y12" s="79"/>
      <c r="Z12" s="69"/>
      <c r="AA12" s="69"/>
      <c r="AB12" s="69"/>
      <c r="AC12" s="69"/>
    </row>
    <row r="13" spans="1:30" ht="16.5" thickTop="1" thickBot="1" x14ac:dyDescent="0.3">
      <c r="A13" s="23"/>
      <c r="G13" s="125" t="s">
        <v>2</v>
      </c>
      <c r="H13" s="53"/>
      <c r="I13" s="53"/>
      <c r="J13" s="54"/>
      <c r="K13" s="54"/>
      <c r="L13" s="54"/>
      <c r="M13" s="54"/>
      <c r="N13" s="54"/>
      <c r="O13" s="54"/>
      <c r="S13" s="104"/>
      <c r="T13" s="104"/>
      <c r="U13" s="104"/>
      <c r="V13" s="104"/>
      <c r="W13" s="104"/>
      <c r="X13" s="104"/>
      <c r="Y13" s="105"/>
      <c r="Z13" s="106"/>
      <c r="AA13" s="106"/>
      <c r="AB13" s="106"/>
      <c r="AC13" s="69"/>
    </row>
    <row r="14" spans="1:30" ht="18" customHeight="1" thickTop="1" thickBot="1" x14ac:dyDescent="0.3">
      <c r="A14" s="60"/>
      <c r="B14" s="38"/>
      <c r="C14" s="38"/>
      <c r="D14" s="38"/>
      <c r="E14" s="39"/>
      <c r="F14" s="25"/>
      <c r="G14" s="52">
        <v>0.3</v>
      </c>
      <c r="H14" s="134" t="s">
        <v>66</v>
      </c>
      <c r="I14" s="134"/>
      <c r="J14" s="134"/>
      <c r="K14" s="134"/>
      <c r="L14" s="134"/>
      <c r="M14" s="134"/>
      <c r="N14" s="134"/>
      <c r="O14" s="134"/>
      <c r="Q14" s="28"/>
      <c r="S14" s="106"/>
      <c r="T14" s="107"/>
      <c r="U14" s="106"/>
      <c r="V14" s="106"/>
      <c r="W14" s="106"/>
      <c r="X14" s="106"/>
      <c r="Y14" s="105"/>
      <c r="Z14" s="106"/>
      <c r="AA14" s="106"/>
      <c r="AB14" s="106"/>
      <c r="AC14" s="69"/>
    </row>
    <row r="15" spans="1:30" ht="18" customHeight="1" x14ac:dyDescent="0.25">
      <c r="A15" s="61" t="s">
        <v>61</v>
      </c>
      <c r="B15" s="32"/>
      <c r="C15" s="32"/>
      <c r="D15" s="33"/>
      <c r="E15" s="34"/>
      <c r="F15" s="25"/>
      <c r="G15" s="49">
        <v>0.7</v>
      </c>
      <c r="H15" s="55" t="s">
        <v>62</v>
      </c>
      <c r="I15" s="55"/>
      <c r="J15" s="55"/>
      <c r="K15" s="55"/>
      <c r="L15" s="55"/>
      <c r="M15" s="55"/>
      <c r="N15" s="55"/>
      <c r="O15" s="56"/>
      <c r="Q15" s="28"/>
      <c r="S15" s="108" t="s">
        <v>42</v>
      </c>
      <c r="T15" s="108"/>
      <c r="U15" s="108"/>
      <c r="V15" s="108"/>
      <c r="W15" s="108"/>
      <c r="X15" s="108"/>
      <c r="Y15" s="109"/>
      <c r="Z15" s="108"/>
      <c r="AA15" s="106"/>
      <c r="AB15" s="107" t="s">
        <v>43</v>
      </c>
      <c r="AC15" s="69"/>
      <c r="AD15" s="70" t="s">
        <v>43</v>
      </c>
    </row>
    <row r="16" spans="1:30" ht="21" customHeight="1" x14ac:dyDescent="0.25">
      <c r="A16" s="27" t="s">
        <v>4</v>
      </c>
      <c r="B16" s="28"/>
      <c r="C16" s="28"/>
      <c r="D16" s="29"/>
      <c r="E16" s="30">
        <f>AVERAGE(H31:H38)</f>
        <v>19227.375</v>
      </c>
      <c r="F16" s="25"/>
      <c r="G16" s="50"/>
      <c r="O16" s="51"/>
      <c r="P16" s="51"/>
      <c r="Q16" s="28"/>
      <c r="S16" s="106" t="s">
        <v>44</v>
      </c>
      <c r="T16" s="110" t="s">
        <v>45</v>
      </c>
      <c r="U16" s="110"/>
      <c r="V16" s="110"/>
      <c r="W16" s="110"/>
      <c r="X16" s="110"/>
      <c r="Y16" s="105"/>
      <c r="Z16" s="110"/>
      <c r="AA16" s="106"/>
      <c r="AB16" s="111" t="s">
        <v>67</v>
      </c>
      <c r="AC16" s="69"/>
      <c r="AD16" s="83" t="s">
        <v>67</v>
      </c>
    </row>
    <row r="17" spans="1:30" ht="16.149999999999999" customHeight="1" x14ac:dyDescent="0.25">
      <c r="A17" s="27" t="s">
        <v>5</v>
      </c>
      <c r="B17" s="28"/>
      <c r="C17" s="28"/>
      <c r="D17" s="29"/>
      <c r="E17" s="30">
        <f>_xlfn.STDEV.S(H31:H38)</f>
        <v>13150.989131050181</v>
      </c>
      <c r="F17" s="123"/>
      <c r="G17" s="124" t="s">
        <v>37</v>
      </c>
      <c r="H17" s="57"/>
      <c r="I17" s="58"/>
      <c r="J17" s="37"/>
      <c r="K17" s="37"/>
      <c r="L17" s="37"/>
      <c r="M17" s="37"/>
      <c r="N17" s="37"/>
      <c r="O17" s="37"/>
      <c r="P17" s="37"/>
      <c r="Q17" s="28"/>
      <c r="S17" s="106" t="s">
        <v>46</v>
      </c>
      <c r="T17" s="110" t="s">
        <v>47</v>
      </c>
      <c r="U17" s="110"/>
      <c r="V17" s="110"/>
      <c r="W17" s="110"/>
      <c r="X17" s="110"/>
      <c r="Y17" s="105"/>
      <c r="Z17" s="110"/>
      <c r="AA17" s="106"/>
      <c r="AB17" s="111" t="s">
        <v>67</v>
      </c>
      <c r="AC17" s="69"/>
      <c r="AD17" s="83" t="s">
        <v>67</v>
      </c>
    </row>
    <row r="18" spans="1:30" ht="17.45" customHeight="1" x14ac:dyDescent="0.25">
      <c r="A18" s="27" t="s">
        <v>19</v>
      </c>
      <c r="B18" s="28"/>
      <c r="C18" s="28"/>
      <c r="D18" s="29"/>
      <c r="E18" s="31">
        <f>(E17/E16)*100</f>
        <v>68.397215590012578</v>
      </c>
      <c r="F18" s="25"/>
      <c r="G18" s="58"/>
      <c r="H18" s="58"/>
      <c r="I18" s="58"/>
      <c r="J18" s="37"/>
      <c r="K18" s="37"/>
      <c r="L18" s="37"/>
      <c r="M18" s="37"/>
      <c r="N18" s="37"/>
      <c r="O18" s="37"/>
      <c r="P18" s="37"/>
      <c r="Q18" s="28"/>
      <c r="S18" s="106" t="s">
        <v>48</v>
      </c>
      <c r="T18" s="110" t="s">
        <v>49</v>
      </c>
      <c r="U18" s="110"/>
      <c r="V18" s="110"/>
      <c r="W18" s="110"/>
      <c r="X18" s="110"/>
      <c r="Y18" s="105"/>
      <c r="Z18" s="110"/>
      <c r="AA18" s="106"/>
      <c r="AB18" s="111" t="s">
        <v>73</v>
      </c>
      <c r="AC18" s="69"/>
      <c r="AD18" s="83" t="s">
        <v>73</v>
      </c>
    </row>
    <row r="19" spans="1:30" ht="16.149999999999999" customHeight="1" x14ac:dyDescent="0.25">
      <c r="A19" s="27" t="s">
        <v>6</v>
      </c>
      <c r="B19" s="28"/>
      <c r="C19" s="28"/>
      <c r="D19" s="29"/>
      <c r="E19" s="48" t="str">
        <f>IF(E18&gt;25,"Mediana","Média")</f>
        <v>Mediana</v>
      </c>
      <c r="F19" s="25"/>
      <c r="G19" s="59">
        <v>0.25</v>
      </c>
      <c r="H19" s="58" t="s">
        <v>38</v>
      </c>
      <c r="I19" s="58" t="s">
        <v>4</v>
      </c>
      <c r="J19" s="44"/>
      <c r="K19" s="45"/>
      <c r="L19" s="46"/>
      <c r="M19" s="46"/>
      <c r="N19" s="46"/>
      <c r="O19" s="37"/>
      <c r="P19" s="37"/>
      <c r="Q19" s="28"/>
      <c r="S19" s="106" t="s">
        <v>50</v>
      </c>
      <c r="T19" s="110" t="s">
        <v>74</v>
      </c>
      <c r="U19" s="110"/>
      <c r="V19" s="110"/>
      <c r="W19" s="110"/>
      <c r="X19" s="110"/>
      <c r="Y19" s="105"/>
      <c r="Z19" s="110"/>
      <c r="AA19" s="106"/>
      <c r="AB19" s="111" t="s">
        <v>67</v>
      </c>
      <c r="AC19" s="69"/>
      <c r="AD19" s="83" t="s">
        <v>68</v>
      </c>
    </row>
    <row r="20" spans="1:30" ht="22.15" customHeight="1" x14ac:dyDescent="0.25">
      <c r="A20" s="27" t="s">
        <v>7</v>
      </c>
      <c r="B20" s="28"/>
      <c r="C20" s="28"/>
      <c r="D20" s="29"/>
      <c r="E20" s="30">
        <f>MIN(H31:H37)</f>
        <v>6880</v>
      </c>
      <c r="F20" s="25"/>
      <c r="G20" s="58"/>
      <c r="H20" s="58" t="s">
        <v>39</v>
      </c>
      <c r="I20" s="58" t="s">
        <v>40</v>
      </c>
      <c r="J20" s="47"/>
      <c r="K20" s="35"/>
      <c r="L20" s="46"/>
      <c r="M20" s="46"/>
      <c r="N20" s="46"/>
      <c r="O20" s="37"/>
      <c r="P20" s="37"/>
      <c r="Q20" s="28"/>
      <c r="S20" s="106" t="s">
        <v>51</v>
      </c>
      <c r="T20" s="110" t="s">
        <v>71</v>
      </c>
      <c r="U20" s="110"/>
      <c r="V20" s="110"/>
      <c r="W20" s="110"/>
      <c r="X20" s="110"/>
      <c r="Y20" s="105"/>
      <c r="Z20" s="110"/>
      <c r="AA20" s="106"/>
      <c r="AB20" s="111" t="s">
        <v>67</v>
      </c>
      <c r="AC20" s="69"/>
      <c r="AD20" s="83" t="s">
        <v>68</v>
      </c>
    </row>
    <row r="21" spans="1:30" ht="22.15" customHeight="1" x14ac:dyDescent="0.25">
      <c r="A21" s="27"/>
      <c r="B21" s="28"/>
      <c r="C21" s="28"/>
      <c r="D21" s="29"/>
      <c r="E21" s="30"/>
      <c r="F21" s="25"/>
      <c r="G21" s="58"/>
      <c r="H21" s="58"/>
      <c r="I21" s="58"/>
      <c r="J21" s="47"/>
      <c r="K21" s="35"/>
      <c r="L21" s="46"/>
      <c r="M21" s="46"/>
      <c r="N21" s="46"/>
      <c r="O21" s="37"/>
      <c r="P21" s="37"/>
      <c r="Q21" s="28"/>
      <c r="S21" s="106" t="s">
        <v>52</v>
      </c>
      <c r="T21" s="110" t="s">
        <v>72</v>
      </c>
      <c r="U21" s="110"/>
      <c r="V21" s="110"/>
      <c r="W21" s="110"/>
      <c r="X21" s="110"/>
      <c r="Y21" s="105"/>
      <c r="Z21" s="110"/>
      <c r="AA21" s="106"/>
      <c r="AB21" s="111" t="s">
        <v>68</v>
      </c>
      <c r="AC21" s="69"/>
      <c r="AD21" s="83" t="s">
        <v>68</v>
      </c>
    </row>
    <row r="22" spans="1:30" x14ac:dyDescent="0.25">
      <c r="A22" s="61" t="s">
        <v>83</v>
      </c>
      <c r="B22" s="32"/>
      <c r="C22" s="32"/>
      <c r="D22" s="33"/>
      <c r="E22" s="34"/>
      <c r="F22" s="25"/>
      <c r="G22" s="58"/>
      <c r="H22" s="58"/>
      <c r="I22" s="58"/>
      <c r="J22" s="47"/>
      <c r="K22" s="35"/>
      <c r="L22" s="46"/>
      <c r="M22" s="46"/>
      <c r="N22" s="46"/>
      <c r="O22" s="37"/>
      <c r="P22" s="37"/>
      <c r="Q22" s="28"/>
      <c r="S22" s="106" t="s">
        <v>53</v>
      </c>
      <c r="T22" s="110" t="s">
        <v>75</v>
      </c>
      <c r="U22" s="110"/>
      <c r="V22" s="110"/>
      <c r="W22" s="110"/>
      <c r="X22" s="110"/>
      <c r="Y22" s="105"/>
      <c r="Z22" s="110"/>
      <c r="AA22" s="106"/>
      <c r="AB22" s="111" t="s">
        <v>67</v>
      </c>
      <c r="AC22" s="69"/>
      <c r="AD22" s="83" t="s">
        <v>68</v>
      </c>
    </row>
    <row r="23" spans="1:30" x14ac:dyDescent="0.25">
      <c r="A23" s="27" t="s">
        <v>4</v>
      </c>
      <c r="B23" s="28"/>
      <c r="C23" s="28"/>
      <c r="D23" s="29"/>
      <c r="E23" s="30">
        <f>AVERAGE(H39:H44)</f>
        <v>13443.298333333334</v>
      </c>
      <c r="F23" s="25"/>
      <c r="G23" s="58"/>
      <c r="H23" s="58"/>
      <c r="I23" s="58"/>
      <c r="J23" s="47"/>
      <c r="K23" s="35"/>
      <c r="L23" s="46"/>
      <c r="M23" s="46"/>
      <c r="N23" s="46"/>
      <c r="O23" s="37"/>
      <c r="P23" s="37"/>
      <c r="Q23" s="28"/>
      <c r="S23" s="106" t="s">
        <v>54</v>
      </c>
      <c r="T23" s="110" t="s">
        <v>55</v>
      </c>
      <c r="U23" s="110"/>
      <c r="V23" s="110"/>
      <c r="W23" s="110"/>
      <c r="X23" s="110"/>
      <c r="Y23" s="105"/>
      <c r="Z23" s="110"/>
      <c r="AA23" s="106"/>
      <c r="AB23" s="111" t="s">
        <v>67</v>
      </c>
      <c r="AC23" s="69"/>
      <c r="AD23" s="83" t="s">
        <v>67</v>
      </c>
    </row>
    <row r="24" spans="1:30" ht="48.75" customHeight="1" x14ac:dyDescent="0.25">
      <c r="A24" s="27" t="s">
        <v>5</v>
      </c>
      <c r="B24" s="28"/>
      <c r="C24" s="28"/>
      <c r="D24" s="29"/>
      <c r="E24" s="30">
        <f>_xlfn.STDEV.S(H39:H44)</f>
        <v>6166.6410894438004</v>
      </c>
      <c r="F24" s="25"/>
      <c r="G24" s="58"/>
      <c r="H24" s="58"/>
      <c r="I24" s="58"/>
      <c r="J24" s="47"/>
      <c r="K24" s="35"/>
      <c r="L24" s="46"/>
      <c r="M24" s="46"/>
      <c r="N24" s="46"/>
      <c r="O24" s="37"/>
      <c r="P24" s="37"/>
      <c r="Q24" s="28"/>
      <c r="S24" s="106" t="s">
        <v>56</v>
      </c>
      <c r="T24" s="172" t="s">
        <v>111</v>
      </c>
      <c r="U24" s="172"/>
      <c r="V24" s="172"/>
      <c r="W24" s="172"/>
      <c r="X24" s="172"/>
      <c r="Y24" s="172"/>
      <c r="Z24" s="172"/>
      <c r="AA24" s="173"/>
      <c r="AB24" s="111" t="s">
        <v>68</v>
      </c>
      <c r="AC24" s="69"/>
      <c r="AD24" s="83" t="s">
        <v>68</v>
      </c>
    </row>
    <row r="25" spans="1:30" ht="22.15" customHeight="1" x14ac:dyDescent="0.25">
      <c r="A25" s="27" t="s">
        <v>19</v>
      </c>
      <c r="B25" s="28"/>
      <c r="C25" s="28"/>
      <c r="D25" s="29"/>
      <c r="E25" s="31">
        <f>(E24/E23)*100</f>
        <v>45.871488800879348</v>
      </c>
      <c r="F25" s="25"/>
      <c r="G25" s="58"/>
      <c r="H25" s="58"/>
      <c r="I25" s="58"/>
      <c r="J25" s="47"/>
      <c r="K25" s="35"/>
      <c r="L25" s="46"/>
      <c r="M25" s="46"/>
      <c r="N25" s="46"/>
      <c r="O25" s="37"/>
      <c r="P25" s="37"/>
      <c r="Q25" s="28"/>
      <c r="S25" s="106" t="s">
        <v>57</v>
      </c>
      <c r="T25" s="110" t="s">
        <v>58</v>
      </c>
      <c r="U25" s="110"/>
      <c r="V25" s="110"/>
      <c r="W25" s="110"/>
      <c r="X25" s="110"/>
      <c r="Y25" s="105"/>
      <c r="Z25" s="110"/>
      <c r="AA25" s="106"/>
      <c r="AB25" s="111" t="s">
        <v>67</v>
      </c>
      <c r="AC25" s="69"/>
      <c r="AD25" s="83" t="s">
        <v>67</v>
      </c>
    </row>
    <row r="26" spans="1:30" ht="22.15" customHeight="1" x14ac:dyDescent="0.25">
      <c r="A26" s="27" t="s">
        <v>6</v>
      </c>
      <c r="B26" s="28"/>
      <c r="C26" s="28"/>
      <c r="D26" s="29"/>
      <c r="E26" s="48" t="str">
        <f>IF(E25&gt;25,"Mediana","Média")</f>
        <v>Mediana</v>
      </c>
      <c r="F26" s="25"/>
      <c r="G26" s="58"/>
      <c r="H26" s="58"/>
      <c r="I26" s="58"/>
      <c r="J26" s="47"/>
      <c r="K26" s="35"/>
      <c r="L26" s="46"/>
      <c r="M26" s="46"/>
      <c r="N26" s="46"/>
      <c r="O26" s="37"/>
      <c r="P26" s="37"/>
      <c r="Q26" s="28"/>
      <c r="S26" s="106" t="s">
        <v>69</v>
      </c>
      <c r="T26" s="106" t="s">
        <v>70</v>
      </c>
      <c r="U26" s="106"/>
      <c r="V26" s="106"/>
      <c r="W26" s="106"/>
      <c r="X26" s="106"/>
      <c r="Y26" s="105"/>
      <c r="Z26" s="106"/>
      <c r="AA26" s="106"/>
      <c r="AB26" s="111" t="s">
        <v>73</v>
      </c>
      <c r="AC26" s="69"/>
      <c r="AD26" s="83" t="s">
        <v>73</v>
      </c>
    </row>
    <row r="27" spans="1:30" ht="22.15" customHeight="1" x14ac:dyDescent="0.25">
      <c r="A27" s="27" t="s">
        <v>7</v>
      </c>
      <c r="B27" s="28"/>
      <c r="C27" s="28"/>
      <c r="D27" s="29"/>
      <c r="E27" s="30">
        <f>MIN(H39:H43)</f>
        <v>6599</v>
      </c>
      <c r="F27" s="25"/>
      <c r="G27" s="58"/>
      <c r="H27" s="58"/>
      <c r="I27" s="58"/>
      <c r="J27" s="47"/>
      <c r="K27" s="35"/>
      <c r="L27" s="46"/>
      <c r="M27" s="46"/>
      <c r="N27" s="46"/>
      <c r="O27" s="37"/>
      <c r="P27" s="37"/>
      <c r="Q27" s="28"/>
      <c r="S27" s="107" t="s">
        <v>59</v>
      </c>
      <c r="T27" s="106"/>
      <c r="U27" s="106"/>
      <c r="V27" s="106"/>
      <c r="W27" s="106"/>
      <c r="X27" s="106"/>
      <c r="Y27" s="105"/>
      <c r="Z27" s="106"/>
      <c r="AA27" s="106"/>
      <c r="AB27" s="106"/>
      <c r="AC27" s="69"/>
    </row>
    <row r="28" spans="1:30" ht="15.75" thickBot="1" x14ac:dyDescent="0.3">
      <c r="A28" s="27"/>
      <c r="B28" s="28"/>
      <c r="C28" s="28"/>
      <c r="D28" s="29"/>
      <c r="E28" s="30"/>
      <c r="F28" s="25"/>
      <c r="S28" s="110" t="s">
        <v>106</v>
      </c>
      <c r="T28" s="106"/>
      <c r="U28" s="106"/>
      <c r="V28" s="106"/>
      <c r="W28" s="106"/>
      <c r="X28" s="106"/>
      <c r="Y28" s="105"/>
      <c r="Z28" s="106"/>
      <c r="AA28" s="106"/>
      <c r="AB28" s="106"/>
      <c r="AC28" s="69"/>
    </row>
    <row r="29" spans="1:30" x14ac:dyDescent="0.25">
      <c r="A29" s="187" t="s">
        <v>8</v>
      </c>
      <c r="B29" s="165" t="s">
        <v>9</v>
      </c>
      <c r="C29" s="165" t="s">
        <v>10</v>
      </c>
      <c r="D29" s="165" t="s">
        <v>11</v>
      </c>
      <c r="E29" s="165" t="s">
        <v>77</v>
      </c>
      <c r="F29" s="165" t="s">
        <v>12</v>
      </c>
      <c r="G29" s="181" t="s">
        <v>13</v>
      </c>
      <c r="H29" s="138" t="s">
        <v>14</v>
      </c>
      <c r="I29" s="138" t="s">
        <v>36</v>
      </c>
      <c r="J29" s="183" t="s">
        <v>64</v>
      </c>
      <c r="K29" s="185" t="s">
        <v>63</v>
      </c>
      <c r="L29" s="179" t="s">
        <v>15</v>
      </c>
      <c r="M29" s="140" t="s">
        <v>65</v>
      </c>
      <c r="N29" s="141"/>
      <c r="O29" s="167" t="s">
        <v>79</v>
      </c>
      <c r="P29" s="168"/>
      <c r="S29" s="110" t="s">
        <v>107</v>
      </c>
      <c r="T29" s="110"/>
      <c r="U29" s="110"/>
      <c r="V29" s="110"/>
      <c r="W29" s="110"/>
      <c r="X29" s="110"/>
      <c r="Y29" s="105"/>
      <c r="Z29" s="110"/>
      <c r="AA29" s="110"/>
      <c r="AB29" s="110"/>
      <c r="AC29" s="71"/>
    </row>
    <row r="30" spans="1:30" s="6" customFormat="1" ht="26.25" customHeight="1" thickBot="1" x14ac:dyDescent="0.3">
      <c r="A30" s="188"/>
      <c r="B30" s="166"/>
      <c r="C30" s="166"/>
      <c r="D30" s="166"/>
      <c r="E30" s="166"/>
      <c r="F30" s="166"/>
      <c r="G30" s="182"/>
      <c r="H30" s="139"/>
      <c r="I30" s="139"/>
      <c r="J30" s="184"/>
      <c r="K30" s="186"/>
      <c r="L30" s="180"/>
      <c r="M30" s="142"/>
      <c r="N30" s="143"/>
      <c r="O30" s="72" t="s">
        <v>16</v>
      </c>
      <c r="P30" s="73" t="s">
        <v>17</v>
      </c>
      <c r="S30" s="106" t="s">
        <v>108</v>
      </c>
      <c r="T30" s="106"/>
      <c r="U30" s="106"/>
      <c r="V30" s="106"/>
      <c r="W30" s="106"/>
      <c r="X30" s="106"/>
      <c r="Y30" s="105"/>
      <c r="Z30" s="106"/>
      <c r="AA30" s="106"/>
      <c r="AB30" s="106"/>
      <c r="AC30" s="69"/>
      <c r="AD30"/>
    </row>
    <row r="31" spans="1:30" ht="25.5" x14ac:dyDescent="0.25">
      <c r="A31" s="150"/>
      <c r="B31" s="153"/>
      <c r="C31" s="156"/>
      <c r="D31" s="159">
        <v>1</v>
      </c>
      <c r="E31" s="118" t="s">
        <v>84</v>
      </c>
      <c r="F31" s="119" t="s">
        <v>86</v>
      </c>
      <c r="G31" s="119" t="s">
        <v>82</v>
      </c>
      <c r="H31" s="120">
        <v>6880</v>
      </c>
      <c r="I31" s="147">
        <f>AVERAGE(H31:H38)</f>
        <v>19227.375</v>
      </c>
      <c r="J31" s="144">
        <f>I31*1.3</f>
        <v>24995.587500000001</v>
      </c>
      <c r="K31" s="135">
        <f>I31*0.7</f>
        <v>13459.162499999999</v>
      </c>
      <c r="L31" s="121" t="str">
        <f>IF(H31&gt;J$31,"EXCESSIVAMENTE ELEVADO",IF(H31&lt;K$31,"INEXEQUÍVEL","VÁLIDO"))</f>
        <v>INEXEQUÍVEL</v>
      </c>
      <c r="M31" s="126">
        <f>H31/$I$31</f>
        <v>0.35782315578699642</v>
      </c>
      <c r="N31" s="127" t="s">
        <v>98</v>
      </c>
      <c r="O31" s="162">
        <f>MEDIAN(H34:H36)</f>
        <v>15000</v>
      </c>
      <c r="P31" s="169">
        <f>D31*O31</f>
        <v>15000</v>
      </c>
      <c r="S31" s="176" t="s">
        <v>109</v>
      </c>
      <c r="T31" s="176"/>
      <c r="U31" s="176"/>
      <c r="V31" s="176"/>
      <c r="W31" s="176"/>
      <c r="X31" s="176"/>
      <c r="Y31" s="176"/>
      <c r="Z31" s="176"/>
      <c r="AA31" s="176"/>
      <c r="AB31" s="176"/>
      <c r="AC31" s="69"/>
    </row>
    <row r="32" spans="1:30" ht="25.5" x14ac:dyDescent="0.25">
      <c r="A32" s="151"/>
      <c r="B32" s="154"/>
      <c r="C32" s="157"/>
      <c r="D32" s="160"/>
      <c r="E32" s="78" t="s">
        <v>99</v>
      </c>
      <c r="F32" s="24" t="s">
        <v>85</v>
      </c>
      <c r="G32" s="24" t="s">
        <v>81</v>
      </c>
      <c r="H32" s="36">
        <v>7600</v>
      </c>
      <c r="I32" s="148"/>
      <c r="J32" s="145"/>
      <c r="K32" s="136"/>
      <c r="L32" s="80" t="str">
        <f>IF(H32&gt;J$31,"EXCESSIVAMENTE ELEVADO",IF(H32&lt;K$31,"INEXEQUÍVEL","VÁLIDO"))</f>
        <v>INEXEQUÍVEL</v>
      </c>
      <c r="M32" s="128">
        <f>H32/$I$31</f>
        <v>0.39526976511354256</v>
      </c>
      <c r="N32" s="127" t="s">
        <v>98</v>
      </c>
      <c r="O32" s="163"/>
      <c r="P32" s="170"/>
      <c r="S32" s="177" t="s">
        <v>60</v>
      </c>
      <c r="T32" s="177"/>
      <c r="U32" s="177"/>
      <c r="V32" s="177"/>
      <c r="W32" s="177"/>
      <c r="X32" s="177"/>
      <c r="Y32" s="177"/>
      <c r="Z32" s="177"/>
      <c r="AA32" s="177"/>
      <c r="AB32" s="177"/>
      <c r="AC32" s="69"/>
    </row>
    <row r="33" spans="1:29" ht="38.25" x14ac:dyDescent="0.25">
      <c r="A33" s="151"/>
      <c r="B33" s="154"/>
      <c r="C33" s="157"/>
      <c r="D33" s="160"/>
      <c r="E33" s="90" t="s">
        <v>78</v>
      </c>
      <c r="F33" s="24" t="s">
        <v>93</v>
      </c>
      <c r="G33" s="24" t="s">
        <v>80</v>
      </c>
      <c r="H33" s="36">
        <v>12599</v>
      </c>
      <c r="I33" s="148"/>
      <c r="J33" s="145"/>
      <c r="K33" s="136"/>
      <c r="L33" s="80" t="str">
        <f t="shared" ref="L33:L38" si="0">IF(H33&gt;J$31,"EXCESSIVAMENTE ELEVADO",IF(H33&lt;K$31,"INEXEQUÍVEL","VÁLIDO"))</f>
        <v>INEXEQUÍVEL</v>
      </c>
      <c r="M33" s="128">
        <f>H33/$I$31</f>
        <v>0.65526365403493714</v>
      </c>
      <c r="N33" s="127" t="s">
        <v>105</v>
      </c>
      <c r="O33" s="163"/>
      <c r="P33" s="170"/>
      <c r="S33" s="176" t="s">
        <v>109</v>
      </c>
      <c r="T33" s="176"/>
      <c r="U33" s="176"/>
      <c r="V33" s="176"/>
      <c r="W33" s="176"/>
      <c r="X33" s="176"/>
      <c r="Y33" s="176"/>
      <c r="Z33" s="176"/>
      <c r="AA33" s="176"/>
      <c r="AB33" s="176"/>
      <c r="AC33" s="69"/>
    </row>
    <row r="34" spans="1:29" ht="25.5" x14ac:dyDescent="0.25">
      <c r="A34" s="151"/>
      <c r="B34" s="154"/>
      <c r="C34" s="157"/>
      <c r="D34" s="160"/>
      <c r="E34" s="26" t="s">
        <v>103</v>
      </c>
      <c r="F34" s="24" t="s">
        <v>104</v>
      </c>
      <c r="G34" s="24" t="s">
        <v>82</v>
      </c>
      <c r="H34" s="36">
        <v>14680</v>
      </c>
      <c r="I34" s="148"/>
      <c r="J34" s="145"/>
      <c r="K34" s="136"/>
      <c r="L34" s="80" t="str">
        <f t="shared" si="0"/>
        <v>VÁLIDO</v>
      </c>
      <c r="M34" s="66"/>
      <c r="N34" s="82"/>
      <c r="O34" s="163"/>
      <c r="P34" s="170"/>
      <c r="S34" s="177" t="s">
        <v>60</v>
      </c>
      <c r="T34" s="177"/>
      <c r="U34" s="177"/>
      <c r="V34" s="177"/>
      <c r="W34" s="177"/>
      <c r="X34" s="177"/>
      <c r="Y34" s="177"/>
      <c r="Z34" s="177"/>
      <c r="AA34" s="177"/>
      <c r="AB34" s="177"/>
      <c r="AC34" s="69"/>
    </row>
    <row r="35" spans="1:29" ht="25.5" x14ac:dyDescent="0.25">
      <c r="A35" s="151"/>
      <c r="B35" s="154"/>
      <c r="C35" s="157"/>
      <c r="D35" s="160"/>
      <c r="E35" s="26" t="s">
        <v>100</v>
      </c>
      <c r="F35" s="24" t="s">
        <v>101</v>
      </c>
      <c r="G35" s="24" t="s">
        <v>82</v>
      </c>
      <c r="H35" s="36">
        <v>15000</v>
      </c>
      <c r="I35" s="148"/>
      <c r="J35" s="145"/>
      <c r="K35" s="136"/>
      <c r="L35" s="80" t="str">
        <f t="shared" si="0"/>
        <v>VÁLIDO</v>
      </c>
      <c r="M35" s="66"/>
      <c r="N35" s="81"/>
      <c r="O35" s="163"/>
      <c r="P35" s="170"/>
      <c r="S35" s="112"/>
      <c r="T35" s="113"/>
      <c r="U35" s="113"/>
      <c r="V35" s="112"/>
      <c r="W35" s="114"/>
      <c r="X35" s="114"/>
      <c r="Y35" s="114"/>
      <c r="Z35" s="114"/>
      <c r="AA35" s="114"/>
      <c r="AB35" s="113"/>
    </row>
    <row r="36" spans="1:29" ht="29.25" customHeight="1" x14ac:dyDescent="0.25">
      <c r="A36" s="151"/>
      <c r="B36" s="154"/>
      <c r="C36" s="157"/>
      <c r="D36" s="160"/>
      <c r="E36" s="26" t="s">
        <v>97</v>
      </c>
      <c r="F36" s="24" t="s">
        <v>102</v>
      </c>
      <c r="G36" s="24" t="s">
        <v>81</v>
      </c>
      <c r="H36" s="36">
        <v>19560</v>
      </c>
      <c r="I36" s="148"/>
      <c r="J36" s="145"/>
      <c r="K36" s="136"/>
      <c r="L36" s="80" t="str">
        <f t="shared" si="0"/>
        <v>VÁLIDO</v>
      </c>
      <c r="M36" s="66"/>
      <c r="N36" s="67"/>
      <c r="O36" s="163"/>
      <c r="P36" s="170"/>
      <c r="S36" s="112"/>
      <c r="T36" s="113"/>
      <c r="U36" s="113"/>
      <c r="V36" s="112"/>
      <c r="W36" s="114"/>
      <c r="X36" s="114"/>
      <c r="Y36" s="114"/>
      <c r="Z36" s="114"/>
      <c r="AA36" s="114"/>
      <c r="AB36" s="113"/>
    </row>
    <row r="37" spans="1:29" ht="38.25" x14ac:dyDescent="0.25">
      <c r="A37" s="151"/>
      <c r="B37" s="154"/>
      <c r="C37" s="157"/>
      <c r="D37" s="160"/>
      <c r="E37" s="95" t="s">
        <v>78</v>
      </c>
      <c r="F37" s="92" t="s">
        <v>92</v>
      </c>
      <c r="G37" s="92" t="s">
        <v>82</v>
      </c>
      <c r="H37" s="93">
        <v>32500</v>
      </c>
      <c r="I37" s="148"/>
      <c r="J37" s="145"/>
      <c r="K37" s="136"/>
      <c r="L37" s="80" t="str">
        <f t="shared" si="0"/>
        <v>EXCESSIVAMENTE ELEVADO</v>
      </c>
      <c r="M37" s="128">
        <f>(H37-$I$31)/$I$31</f>
        <v>0.69029833765659643</v>
      </c>
      <c r="N37" s="127" t="s">
        <v>112</v>
      </c>
      <c r="O37" s="163"/>
      <c r="P37" s="170"/>
      <c r="S37" s="112"/>
      <c r="T37" s="113"/>
      <c r="U37" s="174" t="s">
        <v>110</v>
      </c>
      <c r="V37" s="174"/>
      <c r="W37" s="174"/>
      <c r="X37" s="174"/>
      <c r="Y37" s="114"/>
      <c r="Z37" s="114"/>
      <c r="AA37" s="114"/>
      <c r="AB37" s="113"/>
    </row>
    <row r="38" spans="1:29" ht="45.75" customHeight="1" thickBot="1" x14ac:dyDescent="0.3">
      <c r="A38" s="152"/>
      <c r="B38" s="155"/>
      <c r="C38" s="158"/>
      <c r="D38" s="161"/>
      <c r="E38" s="96" t="s">
        <v>78</v>
      </c>
      <c r="F38" s="97" t="s">
        <v>96</v>
      </c>
      <c r="G38" s="101" t="s">
        <v>82</v>
      </c>
      <c r="H38" s="96">
        <v>45000</v>
      </c>
      <c r="I38" s="149"/>
      <c r="J38" s="146"/>
      <c r="K38" s="137"/>
      <c r="L38" s="122" t="str">
        <f t="shared" si="0"/>
        <v>EXCESSIVAMENTE ELEVADO</v>
      </c>
      <c r="M38" s="129">
        <f>(H38-$I$31)/$I$31</f>
        <v>1.3404130829091334</v>
      </c>
      <c r="N38" s="130" t="s">
        <v>112</v>
      </c>
      <c r="O38" s="164"/>
      <c r="P38" s="171"/>
    </row>
    <row r="39" spans="1:29" s="20" customFormat="1" ht="38.25" x14ac:dyDescent="0.25">
      <c r="A39" s="194"/>
      <c r="B39" s="154"/>
      <c r="C39" s="196"/>
      <c r="D39" s="198">
        <v>1</v>
      </c>
      <c r="E39" s="115" t="s">
        <v>78</v>
      </c>
      <c r="F39" s="87" t="s">
        <v>93</v>
      </c>
      <c r="G39" s="87" t="s">
        <v>80</v>
      </c>
      <c r="H39" s="116">
        <v>6599</v>
      </c>
      <c r="I39" s="148">
        <f>AVERAGE(H39:H44)</f>
        <v>13443.298333333334</v>
      </c>
      <c r="J39" s="200">
        <f>I39*1.3</f>
        <v>17476.287833333336</v>
      </c>
      <c r="K39" s="201">
        <f>I39*0.7</f>
        <v>9410.3088333333326</v>
      </c>
      <c r="L39" s="117" t="str">
        <f>IF(H39&gt;J$39,"EXCESSIVAMENTE ELEVADO",IF(H39&lt;K$39,"INEXEQUÍVEL","VÁLIDO"))</f>
        <v>INEXEQUÍVEL</v>
      </c>
      <c r="M39" s="131">
        <f>H39/$I$39</f>
        <v>0.49087655695607435</v>
      </c>
      <c r="N39" s="127" t="s">
        <v>105</v>
      </c>
      <c r="O39" s="202">
        <f>MEDIAN(H40:H43)</f>
        <v>12282.895</v>
      </c>
      <c r="P39" s="204">
        <f>O39*D39</f>
        <v>12282.895</v>
      </c>
    </row>
    <row r="40" spans="1:29" s="20" customFormat="1" ht="25.5" x14ac:dyDescent="0.25">
      <c r="A40" s="151"/>
      <c r="B40" s="154"/>
      <c r="C40" s="157"/>
      <c r="D40" s="160"/>
      <c r="E40" s="78" t="s">
        <v>88</v>
      </c>
      <c r="F40" s="24" t="s">
        <v>87</v>
      </c>
      <c r="G40" s="24" t="s">
        <v>81</v>
      </c>
      <c r="H40" s="36">
        <v>9595</v>
      </c>
      <c r="I40" s="148"/>
      <c r="J40" s="145"/>
      <c r="K40" s="136"/>
      <c r="L40" s="80" t="str">
        <f t="shared" ref="L40:L44" si="1">IF(H40&gt;J$39,"EXCESSIVAMENTE ELEVADO",IF(H40&lt;K$39,"INEXEQUÍVEL","VÁLIDO"))</f>
        <v>VÁLIDO</v>
      </c>
      <c r="M40" s="66"/>
      <c r="N40" s="94"/>
      <c r="O40" s="163"/>
      <c r="P40" s="170"/>
    </row>
    <row r="41" spans="1:29" s="20" customFormat="1" ht="38.25" x14ac:dyDescent="0.25">
      <c r="A41" s="151"/>
      <c r="B41" s="154"/>
      <c r="C41" s="157"/>
      <c r="D41" s="160"/>
      <c r="E41" s="76" t="s">
        <v>90</v>
      </c>
      <c r="F41" s="24" t="s">
        <v>91</v>
      </c>
      <c r="G41" s="24" t="s">
        <v>82</v>
      </c>
      <c r="H41" s="36">
        <v>10056.790000000001</v>
      </c>
      <c r="I41" s="148"/>
      <c r="J41" s="145"/>
      <c r="K41" s="136"/>
      <c r="L41" s="80" t="str">
        <f t="shared" si="1"/>
        <v>VÁLIDO</v>
      </c>
      <c r="M41" s="66"/>
      <c r="N41" s="94"/>
      <c r="O41" s="163"/>
      <c r="P41" s="170"/>
    </row>
    <row r="42" spans="1:29" s="20" customFormat="1" ht="38.25" x14ac:dyDescent="0.25">
      <c r="A42" s="151"/>
      <c r="B42" s="154"/>
      <c r="C42" s="157"/>
      <c r="D42" s="160"/>
      <c r="E42" s="26" t="s">
        <v>89</v>
      </c>
      <c r="F42" s="24" t="s">
        <v>92</v>
      </c>
      <c r="G42" s="24" t="s">
        <v>82</v>
      </c>
      <c r="H42" s="36">
        <v>14509</v>
      </c>
      <c r="I42" s="148"/>
      <c r="J42" s="145"/>
      <c r="K42" s="136"/>
      <c r="L42" s="80" t="str">
        <f t="shared" si="1"/>
        <v>VÁLIDO</v>
      </c>
      <c r="M42" s="66"/>
      <c r="N42" s="94"/>
      <c r="O42" s="163"/>
      <c r="P42" s="170"/>
    </row>
    <row r="43" spans="1:29" s="20" customFormat="1" ht="45" x14ac:dyDescent="0.25">
      <c r="A43" s="195"/>
      <c r="B43" s="154"/>
      <c r="C43" s="197"/>
      <c r="D43" s="199"/>
      <c r="E43" s="98" t="s">
        <v>78</v>
      </c>
      <c r="F43" s="99" t="s">
        <v>96</v>
      </c>
      <c r="G43" s="102" t="s">
        <v>82</v>
      </c>
      <c r="H43" s="100">
        <v>16000</v>
      </c>
      <c r="I43" s="148"/>
      <c r="J43" s="145"/>
      <c r="K43" s="136"/>
      <c r="L43" s="80" t="str">
        <f t="shared" si="1"/>
        <v>VÁLIDO</v>
      </c>
      <c r="M43" s="131"/>
      <c r="N43" s="127"/>
      <c r="O43" s="203"/>
      <c r="P43" s="205"/>
    </row>
    <row r="44" spans="1:29" s="20" customFormat="1" ht="39" thickBot="1" x14ac:dyDescent="0.3">
      <c r="A44" s="152"/>
      <c r="B44" s="155"/>
      <c r="C44" s="158"/>
      <c r="D44" s="161"/>
      <c r="E44" s="91" t="s">
        <v>78</v>
      </c>
      <c r="F44" s="88" t="s">
        <v>92</v>
      </c>
      <c r="G44" s="88" t="s">
        <v>82</v>
      </c>
      <c r="H44" s="89">
        <v>23900</v>
      </c>
      <c r="I44" s="149"/>
      <c r="J44" s="145"/>
      <c r="K44" s="136"/>
      <c r="L44" s="122" t="str">
        <f t="shared" si="1"/>
        <v>EXCESSIVAMENTE ELEVADO</v>
      </c>
      <c r="M44" s="132">
        <f>(H44-$I$39)/$I$39</f>
        <v>0.77783750738750979</v>
      </c>
      <c r="N44" s="133" t="s">
        <v>112</v>
      </c>
      <c r="O44" s="164"/>
      <c r="P44" s="171"/>
    </row>
    <row r="45" spans="1:29" s="20" customFormat="1" ht="21.75" customHeight="1" thickBot="1" x14ac:dyDescent="0.3">
      <c r="A45" s="190" t="s">
        <v>114</v>
      </c>
      <c r="B45" s="191"/>
      <c r="C45" s="191"/>
      <c r="D45" s="191"/>
      <c r="E45" s="191"/>
      <c r="F45" s="191"/>
      <c r="G45" s="191"/>
      <c r="H45" s="191"/>
      <c r="I45" s="191"/>
      <c r="J45" s="192"/>
      <c r="K45" s="192"/>
      <c r="L45" s="191"/>
      <c r="M45" s="191"/>
      <c r="N45" s="191"/>
      <c r="O45" s="193"/>
      <c r="P45" s="77">
        <f>SUM(P31:P44)</f>
        <v>27282.895</v>
      </c>
    </row>
    <row r="46" spans="1:29" s="86" customFormat="1" ht="21.7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</row>
    <row r="47" spans="1:29" ht="114.75" customHeight="1" x14ac:dyDescent="0.25">
      <c r="B47" s="189" t="s">
        <v>113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</row>
    <row r="48" spans="1:29" x14ac:dyDescent="0.25">
      <c r="A48" s="103"/>
      <c r="P48" s="22"/>
    </row>
    <row r="49" spans="1:22" x14ac:dyDescent="0.25">
      <c r="A49" s="103"/>
      <c r="P49" s="22"/>
    </row>
    <row r="50" spans="1:22" x14ac:dyDescent="0.25">
      <c r="A50" s="103"/>
      <c r="P50" s="22"/>
    </row>
    <row r="51" spans="1:22" x14ac:dyDescent="0.25">
      <c r="A51" s="103"/>
      <c r="P51" s="22"/>
    </row>
    <row r="52" spans="1:22" x14ac:dyDescent="0.25">
      <c r="P52" s="22"/>
    </row>
    <row r="53" spans="1:22" x14ac:dyDescent="0.25">
      <c r="P53" s="22"/>
    </row>
    <row r="54" spans="1:22" x14ac:dyDescent="0.25">
      <c r="P54" s="22"/>
    </row>
    <row r="55" spans="1:22" x14ac:dyDescent="0.25">
      <c r="P55" s="22"/>
    </row>
    <row r="56" spans="1:22" x14ac:dyDescent="0.25">
      <c r="P56" s="22"/>
    </row>
    <row r="57" spans="1:22" x14ac:dyDescent="0.25">
      <c r="P57" s="22"/>
    </row>
    <row r="58" spans="1:22" x14ac:dyDescent="0.25">
      <c r="P58" s="22"/>
    </row>
    <row r="59" spans="1:22" x14ac:dyDescent="0.25">
      <c r="P59" s="22"/>
    </row>
    <row r="60" spans="1:22" x14ac:dyDescent="0.25">
      <c r="P60" s="22"/>
    </row>
    <row r="61" spans="1:22" x14ac:dyDescent="0.25">
      <c r="P61" s="22"/>
    </row>
    <row r="62" spans="1:22" x14ac:dyDescent="0.25">
      <c r="P62" s="22"/>
    </row>
    <row r="63" spans="1:22" x14ac:dyDescent="0.25">
      <c r="V63" s="22"/>
    </row>
    <row r="74" ht="58.15" customHeight="1" x14ac:dyDescent="0.25"/>
  </sheetData>
  <sortState xmlns:xlrd2="http://schemas.microsoft.com/office/spreadsheetml/2017/richdata2" ref="E39:H44">
    <sortCondition ref="H39:H44"/>
  </sortState>
  <mergeCells count="43">
    <mergeCell ref="B47:P47"/>
    <mergeCell ref="A45:O45"/>
    <mergeCell ref="A39:A44"/>
    <mergeCell ref="B39:B44"/>
    <mergeCell ref="C39:C44"/>
    <mergeCell ref="D39:D44"/>
    <mergeCell ref="J39:J44"/>
    <mergeCell ref="K39:K44"/>
    <mergeCell ref="O39:O44"/>
    <mergeCell ref="I39:I44"/>
    <mergeCell ref="P39:P44"/>
    <mergeCell ref="T24:AA24"/>
    <mergeCell ref="U37:X37"/>
    <mergeCell ref="A8:O8"/>
    <mergeCell ref="S31:AB31"/>
    <mergeCell ref="S32:AB32"/>
    <mergeCell ref="S33:AB33"/>
    <mergeCell ref="S34:AB34"/>
    <mergeCell ref="A10:P10"/>
    <mergeCell ref="D29:D30"/>
    <mergeCell ref="L29:L30"/>
    <mergeCell ref="G29:G30"/>
    <mergeCell ref="J29:J30"/>
    <mergeCell ref="K29:K30"/>
    <mergeCell ref="A29:A30"/>
    <mergeCell ref="B29:B30"/>
    <mergeCell ref="C29:C30"/>
    <mergeCell ref="E29:E30"/>
    <mergeCell ref="F29:F30"/>
    <mergeCell ref="O29:P29"/>
    <mergeCell ref="P31:P38"/>
    <mergeCell ref="H29:H30"/>
    <mergeCell ref="A31:A38"/>
    <mergeCell ref="B31:B38"/>
    <mergeCell ref="C31:C38"/>
    <mergeCell ref="D31:D38"/>
    <mergeCell ref="O31:O38"/>
    <mergeCell ref="H14:O14"/>
    <mergeCell ref="K31:K38"/>
    <mergeCell ref="I29:I30"/>
    <mergeCell ref="M29:N30"/>
    <mergeCell ref="J31:J38"/>
    <mergeCell ref="I31:I38"/>
  </mergeCells>
  <phoneticPr fontId="3" type="noConversion"/>
  <conditionalFormatting sqref="L31:M44">
    <cfRule type="cellIs" dxfId="50" priority="958" operator="lessThan">
      <formula>"K$25"</formula>
    </cfRule>
    <cfRule type="cellIs" dxfId="49" priority="959" operator="greaterThan">
      <formula>"J$25"</formula>
    </cfRule>
  </conditionalFormatting>
  <conditionalFormatting sqref="N36:N38 N42:N44 L31:M44">
    <cfRule type="cellIs" dxfId="48" priority="956" operator="lessThan">
      <formula>"K$25"</formula>
    </cfRule>
    <cfRule type="cellIs" dxfId="47" priority="957" operator="greaterThan">
      <formula>"J&amp;25"</formula>
    </cfRule>
  </conditionalFormatting>
  <conditionalFormatting sqref="L6:N7 L11:N13 L9:N9 L28:N28 N36:N38 N42:N44 L29:L30 L31:M44 L75:N1048576 AD27:AD37 L46:N46 M49:N74 AD12:AD14 L48:N48">
    <cfRule type="containsText" dxfId="46" priority="949" operator="containsText" text="Excessivamente elevado">
      <formula>NOT(ISERROR(SEARCH("Excessivamente elevado",L6)))</formula>
    </cfRule>
  </conditionalFormatting>
  <conditionalFormatting sqref="M29">
    <cfRule type="containsText" dxfId="45" priority="886" operator="containsText" text="Excessivamente elevado">
      <formula>NOT(ISERROR(SEARCH("Excessivamente elevado",M29)))</formula>
    </cfRule>
  </conditionalFormatting>
  <conditionalFormatting sqref="L45:N45">
    <cfRule type="containsText" dxfId="44" priority="42" operator="containsText" text="Excessivamente elevado">
      <formula>NOT(ISERROR(SEARCH("Excessivamente elevado",L45)))</formula>
    </cfRule>
  </conditionalFormatting>
  <conditionalFormatting sqref="M37:M38">
    <cfRule type="containsText" dxfId="43" priority="32" operator="containsText" text="Excessivamente elevado">
      <formula>NOT(ISERROR(SEARCH("Excessivamente elevado",M37)))</formula>
    </cfRule>
  </conditionalFormatting>
  <conditionalFormatting sqref="M37:M38">
    <cfRule type="cellIs" dxfId="42" priority="30" operator="lessThan">
      <formula>"K$25"</formula>
    </cfRule>
    <cfRule type="cellIs" dxfId="41" priority="31" operator="greaterThan">
      <formula>"J$25"</formula>
    </cfRule>
  </conditionalFormatting>
  <conditionalFormatting sqref="M37:M38">
    <cfRule type="cellIs" dxfId="40" priority="28" operator="lessThan">
      <formula>"K$25"</formula>
    </cfRule>
    <cfRule type="cellIs" dxfId="39" priority="29" operator="greaterThan">
      <formula>"J&amp;25"</formula>
    </cfRule>
  </conditionalFormatting>
  <conditionalFormatting sqref="M37:M38">
    <cfRule type="containsText" priority="33" operator="containsText" text="Excessivamente elevado">
      <formula>NOT(ISERROR(SEARCH("Excessivamente elevado",M37)))</formula>
    </cfRule>
    <cfRule type="containsText" dxfId="38" priority="34" operator="containsText" text="Válido">
      <formula>NOT(ISERROR(SEARCH("Válido",M37)))</formula>
    </cfRule>
    <cfRule type="containsText" dxfId="37" priority="35" operator="containsText" text="Inexequível">
      <formula>NOT(ISERROR(SEARCH("Inexequível",M37)))</formula>
    </cfRule>
    <cfRule type="aboveAverage" dxfId="36" priority="36" aboveAverage="0"/>
  </conditionalFormatting>
  <conditionalFormatting sqref="N37:N38">
    <cfRule type="cellIs" dxfId="35" priority="22" operator="lessThan">
      <formula>"K$25"</formula>
    </cfRule>
    <cfRule type="cellIs" dxfId="34" priority="23" operator="greaterThan">
      <formula>"J&amp;25"</formula>
    </cfRule>
  </conditionalFormatting>
  <conditionalFormatting sqref="N37:N38">
    <cfRule type="containsText" dxfId="33" priority="21" operator="containsText" text="Excessivamente elevado">
      <formula>NOT(ISERROR(SEARCH("Excessivamente elevado",N37)))</formula>
    </cfRule>
  </conditionalFormatting>
  <conditionalFormatting sqref="N37:N38">
    <cfRule type="containsText" priority="24" operator="containsText" text="Excessivamente elevado">
      <formula>NOT(ISERROR(SEARCH("Excessivamente elevado",N37)))</formula>
    </cfRule>
    <cfRule type="containsText" dxfId="32" priority="25" operator="containsText" text="Válido">
      <formula>NOT(ISERROR(SEARCH("Válido",N37)))</formula>
    </cfRule>
    <cfRule type="containsText" dxfId="31" priority="26" operator="containsText" text="Inexequível">
      <formula>NOT(ISERROR(SEARCH("Inexequível",N37)))</formula>
    </cfRule>
    <cfRule type="aboveAverage" dxfId="30" priority="27" aboveAverage="0"/>
  </conditionalFormatting>
  <conditionalFormatting sqref="N36 L31:L38">
    <cfRule type="containsText" priority="2641" operator="containsText" text="Excessivamente elevado">
      <formula>NOT(ISERROR(SEARCH("Excessivamente elevado",L31)))</formula>
    </cfRule>
    <cfRule type="containsText" dxfId="29" priority="2642" operator="containsText" text="Válido">
      <formula>NOT(ISERROR(SEARCH("Válido",L31)))</formula>
    </cfRule>
    <cfRule type="containsText" dxfId="28" priority="2643" operator="containsText" text="Inexequível">
      <formula>NOT(ISERROR(SEARCH("Inexequível",L31)))</formula>
    </cfRule>
    <cfRule type="aboveAverage" dxfId="27" priority="2644" aboveAverage="0"/>
  </conditionalFormatting>
  <conditionalFormatting sqref="N42:N44 L39:L44">
    <cfRule type="containsText" priority="2679" operator="containsText" text="Excessivamente elevado">
      <formula>NOT(ISERROR(SEARCH("Excessivamente elevado",L39)))</formula>
    </cfRule>
    <cfRule type="containsText" dxfId="26" priority="2680" operator="containsText" text="Válido">
      <formula>NOT(ISERROR(SEARCH("Válido",L39)))</formula>
    </cfRule>
    <cfRule type="containsText" dxfId="25" priority="2681" operator="containsText" text="Inexequível">
      <formula>NOT(ISERROR(SEARCH("Inexequível",L39)))</formula>
    </cfRule>
    <cfRule type="aboveAverage" dxfId="24" priority="2682" aboveAverage="0"/>
  </conditionalFormatting>
  <conditionalFormatting sqref="M31:M36">
    <cfRule type="containsText" priority="2694" operator="containsText" text="Excessivamente elevado">
      <formula>NOT(ISERROR(SEARCH("Excessivamente elevado",M31)))</formula>
    </cfRule>
    <cfRule type="containsText" dxfId="23" priority="2695" operator="containsText" text="Válido">
      <formula>NOT(ISERROR(SEARCH("Válido",M31)))</formula>
    </cfRule>
    <cfRule type="containsText" dxfId="22" priority="2696" operator="containsText" text="Inexequível">
      <formula>NOT(ISERROR(SEARCH("Inexequível",M31)))</formula>
    </cfRule>
    <cfRule type="aboveAverage" dxfId="21" priority="2697" aboveAverage="0"/>
  </conditionalFormatting>
  <conditionalFormatting sqref="M39:M44">
    <cfRule type="containsText" priority="2708" operator="containsText" text="Excessivamente elevado">
      <formula>NOT(ISERROR(SEARCH("Excessivamente elevado",M39)))</formula>
    </cfRule>
    <cfRule type="containsText" dxfId="20" priority="2709" operator="containsText" text="Válido">
      <formula>NOT(ISERROR(SEARCH("Válido",M39)))</formula>
    </cfRule>
    <cfRule type="containsText" dxfId="19" priority="2710" operator="containsText" text="Inexequível">
      <formula>NOT(ISERROR(SEARCH("Inexequível",M39)))</formula>
    </cfRule>
    <cfRule type="aboveAverage" dxfId="18" priority="2711" aboveAverage="0"/>
  </conditionalFormatting>
  <conditionalFormatting sqref="N31:N33">
    <cfRule type="cellIs" dxfId="17" priority="19" operator="lessThan">
      <formula>"K$25"</formula>
    </cfRule>
    <cfRule type="cellIs" dxfId="16" priority="20" operator="greaterThan">
      <formula>"J&amp;25"</formula>
    </cfRule>
  </conditionalFormatting>
  <conditionalFormatting sqref="N31:N33">
    <cfRule type="containsText" dxfId="15" priority="18" operator="containsText" text="Excessivamente elevado">
      <formula>NOT(ISERROR(SEARCH("Excessivamente elevado",N31)))</formula>
    </cfRule>
  </conditionalFormatting>
  <conditionalFormatting sqref="N31:N33">
    <cfRule type="cellIs" dxfId="14" priority="12" operator="lessThan">
      <formula>"K$25"</formula>
    </cfRule>
    <cfRule type="cellIs" dxfId="13" priority="13" operator="greaterThan">
      <formula>"J&amp;25"</formula>
    </cfRule>
  </conditionalFormatting>
  <conditionalFormatting sqref="N31:N33">
    <cfRule type="containsText" dxfId="12" priority="11" operator="containsText" text="Excessivamente elevado">
      <formula>NOT(ISERROR(SEARCH("Excessivamente elevado",N31)))</formula>
    </cfRule>
  </conditionalFormatting>
  <conditionalFormatting sqref="N31:N33">
    <cfRule type="containsText" priority="14" operator="containsText" text="Excessivamente elevado">
      <formula>NOT(ISERROR(SEARCH("Excessivamente elevado",N31)))</formula>
    </cfRule>
    <cfRule type="containsText" dxfId="11" priority="15" operator="containsText" text="Válido">
      <formula>NOT(ISERROR(SEARCH("Válido",N31)))</formula>
    </cfRule>
    <cfRule type="containsText" dxfId="10" priority="16" operator="containsText" text="Inexequível">
      <formula>NOT(ISERROR(SEARCH("Inexequível",N31)))</formula>
    </cfRule>
    <cfRule type="aboveAverage" dxfId="9" priority="17" aboveAverage="0"/>
  </conditionalFormatting>
  <conditionalFormatting sqref="N39:N41">
    <cfRule type="cellIs" dxfId="8" priority="9" operator="lessThan">
      <formula>"K$25"</formula>
    </cfRule>
    <cfRule type="cellIs" dxfId="7" priority="10" operator="greaterThan">
      <formula>"J&amp;25"</formula>
    </cfRule>
  </conditionalFormatting>
  <conditionalFormatting sqref="N39:N41">
    <cfRule type="containsText" dxfId="6" priority="8" operator="containsText" text="Excessivamente elevado">
      <formula>NOT(ISERROR(SEARCH("Excessivamente elevado",N39)))</formula>
    </cfRule>
  </conditionalFormatting>
  <conditionalFormatting sqref="N39:N41">
    <cfRule type="cellIs" dxfId="5" priority="2" operator="lessThan">
      <formula>"K$25"</formula>
    </cfRule>
    <cfRule type="cellIs" dxfId="4" priority="3" operator="greaterThan">
      <formula>"J&amp;25"</formula>
    </cfRule>
  </conditionalFormatting>
  <conditionalFormatting sqref="N39:N41">
    <cfRule type="containsText" dxfId="3" priority="1" operator="containsText" text="Excessivamente elevado">
      <formula>NOT(ISERROR(SEARCH("Excessivamente elevado",N39)))</formula>
    </cfRule>
  </conditionalFormatting>
  <conditionalFormatting sqref="N39:N41">
    <cfRule type="containsText" priority="4" operator="containsText" text="Excessivamente elevado">
      <formula>NOT(ISERROR(SEARCH("Excessivamente elevado",N39)))</formula>
    </cfRule>
    <cfRule type="containsText" dxfId="2" priority="5" operator="containsText" text="Válido">
      <formula>NOT(ISERROR(SEARCH("Válido",N39)))</formula>
    </cfRule>
    <cfRule type="containsText" dxfId="1" priority="6" operator="containsText" text="Inexequível">
      <formula>NOT(ISERROR(SEARCH("Inexequível",N39)))</formula>
    </cfRule>
    <cfRule type="aboveAverage" dxfId="0" priority="7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206" t="s">
        <v>20</v>
      </c>
      <c r="B1" s="207"/>
      <c r="C1" s="207"/>
      <c r="D1" s="207"/>
      <c r="E1" s="207"/>
      <c r="F1" s="207"/>
      <c r="G1" s="207"/>
      <c r="H1" s="207"/>
    </row>
    <row r="2" spans="1:9" s="6" customFormat="1" ht="30" x14ac:dyDescent="0.25">
      <c r="A2" s="9" t="s">
        <v>8</v>
      </c>
      <c r="B2" s="9" t="s">
        <v>21</v>
      </c>
      <c r="C2" s="11" t="s">
        <v>22</v>
      </c>
      <c r="D2" s="10" t="s">
        <v>23</v>
      </c>
      <c r="E2" s="10" t="s">
        <v>24</v>
      </c>
      <c r="F2" s="12" t="s">
        <v>14</v>
      </c>
      <c r="G2" s="12" t="s">
        <v>25</v>
      </c>
      <c r="H2" s="9" t="s">
        <v>26</v>
      </c>
      <c r="I2" s="2" t="s">
        <v>27</v>
      </c>
    </row>
    <row r="3" spans="1:9" ht="135" x14ac:dyDescent="0.25">
      <c r="A3" s="8">
        <v>122</v>
      </c>
      <c r="B3" s="7">
        <v>4016</v>
      </c>
      <c r="C3" s="21" t="s">
        <v>28</v>
      </c>
      <c r="D3" s="18" t="s">
        <v>29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30</v>
      </c>
      <c r="D4" s="18" t="s">
        <v>31</v>
      </c>
      <c r="E4" s="1">
        <v>1</v>
      </c>
      <c r="F4" s="16">
        <v>194.93</v>
      </c>
      <c r="G4" s="15">
        <f>F4*E4</f>
        <v>194.93</v>
      </c>
      <c r="H4" s="19"/>
      <c r="I4" s="3" t="s">
        <v>32</v>
      </c>
    </row>
    <row r="5" spans="1:9" ht="105" x14ac:dyDescent="0.25">
      <c r="A5" s="8">
        <v>124</v>
      </c>
      <c r="B5" s="7"/>
      <c r="C5" s="21" t="s">
        <v>33</v>
      </c>
      <c r="D5" s="18" t="s">
        <v>34</v>
      </c>
      <c r="E5" s="1">
        <v>2</v>
      </c>
      <c r="F5" s="16">
        <v>116.59</v>
      </c>
      <c r="G5" s="15">
        <f>F5*E5</f>
        <v>233.18</v>
      </c>
      <c r="H5" s="19"/>
      <c r="I5" s="3" t="s">
        <v>35</v>
      </c>
    </row>
    <row r="6" spans="1:9" x14ac:dyDescent="0.25">
      <c r="C6" s="208" t="s">
        <v>18</v>
      </c>
      <c r="D6" s="208"/>
      <c r="E6" s="208"/>
      <c r="F6" s="208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Serviços revisao padronizacao</vt:lpstr>
      <vt:lpstr>GRUPO - 19</vt:lpstr>
      <vt:lpstr>'Serviços revisao padronizacao'!_Hlk16782509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Rodrigo Jordão Dias</cp:lastModifiedBy>
  <cp:revision/>
  <cp:lastPrinted>2022-04-25T23:05:42Z</cp:lastPrinted>
  <dcterms:created xsi:type="dcterms:W3CDTF">2020-01-27T17:52:42Z</dcterms:created>
  <dcterms:modified xsi:type="dcterms:W3CDTF">2022-11-28T11:32:22Z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