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2\Licitações\0000153-90.2022 serviços de clipping de material jornalístico\"/>
    </mc:Choice>
  </mc:AlternateContent>
  <xr:revisionPtr revIDLastSave="0" documentId="13_ncr:1_{945DA89E-AFFB-4151-A8E5-4455F54EA79F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Serviços revisao padronizacao" sheetId="76" r:id="rId1"/>
    <sheet name="GRUPO - 19" sheetId="54" state="hidden" r:id="rId2"/>
  </sheets>
  <definedNames>
    <definedName name="_xlnm._FilterDatabase" localSheetId="0" hidden="1">'Serviços revisao padronizacao'!#REF!</definedName>
    <definedName name="_Hlk16782509" localSheetId="0">'Serviços revisao padronizacao'!$K$6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76" l="1"/>
  <c r="P32" i="76"/>
  <c r="E17" i="76"/>
  <c r="E16" i="76"/>
  <c r="Q32" i="76"/>
  <c r="J32" i="76"/>
  <c r="L32" i="76" l="1"/>
  <c r="E20" i="76"/>
  <c r="G5" i="54"/>
  <c r="G4" i="54"/>
  <c r="G3" i="54"/>
  <c r="K32" i="76" l="1"/>
  <c r="Q38" i="76"/>
  <c r="N37" i="76"/>
  <c r="G6" i="54"/>
  <c r="E18" i="76"/>
  <c r="E19" i="76" s="1"/>
  <c r="M34" i="76" l="1"/>
  <c r="M33" i="76"/>
  <c r="M35" i="76"/>
  <c r="M32" i="76"/>
  <c r="M36" i="76"/>
  <c r="M37" i="76"/>
</calcChain>
</file>

<file path=xl/sharedStrings.xml><?xml version="1.0" encoding="utf-8"?>
<sst xmlns="http://schemas.openxmlformats.org/spreadsheetml/2006/main" count="129" uniqueCount="109">
  <si>
    <t>Seção  de Compras - SECOMP /SUCOP / SAD</t>
  </si>
  <si>
    <t>MAPA COMPARATIVO DE PREÇOS</t>
  </si>
  <si>
    <t>Critérios Estatísticos gerais</t>
  </si>
  <si>
    <t>MÉDIA</t>
  </si>
  <si>
    <t>DESVIO PADRÃO AMOSTRAL</t>
  </si>
  <si>
    <t>MÉTODO ESTATÍSCO</t>
  </si>
  <si>
    <t>PREÇO MÍNIMO</t>
  </si>
  <si>
    <t>ITEM</t>
  </si>
  <si>
    <t>ESPECIFICAÇÃO / FORMATO</t>
  </si>
  <si>
    <t>UND</t>
  </si>
  <si>
    <t>QTD.</t>
  </si>
  <si>
    <t>EMPRESAS</t>
  </si>
  <si>
    <t>PORTE</t>
  </si>
  <si>
    <t>VALOR
UNIT.</t>
  </si>
  <si>
    <t>AVALIÇÃO</t>
  </si>
  <si>
    <t>Valor unit.</t>
  </si>
  <si>
    <t>Valor total</t>
  </si>
  <si>
    <t>TOTAL:</t>
  </si>
  <si>
    <t>COEFICIENTE DE VARIAÇÃO (%)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</si>
  <si>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</si>
  <si>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</si>
  <si>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</si>
  <si>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</si>
  <si>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</si>
  <si>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</si>
  <si>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</si>
  <si>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</si>
  <si>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</si>
  <si>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</si>
  <si>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</si>
  <si>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</si>
  <si>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</si>
  <si>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</si>
  <si>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</si>
  <si>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</si>
  <si>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Coeficiente de variação</t>
  </si>
  <si>
    <t xml:space="preserve">&lt; </t>
  </si>
  <si>
    <t xml:space="preserve">&gt; </t>
  </si>
  <si>
    <t>MEDIANA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</si>
  <si>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</si>
  <si>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</si>
  <si>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</si>
  <si>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</si>
  <si>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</si>
  <si>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</si>
  <si>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</si>
  <si>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</si>
  <si>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</si>
  <si>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</si>
  <si>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5.</t>
  </si>
  <si>
    <t>6.</t>
  </si>
  <si>
    <t>7.</t>
  </si>
  <si>
    <t>8.</t>
  </si>
  <si>
    <t>Há indício de monopólio ?</t>
  </si>
  <si>
    <t>9.</t>
  </si>
  <si>
    <t>10.</t>
  </si>
  <si>
    <t>Há notícias mercadológicas que indiquema ausência de matéria prima no mercado e/ou aumento expressivo de preços em mídias oficiais?</t>
  </si>
  <si>
    <t>GERENCIAMENTO DOS RISCOS:</t>
  </si>
  <si>
    <t xml:space="preserve"> e contratos) em preço manifestamente inferior, com vistas ao questionamento e análise crítica.</t>
  </si>
  <si>
    <t>ITEM: 1</t>
  </si>
  <si>
    <t>Inexequível: inferior a 70% da média do rol de preços validos</t>
  </si>
  <si>
    <t>&lt;
70% da média</t>
  </si>
  <si>
    <t>30% acima média</t>
  </si>
  <si>
    <t>OBSERVAÇÕES
AVALIAÇÃO</t>
  </si>
  <si>
    <t>Preços execessivamene elevados: superior a 30% da média do rol de preços validos</t>
  </si>
  <si>
    <t>NÃO</t>
  </si>
  <si>
    <t>SIM</t>
  </si>
  <si>
    <t xml:space="preserve">11. </t>
  </si>
  <si>
    <t>Observar se os preços de internet não estão abarcando promoções temporais e/ou quantitativas que possam influcienciar no preço de forma</t>
  </si>
  <si>
    <t xml:space="preserve">O valor estimado sugere contratação exclusiva para ME e EPP? </t>
  </si>
  <si>
    <t>Há, pelo menos, 3 empresas ME e EPP participando da cotação? R: Sim, considerando as contratações de outros órgãos que são com empresas ME/EPP</t>
  </si>
  <si>
    <t>N/A</t>
  </si>
  <si>
    <t>O serviço comercializado em dólar?</t>
  </si>
  <si>
    <t>Há flagrante diferença de preços entre ME/EPP e ampla concorrência?</t>
  </si>
  <si>
    <t xml:space="preserve">Servidor Responsável: Ideraldo Luiz Carvalho </t>
  </si>
  <si>
    <r>
      <t>MÉDIAS/</t>
    </r>
    <r>
      <rPr>
        <b/>
        <sz val="10"/>
        <color theme="0"/>
        <rFont val="Calibri"/>
        <family val="2"/>
        <scheme val="minor"/>
      </rPr>
      <t>MEDIANA</t>
    </r>
  </si>
  <si>
    <t>EPP</t>
  </si>
  <si>
    <t>ME</t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</si>
  <si>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</si>
  <si>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</si>
  <si>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</si>
  <si>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11"/>
        <color rgb="FFC0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Observar se há proposta direta com fornecedor que também esteja fornecendo para a administração (ARP</t>
    </r>
  </si>
  <si>
    <t>Há flagrante diferença de preços entre o mapa e o valor inicialmente orçado nos estudos tecnicos preliminares?</t>
  </si>
  <si>
    <t>TOTAL</t>
  </si>
  <si>
    <t>Serviços de clipping
Atividades de captação,
seleção, compilação em banco de dados, organização e revisão, disponibilização e avaliação (análise de
mídia) de material jornalístico publicado em mídia impressa e em sites da internet (clipping on‐line),
bem como eletrônica (rádio e TV), sobre as atividades e assuntos de interesse institucional do CJF e do
Poder Judiciário, com indicação de fonte, data, veículos, autor, colunistas e outros requisitos</t>
  </si>
  <si>
    <t>mês</t>
  </si>
  <si>
    <t>Cotações</t>
  </si>
  <si>
    <t>Fonte</t>
  </si>
  <si>
    <t>Contrato</t>
  </si>
  <si>
    <t>Supernova Serviços de Informação Ltda 
CNPJ: 10.585.499/0001-08</t>
  </si>
  <si>
    <t>Comprasnet / outros</t>
  </si>
  <si>
    <t>Conselho Nacional de Justiça
Contrato n. 12/2020</t>
  </si>
  <si>
    <t>Tribunal Regional Eleitoral / PA
P. E. n.10/2022</t>
  </si>
  <si>
    <t>Sérgio Machado Reis 
CNPJ: 00.441.200/0001-80</t>
  </si>
  <si>
    <t>Superior Tribunal de Justiça
Contrato n. 101/2020</t>
  </si>
  <si>
    <t>Myclipp Serviços e Informações Ltda
CNPJ: 09.308.405/0001-66</t>
  </si>
  <si>
    <t>DEMAIS</t>
  </si>
  <si>
    <t>Agência Nacional do Petróleo
PE 25/2021</t>
  </si>
  <si>
    <t>Trinunal de Justiça do Distrito Federal e Territórios - Contrato n. 106/2020</t>
  </si>
  <si>
    <t>Linear Comunicação Ltda. - 10.947.243/0001-95</t>
  </si>
  <si>
    <t>Critérios Estatísticos da Amostra</t>
  </si>
  <si>
    <t>MÉDIA/MEDIANA</t>
  </si>
  <si>
    <t>Tribunal Superior Eleitoral
Contrato n. 81/2022</t>
  </si>
  <si>
    <r>
      <t xml:space="preserve">Brasília,22/11/2022
</t>
    </r>
    <r>
      <rPr>
        <b/>
        <sz val="11"/>
        <color theme="1"/>
        <rFont val="Calibri"/>
        <family val="2"/>
        <scheme val="minor"/>
      </rPr>
      <t>IDERALDO LUIZ CARVALHO</t>
    </r>
    <r>
      <rPr>
        <sz val="11"/>
        <color theme="1"/>
        <rFont val="Calibri"/>
        <family val="2"/>
        <scheme val="minor"/>
      </rPr>
      <t xml:space="preserve">
Analista Judiciário - Chefe da Seção de Compras   SECOMP/SUCOP/SAD</t>
    </r>
  </si>
  <si>
    <t>Processo SEI n. 0000153-90.2021.4.90.8000</t>
  </si>
  <si>
    <t>Objeto: Contratação de Serviços de clipping.</t>
  </si>
  <si>
    <t>da média dos preços obtidos</t>
  </si>
  <si>
    <t>Acima da média dos preços obtidos</t>
  </si>
  <si>
    <t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Os parâmetros utilizados na pesquisa foram com base em contratações similares de órgãos/entidades da Administração Pública com especificações e quantitativos similares ao do CJF, conforme os termos I, II, III e IV do art. 5º da IN n. 73/2020,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30% da media total (geral) e os até 70 % da mesma média.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</si>
</sst>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0" borderId="22" applyNumberFormat="0" applyFill="0" applyAlignment="0" applyProtection="0"/>
    <xf numFmtId="0" fontId="6" fillId="10" borderId="0" applyNumberFormat="0" applyBorder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30" applyNumberFormat="0" applyAlignment="0" applyProtection="0"/>
    <xf numFmtId="9" fontId="6" fillId="0" borderId="0" applyFont="0" applyFill="0" applyBorder="0" applyAlignment="0" applyProtection="0"/>
    <xf numFmtId="0" fontId="23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9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4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10" borderId="0" xfId="8" applyFont="1"/>
    <xf numFmtId="0" fontId="13" fillId="10" borderId="0" xfId="8" applyFont="1" applyAlignment="1">
      <alignment horizontal="center" vertical="center"/>
    </xf>
    <xf numFmtId="44" fontId="13" fillId="10" borderId="0" xfId="8" applyNumberFormat="1" applyFont="1" applyAlignment="1">
      <alignment horizontal="center" vertical="center"/>
    </xf>
    <xf numFmtId="164" fontId="13" fillId="0" borderId="0" xfId="0" applyNumberFormat="1" applyFont="1" applyFill="1" applyAlignment="1">
      <alignment horizontal="left"/>
    </xf>
    <xf numFmtId="44" fontId="15" fillId="2" borderId="1" xfId="0" applyNumberFormat="1" applyFont="1" applyFill="1" applyBorder="1" applyAlignment="1">
      <alignment horizontal="center" vertical="center"/>
    </xf>
    <xf numFmtId="44" fontId="13" fillId="0" borderId="0" xfId="0" quotePrefix="1" applyNumberFormat="1" applyFont="1" applyAlignment="1">
      <alignment horizontal="left" vertical="center"/>
    </xf>
    <xf numFmtId="0" fontId="19" fillId="0" borderId="27" xfId="10" applyAlignment="1"/>
    <xf numFmtId="44" fontId="19" fillId="0" borderId="27" xfId="10" applyNumberFormat="1" applyAlignment="1">
      <alignment horizontal="center" vertical="center"/>
    </xf>
    <xf numFmtId="0" fontId="18" fillId="0" borderId="26" xfId="9" applyFill="1" applyAlignment="1">
      <alignment horizontal="left" vertical="center"/>
    </xf>
    <xf numFmtId="0" fontId="18" fillId="0" borderId="26" xfId="9" applyFill="1"/>
    <xf numFmtId="0" fontId="18" fillId="0" borderId="26" xfId="9" applyFill="1" applyAlignment="1">
      <alignment horizontal="center" vertical="center"/>
    </xf>
    <xf numFmtId="44" fontId="18" fillId="0" borderId="26" xfId="9" applyNumberFormat="1" applyFill="1" applyAlignment="1">
      <alignment horizontal="center" vertical="center"/>
    </xf>
    <xf numFmtId="0" fontId="13" fillId="0" borderId="0" xfId="8" applyFont="1" applyFill="1" applyAlignment="1">
      <alignment horizontal="center" vertical="center"/>
    </xf>
    <xf numFmtId="44" fontId="13" fillId="0" borderId="0" xfId="8" applyNumberFormat="1" applyFont="1" applyFill="1" applyAlignment="1">
      <alignment horizontal="center" vertical="center"/>
    </xf>
    <xf numFmtId="44" fontId="13" fillId="0" borderId="0" xfId="0" quotePrefix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3" fillId="14" borderId="0" xfId="15" applyAlignment="1">
      <alignment horizontal="left"/>
    </xf>
    <xf numFmtId="9" fontId="20" fillId="11" borderId="0" xfId="11" applyNumberFormat="1" applyAlignment="1">
      <alignment horizontal="center" vertical="center"/>
    </xf>
    <xf numFmtId="9" fontId="6" fillId="0" borderId="0" xfId="16" applyNumberFormat="1" applyFill="1" applyAlignment="1">
      <alignment horizontal="center" vertical="center"/>
    </xf>
    <xf numFmtId="44" fontId="6" fillId="0" borderId="0" xfId="16" quotePrefix="1" applyNumberFormat="1" applyFill="1" applyAlignment="1">
      <alignment horizontal="left" vertical="center"/>
    </xf>
    <xf numFmtId="9" fontId="21" fillId="12" borderId="0" xfId="12" applyNumberFormat="1" applyAlignment="1">
      <alignment horizontal="center" vertical="center"/>
    </xf>
    <xf numFmtId="44" fontId="6" fillId="17" borderId="28" xfId="17" applyNumberFormat="1" applyBorder="1" applyAlignment="1">
      <alignment horizontal="center" vertical="center"/>
    </xf>
    <xf numFmtId="0" fontId="6" fillId="17" borderId="28" xfId="17" applyBorder="1"/>
    <xf numFmtId="44" fontId="6" fillId="17" borderId="0" xfId="17" quotePrefix="1" applyNumberFormat="1" applyAlignment="1">
      <alignment horizontal="left" vertical="center"/>
    </xf>
    <xf numFmtId="44" fontId="6" fillId="17" borderId="0" xfId="17" applyNumberFormat="1" applyBorder="1" applyAlignment="1">
      <alignment horizontal="center" vertical="top" wrapText="1"/>
    </xf>
    <xf numFmtId="44" fontId="6" fillId="17" borderId="0" xfId="17" applyNumberFormat="1" applyAlignment="1">
      <alignment horizontal="left" vertical="center"/>
    </xf>
    <xf numFmtId="44" fontId="6" fillId="17" borderId="0" xfId="17" applyNumberFormat="1" applyAlignment="1">
      <alignment horizontal="center" vertical="center"/>
    </xf>
    <xf numFmtId="9" fontId="22" fillId="13" borderId="30" xfId="13" applyNumberFormat="1" applyAlignment="1">
      <alignment horizontal="center" vertical="center"/>
    </xf>
    <xf numFmtId="0" fontId="24" fillId="0" borderId="27" xfId="10" applyFont="1" applyAlignment="1"/>
    <xf numFmtId="0" fontId="25" fillId="10" borderId="0" xfId="8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9" fontId="16" fillId="18" borderId="19" xfId="14" applyFont="1" applyFill="1" applyBorder="1" applyAlignment="1">
      <alignment horizontal="center" vertical="center"/>
    </xf>
    <xf numFmtId="0" fontId="27" fillId="15" borderId="22" xfId="7" applyFont="1" applyFill="1" applyAlignment="1">
      <alignment vertical="top"/>
    </xf>
    <xf numFmtId="0" fontId="26" fillId="15" borderId="0" xfId="0" applyFont="1" applyFill="1" applyAlignment="1">
      <alignment vertical="top"/>
    </xf>
    <xf numFmtId="0" fontId="26" fillId="15" borderId="0" xfId="0" applyFont="1" applyFill="1" applyAlignment="1">
      <alignment horizontal="left" vertical="top"/>
    </xf>
    <xf numFmtId="44" fontId="12" fillId="8" borderId="16" xfId="6" applyNumberFormat="1" applyFont="1" applyBorder="1" applyAlignment="1">
      <alignment horizontal="center" vertical="center" wrapText="1"/>
    </xf>
    <xf numFmtId="44" fontId="12" fillId="8" borderId="17" xfId="6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27" fillId="0" borderId="0" xfId="7" applyFont="1" applyFill="1" applyBorder="1" applyAlignment="1">
      <alignment vertical="top"/>
    </xf>
    <xf numFmtId="44" fontId="29" fillId="2" borderId="1" xfId="0" applyNumberFormat="1" applyFont="1" applyFill="1" applyBorder="1" applyAlignment="1">
      <alignment horizontal="center" vertical="center" wrapText="1"/>
    </xf>
    <xf numFmtId="164" fontId="16" fillId="9" borderId="3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6" fillId="15" borderId="0" xfId="0" applyFont="1" applyFill="1" applyAlignment="1">
      <alignment horizontal="center" vertical="top"/>
    </xf>
    <xf numFmtId="44" fontId="16" fillId="18" borderId="18" xfId="0" applyNumberFormat="1" applyFont="1" applyFill="1" applyBorder="1" applyAlignment="1">
      <alignment horizontal="center" vertical="center"/>
    </xf>
    <xf numFmtId="44" fontId="26" fillId="18" borderId="34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15" borderId="22" xfId="7" applyFont="1" applyFill="1" applyAlignment="1">
      <alignment vertical="top"/>
    </xf>
    <xf numFmtId="0" fontId="6" fillId="15" borderId="0" xfId="0" applyFont="1" applyFill="1" applyAlignment="1">
      <alignment horizontal="center" vertical="top"/>
    </xf>
    <xf numFmtId="0" fontId="6" fillId="15" borderId="0" xfId="0" applyFont="1" applyFill="1" applyAlignment="1">
      <alignment vertical="top"/>
    </xf>
    <xf numFmtId="0" fontId="4" fillId="15" borderId="0" xfId="0" applyFont="1" applyFill="1" applyAlignment="1">
      <alignment vertical="top"/>
    </xf>
    <xf numFmtId="0" fontId="4" fillId="15" borderId="0" xfId="0" applyFont="1" applyFill="1" applyAlignment="1">
      <alignment horizontal="left" vertical="top"/>
    </xf>
    <xf numFmtId="0" fontId="4" fillId="15" borderId="0" xfId="0" applyFont="1" applyFill="1" applyAlignment="1">
      <alignment horizontal="center" vertical="top"/>
    </xf>
    <xf numFmtId="0" fontId="6" fillId="15" borderId="0" xfId="0" applyFont="1" applyFill="1" applyAlignment="1">
      <alignment horizontal="left" vertical="top"/>
    </xf>
    <xf numFmtId="0" fontId="6" fillId="15" borderId="1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4" fontId="6" fillId="0" borderId="0" xfId="0" applyNumberFormat="1" applyFont="1" applyAlignment="1">
      <alignment horizontal="center" vertical="center"/>
    </xf>
    <xf numFmtId="44" fontId="16" fillId="18" borderId="15" xfId="0" applyNumberFormat="1" applyFont="1" applyFill="1" applyBorder="1" applyAlignment="1">
      <alignment horizontal="center" vertical="center"/>
    </xf>
    <xf numFmtId="44" fontId="16" fillId="18" borderId="16" xfId="0" applyNumberFormat="1" applyFont="1" applyFill="1" applyBorder="1" applyAlignment="1">
      <alignment horizontal="center" vertical="center"/>
    </xf>
    <xf numFmtId="44" fontId="13" fillId="0" borderId="0" xfId="0" applyNumberFormat="1" applyFont="1" applyAlignment="1">
      <alignment vertical="center"/>
    </xf>
    <xf numFmtId="44" fontId="4" fillId="17" borderId="0" xfId="17" applyNumberFormat="1" applyFont="1" applyAlignment="1">
      <alignment horizontal="left" vertical="top"/>
    </xf>
    <xf numFmtId="0" fontId="4" fillId="17" borderId="28" xfId="17" applyFont="1" applyBorder="1" applyAlignment="1">
      <alignment horizontal="left" vertical="center"/>
    </xf>
    <xf numFmtId="9" fontId="13" fillId="18" borderId="21" xfId="14" applyFont="1" applyFill="1" applyBorder="1" applyAlignment="1">
      <alignment horizontal="center" vertical="center"/>
    </xf>
    <xf numFmtId="9" fontId="13" fillId="18" borderId="19" xfId="14" applyFont="1" applyFill="1" applyBorder="1" applyAlignment="1">
      <alignment horizontal="center" vertical="center"/>
    </xf>
    <xf numFmtId="0" fontId="6" fillId="15" borderId="0" xfId="0" applyFont="1" applyFill="1" applyAlignment="1">
      <alignment horizontal="left" vertical="top"/>
    </xf>
    <xf numFmtId="0" fontId="6" fillId="15" borderId="0" xfId="0" applyFont="1" applyFill="1" applyAlignment="1">
      <alignment horizontal="center" vertical="top"/>
    </xf>
    <xf numFmtId="0" fontId="23" fillId="0" borderId="0" xfId="15" applyFill="1" applyAlignment="1">
      <alignment horizontal="left"/>
    </xf>
    <xf numFmtId="44" fontId="6" fillId="0" borderId="0" xfId="17" applyNumberFormat="1" applyFill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4" fontId="13" fillId="2" borderId="1" xfId="0" applyNumberFormat="1" applyFont="1" applyFill="1" applyBorder="1" applyAlignment="1">
      <alignment horizontal="center" vertical="center"/>
    </xf>
    <xf numFmtId="44" fontId="26" fillId="18" borderId="37" xfId="0" applyNumberFormat="1" applyFont="1" applyFill="1" applyBorder="1" applyAlignment="1">
      <alignment horizontal="center" vertical="center" wrapText="1"/>
    </xf>
    <xf numFmtId="44" fontId="26" fillId="18" borderId="38" xfId="0" applyNumberFormat="1" applyFont="1" applyFill="1" applyBorder="1" applyAlignment="1">
      <alignment horizontal="center" vertical="center" wrapText="1"/>
    </xf>
    <xf numFmtId="44" fontId="26" fillId="18" borderId="39" xfId="0" applyNumberFormat="1" applyFont="1" applyFill="1" applyBorder="1" applyAlignment="1">
      <alignment horizontal="center" vertical="center" wrapText="1"/>
    </xf>
    <xf numFmtId="44" fontId="26" fillId="18" borderId="40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4" fontId="15" fillId="2" borderId="10" xfId="0" applyNumberFormat="1" applyFont="1" applyFill="1" applyBorder="1" applyAlignment="1">
      <alignment horizontal="center" vertical="center"/>
    </xf>
    <xf numFmtId="9" fontId="13" fillId="18" borderId="23" xfId="14" applyFont="1" applyFill="1" applyBorder="1" applyAlignment="1">
      <alignment horizontal="center" vertical="center"/>
    </xf>
    <xf numFmtId="44" fontId="13" fillId="0" borderId="0" xfId="0" applyNumberFormat="1" applyFont="1" applyFill="1" applyAlignment="1">
      <alignment horizontal="center" vertical="center"/>
    </xf>
    <xf numFmtId="0" fontId="25" fillId="0" borderId="0" xfId="8" applyFont="1" applyFill="1" applyAlignment="1">
      <alignment horizontal="left" vertical="center"/>
    </xf>
    <xf numFmtId="0" fontId="13" fillId="0" borderId="0" xfId="8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/>
    <xf numFmtId="44" fontId="0" fillId="0" borderId="0" xfId="0" applyNumberForma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/>
    </xf>
    <xf numFmtId="44" fontId="13" fillId="0" borderId="0" xfId="0" applyNumberFormat="1" applyFont="1" applyFill="1" applyAlignment="1">
      <alignment vertical="center"/>
    </xf>
    <xf numFmtId="44" fontId="4" fillId="0" borderId="0" xfId="17" applyNumberFormat="1" applyFont="1" applyFill="1" applyAlignment="1">
      <alignment horizontal="left" vertical="top"/>
    </xf>
    <xf numFmtId="44" fontId="6" fillId="0" borderId="0" xfId="17" applyNumberFormat="1" applyFill="1" applyAlignment="1">
      <alignment horizontal="left" vertical="center"/>
    </xf>
    <xf numFmtId="2" fontId="13" fillId="0" borderId="0" xfId="0" applyNumberFormat="1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left"/>
    </xf>
    <xf numFmtId="9" fontId="22" fillId="0" borderId="30" xfId="13" applyNumberForma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15" borderId="0" xfId="0" applyFont="1" applyFill="1" applyAlignment="1">
      <alignment horizontal="left" vertical="top"/>
    </xf>
    <xf numFmtId="0" fontId="6" fillId="15" borderId="0" xfId="0" applyFont="1" applyFill="1" applyAlignment="1">
      <alignment horizontal="center" vertical="top"/>
    </xf>
    <xf numFmtId="0" fontId="28" fillId="0" borderId="22" xfId="7" applyFont="1" applyAlignment="1">
      <alignment horizontal="center"/>
    </xf>
    <xf numFmtId="0" fontId="12" fillId="8" borderId="6" xfId="6" applyFont="1" applyBorder="1" applyAlignment="1">
      <alignment horizontal="center" vertical="center" wrapText="1"/>
    </xf>
    <xf numFmtId="0" fontId="12" fillId="8" borderId="10" xfId="6" applyFont="1" applyBorder="1" applyAlignment="1">
      <alignment horizontal="center" vertical="center" wrapText="1"/>
    </xf>
    <xf numFmtId="9" fontId="12" fillId="8" borderId="7" xfId="6" applyNumberFormat="1" applyFont="1" applyBorder="1" applyAlignment="1">
      <alignment horizontal="center" vertical="center" wrapText="1"/>
    </xf>
    <xf numFmtId="9" fontId="12" fillId="8" borderId="11" xfId="6" applyNumberFormat="1" applyFont="1" applyBorder="1" applyAlignment="1">
      <alignment horizontal="center" vertical="center" wrapText="1"/>
    </xf>
    <xf numFmtId="0" fontId="12" fillId="8" borderId="5" xfId="6" applyFont="1" applyBorder="1" applyAlignment="1">
      <alignment horizontal="center" vertical="center" wrapText="1"/>
    </xf>
    <xf numFmtId="0" fontId="12" fillId="8" borderId="9" xfId="6" applyFont="1" applyBorder="1" applyAlignment="1">
      <alignment horizontal="center" vertical="center" wrapText="1"/>
    </xf>
    <xf numFmtId="9" fontId="12" fillId="8" borderId="4" xfId="6" applyNumberFormat="1" applyFont="1" applyBorder="1" applyAlignment="1">
      <alignment horizontal="center" vertical="center" wrapText="1"/>
    </xf>
    <xf numFmtId="9" fontId="12" fillId="8" borderId="8" xfId="6" applyNumberFormat="1" applyFont="1" applyBorder="1" applyAlignment="1">
      <alignment horizontal="center" vertical="center" wrapText="1"/>
    </xf>
    <xf numFmtId="9" fontId="12" fillId="8" borderId="5" xfId="6" applyNumberFormat="1" applyFont="1" applyBorder="1" applyAlignment="1">
      <alignment horizontal="center" vertical="center" wrapText="1"/>
    </xf>
    <xf numFmtId="9" fontId="12" fillId="8" borderId="9" xfId="6" applyNumberFormat="1" applyFont="1" applyBorder="1" applyAlignment="1">
      <alignment horizontal="center" vertical="center" wrapText="1"/>
    </xf>
    <xf numFmtId="0" fontId="12" fillId="8" borderId="15" xfId="6" applyFont="1" applyBorder="1" applyAlignment="1">
      <alignment horizontal="center" vertical="center"/>
    </xf>
    <xf numFmtId="0" fontId="12" fillId="8" borderId="16" xfId="6" applyFont="1" applyBorder="1" applyAlignment="1">
      <alignment horizontal="center" vertical="center"/>
    </xf>
    <xf numFmtId="44" fontId="12" fillId="8" borderId="15" xfId="6" applyNumberFormat="1" applyFont="1" applyBorder="1" applyAlignment="1">
      <alignment horizontal="center" vertical="center" wrapText="1"/>
    </xf>
    <xf numFmtId="44" fontId="12" fillId="8" borderId="12" xfId="6" applyNumberFormat="1" applyFont="1" applyBorder="1" applyAlignment="1">
      <alignment horizontal="center" vertical="center" wrapText="1"/>
    </xf>
    <xf numFmtId="44" fontId="6" fillId="17" borderId="29" xfId="17" applyNumberFormat="1" applyBorder="1" applyAlignment="1">
      <alignment horizontal="left" vertical="top" wrapText="1"/>
    </xf>
    <xf numFmtId="44" fontId="16" fillId="19" borderId="15" xfId="0" applyNumberFormat="1" applyFont="1" applyFill="1" applyBorder="1" applyAlignment="1">
      <alignment horizontal="center" vertical="center"/>
    </xf>
    <xf numFmtId="44" fontId="16" fillId="19" borderId="18" xfId="0" applyNumberFormat="1" applyFont="1" applyFill="1" applyBorder="1" applyAlignment="1">
      <alignment horizontal="center" vertical="center"/>
    </xf>
    <xf numFmtId="44" fontId="16" fillId="19" borderId="16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 horizontal="left" vertical="top" wrapText="1"/>
    </xf>
    <xf numFmtId="0" fontId="6" fillId="15" borderId="32" xfId="0" applyFont="1" applyFill="1" applyBorder="1" applyAlignment="1">
      <alignment horizontal="left" vertical="top" wrapText="1"/>
    </xf>
    <xf numFmtId="44" fontId="0" fillId="0" borderId="0" xfId="0" applyNumberFormat="1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44" fontId="12" fillId="8" borderId="21" xfId="6" applyNumberFormat="1" applyFont="1" applyBorder="1" applyAlignment="1">
      <alignment horizontal="center" vertical="center" wrapText="1"/>
    </xf>
    <xf numFmtId="44" fontId="12" fillId="8" borderId="20" xfId="6" applyNumberFormat="1" applyFont="1" applyBorder="1" applyAlignment="1">
      <alignment horizontal="center" vertical="center" wrapText="1"/>
    </xf>
    <xf numFmtId="9" fontId="12" fillId="8" borderId="14" xfId="6" applyNumberFormat="1" applyFont="1" applyBorder="1" applyAlignment="1">
      <alignment horizontal="center" vertical="center" wrapText="1"/>
    </xf>
    <xf numFmtId="9" fontId="12" fillId="8" borderId="24" xfId="6" applyNumberFormat="1" applyFont="1" applyBorder="1" applyAlignment="1">
      <alignment horizontal="center" vertical="center" wrapText="1"/>
    </xf>
    <xf numFmtId="9" fontId="12" fillId="8" borderId="23" xfId="6" applyNumberFormat="1" applyFont="1" applyBorder="1" applyAlignment="1">
      <alignment horizontal="center" vertical="center" wrapText="1"/>
    </xf>
    <xf numFmtId="9" fontId="12" fillId="8" borderId="25" xfId="6" applyNumberFormat="1" applyFont="1" applyBorder="1" applyAlignment="1">
      <alignment horizontal="center" vertical="center" wrapText="1"/>
    </xf>
    <xf numFmtId="4" fontId="16" fillId="18" borderId="5" xfId="0" applyNumberFormat="1" applyFont="1" applyFill="1" applyBorder="1" applyAlignment="1">
      <alignment horizontal="center" vertical="center"/>
    </xf>
    <xf numFmtId="4" fontId="16" fillId="18" borderId="33" xfId="0" applyNumberFormat="1" applyFont="1" applyFill="1" applyBorder="1" applyAlignment="1">
      <alignment horizontal="center" vertical="center"/>
    </xf>
    <xf numFmtId="4" fontId="16" fillId="18" borderId="9" xfId="0" applyNumberFormat="1" applyFont="1" applyFill="1" applyBorder="1" applyAlignment="1">
      <alignment horizontal="center" vertical="center"/>
    </xf>
    <xf numFmtId="44" fontId="16" fillId="19" borderId="12" xfId="0" applyNumberFormat="1" applyFont="1" applyFill="1" applyBorder="1" applyAlignment="1">
      <alignment horizontal="center" vertical="center"/>
    </xf>
    <xf numFmtId="44" fontId="16" fillId="19" borderId="13" xfId="0" applyNumberFormat="1" applyFont="1" applyFill="1" applyBorder="1" applyAlignment="1">
      <alignment horizontal="center" vertical="center"/>
    </xf>
    <xf numFmtId="44" fontId="16" fillId="19" borderId="17" xfId="0" applyNumberFormat="1" applyFont="1" applyFill="1" applyBorder="1" applyAlignment="1">
      <alignment horizontal="center" vertical="center"/>
    </xf>
    <xf numFmtId="44" fontId="31" fillId="2" borderId="5" xfId="0" applyNumberFormat="1" applyFont="1" applyFill="1" applyBorder="1" applyAlignment="1">
      <alignment horizontal="center" vertical="center"/>
    </xf>
    <xf numFmtId="44" fontId="31" fillId="2" borderId="33" xfId="0" applyNumberFormat="1" applyFont="1" applyFill="1" applyBorder="1" applyAlignment="1">
      <alignment horizontal="center" vertical="center"/>
    </xf>
    <xf numFmtId="44" fontId="31" fillId="2" borderId="9" xfId="0" applyNumberFormat="1" applyFont="1" applyFill="1" applyBorder="1" applyAlignment="1">
      <alignment horizontal="center" vertical="center"/>
    </xf>
    <xf numFmtId="4" fontId="16" fillId="18" borderId="7" xfId="0" applyNumberFormat="1" applyFont="1" applyFill="1" applyBorder="1" applyAlignment="1">
      <alignment horizontal="center" vertical="center"/>
    </xf>
    <xf numFmtId="4" fontId="16" fillId="18" borderId="36" xfId="0" applyNumberFormat="1" applyFont="1" applyFill="1" applyBorder="1" applyAlignment="1">
      <alignment horizontal="center" vertical="center"/>
    </xf>
    <xf numFmtId="4" fontId="16" fillId="18" borderId="11" xfId="0" applyNumberFormat="1" applyFont="1" applyFill="1" applyBorder="1" applyAlignment="1">
      <alignment horizontal="center" vertical="center"/>
    </xf>
    <xf numFmtId="0" fontId="32" fillId="20" borderId="0" xfId="0" applyFont="1" applyFill="1" applyBorder="1" applyAlignment="1">
      <alignment horizontal="left" vertical="center" wrapText="1"/>
    </xf>
    <xf numFmtId="164" fontId="16" fillId="9" borderId="23" xfId="0" applyNumberFormat="1" applyFont="1" applyFill="1" applyBorder="1" applyAlignment="1">
      <alignment horizontal="right" vertical="center" wrapText="1"/>
    </xf>
    <xf numFmtId="164" fontId="16" fillId="9" borderId="35" xfId="0" applyNumberFormat="1" applyFont="1" applyFill="1" applyBorder="1" applyAlignment="1">
      <alignment horizontal="right" vertical="center" wrapText="1"/>
    </xf>
    <xf numFmtId="164" fontId="16" fillId="9" borderId="25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8">
    <cellStyle name="20% - Ênfase2" xfId="16" builtinId="34"/>
    <cellStyle name="20% - Ênfase4" xfId="17" builtinId="42"/>
    <cellStyle name="40% - Ênfase4" xfId="8" builtinId="43"/>
    <cellStyle name="Bom" xfId="11" builtinId="26"/>
    <cellStyle name="Ênfase2" xfId="6" builtinId="33"/>
    <cellStyle name="Entrada" xfId="13" builtinId="20"/>
    <cellStyle name="Hiperlink" xfId="1" builtinId="8"/>
    <cellStyle name="Neutro" xfId="12" builtinId="28"/>
    <cellStyle name="Normal" xfId="0" builtinId="0"/>
    <cellStyle name="Normal 2" xfId="3" xr:uid="{00000000-0005-0000-0000-000006000000}"/>
    <cellStyle name="Porcentagem" xfId="14" builtinId="5"/>
    <cellStyle name="Porcentagem 2" xfId="5" xr:uid="{00000000-0005-0000-0000-000007000000}"/>
    <cellStyle name="Porcentagem 3" xfId="4" xr:uid="{00000000-0005-0000-0000-000008000000}"/>
    <cellStyle name="Ruim" xfId="15" builtinId="27"/>
    <cellStyle name="Título 1" xfId="7" builtinId="16"/>
    <cellStyle name="Título 2" xfId="9" builtinId="17"/>
    <cellStyle name="Título 3" xfId="10" builtinId="18"/>
    <cellStyle name="Vírgula 2" xfId="2" xr:uid="{00000000-0005-0000-0000-00000B000000}"/>
  </cellStyles>
  <dxfs count="36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132524</xdr:rowOff>
    </xdr:from>
    <xdr:to>
      <xdr:col>2</xdr:col>
      <xdr:colOff>168517</xdr:colOff>
      <xdr:row>5</xdr:row>
      <xdr:rowOff>1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132524"/>
          <a:ext cx="2015539" cy="81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356234</xdr:colOff>
      <xdr:row>17</xdr:row>
      <xdr:rowOff>131445</xdr:rowOff>
    </xdr:from>
    <xdr:to>
      <xdr:col>6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AD65"/>
  <sheetViews>
    <sheetView showGridLines="0" tabSelected="1" topLeftCell="A13" zoomScale="82" zoomScaleNormal="82" workbookViewId="0">
      <selection activeCell="J32" sqref="J32:J37"/>
    </sheetView>
  </sheetViews>
  <sheetFormatPr defaultColWidth="9.140625" defaultRowHeight="15" x14ac:dyDescent="0.25"/>
  <cols>
    <col min="1" max="1" width="4.140625" style="20" customWidth="1"/>
    <col min="2" max="2" width="25.140625" customWidth="1"/>
    <col min="3" max="3" width="12.140625" customWidth="1"/>
    <col min="4" max="4" width="5.42578125" style="20" customWidth="1"/>
    <col min="5" max="5" width="19.85546875" style="13" customWidth="1"/>
    <col min="6" max="6" width="19.5703125" style="13" customWidth="1"/>
    <col min="7" max="7" width="23.5703125" style="13" customWidth="1"/>
    <col min="8" max="8" width="25" style="13" bestFit="1" customWidth="1"/>
    <col min="9" max="9" width="13.7109375" style="13" customWidth="1"/>
    <col min="10" max="10" width="12.28515625" style="13" bestFit="1" customWidth="1"/>
    <col min="11" max="11" width="0.140625" hidden="1" customWidth="1"/>
    <col min="12" max="12" width="8.5703125" hidden="1" customWidth="1"/>
    <col min="13" max="13" width="23.85546875" bestFit="1" customWidth="1"/>
    <col min="14" max="14" width="5.7109375" bestFit="1" customWidth="1"/>
    <col min="15" max="15" width="21.42578125" customWidth="1"/>
    <col min="16" max="16" width="12.7109375" bestFit="1" customWidth="1"/>
    <col min="17" max="17" width="13.7109375" customWidth="1"/>
    <col min="18" max="18" width="7.85546875" customWidth="1"/>
    <col min="19" max="19" width="12" bestFit="1" customWidth="1"/>
    <col min="20" max="20" width="5.85546875" customWidth="1"/>
    <col min="22" max="22" width="17" customWidth="1"/>
    <col min="23" max="23" width="11.5703125" bestFit="1" customWidth="1"/>
  </cols>
  <sheetData>
    <row r="3" spans="1:30" x14ac:dyDescent="0.25">
      <c r="E3"/>
      <c r="F3"/>
    </row>
    <row r="6" spans="1:30" x14ac:dyDescent="0.25">
      <c r="A6" s="61" t="s">
        <v>0</v>
      </c>
      <c r="B6" s="62"/>
      <c r="C6" s="62"/>
      <c r="D6" s="63"/>
      <c r="E6" s="64"/>
      <c r="F6" s="64"/>
    </row>
    <row r="7" spans="1:30" x14ac:dyDescent="0.25">
      <c r="A7" s="61" t="s">
        <v>104</v>
      </c>
      <c r="B7" s="62"/>
      <c r="C7" s="62"/>
      <c r="D7" s="63"/>
      <c r="E7" s="64"/>
      <c r="F7" s="64"/>
    </row>
    <row r="8" spans="1:30" ht="21.75" customHeight="1" x14ac:dyDescent="0.25">
      <c r="A8" s="134" t="s">
        <v>105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30" x14ac:dyDescent="0.25">
      <c r="A9" s="61" t="s">
        <v>74</v>
      </c>
    </row>
    <row r="10" spans="1:30" ht="19.5" thickBot="1" x14ac:dyDescent="0.35">
      <c r="A10" s="137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30" ht="15.75" thickTop="1" x14ac:dyDescent="0.25">
      <c r="A11" s="26"/>
      <c r="T11" s="72"/>
      <c r="U11" s="72"/>
      <c r="V11" s="72"/>
      <c r="W11" s="72"/>
      <c r="X11" s="72"/>
      <c r="Y11" s="72"/>
      <c r="Z11" s="72"/>
      <c r="AA11" s="71"/>
      <c r="AB11" s="71"/>
      <c r="AC11" s="71"/>
      <c r="AD11" s="71"/>
    </row>
    <row r="12" spans="1:30" ht="18" thickBot="1" x14ac:dyDescent="0.35">
      <c r="A12" s="39" t="s">
        <v>100</v>
      </c>
      <c r="B12" s="40"/>
      <c r="C12" s="40"/>
      <c r="D12" s="41"/>
      <c r="E12" s="42"/>
      <c r="F12" s="42"/>
      <c r="T12" s="66" t="s">
        <v>39</v>
      </c>
      <c r="U12" s="66"/>
      <c r="V12" s="66"/>
      <c r="W12" s="66"/>
      <c r="X12" s="66"/>
      <c r="Y12" s="66"/>
      <c r="Z12" s="76"/>
      <c r="AA12" s="67"/>
      <c r="AB12" s="67"/>
      <c r="AC12" s="67"/>
      <c r="AD12" s="67"/>
    </row>
    <row r="13" spans="1:30" ht="16.5" thickTop="1" thickBot="1" x14ac:dyDescent="0.3">
      <c r="A13" s="23"/>
      <c r="H13" s="98" t="s">
        <v>2</v>
      </c>
      <c r="I13" s="52"/>
      <c r="J13" s="52"/>
      <c r="K13" s="53"/>
      <c r="L13" s="53"/>
      <c r="M13" s="53"/>
      <c r="N13" s="53"/>
      <c r="O13" s="53"/>
      <c r="P13" s="53"/>
      <c r="T13" s="83"/>
      <c r="U13" s="83"/>
      <c r="V13" s="83"/>
      <c r="W13" s="83"/>
      <c r="X13" s="83"/>
      <c r="Y13" s="83"/>
      <c r="Z13" s="84"/>
      <c r="AA13" s="85"/>
      <c r="AB13" s="85"/>
      <c r="AC13" s="85"/>
      <c r="AD13" s="67"/>
    </row>
    <row r="14" spans="1:30" ht="18" customHeight="1" thickTop="1" thickBot="1" x14ac:dyDescent="0.3">
      <c r="A14" s="59"/>
      <c r="B14" s="37"/>
      <c r="C14" s="37"/>
      <c r="D14" s="37"/>
      <c r="E14" s="38"/>
      <c r="F14" s="38"/>
      <c r="G14" s="25"/>
      <c r="H14" s="51">
        <v>0.3</v>
      </c>
      <c r="I14" s="152" t="s">
        <v>64</v>
      </c>
      <c r="J14" s="152"/>
      <c r="K14" s="152"/>
      <c r="L14" s="152"/>
      <c r="M14" s="152"/>
      <c r="N14" s="152"/>
      <c r="O14" s="152"/>
      <c r="P14" s="152"/>
      <c r="R14" s="27"/>
      <c r="T14" s="85"/>
      <c r="U14" s="86"/>
      <c r="V14" s="85"/>
      <c r="W14" s="85"/>
      <c r="X14" s="85"/>
      <c r="Y14" s="85"/>
      <c r="Z14" s="84"/>
      <c r="AA14" s="85"/>
      <c r="AB14" s="85"/>
      <c r="AC14" s="85"/>
      <c r="AD14" s="67"/>
    </row>
    <row r="15" spans="1:30" ht="18" customHeight="1" x14ac:dyDescent="0.25">
      <c r="A15" s="60" t="s">
        <v>59</v>
      </c>
      <c r="B15" s="31"/>
      <c r="C15" s="31"/>
      <c r="D15" s="32"/>
      <c r="E15" s="33"/>
      <c r="F15" s="33"/>
      <c r="G15" s="25"/>
      <c r="H15" s="48">
        <v>0.7</v>
      </c>
      <c r="I15" s="54" t="s">
        <v>60</v>
      </c>
      <c r="J15" s="54"/>
      <c r="K15" s="54"/>
      <c r="L15" s="54"/>
      <c r="M15" s="54"/>
      <c r="N15" s="54"/>
      <c r="O15" s="54"/>
      <c r="P15" s="55"/>
      <c r="R15" s="27"/>
      <c r="T15" s="87" t="s">
        <v>40</v>
      </c>
      <c r="U15" s="87"/>
      <c r="V15" s="87"/>
      <c r="W15" s="87"/>
      <c r="X15" s="87"/>
      <c r="Y15" s="87"/>
      <c r="Z15" s="88"/>
      <c r="AA15" s="87"/>
      <c r="AB15" s="85"/>
      <c r="AC15" s="86" t="s">
        <v>41</v>
      </c>
      <c r="AD15" s="67"/>
    </row>
    <row r="16" spans="1:30" ht="21" customHeight="1" x14ac:dyDescent="0.25">
      <c r="A16" s="26" t="s">
        <v>3</v>
      </c>
      <c r="B16" s="27"/>
      <c r="C16" s="27"/>
      <c r="D16" s="28"/>
      <c r="E16" s="29">
        <f>AVERAGE(I33:I36)</f>
        <v>3766.1099999999997</v>
      </c>
      <c r="F16" s="29"/>
      <c r="G16" s="25"/>
      <c r="H16" s="49"/>
      <c r="P16" s="50"/>
      <c r="Q16" s="50"/>
      <c r="R16" s="27"/>
      <c r="T16" s="85" t="s">
        <v>42</v>
      </c>
      <c r="U16" s="89" t="s">
        <v>43</v>
      </c>
      <c r="V16" s="89"/>
      <c r="W16" s="89"/>
      <c r="X16" s="89"/>
      <c r="Y16" s="89"/>
      <c r="Z16" s="84"/>
      <c r="AA16" s="89"/>
      <c r="AB16" s="85"/>
      <c r="AC16" s="90" t="s">
        <v>65</v>
      </c>
      <c r="AD16" s="67"/>
    </row>
    <row r="17" spans="1:30" ht="16.149999999999999" customHeight="1" x14ac:dyDescent="0.25">
      <c r="A17" s="26" t="s">
        <v>4</v>
      </c>
      <c r="B17" s="27"/>
      <c r="C17" s="27"/>
      <c r="D17" s="28"/>
      <c r="E17" s="29">
        <f>_xlfn.STDEV.S(I33:I36)</f>
        <v>879.26722240738718</v>
      </c>
      <c r="F17" s="29"/>
      <c r="G17" s="96"/>
      <c r="H17" s="97" t="s">
        <v>35</v>
      </c>
      <c r="I17" s="56"/>
      <c r="J17" s="57"/>
      <c r="K17" s="36"/>
      <c r="L17" s="36"/>
      <c r="M17" s="36"/>
      <c r="N17" s="36"/>
      <c r="O17" s="36"/>
      <c r="P17" s="36"/>
      <c r="Q17" s="36"/>
      <c r="R17" s="27"/>
      <c r="T17" s="85" t="s">
        <v>44</v>
      </c>
      <c r="U17" s="89" t="s">
        <v>45</v>
      </c>
      <c r="V17" s="89"/>
      <c r="W17" s="89"/>
      <c r="X17" s="89"/>
      <c r="Y17" s="89"/>
      <c r="Z17" s="84"/>
      <c r="AA17" s="89"/>
      <c r="AB17" s="85"/>
      <c r="AC17" s="90" t="s">
        <v>65</v>
      </c>
      <c r="AD17" s="67"/>
    </row>
    <row r="18" spans="1:30" ht="17.45" customHeight="1" x14ac:dyDescent="0.25">
      <c r="A18" s="26" t="s">
        <v>18</v>
      </c>
      <c r="B18" s="27"/>
      <c r="C18" s="27"/>
      <c r="D18" s="28"/>
      <c r="E18" s="30">
        <f>(E17/E16)*100</f>
        <v>23.346827957956279</v>
      </c>
      <c r="F18" s="30"/>
      <c r="G18" s="25"/>
      <c r="H18" s="57"/>
      <c r="I18" s="57"/>
      <c r="J18" s="57"/>
      <c r="K18" s="36"/>
      <c r="L18" s="36"/>
      <c r="M18" s="36"/>
      <c r="N18" s="36"/>
      <c r="O18" s="36"/>
      <c r="P18" s="36"/>
      <c r="Q18" s="36"/>
      <c r="R18" s="27"/>
      <c r="T18" s="85" t="s">
        <v>46</v>
      </c>
      <c r="U18" s="89" t="s">
        <v>47</v>
      </c>
      <c r="V18" s="89"/>
      <c r="W18" s="89"/>
      <c r="X18" s="89"/>
      <c r="Y18" s="89"/>
      <c r="Z18" s="84"/>
      <c r="AA18" s="89"/>
      <c r="AB18" s="85"/>
      <c r="AC18" s="90" t="s">
        <v>71</v>
      </c>
      <c r="AD18" s="67"/>
    </row>
    <row r="19" spans="1:30" ht="16.149999999999999" customHeight="1" x14ac:dyDescent="0.25">
      <c r="A19" s="26" t="s">
        <v>5</v>
      </c>
      <c r="B19" s="27"/>
      <c r="C19" s="27"/>
      <c r="D19" s="28"/>
      <c r="E19" s="47" t="str">
        <f>IF(E18&gt;25,"Mediana","Média")</f>
        <v>Média</v>
      </c>
      <c r="F19" s="47"/>
      <c r="G19" s="25"/>
      <c r="H19" s="58">
        <v>0.25</v>
      </c>
      <c r="I19" s="57" t="s">
        <v>36</v>
      </c>
      <c r="J19" s="57" t="s">
        <v>3</v>
      </c>
      <c r="K19" s="43"/>
      <c r="L19" s="44"/>
      <c r="M19" s="45"/>
      <c r="N19" s="45"/>
      <c r="O19" s="45"/>
      <c r="P19" s="36"/>
      <c r="Q19" s="36"/>
      <c r="R19" s="27"/>
      <c r="T19" s="85" t="s">
        <v>48</v>
      </c>
      <c r="U19" s="89" t="s">
        <v>72</v>
      </c>
      <c r="V19" s="89"/>
      <c r="W19" s="89"/>
      <c r="X19" s="89"/>
      <c r="Y19" s="89"/>
      <c r="Z19" s="84"/>
      <c r="AA19" s="89"/>
      <c r="AB19" s="85"/>
      <c r="AC19" s="90" t="s">
        <v>65</v>
      </c>
      <c r="AD19" s="67"/>
    </row>
    <row r="20" spans="1:30" ht="22.15" customHeight="1" x14ac:dyDescent="0.25">
      <c r="A20" s="26" t="s">
        <v>6</v>
      </c>
      <c r="B20" s="27"/>
      <c r="C20" s="27"/>
      <c r="D20" s="28"/>
      <c r="E20" s="29">
        <f>MIN(I32:I37)</f>
        <v>2800</v>
      </c>
      <c r="F20" s="29"/>
      <c r="G20" s="25"/>
      <c r="H20" s="57"/>
      <c r="I20" s="57" t="s">
        <v>37</v>
      </c>
      <c r="J20" s="57" t="s">
        <v>38</v>
      </c>
      <c r="K20" s="46"/>
      <c r="L20" s="34"/>
      <c r="M20" s="45"/>
      <c r="N20" s="45"/>
      <c r="O20" s="45"/>
      <c r="P20" s="36"/>
      <c r="Q20" s="36"/>
      <c r="R20" s="27"/>
      <c r="T20" s="85" t="s">
        <v>49</v>
      </c>
      <c r="U20" s="89" t="s">
        <v>69</v>
      </c>
      <c r="V20" s="89"/>
      <c r="W20" s="89"/>
      <c r="X20" s="89"/>
      <c r="Y20" s="89"/>
      <c r="Z20" s="84"/>
      <c r="AA20" s="89"/>
      <c r="AB20" s="85"/>
      <c r="AC20" s="90" t="s">
        <v>66</v>
      </c>
      <c r="AD20" s="67"/>
    </row>
    <row r="21" spans="1:30" ht="22.15" customHeight="1" x14ac:dyDescent="0.25">
      <c r="A21" s="26"/>
      <c r="B21" s="27"/>
      <c r="C21" s="27"/>
      <c r="D21" s="28"/>
      <c r="E21" s="29"/>
      <c r="F21" s="29"/>
      <c r="G21" s="25"/>
      <c r="H21" s="104"/>
      <c r="I21" s="104"/>
      <c r="J21" s="104"/>
      <c r="K21" s="46"/>
      <c r="L21" s="34"/>
      <c r="M21" s="45"/>
      <c r="N21" s="45"/>
      <c r="O21" s="45"/>
      <c r="P21" s="36"/>
      <c r="Q21" s="36"/>
      <c r="R21" s="27"/>
      <c r="T21" s="85" t="s">
        <v>50</v>
      </c>
      <c r="U21" s="89" t="s">
        <v>70</v>
      </c>
      <c r="V21" s="89"/>
      <c r="W21" s="89"/>
      <c r="X21" s="89"/>
      <c r="Y21" s="89"/>
      <c r="Z21" s="84"/>
      <c r="AA21" s="89"/>
      <c r="AB21" s="85"/>
      <c r="AC21" s="90" t="s">
        <v>66</v>
      </c>
      <c r="AD21" s="67"/>
    </row>
    <row r="22" spans="1:30" ht="18" thickBot="1" x14ac:dyDescent="0.35">
      <c r="A22" s="39"/>
      <c r="B22" s="40"/>
      <c r="C22" s="40"/>
      <c r="D22" s="41"/>
      <c r="E22" s="42"/>
      <c r="F22" s="42"/>
      <c r="G22" s="121"/>
      <c r="H22" s="104"/>
      <c r="I22" s="104"/>
      <c r="J22" s="104"/>
      <c r="K22" s="46"/>
      <c r="L22" s="34"/>
      <c r="M22" s="45"/>
      <c r="N22" s="45"/>
      <c r="O22" s="45"/>
      <c r="P22" s="36"/>
      <c r="Q22" s="36"/>
      <c r="R22" s="27"/>
      <c r="T22" s="85" t="s">
        <v>51</v>
      </c>
      <c r="U22" s="89" t="s">
        <v>73</v>
      </c>
      <c r="V22" s="89"/>
      <c r="W22" s="89"/>
      <c r="X22" s="89"/>
      <c r="Y22" s="89"/>
      <c r="Z22" s="84"/>
      <c r="AA22" s="89"/>
      <c r="AB22" s="85"/>
      <c r="AC22" s="90" t="s">
        <v>65</v>
      </c>
      <c r="AD22" s="67"/>
    </row>
    <row r="23" spans="1:30" ht="15.75" thickTop="1" x14ac:dyDescent="0.25">
      <c r="A23" s="122"/>
      <c r="B23" s="123"/>
      <c r="C23" s="123"/>
      <c r="D23" s="43"/>
      <c r="E23" s="44"/>
      <c r="F23" s="44"/>
      <c r="G23" s="121"/>
      <c r="H23" s="104"/>
      <c r="I23" s="104"/>
      <c r="J23" s="104"/>
      <c r="K23" s="46"/>
      <c r="L23" s="34"/>
      <c r="M23" s="45"/>
      <c r="N23" s="45"/>
      <c r="O23" s="45"/>
      <c r="P23" s="36"/>
      <c r="Q23" s="36"/>
      <c r="R23" s="27"/>
      <c r="T23" s="85"/>
      <c r="U23" s="101"/>
      <c r="V23" s="101"/>
      <c r="W23" s="101"/>
      <c r="X23" s="101"/>
      <c r="Y23" s="101"/>
      <c r="Z23" s="102"/>
      <c r="AA23" s="101"/>
      <c r="AB23" s="85"/>
      <c r="AC23" s="90"/>
      <c r="AD23" s="67"/>
    </row>
    <row r="24" spans="1:30" x14ac:dyDescent="0.25">
      <c r="A24" s="124"/>
      <c r="B24" s="125"/>
      <c r="C24" s="125"/>
      <c r="D24" s="46"/>
      <c r="E24" s="34"/>
      <c r="F24" s="34"/>
      <c r="G24" s="121"/>
      <c r="H24" s="49"/>
      <c r="I24" s="126"/>
      <c r="J24" s="126"/>
      <c r="K24" s="46"/>
      <c r="L24" s="34"/>
      <c r="M24" s="45"/>
      <c r="N24" s="45"/>
      <c r="O24" s="45"/>
      <c r="P24" s="36"/>
      <c r="Q24" s="36"/>
      <c r="R24" s="27"/>
      <c r="T24" s="85" t="s">
        <v>52</v>
      </c>
      <c r="U24" s="89" t="s">
        <v>53</v>
      </c>
      <c r="V24" s="89"/>
      <c r="W24" s="89"/>
      <c r="X24" s="89"/>
      <c r="Y24" s="89"/>
      <c r="Z24" s="84"/>
      <c r="AA24" s="89"/>
      <c r="AB24" s="85"/>
      <c r="AC24" s="90" t="s">
        <v>65</v>
      </c>
      <c r="AD24" s="67"/>
    </row>
    <row r="25" spans="1:30" ht="33" customHeight="1" x14ac:dyDescent="0.25">
      <c r="A25" s="124"/>
      <c r="B25" s="125"/>
      <c r="C25" s="125"/>
      <c r="D25" s="46"/>
      <c r="E25" s="127"/>
      <c r="F25" s="34"/>
      <c r="G25" s="128"/>
      <c r="H25" s="129"/>
      <c r="I25" s="130"/>
      <c r="J25" s="104"/>
      <c r="K25" s="46"/>
      <c r="L25" s="34"/>
      <c r="M25" s="45"/>
      <c r="N25" s="45"/>
      <c r="O25" s="45"/>
      <c r="P25" s="36"/>
      <c r="Q25" s="36"/>
      <c r="R25" s="27"/>
      <c r="T25" s="85" t="s">
        <v>54</v>
      </c>
      <c r="U25" s="156" t="s">
        <v>82</v>
      </c>
      <c r="V25" s="156"/>
      <c r="W25" s="156"/>
      <c r="X25" s="156"/>
      <c r="Y25" s="156"/>
      <c r="Z25" s="156"/>
      <c r="AA25" s="156"/>
      <c r="AB25" s="157"/>
      <c r="AC25" s="90" t="s">
        <v>66</v>
      </c>
      <c r="AD25" s="67"/>
    </row>
    <row r="26" spans="1:30" ht="22.15" customHeight="1" x14ac:dyDescent="0.25">
      <c r="A26" s="124"/>
      <c r="B26" s="125"/>
      <c r="C26" s="125"/>
      <c r="D26" s="46"/>
      <c r="E26" s="131"/>
      <c r="F26" s="132"/>
      <c r="G26" s="121"/>
      <c r="H26" s="104"/>
      <c r="I26" s="104"/>
      <c r="J26" s="104"/>
      <c r="K26" s="46"/>
      <c r="L26" s="34"/>
      <c r="M26" s="45"/>
      <c r="N26" s="45"/>
      <c r="O26" s="45"/>
      <c r="P26" s="36"/>
      <c r="Q26" s="36"/>
      <c r="R26" s="27"/>
      <c r="T26" s="85" t="s">
        <v>55</v>
      </c>
      <c r="U26" s="89" t="s">
        <v>56</v>
      </c>
      <c r="V26" s="89"/>
      <c r="W26" s="89"/>
      <c r="X26" s="89"/>
      <c r="Y26" s="89"/>
      <c r="Z26" s="84"/>
      <c r="AA26" s="89"/>
      <c r="AB26" s="85"/>
      <c r="AC26" s="90" t="s">
        <v>65</v>
      </c>
      <c r="AD26" s="67"/>
    </row>
    <row r="27" spans="1:30" ht="22.15" customHeight="1" x14ac:dyDescent="0.25">
      <c r="A27" s="124"/>
      <c r="B27" s="125"/>
      <c r="C27" s="125"/>
      <c r="D27" s="46"/>
      <c r="E27" s="103"/>
      <c r="F27" s="103"/>
      <c r="G27" s="121"/>
      <c r="H27" s="133"/>
      <c r="I27" s="104"/>
      <c r="J27" s="104"/>
      <c r="K27" s="46"/>
      <c r="L27" s="34"/>
      <c r="M27" s="45"/>
      <c r="N27" s="45"/>
      <c r="O27" s="45"/>
      <c r="P27" s="36"/>
      <c r="Q27" s="36"/>
      <c r="R27" s="27"/>
      <c r="T27" s="85" t="s">
        <v>67</v>
      </c>
      <c r="U27" s="85" t="s">
        <v>68</v>
      </c>
      <c r="V27" s="85"/>
      <c r="W27" s="85"/>
      <c r="X27" s="85"/>
      <c r="Y27" s="85"/>
      <c r="Z27" s="84"/>
      <c r="AA27" s="85"/>
      <c r="AB27" s="85"/>
      <c r="AC27" s="90" t="s">
        <v>71</v>
      </c>
      <c r="AD27" s="67"/>
    </row>
    <row r="28" spans="1:30" ht="22.15" customHeight="1" x14ac:dyDescent="0.25">
      <c r="A28" s="124"/>
      <c r="B28" s="125"/>
      <c r="C28" s="125"/>
      <c r="D28" s="46"/>
      <c r="E28" s="34"/>
      <c r="F28" s="34"/>
      <c r="G28" s="121"/>
      <c r="H28" s="104"/>
      <c r="I28" s="104"/>
      <c r="J28" s="104"/>
      <c r="K28" s="46"/>
      <c r="L28" s="34"/>
      <c r="M28" s="45"/>
      <c r="N28" s="45"/>
      <c r="O28" s="45"/>
      <c r="P28" s="36"/>
      <c r="Q28" s="36"/>
      <c r="R28" s="27"/>
      <c r="T28" s="86" t="s">
        <v>57</v>
      </c>
      <c r="U28" s="85"/>
      <c r="V28" s="85"/>
      <c r="W28" s="85"/>
      <c r="X28" s="85"/>
      <c r="Y28" s="85"/>
      <c r="Z28" s="84"/>
      <c r="AA28" s="85"/>
      <c r="AB28" s="85"/>
      <c r="AC28" s="85"/>
      <c r="AD28" s="67"/>
    </row>
    <row r="29" spans="1:30" ht="15.75" thickBot="1" x14ac:dyDescent="0.3">
      <c r="A29" s="26"/>
      <c r="B29" s="27"/>
      <c r="C29" s="27"/>
      <c r="D29" s="28"/>
      <c r="E29" s="29"/>
      <c r="F29" s="29"/>
      <c r="G29" s="25"/>
      <c r="T29" s="89" t="s">
        <v>78</v>
      </c>
      <c r="U29" s="85"/>
      <c r="V29" s="85"/>
      <c r="W29" s="85"/>
      <c r="X29" s="85"/>
      <c r="Y29" s="85"/>
      <c r="Z29" s="84"/>
      <c r="AA29" s="85"/>
      <c r="AB29" s="85"/>
      <c r="AC29" s="85"/>
      <c r="AD29" s="67"/>
    </row>
    <row r="30" spans="1:30" x14ac:dyDescent="0.25">
      <c r="A30" s="148" t="s">
        <v>7</v>
      </c>
      <c r="B30" s="138" t="s">
        <v>8</v>
      </c>
      <c r="C30" s="138" t="s">
        <v>9</v>
      </c>
      <c r="D30" s="138" t="s">
        <v>10</v>
      </c>
      <c r="E30" s="138" t="s">
        <v>86</v>
      </c>
      <c r="F30" s="142" t="s">
        <v>87</v>
      </c>
      <c r="G30" s="138" t="s">
        <v>11</v>
      </c>
      <c r="H30" s="142" t="s">
        <v>12</v>
      </c>
      <c r="I30" s="172" t="s">
        <v>13</v>
      </c>
      <c r="J30" s="172" t="s">
        <v>101</v>
      </c>
      <c r="K30" s="144" t="s">
        <v>62</v>
      </c>
      <c r="L30" s="146" t="s">
        <v>61</v>
      </c>
      <c r="M30" s="140" t="s">
        <v>14</v>
      </c>
      <c r="N30" s="174" t="s">
        <v>63</v>
      </c>
      <c r="O30" s="175"/>
      <c r="P30" s="150" t="s">
        <v>75</v>
      </c>
      <c r="Q30" s="151"/>
      <c r="T30" s="89" t="s">
        <v>79</v>
      </c>
      <c r="U30" s="89"/>
      <c r="V30" s="89"/>
      <c r="W30" s="89"/>
      <c r="X30" s="89"/>
      <c r="Y30" s="89"/>
      <c r="Z30" s="84"/>
      <c r="AA30" s="89"/>
      <c r="AB30" s="89"/>
      <c r="AC30" s="89"/>
      <c r="AD30" s="68"/>
    </row>
    <row r="31" spans="1:30" s="6" customFormat="1" ht="37.5" customHeight="1" thickBot="1" x14ac:dyDescent="0.3">
      <c r="A31" s="149"/>
      <c r="B31" s="139"/>
      <c r="C31" s="139"/>
      <c r="D31" s="139"/>
      <c r="E31" s="139"/>
      <c r="F31" s="143"/>
      <c r="G31" s="139"/>
      <c r="H31" s="143"/>
      <c r="I31" s="173"/>
      <c r="J31" s="173"/>
      <c r="K31" s="145"/>
      <c r="L31" s="147"/>
      <c r="M31" s="141"/>
      <c r="N31" s="176"/>
      <c r="O31" s="177"/>
      <c r="P31" s="69" t="s">
        <v>15</v>
      </c>
      <c r="Q31" s="70" t="s">
        <v>16</v>
      </c>
      <c r="T31" s="85" t="s">
        <v>80</v>
      </c>
      <c r="U31" s="85"/>
      <c r="V31" s="85"/>
      <c r="W31" s="85"/>
      <c r="X31" s="85"/>
      <c r="Y31" s="85"/>
      <c r="Z31" s="84"/>
      <c r="AA31" s="85"/>
      <c r="AB31" s="85"/>
      <c r="AC31" s="85"/>
      <c r="AD31" s="67"/>
    </row>
    <row r="32" spans="1:30" ht="38.25" x14ac:dyDescent="0.25">
      <c r="A32" s="160">
        <v>1</v>
      </c>
      <c r="B32" s="163" t="s">
        <v>84</v>
      </c>
      <c r="C32" s="166" t="s">
        <v>85</v>
      </c>
      <c r="D32" s="169">
        <v>12</v>
      </c>
      <c r="E32" s="112" t="s">
        <v>91</v>
      </c>
      <c r="F32" s="113" t="s">
        <v>88</v>
      </c>
      <c r="G32" s="114" t="s">
        <v>89</v>
      </c>
      <c r="H32" s="113" t="s">
        <v>77</v>
      </c>
      <c r="I32" s="115">
        <v>2800</v>
      </c>
      <c r="J32" s="184">
        <f>AVERAGE(I32:I37)</f>
        <v>4250.74</v>
      </c>
      <c r="K32" s="178">
        <f>J32*1.3</f>
        <v>5525.9619999999995</v>
      </c>
      <c r="L32" s="187">
        <f>J32*0.7</f>
        <v>2975.5179999999996</v>
      </c>
      <c r="M32" s="94" t="str">
        <f t="shared" ref="M32:M37" si="0">IF(I32&gt;K$32,"EXCESSIVAMENTE ELEVADO",IF(I32&lt;L$32,"INEXEQUÍVEL","VÁLIDO"))</f>
        <v>INEXEQUÍVEL</v>
      </c>
      <c r="N32" s="99">
        <f>I32/J32</f>
        <v>0.65870883657904278</v>
      </c>
      <c r="O32" s="108" t="s">
        <v>106</v>
      </c>
      <c r="P32" s="153">
        <f>AVERAGE(I33:I36)</f>
        <v>3766.1099999999997</v>
      </c>
      <c r="Q32" s="181">
        <f>P32*D32</f>
        <v>45193.319999999992</v>
      </c>
      <c r="T32" s="135" t="s">
        <v>81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67"/>
    </row>
    <row r="33" spans="1:30" ht="51" x14ac:dyDescent="0.25">
      <c r="A33" s="161"/>
      <c r="B33" s="164"/>
      <c r="C33" s="167"/>
      <c r="D33" s="170"/>
      <c r="E33" s="75" t="s">
        <v>98</v>
      </c>
      <c r="F33" s="24" t="s">
        <v>88</v>
      </c>
      <c r="G33" s="105" t="s">
        <v>99</v>
      </c>
      <c r="H33" s="24" t="s">
        <v>76</v>
      </c>
      <c r="I33" s="35">
        <v>3083</v>
      </c>
      <c r="J33" s="185"/>
      <c r="K33" s="179"/>
      <c r="L33" s="188"/>
      <c r="M33" s="77" t="str">
        <f t="shared" si="0"/>
        <v>VÁLIDO</v>
      </c>
      <c r="N33" s="100"/>
      <c r="O33" s="109"/>
      <c r="P33" s="154"/>
      <c r="Q33" s="182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67"/>
    </row>
    <row r="34" spans="1:30" ht="38.25" x14ac:dyDescent="0.25">
      <c r="A34" s="161"/>
      <c r="B34" s="164"/>
      <c r="C34" s="167"/>
      <c r="D34" s="170"/>
      <c r="E34" s="73" t="s">
        <v>92</v>
      </c>
      <c r="F34" s="24" t="s">
        <v>90</v>
      </c>
      <c r="G34" s="105" t="s">
        <v>93</v>
      </c>
      <c r="H34" s="24" t="s">
        <v>76</v>
      </c>
      <c r="I34" s="35">
        <v>3335</v>
      </c>
      <c r="J34" s="185"/>
      <c r="K34" s="179"/>
      <c r="L34" s="188"/>
      <c r="M34" s="77" t="str">
        <f t="shared" si="0"/>
        <v>VÁLIDO</v>
      </c>
      <c r="N34" s="65"/>
      <c r="O34" s="78"/>
      <c r="P34" s="154"/>
      <c r="Q34" s="182"/>
      <c r="T34" s="136" t="s">
        <v>58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67"/>
    </row>
    <row r="35" spans="1:30" ht="38.25" x14ac:dyDescent="0.25">
      <c r="A35" s="161"/>
      <c r="B35" s="164"/>
      <c r="C35" s="167"/>
      <c r="D35" s="170"/>
      <c r="E35" s="75" t="s">
        <v>102</v>
      </c>
      <c r="F35" s="24" t="s">
        <v>88</v>
      </c>
      <c r="G35" s="105" t="s">
        <v>93</v>
      </c>
      <c r="H35" s="24" t="s">
        <v>76</v>
      </c>
      <c r="I35" s="35">
        <v>3600</v>
      </c>
      <c r="J35" s="185"/>
      <c r="K35" s="179"/>
      <c r="L35" s="188"/>
      <c r="M35" s="77" t="str">
        <f t="shared" si="0"/>
        <v>VÁLIDO</v>
      </c>
      <c r="N35" s="65"/>
      <c r="O35" s="110"/>
      <c r="P35" s="154"/>
      <c r="Q35" s="182"/>
      <c r="T35" s="91"/>
      <c r="U35" s="92"/>
      <c r="V35" s="92"/>
      <c r="W35" s="91"/>
      <c r="X35" s="93"/>
      <c r="Y35" s="93"/>
      <c r="Z35" s="93"/>
      <c r="AA35" s="93"/>
      <c r="AB35" s="93"/>
      <c r="AC35" s="92"/>
    </row>
    <row r="36" spans="1:30" ht="38.25" x14ac:dyDescent="0.25">
      <c r="A36" s="161"/>
      <c r="B36" s="164"/>
      <c r="C36" s="167"/>
      <c r="D36" s="170"/>
      <c r="E36" s="75" t="s">
        <v>94</v>
      </c>
      <c r="F36" s="24" t="s">
        <v>88</v>
      </c>
      <c r="G36" s="106" t="s">
        <v>95</v>
      </c>
      <c r="H36" s="24" t="s">
        <v>96</v>
      </c>
      <c r="I36" s="107">
        <v>5046.4399999999996</v>
      </c>
      <c r="J36" s="185"/>
      <c r="K36" s="179"/>
      <c r="L36" s="188"/>
      <c r="M36" s="77" t="str">
        <f t="shared" si="0"/>
        <v>VÁLIDO</v>
      </c>
      <c r="N36" s="100"/>
      <c r="O36" s="109"/>
      <c r="P36" s="154"/>
      <c r="Q36" s="182"/>
      <c r="T36" s="91"/>
      <c r="U36" s="92"/>
      <c r="V36" s="92"/>
      <c r="W36" s="91"/>
      <c r="X36" s="93"/>
      <c r="Y36" s="93"/>
      <c r="Z36" s="93"/>
      <c r="AA36" s="93"/>
      <c r="AB36" s="93"/>
      <c r="AC36" s="92"/>
    </row>
    <row r="37" spans="1:30" ht="39" thickBot="1" x14ac:dyDescent="0.3">
      <c r="A37" s="162"/>
      <c r="B37" s="165"/>
      <c r="C37" s="168"/>
      <c r="D37" s="171"/>
      <c r="E37" s="116" t="s">
        <v>97</v>
      </c>
      <c r="F37" s="117" t="s">
        <v>90</v>
      </c>
      <c r="G37" s="118" t="s">
        <v>93</v>
      </c>
      <c r="H37" s="117" t="s">
        <v>76</v>
      </c>
      <c r="I37" s="119">
        <v>7640</v>
      </c>
      <c r="J37" s="186"/>
      <c r="K37" s="180"/>
      <c r="L37" s="189"/>
      <c r="M37" s="95" t="str">
        <f t="shared" si="0"/>
        <v>EXCESSIVAMENTE ELEVADO</v>
      </c>
      <c r="N37" s="120">
        <f>(I37-$J$32)/$J$32</f>
        <v>0.79733411123710229</v>
      </c>
      <c r="O37" s="111" t="s">
        <v>107</v>
      </c>
      <c r="P37" s="155"/>
      <c r="Q37" s="183"/>
      <c r="T37" s="91"/>
      <c r="U37" s="92"/>
      <c r="V37" s="158" t="s">
        <v>103</v>
      </c>
      <c r="W37" s="159"/>
      <c r="X37" s="159"/>
      <c r="Y37" s="159"/>
      <c r="Z37" s="93"/>
      <c r="AA37" s="93"/>
      <c r="AB37" s="93"/>
      <c r="AC37" s="92"/>
    </row>
    <row r="38" spans="1:30" s="20" customFormat="1" ht="21.75" customHeight="1" thickBot="1" x14ac:dyDescent="0.3">
      <c r="A38" s="191" t="s">
        <v>83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74">
        <f>SUM(Q32:Q37)</f>
        <v>45193.319999999992</v>
      </c>
    </row>
    <row r="39" spans="1:30" s="81" customFormat="1" ht="21.75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30" ht="114.75" customHeight="1" x14ac:dyDescent="0.25">
      <c r="B40" s="190" t="s">
        <v>108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30" x14ac:dyDescent="0.25">
      <c r="A41" s="82"/>
      <c r="Q41" s="22"/>
    </row>
    <row r="42" spans="1:30" x14ac:dyDescent="0.25">
      <c r="A42" s="82"/>
      <c r="Q42" s="22"/>
    </row>
    <row r="43" spans="1:30" x14ac:dyDescent="0.25">
      <c r="Q43" s="22"/>
    </row>
    <row r="44" spans="1:30" x14ac:dyDescent="0.25">
      <c r="Q44" s="22"/>
    </row>
    <row r="45" spans="1:30" x14ac:dyDescent="0.25">
      <c r="Q45" s="22"/>
    </row>
    <row r="46" spans="1:30" x14ac:dyDescent="0.25">
      <c r="Q46" s="22"/>
    </row>
    <row r="47" spans="1:30" x14ac:dyDescent="0.25">
      <c r="Q47" s="22"/>
    </row>
    <row r="48" spans="1:30" x14ac:dyDescent="0.25">
      <c r="Q48" s="22"/>
    </row>
    <row r="49" spans="17:23" x14ac:dyDescent="0.25">
      <c r="Q49" s="22"/>
    </row>
    <row r="50" spans="17:23" x14ac:dyDescent="0.25">
      <c r="Q50" s="22"/>
    </row>
    <row r="51" spans="17:23" x14ac:dyDescent="0.25">
      <c r="Q51" s="22"/>
    </row>
    <row r="52" spans="17:23" x14ac:dyDescent="0.25">
      <c r="Q52" s="22"/>
    </row>
    <row r="53" spans="17:23" x14ac:dyDescent="0.25">
      <c r="Q53" s="22"/>
    </row>
    <row r="54" spans="17:23" x14ac:dyDescent="0.25">
      <c r="W54" s="22"/>
    </row>
    <row r="65" ht="58.15" customHeight="1" x14ac:dyDescent="0.25"/>
  </sheetData>
  <sortState xmlns:xlrd2="http://schemas.microsoft.com/office/spreadsheetml/2017/richdata2" ref="E33:I37">
    <sortCondition ref="I34:I37"/>
  </sortState>
  <mergeCells count="33">
    <mergeCell ref="B40:Q40"/>
    <mergeCell ref="A38:P38"/>
    <mergeCell ref="J30:J31"/>
    <mergeCell ref="N30:O31"/>
    <mergeCell ref="K32:K37"/>
    <mergeCell ref="I30:I31"/>
    <mergeCell ref="Q32:Q37"/>
    <mergeCell ref="J32:J37"/>
    <mergeCell ref="L32:L37"/>
    <mergeCell ref="F30:F31"/>
    <mergeCell ref="A32:A37"/>
    <mergeCell ref="B32:B37"/>
    <mergeCell ref="C32:C37"/>
    <mergeCell ref="D32:D37"/>
    <mergeCell ref="B30:B31"/>
    <mergeCell ref="C30:C31"/>
    <mergeCell ref="E30:E31"/>
    <mergeCell ref="A8:P8"/>
    <mergeCell ref="T32:AC32"/>
    <mergeCell ref="T34:AC34"/>
    <mergeCell ref="A10:Q10"/>
    <mergeCell ref="D30:D31"/>
    <mergeCell ref="M30:M31"/>
    <mergeCell ref="H30:H31"/>
    <mergeCell ref="K30:K31"/>
    <mergeCell ref="L30:L31"/>
    <mergeCell ref="A30:A31"/>
    <mergeCell ref="G30:G31"/>
    <mergeCell ref="P30:Q30"/>
    <mergeCell ref="I14:P14"/>
    <mergeCell ref="P32:P37"/>
    <mergeCell ref="U25:AB25"/>
    <mergeCell ref="V37:Y37"/>
  </mergeCells>
  <phoneticPr fontId="3" type="noConversion"/>
  <conditionalFormatting sqref="M32:N37">
    <cfRule type="cellIs" dxfId="35" priority="965" operator="lessThan">
      <formula>"K$25"</formula>
    </cfRule>
    <cfRule type="cellIs" dxfId="34" priority="966" operator="greaterThan">
      <formula>"J$25"</formula>
    </cfRule>
  </conditionalFormatting>
  <conditionalFormatting sqref="O32:O33 O36:O37 M32:N37">
    <cfRule type="cellIs" dxfId="33" priority="963" operator="lessThan">
      <formula>"K$25"</formula>
    </cfRule>
    <cfRule type="cellIs" dxfId="32" priority="964" operator="greaterThan">
      <formula>"J&amp;25"</formula>
    </cfRule>
  </conditionalFormatting>
  <conditionalFormatting sqref="M6:O7 M11:O13 M9:O9 M29:O29 M30:M31 M66:O1048576 M39:O39 M41:O41 O32:O33 O36:O37 N42:O65 M32:N37">
    <cfRule type="containsText" dxfId="31" priority="956" operator="containsText" text="Excessivamente elevado">
      <formula>NOT(ISERROR(SEARCH("Excessivamente elevado",M6)))</formula>
    </cfRule>
  </conditionalFormatting>
  <conditionalFormatting sqref="N30">
    <cfRule type="containsText" dxfId="30" priority="893" operator="containsText" text="Excessivamente elevado">
      <formula>NOT(ISERROR(SEARCH("Excessivamente elevado",N30)))</formula>
    </cfRule>
  </conditionalFormatting>
  <conditionalFormatting sqref="M38:O38">
    <cfRule type="containsText" dxfId="29" priority="49" operator="containsText" text="Excessivamente elevado">
      <formula>NOT(ISERROR(SEARCH("Excessivamente elevado",M38)))</formula>
    </cfRule>
  </conditionalFormatting>
  <conditionalFormatting sqref="N36:N37">
    <cfRule type="containsText" dxfId="28" priority="39" operator="containsText" text="Excessivamente elevado">
      <formula>NOT(ISERROR(SEARCH("Excessivamente elevado",N36)))</formula>
    </cfRule>
  </conditionalFormatting>
  <conditionalFormatting sqref="N36:N37">
    <cfRule type="cellIs" dxfId="27" priority="37" operator="lessThan">
      <formula>"K$25"</formula>
    </cfRule>
    <cfRule type="cellIs" dxfId="26" priority="38" operator="greaterThan">
      <formula>"J$25"</formula>
    </cfRule>
  </conditionalFormatting>
  <conditionalFormatting sqref="N36:N37">
    <cfRule type="cellIs" dxfId="25" priority="35" operator="lessThan">
      <formula>"K$25"</formula>
    </cfRule>
    <cfRule type="cellIs" dxfId="24" priority="36" operator="greaterThan">
      <formula>"J&amp;25"</formula>
    </cfRule>
  </conditionalFormatting>
  <conditionalFormatting sqref="O37">
    <cfRule type="cellIs" dxfId="23" priority="29" operator="lessThan">
      <formula>"K$25"</formula>
    </cfRule>
    <cfRule type="cellIs" dxfId="22" priority="30" operator="greaterThan">
      <formula>"J&amp;25"</formula>
    </cfRule>
  </conditionalFormatting>
  <conditionalFormatting sqref="O37">
    <cfRule type="containsText" dxfId="21" priority="28" operator="containsText" text="Excessivamente elevado">
      <formula>NOT(ISERROR(SEARCH("Excessivamente elevado",O37)))</formula>
    </cfRule>
  </conditionalFormatting>
  <conditionalFormatting sqref="N32:N36">
    <cfRule type="containsText" priority="2716" operator="containsText" text="Excessivamente elevado">
      <formula>NOT(ISERROR(SEARCH("Excessivamente elevado",N32)))</formula>
    </cfRule>
    <cfRule type="containsText" dxfId="20" priority="2717" operator="containsText" text="Válido">
      <formula>NOT(ISERROR(SEARCH("Válido",N32)))</formula>
    </cfRule>
    <cfRule type="containsText" dxfId="19" priority="2718" operator="containsText" text="Inexequível">
      <formula>NOT(ISERROR(SEARCH("Inexequível",N32)))</formula>
    </cfRule>
    <cfRule type="aboveAverage" dxfId="18" priority="2719" aboveAverage="0"/>
  </conditionalFormatting>
  <conditionalFormatting sqref="O32:O33">
    <cfRule type="containsText" priority="2726" operator="containsText" text="Excessivamente elevado">
      <formula>NOT(ISERROR(SEARCH("Excessivamente elevado",O32)))</formula>
    </cfRule>
    <cfRule type="containsText" dxfId="17" priority="2727" operator="containsText" text="Válido">
      <formula>NOT(ISERROR(SEARCH("Válido",O32)))</formula>
    </cfRule>
    <cfRule type="containsText" dxfId="16" priority="2728" operator="containsText" text="Inexequível">
      <formula>NOT(ISERROR(SEARCH("Inexequível",O32)))</formula>
    </cfRule>
    <cfRule type="aboveAverage" dxfId="15" priority="2729" aboveAverage="0"/>
  </conditionalFormatting>
  <conditionalFormatting sqref="O36">
    <cfRule type="cellIs" dxfId="14" priority="2" operator="lessThan">
      <formula>"K$25"</formula>
    </cfRule>
    <cfRule type="cellIs" dxfId="13" priority="3" operator="greaterThan">
      <formula>"J&amp;25"</formula>
    </cfRule>
  </conditionalFormatting>
  <conditionalFormatting sqref="O36">
    <cfRule type="containsText" dxfId="12" priority="1" operator="containsText" text="Excessivamente elevado">
      <formula>NOT(ISERROR(SEARCH("Excessivamente elevado",O36)))</formula>
    </cfRule>
  </conditionalFormatting>
  <conditionalFormatting sqref="O36">
    <cfRule type="containsText" priority="4" operator="containsText" text="Excessivamente elevado">
      <formula>NOT(ISERROR(SEARCH("Excessivamente elevado",O36)))</formula>
    </cfRule>
    <cfRule type="containsText" dxfId="11" priority="5" operator="containsText" text="Válido">
      <formula>NOT(ISERROR(SEARCH("Válido",O36)))</formula>
    </cfRule>
    <cfRule type="containsText" dxfId="10" priority="6" operator="containsText" text="Inexequível">
      <formula>NOT(ISERROR(SEARCH("Inexequível",O36)))</formula>
    </cfRule>
    <cfRule type="aboveAverage" dxfId="9" priority="7" aboveAverage="0"/>
  </conditionalFormatting>
  <conditionalFormatting sqref="N36:N37">
    <cfRule type="containsText" priority="2730" operator="containsText" text="Excessivamente elevado">
      <formula>NOT(ISERROR(SEARCH("Excessivamente elevado",N36)))</formula>
    </cfRule>
    <cfRule type="containsText" dxfId="8" priority="2731" operator="containsText" text="Válido">
      <formula>NOT(ISERROR(SEARCH("Válido",N36)))</formula>
    </cfRule>
    <cfRule type="containsText" dxfId="7" priority="2732" operator="containsText" text="Inexequível">
      <formula>NOT(ISERROR(SEARCH("Inexequível",N36)))</formula>
    </cfRule>
    <cfRule type="aboveAverage" dxfId="6" priority="2733" aboveAverage="0"/>
  </conditionalFormatting>
  <conditionalFormatting sqref="O37">
    <cfRule type="containsText" priority="2734" operator="containsText" text="Excessivamente elevado">
      <formula>NOT(ISERROR(SEARCH("Excessivamente elevado",O37)))</formula>
    </cfRule>
    <cfRule type="containsText" dxfId="5" priority="2735" operator="containsText" text="Válido">
      <formula>NOT(ISERROR(SEARCH("Válido",O37)))</formula>
    </cfRule>
    <cfRule type="containsText" dxfId="4" priority="2736" operator="containsText" text="Inexequível">
      <formula>NOT(ISERROR(SEARCH("Inexequível",O37)))</formula>
    </cfRule>
    <cfRule type="aboveAverage" dxfId="3" priority="2737" aboveAverage="0"/>
  </conditionalFormatting>
  <conditionalFormatting sqref="O36 M32:M37">
    <cfRule type="containsText" priority="2738" operator="containsText" text="Excessivamente elevado">
      <formula>NOT(ISERROR(SEARCH("Excessivamente elevado",M32)))</formula>
    </cfRule>
    <cfRule type="containsText" dxfId="2" priority="2739" operator="containsText" text="Válido">
      <formula>NOT(ISERROR(SEARCH("Válido",M32)))</formula>
    </cfRule>
    <cfRule type="containsText" dxfId="1" priority="2740" operator="containsText" text="Inexequível">
      <formula>NOT(ISERROR(SEARCH("Inexequível",M32)))</formula>
    </cfRule>
    <cfRule type="aboveAverage" dxfId="0" priority="2741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194" t="s">
        <v>19</v>
      </c>
      <c r="B1" s="195"/>
      <c r="C1" s="195"/>
      <c r="D1" s="195"/>
      <c r="E1" s="195"/>
      <c r="F1" s="195"/>
      <c r="G1" s="195"/>
      <c r="H1" s="195"/>
    </row>
    <row r="2" spans="1:9" s="6" customFormat="1" ht="30" x14ac:dyDescent="0.25">
      <c r="A2" s="9" t="s">
        <v>7</v>
      </c>
      <c r="B2" s="9" t="s">
        <v>20</v>
      </c>
      <c r="C2" s="11" t="s">
        <v>21</v>
      </c>
      <c r="D2" s="10" t="s">
        <v>22</v>
      </c>
      <c r="E2" s="10" t="s">
        <v>23</v>
      </c>
      <c r="F2" s="12" t="s">
        <v>13</v>
      </c>
      <c r="G2" s="12" t="s">
        <v>24</v>
      </c>
      <c r="H2" s="9" t="s">
        <v>25</v>
      </c>
      <c r="I2" s="2" t="s">
        <v>26</v>
      </c>
    </row>
    <row r="3" spans="1:9" ht="135" x14ac:dyDescent="0.25">
      <c r="A3" s="8">
        <v>122</v>
      </c>
      <c r="B3" s="7">
        <v>4016</v>
      </c>
      <c r="C3" s="21" t="s">
        <v>27</v>
      </c>
      <c r="D3" s="18" t="s">
        <v>28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29</v>
      </c>
      <c r="D4" s="18" t="s">
        <v>30</v>
      </c>
      <c r="E4" s="1">
        <v>1</v>
      </c>
      <c r="F4" s="16">
        <v>194.93</v>
      </c>
      <c r="G4" s="15">
        <f>F4*E4</f>
        <v>194.93</v>
      </c>
      <c r="H4" s="19"/>
      <c r="I4" s="3" t="s">
        <v>31</v>
      </c>
    </row>
    <row r="5" spans="1:9" ht="105" x14ac:dyDescent="0.25">
      <c r="A5" s="8">
        <v>124</v>
      </c>
      <c r="B5" s="7"/>
      <c r="C5" s="21" t="s">
        <v>32</v>
      </c>
      <c r="D5" s="18" t="s">
        <v>33</v>
      </c>
      <c r="E5" s="1">
        <v>2</v>
      </c>
      <c r="F5" s="16">
        <v>116.59</v>
      </c>
      <c r="G5" s="15">
        <f>F5*E5</f>
        <v>233.18</v>
      </c>
      <c r="H5" s="19"/>
      <c r="I5" s="3" t="s">
        <v>34</v>
      </c>
    </row>
    <row r="6" spans="1:9" x14ac:dyDescent="0.25">
      <c r="C6" s="196" t="s">
        <v>17</v>
      </c>
      <c r="D6" s="196"/>
      <c r="E6" s="196"/>
      <c r="F6" s="196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Serviços revisao padronizacao</vt:lpstr>
      <vt:lpstr>GRUPO - 19</vt:lpstr>
      <vt:lpstr>'Serviços revisao padronizacao'!_Hlk16782509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Ideraldo Luiz Carvalho</cp:lastModifiedBy>
  <cp:revision/>
  <cp:lastPrinted>2022-04-25T23:05:42Z</cp:lastPrinted>
  <dcterms:created xsi:type="dcterms:W3CDTF">2020-01-27T17:52:42Z</dcterms:created>
  <dcterms:modified xsi:type="dcterms:W3CDTF">2022-11-23T19:29:55Z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