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showInkAnnotation="0" codeName="EstaPastaDeTrabalho"/>
  <mc:AlternateContent xmlns:mc="http://schemas.openxmlformats.org/markup-compatibility/2006">
    <mc:Choice Requires="x15">
      <x15ac:absPath xmlns:x15ac="http://schemas.microsoft.com/office/spreadsheetml/2010/11/ac" url="W:\SUCOP\SELITA\CPL 2022\03. Licitações\(ok)000_Gêneros Alimentícios (2023) - 0002915-83.2022.4.90.8000\2 Edital\"/>
    </mc:Choice>
  </mc:AlternateContent>
  <xr:revisionPtr revIDLastSave="0" documentId="8_{1E4E49CB-2ACE-4605-B975-E038D725A6D9}" xr6:coauthVersionLast="47" xr6:coauthVersionMax="47" xr10:uidLastSave="{00000000-0000-0000-0000-000000000000}"/>
  <bookViews>
    <workbookView xWindow="-120" yWindow="-120" windowWidth="29040" windowHeight="15840" tabRatio="920" activeTab="5" xr2:uid="{00000000-000D-0000-FFFF-FFFF00000000}"/>
  </bookViews>
  <sheets>
    <sheet name="LOTE I - Diversos" sheetId="83" r:id="rId1"/>
    <sheet name="LOTE II - Frutas" sheetId="87" r:id="rId2"/>
    <sheet name="LOTE III - Frios" sheetId="88" r:id="rId3"/>
    <sheet name="LOTE IV - Açúcar" sheetId="89" r:id="rId4"/>
    <sheet name="ITENS 47 e 48 - Café" sheetId="90" r:id="rId5"/>
    <sheet name="TOTAL" sheetId="48" r:id="rId6"/>
    <sheet name="GRUPO - 19" sheetId="54"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9" i="48" l="1"/>
  <c r="C8" i="48"/>
  <c r="Q23" i="90"/>
  <c r="R23" i="90" s="1"/>
  <c r="Q33" i="90"/>
  <c r="K33" i="90"/>
  <c r="M33" i="90" s="1"/>
  <c r="R33" i="90"/>
  <c r="E5" i="90"/>
  <c r="E4" i="90"/>
  <c r="O29" i="90"/>
  <c r="O21" i="90"/>
  <c r="N29" i="90"/>
  <c r="N28" i="90"/>
  <c r="N27" i="90"/>
  <c r="N26" i="90"/>
  <c r="N25" i="90"/>
  <c r="N24" i="90"/>
  <c r="N23" i="90"/>
  <c r="N21" i="90"/>
  <c r="N22" i="90"/>
  <c r="L23" i="90"/>
  <c r="K23" i="90"/>
  <c r="M23" i="90" s="1"/>
  <c r="R32" i="89"/>
  <c r="Q32" i="89"/>
  <c r="E11" i="89"/>
  <c r="E10" i="89"/>
  <c r="O36" i="89"/>
  <c r="N36" i="89"/>
  <c r="N35" i="89"/>
  <c r="N34" i="89"/>
  <c r="N33" i="89"/>
  <c r="N32" i="89"/>
  <c r="N31" i="89"/>
  <c r="N30" i="89"/>
  <c r="K32" i="89"/>
  <c r="Q23" i="89"/>
  <c r="E5" i="89"/>
  <c r="E4" i="89"/>
  <c r="O29" i="89"/>
  <c r="N29" i="89"/>
  <c r="N27" i="89"/>
  <c r="L23" i="89"/>
  <c r="K23" i="89"/>
  <c r="J29" i="89"/>
  <c r="J28" i="89"/>
  <c r="Q34" i="88"/>
  <c r="P34" i="88"/>
  <c r="J12" i="88"/>
  <c r="J11" i="88"/>
  <c r="N37" i="88"/>
  <c r="P31" i="88"/>
  <c r="P28" i="88"/>
  <c r="P21" i="88"/>
  <c r="P64" i="87"/>
  <c r="P71" i="87"/>
  <c r="O11" i="87"/>
  <c r="O10" i="87"/>
  <c r="N68" i="87"/>
  <c r="N69" i="87"/>
  <c r="M68" i="87"/>
  <c r="M69" i="87"/>
  <c r="J71" i="87"/>
  <c r="O5" i="87"/>
  <c r="O4" i="87"/>
  <c r="N64" i="87"/>
  <c r="P60" i="87"/>
  <c r="Q60" i="87" s="1"/>
  <c r="J18" i="87"/>
  <c r="J17" i="87"/>
  <c r="N63" i="87"/>
  <c r="N58" i="87"/>
  <c r="N57" i="87"/>
  <c r="M58" i="87"/>
  <c r="J60" i="87"/>
  <c r="P51" i="87"/>
  <c r="P47" i="87"/>
  <c r="Q47" i="87" s="1"/>
  <c r="J5" i="87"/>
  <c r="J4" i="87"/>
  <c r="N50" i="87"/>
  <c r="M50" i="87"/>
  <c r="M49" i="87"/>
  <c r="M48" i="87"/>
  <c r="M47" i="87"/>
  <c r="M46" i="87"/>
  <c r="M45" i="87"/>
  <c r="L47" i="87"/>
  <c r="J47" i="87"/>
  <c r="P39" i="87"/>
  <c r="E18" i="87"/>
  <c r="E17" i="87"/>
  <c r="P36" i="87"/>
  <c r="Q36" i="87" s="1"/>
  <c r="E11" i="87"/>
  <c r="E10" i="87"/>
  <c r="J36" i="87"/>
  <c r="K36" i="87" s="1"/>
  <c r="P28" i="87"/>
  <c r="Q28" i="87" s="1"/>
  <c r="E5" i="87"/>
  <c r="E4" i="87"/>
  <c r="L28" i="87"/>
  <c r="J28" i="87"/>
  <c r="K28" i="87" s="1"/>
  <c r="C65" i="83"/>
  <c r="C64" i="83"/>
  <c r="P272" i="83"/>
  <c r="Q272" i="83"/>
  <c r="N275" i="83"/>
  <c r="N271" i="83"/>
  <c r="M275" i="83"/>
  <c r="M273" i="83"/>
  <c r="M272" i="83"/>
  <c r="M271" i="83"/>
  <c r="J272" i="83"/>
  <c r="L272" i="83" s="1"/>
  <c r="P268" i="83"/>
  <c r="P265" i="83"/>
  <c r="P260" i="83"/>
  <c r="P252" i="83"/>
  <c r="J252" i="83"/>
  <c r="P245" i="83"/>
  <c r="I57" i="83"/>
  <c r="I56" i="83"/>
  <c r="Q240" i="83"/>
  <c r="P240" i="83"/>
  <c r="M244" i="83"/>
  <c r="M243" i="83"/>
  <c r="M242" i="83"/>
  <c r="M241" i="83"/>
  <c r="M240" i="83"/>
  <c r="M239" i="83"/>
  <c r="M238" i="83"/>
  <c r="L240" i="83"/>
  <c r="K240" i="83"/>
  <c r="J240" i="83"/>
  <c r="P232" i="83"/>
  <c r="M236" i="83"/>
  <c r="M235" i="83"/>
  <c r="M234" i="83"/>
  <c r="M232" i="83"/>
  <c r="P229" i="83"/>
  <c r="P224" i="83"/>
  <c r="Q224" i="83" s="1"/>
  <c r="P218" i="83"/>
  <c r="Q218" i="83" s="1"/>
  <c r="J218" i="83"/>
  <c r="P213" i="83"/>
  <c r="Q213" i="83" s="1"/>
  <c r="O42" i="83"/>
  <c r="O41" i="83"/>
  <c r="P200" i="83"/>
  <c r="Q200" i="83" s="1"/>
  <c r="J213" i="83"/>
  <c r="N217" i="83" s="1"/>
  <c r="P208" i="83"/>
  <c r="Q208" i="83" s="1"/>
  <c r="J208" i="83"/>
  <c r="L208" i="83" s="1"/>
  <c r="P203" i="83"/>
  <c r="L34" i="83"/>
  <c r="L33" i="83"/>
  <c r="J200" i="83"/>
  <c r="L200" i="83" s="1"/>
  <c r="P193" i="83"/>
  <c r="J193" i="83"/>
  <c r="N198" i="83" s="1"/>
  <c r="I42" i="83"/>
  <c r="I41" i="83"/>
  <c r="J185" i="83"/>
  <c r="N181" i="83" s="1"/>
  <c r="P185" i="83"/>
  <c r="Q185" i="83" s="1"/>
  <c r="I34" i="83"/>
  <c r="I33" i="83"/>
  <c r="N192" i="83"/>
  <c r="P174" i="83"/>
  <c r="Q174" i="83" s="1"/>
  <c r="J155" i="83"/>
  <c r="F42" i="83"/>
  <c r="F41" i="83"/>
  <c r="J175" i="83"/>
  <c r="N171" i="83" s="1"/>
  <c r="P164" i="83"/>
  <c r="C42" i="83"/>
  <c r="C41" i="83"/>
  <c r="P155" i="83"/>
  <c r="P147" i="83"/>
  <c r="C37" i="83"/>
  <c r="C34" i="83"/>
  <c r="C33" i="83"/>
  <c r="P139" i="83"/>
  <c r="J147" i="83"/>
  <c r="O27" i="83"/>
  <c r="O26" i="83"/>
  <c r="O20" i="83"/>
  <c r="O19" i="83"/>
  <c r="P129" i="83"/>
  <c r="Q129" i="83" s="1"/>
  <c r="P117" i="83"/>
  <c r="Q117" i="83" s="1"/>
  <c r="P124" i="83"/>
  <c r="L20" i="83"/>
  <c r="L19" i="83"/>
  <c r="J117" i="83"/>
  <c r="N117" i="83" s="1"/>
  <c r="P109" i="83"/>
  <c r="I27" i="83"/>
  <c r="I26" i="83"/>
  <c r="J109" i="83"/>
  <c r="N109" i="83" s="1"/>
  <c r="P101" i="83"/>
  <c r="Q101" i="83" s="1"/>
  <c r="J101" i="83"/>
  <c r="L103" i="83" s="1"/>
  <c r="U102" i="83"/>
  <c r="L102" i="83"/>
  <c r="J93" i="83"/>
  <c r="L93" i="83" s="1"/>
  <c r="P93" i="83"/>
  <c r="P85" i="83"/>
  <c r="J85" i="83"/>
  <c r="K85" i="83" s="1"/>
  <c r="M91" i="83" s="1"/>
  <c r="F19" i="83"/>
  <c r="P72" i="83"/>
  <c r="P81" i="83"/>
  <c r="F20" i="83"/>
  <c r="J81" i="83"/>
  <c r="L81" i="83" s="1"/>
  <c r="C20" i="83"/>
  <c r="C19" i="83"/>
  <c r="C23" i="83"/>
  <c r="J72" i="83"/>
  <c r="L72" i="83" s="1"/>
  <c r="O37" i="83"/>
  <c r="O34" i="83"/>
  <c r="O33" i="83"/>
  <c r="F45" i="83"/>
  <c r="O23" i="83"/>
  <c r="J130" i="83"/>
  <c r="N129" i="83" s="1"/>
  <c r="P24" i="88"/>
  <c r="J28" i="88"/>
  <c r="L33" i="90" l="1"/>
  <c r="K47" i="87"/>
  <c r="M28" i="87"/>
  <c r="M29" i="87"/>
  <c r="N28" i="87"/>
  <c r="N38" i="87"/>
  <c r="L36" i="87"/>
  <c r="M36" i="87" s="1"/>
  <c r="N34" i="87"/>
  <c r="M38" i="87"/>
  <c r="K272" i="83"/>
  <c r="K213" i="83"/>
  <c r="L213" i="83"/>
  <c r="N212" i="83"/>
  <c r="N199" i="83"/>
  <c r="K208" i="83"/>
  <c r="K200" i="83"/>
  <c r="M200" i="83" s="1"/>
  <c r="M198" i="83"/>
  <c r="K185" i="83"/>
  <c r="N180" i="83"/>
  <c r="L185" i="83"/>
  <c r="N153" i="83"/>
  <c r="N118" i="83"/>
  <c r="N123" i="83"/>
  <c r="N116" i="83"/>
  <c r="N92" i="83"/>
  <c r="K103" i="83"/>
  <c r="N79" i="83"/>
  <c r="N91" i="83"/>
  <c r="X90" i="83"/>
  <c r="X92" i="83" s="1"/>
  <c r="K93" i="83"/>
  <c r="L85" i="83"/>
  <c r="M87" i="83" s="1"/>
  <c r="N86" i="83"/>
  <c r="N85" i="83"/>
  <c r="K81" i="83"/>
  <c r="M82" i="83" s="1"/>
  <c r="N80" i="83"/>
  <c r="N72" i="83"/>
  <c r="K72" i="83"/>
  <c r="J35" i="90"/>
  <c r="J37" i="90"/>
  <c r="J38" i="90"/>
  <c r="J36" i="90"/>
  <c r="J34" i="90"/>
  <c r="J30" i="90"/>
  <c r="J32" i="90"/>
  <c r="J33" i="90"/>
  <c r="J31" i="90"/>
  <c r="Q72" i="83"/>
  <c r="N38" i="90" l="1"/>
  <c r="N30" i="90"/>
  <c r="N37" i="90"/>
  <c r="N36" i="90"/>
  <c r="N35" i="90"/>
  <c r="N33" i="90"/>
  <c r="N32" i="90"/>
  <c r="N31" i="90"/>
  <c r="N34" i="90"/>
  <c r="M34" i="87"/>
  <c r="M37" i="87"/>
  <c r="M35" i="87"/>
  <c r="M212" i="83"/>
  <c r="M214" i="83"/>
  <c r="M215" i="83"/>
  <c r="M216" i="83"/>
  <c r="M217" i="83"/>
  <c r="M213" i="83"/>
  <c r="M209" i="83"/>
  <c r="M208" i="83"/>
  <c r="M210" i="83"/>
  <c r="M211" i="83"/>
  <c r="M207" i="83"/>
  <c r="M202" i="83"/>
  <c r="M201" i="83"/>
  <c r="M199" i="83"/>
  <c r="M188" i="83"/>
  <c r="M181" i="83"/>
  <c r="M189" i="83"/>
  <c r="M182" i="83"/>
  <c r="M190" i="83"/>
  <c r="M183" i="83"/>
  <c r="M191" i="83"/>
  <c r="M184" i="83"/>
  <c r="M192" i="83"/>
  <c r="M186" i="83"/>
  <c r="M187" i="83"/>
  <c r="M185" i="83"/>
  <c r="M180" i="83"/>
  <c r="M105" i="83"/>
  <c r="M107" i="83"/>
  <c r="M106" i="83"/>
  <c r="M104" i="83"/>
  <c r="M93" i="83"/>
  <c r="M98" i="83"/>
  <c r="M95" i="83"/>
  <c r="M101" i="83"/>
  <c r="M102" i="83"/>
  <c r="M103" i="83"/>
  <c r="M108" i="83"/>
  <c r="M92" i="83"/>
  <c r="M81" i="83"/>
  <c r="M83" i="83"/>
  <c r="M74" i="83"/>
  <c r="M77" i="83"/>
  <c r="M73" i="83"/>
  <c r="M78" i="83"/>
  <c r="J27" i="89"/>
  <c r="J26" i="89"/>
  <c r="J25" i="89"/>
  <c r="J24" i="89"/>
  <c r="J23" i="89"/>
  <c r="J35" i="89"/>
  <c r="J32" i="89"/>
  <c r="O30" i="90" l="1"/>
  <c r="O38" i="90"/>
  <c r="J8" i="87"/>
  <c r="N28" i="89" l="1"/>
  <c r="M23" i="89"/>
  <c r="J24" i="90"/>
  <c r="J23" i="90"/>
  <c r="J21" i="90"/>
  <c r="J25" i="90"/>
  <c r="J27" i="90"/>
  <c r="J29" i="90"/>
  <c r="J28" i="90"/>
  <c r="J26" i="90"/>
  <c r="J22" i="90"/>
  <c r="O14" i="87"/>
  <c r="O8" i="87"/>
  <c r="J21" i="87"/>
  <c r="J14" i="87"/>
  <c r="J11" i="87"/>
  <c r="J10" i="87"/>
  <c r="E21" i="87"/>
  <c r="J64" i="87"/>
  <c r="J15" i="88"/>
  <c r="E15" i="88"/>
  <c r="E12" i="88"/>
  <c r="E11" i="88"/>
  <c r="O8" i="88"/>
  <c r="O5" i="88"/>
  <c r="O4" i="88"/>
  <c r="J8" i="88"/>
  <c r="J5" i="88"/>
  <c r="J4" i="88"/>
  <c r="J232" i="83"/>
  <c r="E14" i="89"/>
  <c r="J19" i="87" l="1"/>
  <c r="J20" i="87" s="1"/>
  <c r="N26" i="89"/>
  <c r="N24" i="89"/>
  <c r="E19" i="87"/>
  <c r="E20" i="87" s="1"/>
  <c r="J12" i="87"/>
  <c r="J13" i="87" s="1"/>
  <c r="O12" i="87"/>
  <c r="O13" i="87" s="1"/>
  <c r="J13" i="88"/>
  <c r="J14" i="88" s="1"/>
  <c r="E13" i="88"/>
  <c r="E14" i="88" s="1"/>
  <c r="O6" i="88"/>
  <c r="O7" i="88" s="1"/>
  <c r="J6" i="88"/>
  <c r="J7" i="88" s="1"/>
  <c r="E12" i="89"/>
  <c r="E13" i="89" s="1"/>
  <c r="C68" i="83" l="1"/>
  <c r="O60" i="83"/>
  <c r="O57" i="83"/>
  <c r="O56" i="83"/>
  <c r="O52" i="83"/>
  <c r="O49" i="83"/>
  <c r="O48" i="83"/>
  <c r="L60" i="83"/>
  <c r="L57" i="83"/>
  <c r="L56" i="83"/>
  <c r="L52" i="83"/>
  <c r="L49" i="83"/>
  <c r="L48" i="83"/>
  <c r="I60" i="83"/>
  <c r="I52" i="83"/>
  <c r="I49" i="83"/>
  <c r="I48" i="83"/>
  <c r="F60" i="83"/>
  <c r="F57" i="83"/>
  <c r="F56" i="83"/>
  <c r="F52" i="83"/>
  <c r="F49" i="83"/>
  <c r="F48" i="83"/>
  <c r="C60" i="83"/>
  <c r="C57" i="83"/>
  <c r="C56" i="83"/>
  <c r="C48" i="83"/>
  <c r="C52" i="83"/>
  <c r="C49" i="83"/>
  <c r="O45" i="83"/>
  <c r="L45" i="83"/>
  <c r="L42" i="83"/>
  <c r="L41" i="83"/>
  <c r="C66" i="83" l="1"/>
  <c r="C67" i="83" s="1"/>
  <c r="L37" i="83"/>
  <c r="I45" i="83"/>
  <c r="I37" i="83"/>
  <c r="F37" i="83"/>
  <c r="F34" i="83"/>
  <c r="F33" i="83"/>
  <c r="C45" i="83"/>
  <c r="O30" i="83"/>
  <c r="L30" i="83"/>
  <c r="L27" i="83"/>
  <c r="L26" i="83"/>
  <c r="L23" i="83"/>
  <c r="I30" i="83"/>
  <c r="I23" i="83"/>
  <c r="I20" i="83"/>
  <c r="I19" i="83"/>
  <c r="F30" i="83"/>
  <c r="F27" i="83"/>
  <c r="F26" i="83"/>
  <c r="F23" i="83"/>
  <c r="C30" i="83"/>
  <c r="C27" i="83"/>
  <c r="C26" i="83"/>
  <c r="O58" i="83"/>
  <c r="O59" i="83" s="1"/>
  <c r="O50" i="83"/>
  <c r="O51" i="83" s="1"/>
  <c r="L58" i="83"/>
  <c r="L59" i="83" s="1"/>
  <c r="I50" i="83"/>
  <c r="I51" i="83" s="1"/>
  <c r="I35" i="83" l="1"/>
  <c r="I36" i="83" s="1"/>
  <c r="C43" i="83"/>
  <c r="C44" i="83" s="1"/>
  <c r="F28" i="83"/>
  <c r="F29" i="83" s="1"/>
  <c r="C21" i="83"/>
  <c r="C22" i="83" s="1"/>
  <c r="L21" i="83"/>
  <c r="L22" i="83" s="1"/>
  <c r="O43" i="83"/>
  <c r="O44" i="83" s="1"/>
  <c r="L28" i="83"/>
  <c r="L29" i="83" s="1"/>
  <c r="L50" i="83"/>
  <c r="L51" i="83" s="1"/>
  <c r="F21" i="83"/>
  <c r="F22" i="83" s="1"/>
  <c r="I58" i="83"/>
  <c r="I59" i="83" s="1"/>
  <c r="C50" i="83"/>
  <c r="C51" i="83" s="1"/>
  <c r="F35" i="83"/>
  <c r="F36" i="83" s="1"/>
  <c r="C58" i="83"/>
  <c r="C59" i="83" s="1"/>
  <c r="I43" i="83"/>
  <c r="I44" i="83" s="1"/>
  <c r="I21" i="83"/>
  <c r="I22" i="83" s="1"/>
  <c r="F50" i="83"/>
  <c r="F51" i="83" s="1"/>
  <c r="I28" i="83"/>
  <c r="I29" i="83" s="1"/>
  <c r="F58" i="83"/>
  <c r="F59" i="83" s="1"/>
  <c r="C28" i="83"/>
  <c r="C29" i="83" s="1"/>
  <c r="O28" i="83"/>
  <c r="O29" i="83" s="1"/>
  <c r="C35" i="83"/>
  <c r="C36" i="83" s="1"/>
  <c r="L43" i="83"/>
  <c r="L44" i="83" s="1"/>
  <c r="O35" i="83"/>
  <c r="O36" i="83" s="1"/>
  <c r="F43" i="83"/>
  <c r="F44" i="83" s="1"/>
  <c r="O21" i="83"/>
  <c r="O22" i="83" s="1"/>
  <c r="J268" i="83" l="1"/>
  <c r="J265" i="83"/>
  <c r="J260" i="83"/>
  <c r="J245" i="83"/>
  <c r="N245" i="83" s="1"/>
  <c r="J229" i="83"/>
  <c r="J224" i="83"/>
  <c r="L218" i="83"/>
  <c r="J203" i="83"/>
  <c r="L195" i="83" l="1"/>
  <c r="K195" i="83"/>
  <c r="N193" i="83"/>
  <c r="J164" i="83"/>
  <c r="N155" i="83"/>
  <c r="N148" i="83"/>
  <c r="J139" i="83"/>
  <c r="N139" i="83" s="1"/>
  <c r="J124" i="83"/>
  <c r="K117" i="83"/>
  <c r="M197" i="83" l="1"/>
  <c r="M195" i="83"/>
  <c r="M194" i="83"/>
  <c r="M196" i="83"/>
  <c r="M123" i="83"/>
  <c r="N147" i="83"/>
  <c r="N154" i="83"/>
  <c r="M193" i="83"/>
  <c r="R39" i="90"/>
  <c r="E8" i="90"/>
  <c r="R23" i="89"/>
  <c r="E8" i="89"/>
  <c r="J34" i="88"/>
  <c r="Q31" i="88"/>
  <c r="J31" i="88"/>
  <c r="Q28" i="88"/>
  <c r="K28" i="88"/>
  <c r="Q24" i="88"/>
  <c r="J24" i="88"/>
  <c r="L24" i="88" s="1"/>
  <c r="Q21" i="88"/>
  <c r="J21" i="88"/>
  <c r="L21" i="88" s="1"/>
  <c r="E8" i="88"/>
  <c r="E5" i="88"/>
  <c r="E4" i="88"/>
  <c r="Q71" i="87"/>
  <c r="L71" i="87"/>
  <c r="K71" i="87"/>
  <c r="Q64" i="87"/>
  <c r="L64" i="87"/>
  <c r="K64" i="87"/>
  <c r="Q51" i="87"/>
  <c r="J51" i="87"/>
  <c r="L51" i="87" s="1"/>
  <c r="Q39" i="87"/>
  <c r="J39" i="87"/>
  <c r="E14" i="87"/>
  <c r="E8" i="87"/>
  <c r="Q268" i="83"/>
  <c r="L268" i="83"/>
  <c r="K268" i="83"/>
  <c r="Q265" i="83"/>
  <c r="L265" i="83"/>
  <c r="K265" i="83"/>
  <c r="Q260" i="83"/>
  <c r="L260" i="83"/>
  <c r="K260" i="83"/>
  <c r="Q252" i="83"/>
  <c r="L252" i="83"/>
  <c r="K252" i="83"/>
  <c r="Q245" i="83"/>
  <c r="L245" i="83"/>
  <c r="K245" i="83"/>
  <c r="Q232" i="83"/>
  <c r="L232" i="83"/>
  <c r="K232" i="83"/>
  <c r="Q229" i="83"/>
  <c r="L229" i="83"/>
  <c r="K229" i="83"/>
  <c r="M231" i="83" s="1"/>
  <c r="L224" i="83"/>
  <c r="K224" i="83"/>
  <c r="K218" i="83"/>
  <c r="Q203" i="83"/>
  <c r="L203" i="83"/>
  <c r="K203" i="83"/>
  <c r="Q193" i="83"/>
  <c r="L175" i="83"/>
  <c r="K175" i="83"/>
  <c r="Q164" i="83"/>
  <c r="L164" i="83"/>
  <c r="K164" i="83"/>
  <c r="Q155" i="83"/>
  <c r="L155" i="83"/>
  <c r="K155" i="83"/>
  <c r="Q147" i="83"/>
  <c r="L147" i="83"/>
  <c r="K147" i="83"/>
  <c r="Q139" i="83"/>
  <c r="L139" i="83"/>
  <c r="K139" i="83"/>
  <c r="L130" i="83"/>
  <c r="K130" i="83"/>
  <c r="Q124" i="83"/>
  <c r="L124" i="83"/>
  <c r="K124" i="83"/>
  <c r="L109" i="83"/>
  <c r="L117" i="83"/>
  <c r="M122" i="83" s="1"/>
  <c r="Q109" i="83"/>
  <c r="Q93" i="83"/>
  <c r="R37" i="89" l="1"/>
  <c r="C7" i="48" s="1"/>
  <c r="M148" i="83"/>
  <c r="M177" i="83"/>
  <c r="M173" i="83"/>
  <c r="M145" i="83"/>
  <c r="M167" i="83"/>
  <c r="M172" i="83"/>
  <c r="M174" i="83"/>
  <c r="M175" i="83"/>
  <c r="M176" i="83"/>
  <c r="M178" i="83"/>
  <c r="M179" i="83"/>
  <c r="M171" i="83"/>
  <c r="M162" i="83"/>
  <c r="M161" i="83"/>
  <c r="M163" i="83"/>
  <c r="M156" i="83"/>
  <c r="M155" i="83"/>
  <c r="M157" i="83"/>
  <c r="M159" i="83"/>
  <c r="M158" i="83"/>
  <c r="M160" i="83"/>
  <c r="M152" i="83"/>
  <c r="M147" i="83"/>
  <c r="M151" i="83"/>
  <c r="M135" i="83"/>
  <c r="M136" i="83"/>
  <c r="M138" i="83"/>
  <c r="M137" i="83"/>
  <c r="M130" i="83"/>
  <c r="M129" i="83"/>
  <c r="M131" i="83"/>
  <c r="M132" i="83"/>
  <c r="M133" i="83"/>
  <c r="M134" i="83"/>
  <c r="M140" i="83"/>
  <c r="M118" i="83"/>
  <c r="M120" i="83"/>
  <c r="M246" i="83"/>
  <c r="M247" i="83"/>
  <c r="Q38" i="88"/>
  <c r="C6" i="48" s="1"/>
  <c r="Q74" i="87"/>
  <c r="C5" i="48" s="1"/>
  <c r="K60" i="87"/>
  <c r="L31" i="88"/>
  <c r="N31" i="88"/>
  <c r="L34" i="88"/>
  <c r="L39" i="87"/>
  <c r="N44" i="87"/>
  <c r="M90" i="83"/>
  <c r="M168" i="83"/>
  <c r="N23" i="89"/>
  <c r="N25" i="89"/>
  <c r="M32" i="89"/>
  <c r="M73" i="87"/>
  <c r="M72" i="87"/>
  <c r="M64" i="87"/>
  <c r="M66" i="87"/>
  <c r="M67" i="87"/>
  <c r="M71" i="87"/>
  <c r="M128" i="83"/>
  <c r="M146" i="83"/>
  <c r="M144" i="83"/>
  <c r="M143" i="83"/>
  <c r="M142" i="83"/>
  <c r="M141" i="83"/>
  <c r="E6" i="88"/>
  <c r="E7" i="88" s="1"/>
  <c r="M274" i="83"/>
  <c r="M268" i="83"/>
  <c r="M270" i="83"/>
  <c r="M269" i="83"/>
  <c r="M267" i="83"/>
  <c r="M266" i="83"/>
  <c r="M265" i="83"/>
  <c r="M263" i="83"/>
  <c r="M262" i="83"/>
  <c r="M264" i="83"/>
  <c r="M260" i="83"/>
  <c r="M261" i="83"/>
  <c r="M259" i="83"/>
  <c r="M258" i="83"/>
  <c r="M257" i="83"/>
  <c r="M256" i="83"/>
  <c r="M255" i="83"/>
  <c r="M251" i="83"/>
  <c r="M253" i="83"/>
  <c r="M252" i="83"/>
  <c r="M254" i="83"/>
  <c r="M250" i="83"/>
  <c r="M249" i="83"/>
  <c r="M248" i="83"/>
  <c r="M245" i="83"/>
  <c r="M227" i="83"/>
  <c r="M228" i="83"/>
  <c r="M233" i="83"/>
  <c r="M237" i="83"/>
  <c r="M229" i="83"/>
  <c r="M230" i="83"/>
  <c r="M154" i="83"/>
  <c r="M153" i="83"/>
  <c r="M139" i="83"/>
  <c r="M226" i="83"/>
  <c r="M224" i="83"/>
  <c r="M225" i="83"/>
  <c r="M222" i="83"/>
  <c r="M223" i="83"/>
  <c r="M219" i="83"/>
  <c r="M218" i="83"/>
  <c r="M220" i="83"/>
  <c r="M203" i="83"/>
  <c r="M206" i="83"/>
  <c r="M205" i="83"/>
  <c r="M204" i="83"/>
  <c r="M169" i="83"/>
  <c r="M166" i="83"/>
  <c r="M165" i="83"/>
  <c r="M164" i="83"/>
  <c r="M170" i="83"/>
  <c r="M127" i="83"/>
  <c r="M125" i="83"/>
  <c r="M124" i="83"/>
  <c r="M121" i="83"/>
  <c r="M117" i="83"/>
  <c r="M84" i="83"/>
  <c r="M119" i="83"/>
  <c r="M149" i="83"/>
  <c r="M150" i="83"/>
  <c r="M126" i="83"/>
  <c r="E6" i="90"/>
  <c r="E7" i="90" s="1"/>
  <c r="E6" i="89"/>
  <c r="E7" i="89" s="1"/>
  <c r="L32" i="89"/>
  <c r="K24" i="88"/>
  <c r="L28" i="88"/>
  <c r="M28" i="88" s="1"/>
  <c r="L60" i="87"/>
  <c r="E6" i="87"/>
  <c r="E7" i="87" s="1"/>
  <c r="M65" i="87"/>
  <c r="E12" i="87"/>
  <c r="E13" i="87" s="1"/>
  <c r="K34" i="88"/>
  <c r="K31" i="88"/>
  <c r="K21" i="88"/>
  <c r="K39" i="87"/>
  <c r="K51" i="87"/>
  <c r="M70" i="87"/>
  <c r="M33" i="87"/>
  <c r="K109" i="83"/>
  <c r="M63" i="87" l="1"/>
  <c r="M62" i="87"/>
  <c r="M61" i="87"/>
  <c r="M60" i="87"/>
  <c r="M59" i="87"/>
  <c r="M57" i="87"/>
  <c r="M110" i="83"/>
  <c r="M113" i="83"/>
  <c r="M112" i="83"/>
  <c r="M114" i="83"/>
  <c r="M115" i="83"/>
  <c r="M109" i="83"/>
  <c r="M29" i="88"/>
  <c r="M30" i="88"/>
  <c r="M56" i="87"/>
  <c r="M54" i="87"/>
  <c r="M55" i="87"/>
  <c r="M42" i="87"/>
  <c r="M43" i="87"/>
  <c r="M44" i="87"/>
  <c r="M25" i="88"/>
  <c r="M26" i="88"/>
  <c r="L35" i="83"/>
  <c r="L36" i="83" s="1"/>
  <c r="M94" i="83"/>
  <c r="M99" i="83"/>
  <c r="M111" i="83"/>
  <c r="M96" i="83"/>
  <c r="M100" i="83"/>
  <c r="M97" i="83"/>
  <c r="M116" i="83"/>
  <c r="M24" i="88"/>
  <c r="M27" i="88"/>
  <c r="M37" i="88"/>
  <c r="M36" i="88"/>
  <c r="M35" i="88"/>
  <c r="M34" i="88"/>
  <c r="M31" i="88"/>
  <c r="M33" i="88"/>
  <c r="M32" i="88"/>
  <c r="M21" i="88"/>
  <c r="M23" i="88"/>
  <c r="M22" i="88"/>
  <c r="M41" i="87"/>
  <c r="M40" i="87"/>
  <c r="M39" i="87"/>
  <c r="M32" i="87"/>
  <c r="M31" i="87"/>
  <c r="M30" i="87"/>
  <c r="M53" i="87"/>
  <c r="M52" i="87"/>
  <c r="M51" i="87"/>
  <c r="O6" i="87" l="1"/>
  <c r="O7" i="87" s="1"/>
  <c r="J6" i="87"/>
  <c r="J7" i="87" s="1"/>
  <c r="Q85" i="83" l="1"/>
  <c r="Q81" i="83"/>
  <c r="Q276" i="83" l="1"/>
  <c r="C4" i="48" l="1"/>
  <c r="C10" i="48" s="1"/>
  <c r="M89" i="83"/>
  <c r="M85" i="83"/>
  <c r="M88" i="83"/>
  <c r="M86" i="83"/>
  <c r="G5" i="54" l="1"/>
  <c r="G4" i="54" l="1"/>
  <c r="G3" i="54"/>
  <c r="G6" i="54" l="1"/>
  <c r="K73" i="83"/>
  <c r="L73" i="83"/>
  <c r="M75" i="83" l="1"/>
  <c r="M72" i="83"/>
  <c r="M80" i="83"/>
  <c r="M76" i="83"/>
  <c r="M79" i="83"/>
</calcChain>
</file>

<file path=xl/sharedStrings.xml><?xml version="1.0" encoding="utf-8"?>
<sst xmlns="http://schemas.openxmlformats.org/spreadsheetml/2006/main" count="1814" uniqueCount="660">
  <si>
    <t>MÉDIA</t>
  </si>
  <si>
    <t>DESVIO PADRÃO AMOSTRAL</t>
  </si>
  <si>
    <t>MÉTODO ESTATÍSCO</t>
  </si>
  <si>
    <t>PREÇO MÍNIMO</t>
  </si>
  <si>
    <t>ITEM</t>
  </si>
  <si>
    <t>ESPECIFICAÇÃO / FORMATO</t>
  </si>
  <si>
    <t>UND</t>
  </si>
  <si>
    <t>QTD.</t>
  </si>
  <si>
    <t>EMPRESAS</t>
  </si>
  <si>
    <t>PORTE</t>
  </si>
  <si>
    <t>VALOR
UNIT.</t>
  </si>
  <si>
    <t>AVALIÇÃO</t>
  </si>
  <si>
    <t>MÉDIAS/MEDIANA</t>
  </si>
  <si>
    <t>Valor unit.</t>
  </si>
  <si>
    <t>Valor total</t>
  </si>
  <si>
    <t>TOTAL:</t>
  </si>
  <si>
    <t>COEFICIENTE DE VARIAÇÃO (%)</t>
  </si>
  <si>
    <t>COTAÇÕES</t>
  </si>
  <si>
    <t>PARÂMETRO</t>
  </si>
  <si>
    <t>30% acima /média</t>
  </si>
  <si>
    <t>75% abaixo da media</t>
  </si>
  <si>
    <t>KG</t>
  </si>
  <si>
    <t>GRUPO 19 - MATERIAIS PARA VEDAÇÃO</t>
  </si>
  <si>
    <t>SINAPI</t>
  </si>
  <si>
    <t>ESPECIFICAÇÃO</t>
  </si>
  <si>
    <t>UNID.</t>
  </si>
  <si>
    <t>QTD</t>
  </si>
  <si>
    <t>VALOR
TOTAL</t>
  </si>
  <si>
    <t>IMAGEM PARA
REFERÊNCIA</t>
  </si>
  <si>
    <t>Link</t>
  </si>
  <si>
    <r>
      <t xml:space="preserve">MANTA ASFÁLTICA
</t>
    </r>
    <r>
      <rPr>
        <sz val="11"/>
        <color rgb="FF000000"/>
        <rFont val="Calibri"/>
        <family val="2"/>
        <scheme val="minor"/>
      </rPr>
      <t>- Comprimento: 10 metros;
- Largura: 100 cm;
- Espessura: 3mm;
- Estado Físico: Sólido;
- Cor: Preto;
- Acabamento: Rugoso;
- Rolo;
- Ref: Marca VIAPOL, Modelo: LAGE GLASS.</t>
    </r>
  </si>
  <si>
    <t>m²</t>
  </si>
  <si>
    <r>
      <t xml:space="preserve">PRIMER PARA MANTA ASFÁLTICA
</t>
    </r>
    <r>
      <rPr>
        <sz val="11"/>
        <color rgb="FF000000"/>
        <rFont val="Calibri"/>
        <family val="2"/>
        <scheme val="minor"/>
      </rPr>
      <t>- Conteúdo: 18 Litros;
- Cor: Preta;
- Rendimento: 60m²;
- Tempo de secagem: 6 horas;
- Para aplicação da manta asfáltica, lajes, piscinas, reservatórios;
- Ref: Marca VEDACIT.</t>
    </r>
  </si>
  <si>
    <t>Lata</t>
  </si>
  <si>
    <t>https://www.leroymerlin.com.br/primer-manta-vedacit-18l-preta-vedacit_87006402</t>
  </si>
  <si>
    <r>
      <t xml:space="preserve">IMPERMEABILIZANTE 
</t>
    </r>
    <r>
      <rPr>
        <sz val="11"/>
        <color rgb="FF000000"/>
        <rFont val="Calibri"/>
        <family val="2"/>
        <scheme val="minor"/>
      </rPr>
      <t>- Argamassa Polimérica;
- Cor: Cinza;
- Conteúdo da Embalagem: Líquido+Pó;
- Peso do produto: 18 kg;
- Rendimento: 6 m²;
- Ref: Marca: SIKA, Linha: SIKA TOP 107.</t>
    </r>
  </si>
  <si>
    <t>Caixa</t>
  </si>
  <si>
    <t>https://www.leroymerlin.com.br/impermeabilizante-sika-top-107-cinza-argamassa-aditivo-18kg_86693376?store_code=23&amp;gclid=EAIaIQobChMIirud95f76wIVUw-RCh3fkQbJEAYYASABEgLGdfD_BwE</t>
  </si>
  <si>
    <t>TOTAL DOS GRUPOS/ITENS</t>
  </si>
  <si>
    <t>GRUPO/ITEM</t>
  </si>
  <si>
    <t>MODALIDADE</t>
  </si>
  <si>
    <t>TOTAL - licitação</t>
  </si>
  <si>
    <t>ME</t>
  </si>
  <si>
    <t>MÉDIA
valores</t>
  </si>
  <si>
    <t>EPP</t>
  </si>
  <si>
    <t>LEVANTAMENTO/GERENCIAMENTO DE RISCOS:</t>
  </si>
  <si>
    <t>OBSERVAÇÕES IMPORTANTES PARA LEVANTAMENTO DE RISCOS:</t>
  </si>
  <si>
    <t>RESPOSTA:</t>
  </si>
  <si>
    <t xml:space="preserve">1. </t>
  </si>
  <si>
    <t>Prazo de entrega diferenciado?</t>
  </si>
  <si>
    <t>2.</t>
  </si>
  <si>
    <t>Garantia adicional fora a do produto?</t>
  </si>
  <si>
    <t>3.</t>
  </si>
  <si>
    <t>Há serviços de instalação incluído?</t>
  </si>
  <si>
    <t>4.</t>
  </si>
  <si>
    <t>O produto comercializado em dólar?</t>
  </si>
  <si>
    <t>5.</t>
  </si>
  <si>
    <t>O valor estimado sugere contratação exclusiva para ME e EPP?</t>
  </si>
  <si>
    <t>6.</t>
  </si>
  <si>
    <t>Há, pelo menos, 3 empresas ME e EPP participando da cotação?</t>
  </si>
  <si>
    <t>7.</t>
  </si>
  <si>
    <t>Há flagrante diferença de preços entre ME/EPP e ampla concorrência?</t>
  </si>
  <si>
    <t>8.</t>
  </si>
  <si>
    <t>Há indício de monopólio ?</t>
  </si>
  <si>
    <t>9.</t>
  </si>
  <si>
    <t>Há flagrante diferença de preços entre o mapa e o valor inicialmente orçado nos estudos tecnicos preliminares?</t>
  </si>
  <si>
    <t>10.</t>
  </si>
  <si>
    <t>Há notícias mercadológicas que indiquema ausência de matéria prima no mercado e/ou aumento expressivo de preços em mídias oficiais?</t>
  </si>
  <si>
    <t>GERENCIAMENTO DOS RISCOS:</t>
  </si>
  <si>
    <r>
      <rPr>
        <b/>
        <sz val="11"/>
        <color rgb="FFC00000"/>
        <rFont val="Calibri"/>
        <family val="2"/>
        <scheme val="minor"/>
      </rPr>
      <t>*</t>
    </r>
    <r>
      <rPr>
        <sz val="11"/>
        <color theme="1"/>
        <rFont val="Calibri"/>
        <family val="2"/>
        <scheme val="minor"/>
      </rPr>
      <t>Os potenciais riscos devem ser explicitados na informação da unidade.</t>
    </r>
  </si>
  <si>
    <r>
      <rPr>
        <b/>
        <sz val="11"/>
        <color rgb="FFC00000"/>
        <rFont val="Calibri"/>
        <family val="2"/>
        <scheme val="minor"/>
      </rPr>
      <t>*</t>
    </r>
    <r>
      <rPr>
        <sz val="11"/>
        <color theme="1"/>
        <rFont val="Calibri"/>
        <family val="2"/>
        <scheme val="minor"/>
      </rPr>
      <t>Os riscos que influenciam diretemente na seleção do fornecedor devem ser encaminhados à Seção de Licitações.</t>
    </r>
  </si>
  <si>
    <r>
      <rPr>
        <b/>
        <sz val="11"/>
        <color rgb="FFC00000"/>
        <rFont val="Calibri"/>
        <family val="2"/>
        <scheme val="minor"/>
      </rPr>
      <t>*</t>
    </r>
    <r>
      <rPr>
        <sz val="11"/>
        <color theme="1"/>
        <rFont val="Calibri"/>
        <family val="2"/>
        <scheme val="minor"/>
      </rPr>
      <t xml:space="preserve"> Juntar aos autos a relação de possíveis fornecedores que foram consultados e não enviaram propostas.</t>
    </r>
  </si>
  <si>
    <t>OBSERVAÇÕES
AVALIAÇÃO</t>
  </si>
  <si>
    <t>Superior a média dos preços obtidos</t>
  </si>
  <si>
    <t>-</t>
  </si>
  <si>
    <t>NÃO</t>
  </si>
  <si>
    <t>SIM</t>
  </si>
  <si>
    <t>&lt;</t>
  </si>
  <si>
    <t>&gt; - diferenç pequena</t>
  </si>
  <si>
    <t>11.</t>
  </si>
  <si>
    <t>Observar se os preços de internet não estão abarcando promoções temporais e/ou quantitativas que possam influcienciar no preço de forma. Foi incluído ainda o custos dos fretes</t>
  </si>
  <si>
    <r>
      <rPr>
        <b/>
        <sz val="11"/>
        <color rgb="FFC00000"/>
        <rFont val="Calibri"/>
        <family val="2"/>
        <scheme val="minor"/>
      </rPr>
      <t>*</t>
    </r>
    <r>
      <rPr>
        <sz val="11"/>
        <color theme="1"/>
        <rFont val="Calibri"/>
        <family val="2"/>
        <scheme val="minor"/>
      </rPr>
      <t>Observar se há proposta direta com fornecedor que também esteja fornecendo para a administração (ARP</t>
    </r>
    <r>
      <rPr>
        <sz val="11"/>
        <color theme="1"/>
        <rFont val="Calibri"/>
        <family val="2"/>
        <scheme val="minor"/>
      </rPr>
      <t xml:space="preserve"> </t>
    </r>
    <r>
      <rPr>
        <sz val="11"/>
        <color theme="1"/>
        <rFont val="Calibri"/>
        <family val="2"/>
        <scheme val="minor"/>
      </rPr>
      <t>e contratos) em preço manifestamente inferior, com vistas ao questionamento e análise crítica.</t>
    </r>
  </si>
  <si>
    <t>TOTAL</t>
  </si>
  <si>
    <t>LOTE I - Produtos Diversos</t>
  </si>
  <si>
    <t>CAIXA</t>
  </si>
  <si>
    <t>Comprasnet</t>
  </si>
  <si>
    <t>Mam Ribeiro Comércio de Alimentos
CNPJ 11.020.389/0001-53</t>
  </si>
  <si>
    <t>Novidades Comércio e Representações Ltda
CNPJ: 15.897.556/0001-08</t>
  </si>
  <si>
    <t>Sítio eletronico
://www.casaamazonas.com/cafezinho/adocante/adocante-sache-aspartame-c-50
 Acesso em 26/08/2022</t>
  </si>
  <si>
    <t>ITEM: 01</t>
  </si>
  <si>
    <t>Sítio eletronico
://www.mercadolivre.com
 Acesso em 26/08/2022</t>
  </si>
  <si>
    <t>Mercado Livre</t>
  </si>
  <si>
    <t>CJF</t>
  </si>
  <si>
    <t>Arcanjos Comercial de Alimentos Eirelli
CNPJ: 19.600.228/0001-40</t>
  </si>
  <si>
    <t>Ministério da Educação - FUB</t>
  </si>
  <si>
    <t>CDV Comercial de Alimentos Eireli
CNPJ: 05.205.399/0001-60</t>
  </si>
  <si>
    <t>Sítio eletrônico
www.magazineluiza.com
Acesso em 26/08/2022</t>
  </si>
  <si>
    <t>Magazine Luiza</t>
  </si>
  <si>
    <t>MC Comércio de Alimentos e Transportes Ltda
CNPJ: 39.648.812/0001-06</t>
  </si>
  <si>
    <t>Ministério da Defesa</t>
  </si>
  <si>
    <t>Proativa Comércio de Alimentos Ltda
CNPJ: 20.595.141/0001-01</t>
  </si>
  <si>
    <t>Sítio eletrônico www.casasbahia.com Acesso em 26/08/22</t>
  </si>
  <si>
    <t>Casas Bahia</t>
  </si>
  <si>
    <t>Sítio eletrônico www.hortisabor.com Acesso em 26/08/22</t>
  </si>
  <si>
    <t>Empório Hortisabor</t>
  </si>
  <si>
    <t>ITEM: 02</t>
  </si>
  <si>
    <t>ITEM: 03</t>
  </si>
  <si>
    <t>Conselho Federal de Medicina</t>
  </si>
  <si>
    <t>Jarda Comercial de Alimentos Eirelli
CNPJ: 04.119.118/0001-94</t>
  </si>
  <si>
    <t>ITEM: 04</t>
  </si>
  <si>
    <t>Maria Braga da Silva
CNPJ: 15.459.213/0001-53</t>
  </si>
  <si>
    <t>Sítio eletrônico www.supernosso.com Acesso em 26/08/22</t>
  </si>
  <si>
    <t>Super Nosso</t>
  </si>
  <si>
    <t>ITEM: 05</t>
  </si>
  <si>
    <t>Mercado Primieri Ltda
CNPJ: 00.836.322/0001-75</t>
  </si>
  <si>
    <t>Osana Ramos da Silva Dist. De Alimentos
CNPJ: 39.990.729/0001-98</t>
  </si>
  <si>
    <t>Polpa de acerola embalado em pacote com 4 unidades de 100g cada, peso líquido 400g, ingredientes: polpa de fruta 100% natural.</t>
  </si>
  <si>
    <t>Polpa de caju, embalado em pacote com 4 unidade de 100g cada, peso líquido 400g, ingredientes: polpa de fruta 100% natural.</t>
  </si>
  <si>
    <t xml:space="preserve">Polpa de cupuaçu, pacote com 4 unidades de 100g cada, peso líquido 400g, ingredientes: polpa de fruta 100% natural. </t>
  </si>
  <si>
    <t xml:space="preserve">Polpa de graviola, pacote com 4 unidades de 100g cada, peso líquido 400g, ingredientes: polpa de fruta 100% natural. </t>
  </si>
  <si>
    <t>PCT</t>
  </si>
  <si>
    <t>Abacaxi pérola</t>
  </si>
  <si>
    <t>Coco verde</t>
  </si>
  <si>
    <t>Laranja pêra</t>
  </si>
  <si>
    <t>Mamão formosa</t>
  </si>
  <si>
    <t>Manga palmer</t>
  </si>
  <si>
    <t>Melancia</t>
  </si>
  <si>
    <t>Melão de redinha</t>
  </si>
  <si>
    <t>Uva verde thompson sem semente</t>
  </si>
  <si>
    <t>LOTE II - Frutas</t>
  </si>
  <si>
    <t>LOTE III - Frios</t>
  </si>
  <si>
    <t>LOTE V - Café</t>
  </si>
  <si>
    <t>LOTE IV - Açúcar</t>
  </si>
  <si>
    <t>Angeloni Super</t>
  </si>
  <si>
    <t>Sítio eletrônico:
https://www.angeloni.com.br/super/p/biscoito-piraque-agua-com-gergelim-240g-4491972
em 26/08/22</t>
  </si>
  <si>
    <t>SECRETARIA DA SEGURANCA PUBLICA COMANDO POLIC.INTERIOR-(CPI-8-CEL PM S.FILHO</t>
  </si>
  <si>
    <t>www.bec.sp.gov.br</t>
  </si>
  <si>
    <t>Sítio www.mercadolivre.com Acesso em 26/08</t>
  </si>
  <si>
    <t>Mercado livre</t>
  </si>
  <si>
    <t>Super José</t>
  </si>
  <si>
    <t>Sítio http://www.supermercadossaojose.com.br/ Acesso em 26/08</t>
  </si>
  <si>
    <t>COMPRASNET</t>
  </si>
  <si>
    <t>Sitio: Supermercadosaocrisostomo.com: 
Acesso 26/08</t>
  </si>
  <si>
    <t>Super Mercado São Crisostomo</t>
  </si>
  <si>
    <t>Sítio: Alphamercado.com
Acesso 26/08</t>
  </si>
  <si>
    <t>Alpha Mercado</t>
  </si>
  <si>
    <t>DOMINIO AMPLO</t>
  </si>
  <si>
    <t>Casa Santa Luiza</t>
  </si>
  <si>
    <t>CasaSantaLuzia.com 
Acesso em 26/08</t>
  </si>
  <si>
    <t>Apoio Entrega</t>
  </si>
  <si>
    <t>ApoioEntrega.com:
Acesso em 26/08</t>
  </si>
  <si>
    <t>Carrefour</t>
  </si>
  <si>
    <t>Carrefour.com:
Acesso em 26/08</t>
  </si>
  <si>
    <t>Extra</t>
  </si>
  <si>
    <t>Extra.com.br</t>
  </si>
  <si>
    <t>drogasil.com.br</t>
  </si>
  <si>
    <t>Garcia Supermercados</t>
  </si>
  <si>
    <t>Garciasupermercados.com.br</t>
  </si>
  <si>
    <t>Bistek Supermercados</t>
  </si>
  <si>
    <t>Bistek Supermercados.com.br</t>
  </si>
  <si>
    <t>Pão de açúcar</t>
  </si>
  <si>
    <t>paodeacucar.com.br</t>
  </si>
  <si>
    <t>SECRETARIA DE ESTADO INDÚSTRIA, CIÊNCIA E TECNOLOGIA-AC</t>
  </si>
  <si>
    <t>SECRETARIA DA SEGURANCA PUBLICA 8.DEL.SECC.POLICIA JUDICIARIA DA CAPITAL - SP</t>
  </si>
  <si>
    <t>drogaraia.com.br 
Anexo:21.1</t>
  </si>
  <si>
    <t>Natural da Terra</t>
  </si>
  <si>
    <t>Naturaldaterra.com.br</t>
  </si>
  <si>
    <t>Sonda Supermercados</t>
  </si>
  <si>
    <t>magazineluiza.com.br</t>
  </si>
  <si>
    <t>Casa Santa Luzia</t>
  </si>
  <si>
    <t>Super São José</t>
  </si>
  <si>
    <t>Supersaojose.com
Acesso em 26/08</t>
  </si>
  <si>
    <t>paodeacucar.com.br
Acesso em 26/08</t>
  </si>
  <si>
    <t>https://www.clubeextra.com.br/ 
Acesso em 26/08</t>
  </si>
  <si>
    <t>Villa Lourdes</t>
  </si>
  <si>
    <t>Villalourdes.com.br
Acesso em 26/08</t>
  </si>
  <si>
    <t>Sonda Delivery</t>
  </si>
  <si>
    <t>saondelivery.com.br
Acesso em 26/08</t>
  </si>
  <si>
    <t>SuperMago</t>
  </si>
  <si>
    <t>Supermago.com.br
Acesso em 26/08</t>
  </si>
  <si>
    <t>Shopee</t>
  </si>
  <si>
    <t>Shopee.com
Acesso em 26/08</t>
  </si>
  <si>
    <t>Garciasupermercados.com.br Acesso em 26/08</t>
  </si>
  <si>
    <t>Mercadolivre.com
Acesso em 26/08</t>
  </si>
  <si>
    <t>Extra.com.br Acesso em 26/08</t>
  </si>
  <si>
    <t>magazineluiza.com.br acesso em 26/08</t>
  </si>
  <si>
    <t>Lojas Bemol</t>
  </si>
  <si>
    <t>Lojasbemol.com.br Acesso em 26/08</t>
  </si>
  <si>
    <t>Jordão Supermercados</t>
  </si>
  <si>
    <t>Jordaosupermercados.com.br Acesso em 26/08</t>
  </si>
  <si>
    <t>Rede Compras</t>
  </si>
  <si>
    <t>redecompras.om.br
Acesso em 26/08</t>
  </si>
  <si>
    <t>Super Mercadinhos Saão Luis</t>
  </si>
  <si>
    <t>Supermercadinhossaoluis.com.br Acesso em 26/08</t>
  </si>
  <si>
    <t>IDEAL</t>
  </si>
  <si>
    <t>idealsupermercados.com.br Acesso em 26/08</t>
  </si>
  <si>
    <t>Super Mercadinhos São Luis</t>
  </si>
  <si>
    <t>Coner shop By Uber</t>
  </si>
  <si>
    <t>https://cornershopapp.com/ Acesso em 26/08</t>
  </si>
  <si>
    <t>PEI-23145-258273</t>
  </si>
  <si>
    <t>www.peintegrado.pe.gov.br</t>
  </si>
  <si>
    <t>pontofrio.com.br Acesso em 26/08</t>
  </si>
  <si>
    <t>Drogalider</t>
  </si>
  <si>
    <t>Drogalider.com.br Acesso em  26/08</t>
  </si>
  <si>
    <t>Lojas Americanas</t>
  </si>
  <si>
    <t>americanas.com Acesso em 26/08</t>
  </si>
  <si>
    <t>Submarino</t>
  </si>
  <si>
    <t>Sumarino.com.br Acesso em 26/08</t>
  </si>
  <si>
    <t>paodeacucar.com.br Acesso em 26/08</t>
  </si>
  <si>
    <t>MINISTÉRIO DA DEFESA</t>
  </si>
  <si>
    <t>Casasbahia.com.br Acesso em 26/08</t>
  </si>
  <si>
    <t>Tenda Atacado</t>
  </si>
  <si>
    <t>Tendaatacado.com.br  Acesso em 26/08</t>
  </si>
  <si>
    <t>Graspel Distribuidora</t>
  </si>
  <si>
    <t>Graspel Distribuidora.com.br Acesso em 26/08</t>
  </si>
  <si>
    <t>Empório Hrtsabor</t>
  </si>
  <si>
    <t>Emporiosupermercados.com Acesso em 26/08</t>
  </si>
  <si>
    <t>eFacil, Shopping Time, Submarino</t>
  </si>
  <si>
    <t>efacil.com.br
Shoptime.com.br Sumarino.com.br Acesso em 26/08</t>
  </si>
  <si>
    <t>Bom Baiano</t>
  </si>
  <si>
    <t>bombaiano.com.br Acesso em 26/08</t>
  </si>
  <si>
    <t>Magmaxx Supermercados</t>
  </si>
  <si>
    <t>Magmaxsupermercados.com.br Acesso em 26/08</t>
  </si>
  <si>
    <t>eFacil</t>
  </si>
  <si>
    <t>efacil.com.br Acesso em 26/08</t>
  </si>
  <si>
    <t>americanas.com Acesso em 16/09</t>
  </si>
  <si>
    <t>magazineluiza.com.br acesso em 16/09</t>
  </si>
  <si>
    <t>magazineluiza.com.br acesso em 19/09</t>
  </si>
  <si>
    <t>Lojasamericanas.com.br Acesso em 19/09</t>
  </si>
  <si>
    <t>Extra.com.br Acesso em 19/09</t>
  </si>
  <si>
    <t>Lojasamericanas.com.br Acesso em 16/09</t>
  </si>
  <si>
    <t>ITEM: 07</t>
  </si>
  <si>
    <t>ITEM: 08</t>
  </si>
  <si>
    <t>ITEM: 09</t>
  </si>
  <si>
    <t>ITEM: 10</t>
  </si>
  <si>
    <t>ITEM: 11</t>
  </si>
  <si>
    <t>ITEM: 12</t>
  </si>
  <si>
    <t>ITEM: 13</t>
  </si>
  <si>
    <t>ITEM: 14</t>
  </si>
  <si>
    <t>ITEM: 15</t>
  </si>
  <si>
    <t>ITEM: 16</t>
  </si>
  <si>
    <t>ITEM: 17</t>
  </si>
  <si>
    <t>ITEM: 18</t>
  </si>
  <si>
    <t>ITEM: 19</t>
  </si>
  <si>
    <t>ITEM: 20</t>
  </si>
  <si>
    <t>ITEM: 21</t>
  </si>
  <si>
    <t>ITEM: 22</t>
  </si>
  <si>
    <t>ITEM: 23</t>
  </si>
  <si>
    <t>ITEM: 24</t>
  </si>
  <si>
    <t>ITEM: 25</t>
  </si>
  <si>
    <t>ITEM: 26</t>
  </si>
  <si>
    <t>ITEM: 27</t>
  </si>
  <si>
    <t>ITEM: 28</t>
  </si>
  <si>
    <t>ITEM: 29</t>
  </si>
  <si>
    <t>ITEM: 30</t>
  </si>
  <si>
    <t>ITEM:06</t>
  </si>
  <si>
    <t>ITEM: 31</t>
  </si>
  <si>
    <t>FMB INDUSTRIA E DISTRIBUICAO DE PAPEIS LTDA
26.389.014/0001-32</t>
  </si>
  <si>
    <t>FONTE</t>
  </si>
  <si>
    <t>PREFEITURA MUNICIPAL DE FRANCISCO BELTRAO
Nº Pregão: 1.112.022 / UASG: 987.565 / Nº Item: 2</t>
  </si>
  <si>
    <t>CORDIAL DISTRIBUIDORA DE ALIMENTOS LTDA
	18.582.375/0001-72</t>
  </si>
  <si>
    <t>CONSORCIO INTERMUNICIPAL DE SAUDE DA MICRORREGIAO DO VALE DO IPIRANGA
Nº Pregão: 152.022 / UASG: 927.934 / Nº Item: 1</t>
  </si>
  <si>
    <t>Domínio Amplo</t>
  </si>
  <si>
    <t>www.casasbahia.com.br</t>
  </si>
  <si>
    <t>Super Mercado Nossa Casa</t>
  </si>
  <si>
    <t>Gimba</t>
  </si>
  <si>
    <t>Gimba.com 
Acesso em 19/09</t>
  </si>
  <si>
    <t>supermercadonossacasa.com.br 
Acesso em 19/09</t>
  </si>
  <si>
    <t>Super Pague Menos</t>
  </si>
  <si>
    <t>Superpaguemenos.com.br Acesso em 19/09</t>
  </si>
  <si>
    <t>Enxuto</t>
  </si>
  <si>
    <t>superenxuto.com.br 
Acesso em 19/09</t>
  </si>
  <si>
    <t>MASTERFRIGO LTDA
09.247.906/0001-80</t>
  </si>
  <si>
    <t xml:space="preserve">TRIBUNAL REGIONAL ELEITORAL DO AMAZONAS
	Nº Pregão: 542.022 / UASG: 70.003 / Nº Item: 1
</t>
  </si>
  <si>
    <t>BRENA VIEIRA LIRA CAVALCANTE EIRELI
18.695.347/0001-61</t>
  </si>
  <si>
    <t xml:space="preserve">GOVERNO DO ESTADO DO RIO GRANDE DO NORTE FUNDAÇÃO ESTADUAL DA CRIANÇA E DO ADOLESCENTE
	Nº Pregão: 52.022 / UASG: 453.719 / Nº Item: 2
</t>
  </si>
  <si>
    <t>T. LEITE SILVA
	17.468.184/0001-11</t>
  </si>
  <si>
    <t xml:space="preserve">SECRETARIA DE ESTADO INDÚSTRIA, CIÊNCIA E TECNOLOGIA-AC
Nº Pregão: 2.732.022 / UASG: 927.996 / Nº Item: 13
</t>
  </si>
  <si>
    <t>Pão de Açúcar</t>
  </si>
  <si>
    <t>Drogasil.com.br 
Acesso em 26/08</t>
  </si>
  <si>
    <t>paodeacucar.com.br 
Acesso em 19/09</t>
  </si>
  <si>
    <t>Carrefour.com.br 
Acesso em 19/09</t>
  </si>
  <si>
    <t>ITEM: 45</t>
  </si>
  <si>
    <t>ITEM: 46</t>
  </si>
  <si>
    <t>D L RAMOS
	05.146.814/0001-52</t>
  </si>
  <si>
    <t>MINISTÉRIO DA ECONOMIA
Nº Pregão: 22.022 / UASG: 170.344 / Nº Item: 3</t>
  </si>
  <si>
    <t>TODO DIA MINI MERCADO EIRELI
21.933.497/0001-70</t>
  </si>
  <si>
    <t>ASSOCIAÇAO DE APOIO AO COLEGIO ESTADUAL SAO JOSE
	Nº Pregão: 22.022 / UASG: 928.719 / Nº Item: 18</t>
  </si>
  <si>
    <t>D. PEREIRA DA ROCHA
10.696.835/0001-81</t>
  </si>
  <si>
    <t>ASSOCIAÇÃO DE PAIS E MESTRES DO CEM GTI DARCY MARINHO
Nº Pregão: 52.022 / UASG: 928.928 / Nº Item: 10</t>
  </si>
  <si>
    <t>QUALITY COMERCIO DE PRODUTOS ALIMENTICIOS EIRELI
35.475.496/0001-34</t>
  </si>
  <si>
    <t>TRIBUNAL REGIONAL ELEITORAL DO AMAZONAS
	Nº Pregão: 542.022 / UASG: 70.003 / Nº Item: 4</t>
  </si>
  <si>
    <t>www.amazon.com.br 
Acesso 19/09</t>
  </si>
  <si>
    <t>Lote 1</t>
  </si>
  <si>
    <t>Lote 2</t>
  </si>
  <si>
    <t>Lote 3</t>
  </si>
  <si>
    <t>Lote 4</t>
  </si>
  <si>
    <t>supermercadonossacasa.com.br  Acesso em 19/09</t>
  </si>
  <si>
    <t>paodeacucar.com.br
Acesso em 19/09</t>
  </si>
  <si>
    <t>gimba.com 
Acesso em 19/09</t>
  </si>
  <si>
    <t>mercadolivre.com
Acesso em 19/09</t>
  </si>
  <si>
    <t>Domío Amplo</t>
  </si>
  <si>
    <t>DEMAIS</t>
  </si>
  <si>
    <t>MEDEIROS &amp;amp; MEDEIROS DISTRIBUIDORA DE FRIOS LTDA
19.923.475/0001-88</t>
  </si>
  <si>
    <t>MINISTÉRIO DA EDUCAÇÃO</t>
  </si>
  <si>
    <t>MINISTÉRIO DA EDUCAÇÃO
Nº Pregão: 752.022 / UASG: 155.013 / Nº Item: 66</t>
  </si>
  <si>
    <t>DISTRIBUIDORA VIB LTDA
	29.455.568/0001-89</t>
  </si>
  <si>
    <t>MINISTÉRIO DA DEFESA
	Nº Pregão: 592.021 / UASG: 120.025 / Nº Item: 11</t>
  </si>
  <si>
    <t>ROBISON PEREIRA GOMES 08631240621
	27.490.179/0001-69</t>
  </si>
  <si>
    <t>MINISTÉRIO DA EDUCAÇÃO
	Nº Pregão: 112.022 / UASG: 158.139 / Nº Item: 37</t>
  </si>
  <si>
    <t>MINISTÉRIO DA DEFESA </t>
  </si>
  <si>
    <t>MS COMERCIO E REPRESENTACAO COMERCIAL LTDA
	40.944.649/0001-85</t>
  </si>
  <si>
    <t>MINISTÉRIO DA DEFESA 
Nº Pregão: 62.022 / UASG: 160.384 / Nº Item: 48</t>
  </si>
  <si>
    <t>Super Tem</t>
  </si>
  <si>
    <t>Madrid supermercados</t>
  </si>
  <si>
    <t>CLAUDIO AGOSTINETTO LTDA
	73.751.257/0001-59</t>
  </si>
  <si>
    <t>PREFEITURA MUNICIPAL DE MARMELEIRO - PR
Nº Pregão: 672.022 / UASG: 454.524 / Nº Item: 52</t>
  </si>
  <si>
    <t>COMERCIAL DELLA COSTA 110 LTDA
04.325.483/0001-55</t>
  </si>
  <si>
    <t>MINISTÉRIO DA DEFESA
Nº Pregão: 12.022 / UASG: 160.298 / Nº Item: 38</t>
  </si>
  <si>
    <t>CA COMERCIO DE ALIMENTOS EIRELI
28.337.943/0001-23</t>
  </si>
  <si>
    <t>MINISTÉRIO DA DEFESA Comando do Exército Comando Militar do Sul 5ª Divisão de Exército 1ªBrigada de Cavalaria Mecanizada 1ºregimento de Cavalaria Mecanizado
	Nº Pregão: 52.022 / UASG: 160.376 / Nº Item: 30</t>
  </si>
  <si>
    <t>Americananas.com
Acesso em: 20/09</t>
  </si>
  <si>
    <t>https://soaresemcasa.com.br/
Acesso em 26/08</t>
  </si>
  <si>
    <t>Soares em Casa</t>
  </si>
  <si>
    <t>ITEM: 40</t>
  </si>
  <si>
    <t>ITEM: 41</t>
  </si>
  <si>
    <t>ITEM: 42</t>
  </si>
  <si>
    <t>ITEM: 43</t>
  </si>
  <si>
    <t>ITEM: 44</t>
  </si>
  <si>
    <t>BONIBOM COMERCIO DE ALIMENTOS EIRELI
41.272.326/0001-55</t>
  </si>
  <si>
    <t>WILLIAM SAÇÁ - LTDA
00.641.429/0001-68</t>
  </si>
  <si>
    <t xml:space="preserve">	JAQUELINE RODRIGUES MEDEIROS
	29.423.338/0001-38</t>
  </si>
  <si>
    <t>GUARAILHA DISTRIBUIDORA DE ALIMENTOS LTDA
10.910.334/0001-56</t>
  </si>
  <si>
    <t>MINISTÉRIO DA SAÚDE FUNDAÇÃO OSWALDO CRUZ Escola Nacional de Saúde Pública Sérgio Arouca
Nº Pregão: 272.021 / UASG: 254.450 / Nº Item: 2</t>
  </si>
  <si>
    <t>MINISTÉRIO DA SAÚDE FUNDAÇÃO OSWALDO CRUZ Escola Nacional de Saúde Pública Sérgio Arouca
	Nº Pregão: 272.021 / UASG: 254.450 / Nº Item: 3</t>
  </si>
  <si>
    <t>SUPERMERCADO ALMEIDA LTDA
70.046.685/0001-92</t>
  </si>
  <si>
    <t>ASSOCIAÇÃO DE PROTEÇÃO E ASSISTÊNCIA À MATERNIDADE E A INFÂNCIA DE PORTALEG RE
Nº Pregão: 22.021 / UASG: 928.095 / Nº Item: 19</t>
  </si>
  <si>
    <t>NUTRICELLI COMERCIO DE ALIMENTOS LTDA
12.433.700/0001-59</t>
  </si>
  <si>
    <t>MINISTÉRIO DA DEFESA Comando da Aeronáutica Segundo Centro Int. Def. Aerea Contr. Ffg Aereo
	Nº Pregão: 502.022 / UASG: 120.072 / Nº Item: 10</t>
  </si>
  <si>
    <t>SUPERMERCADO MORADA DO SOL EIRELI
03.649.725/0001-01</t>
  </si>
  <si>
    <t>www.drogasil.com.br Acesso em 26/08</t>
  </si>
  <si>
    <t>Superjose.com.br Acesso em 26/08</t>
  </si>
  <si>
    <t>Chá Leão</t>
  </si>
  <si>
    <t>Chaleao.com.br Acesso em 26/08</t>
  </si>
  <si>
    <t>Farma Delivery</t>
  </si>
  <si>
    <t>Farmadelivery.com.br Acesso em 26/08</t>
  </si>
  <si>
    <t>sondasupermercados.com.br Acesso em 26/08</t>
  </si>
  <si>
    <t>DISTRIBUIDORA NUNES LTDA
	35.072.474/0001-23</t>
  </si>
  <si>
    <t>Tribunal de Justiça do Estado de Tocantins
	Nº Pregão: 302.022 / UASG: 925.814 / Nº Item: 9</t>
  </si>
  <si>
    <t xml:space="preserve">	T. LEITE SILVA
17.468.184/0001-11</t>
  </si>
  <si>
    <t>BALEIRA LTDA epp
16.880.322/0002-93</t>
  </si>
  <si>
    <t>Droga RAIA 
(Anexo Pesquisa de preços)</t>
  </si>
  <si>
    <t>Casa Amazonas Ltda</t>
  </si>
  <si>
    <t>Magazineluiza.com.br 
Acesso em 26/08</t>
  </si>
  <si>
    <t>Magazine Luiza
(Anexo Pesquisa de preçcos)</t>
  </si>
  <si>
    <t>Magazine Luiza 
(Anexo pesquisa de preços)</t>
  </si>
  <si>
    <t>magazineluiza.com Acesso em 26/08</t>
  </si>
  <si>
    <t>Drogasil
(Anexo Pesquisa de Preçcos)</t>
  </si>
  <si>
    <t>Extra 
(Anexo Pesquisa de Preços)</t>
  </si>
  <si>
    <t>NUTRICOM COMERCIO DE PRODUTOS ALIMENTICIOS EIRELI
	31.315.180/0001-24</t>
  </si>
  <si>
    <t>MINISTÉRIO DA DEFESA Comando da Aeronáutica GRUPAMENTO DE APOIO DE SÃO PAULO
	Nº Pregão: 692.022 / UASG: 120.633 / Nº Item: 41</t>
  </si>
  <si>
    <t>Tribunal de Justiça do Estado de Tocantins
	Nº Pregão: 302.022 / UASG: 925.814 / Nº Item: 7</t>
  </si>
  <si>
    <t>Magazine Luiza
(Anexo Pesquisa de preços)</t>
  </si>
  <si>
    <t>GREEN HOUSE COMERCIO DE PRODUTOS DE LIMPEZA LTDA
	21.494.511/0001-87</t>
  </si>
  <si>
    <t>CONSELHO FEDERAL DE ECONOMIA
	Nº Pregão: 42.022 / UASG: 925.048 / Nº Item: 31</t>
  </si>
  <si>
    <t>CONSELHO FEDERAL DE ECONOMIA
	Nº Pregão: 42.022 / UASG: 925.048 / Nº Item: 27</t>
  </si>
  <si>
    <t>Drogasil
(Anexo Pesquisa de Preços)</t>
  </si>
  <si>
    <t>drogasil.com.br Acesso em 26/08</t>
  </si>
  <si>
    <t>CEABA DISTRIBUIDORA DE ALIMENTOS EIRELI
	03.867.889/0001-05</t>
  </si>
  <si>
    <t>Conelho Reginal de Medicina da Bahia
Nº Pregão: 182.022 / UASG: 389.168 / Nº Item: 48</t>
  </si>
  <si>
    <t>CDV COMERCIAL DE ALIMENTOS EIRELI
	05.205.399/0001-60</t>
  </si>
  <si>
    <t>MINISTÉRIO DA DEFESA Comando da Marinha Gabinete do Comandante da Marinha
Nº Pregão: 62.022 / UASG: 711.000 / Nº Item: 10</t>
  </si>
  <si>
    <t>Magazine Luiza
(Anexo Pesquisa de Preços)</t>
  </si>
  <si>
    <t>Magazineluiza.com.br Acesso em 26/08</t>
  </si>
  <si>
    <t>Drogasil
(Anexo Pesquisas de Preços)</t>
  </si>
  <si>
    <t>Drogasi.com.br Acesso em 26/08</t>
  </si>
  <si>
    <t>KAROLINY FERREIRA OLIVEIRA 01899310274
	46.218.034/0001-58</t>
  </si>
  <si>
    <t>TRIBUNAL REGIONAL ELEITORAL DO AMAZONAS
Nº Pregão: 542.022 / UASG: 70.003 / Nº Item: 15</t>
  </si>
  <si>
    <t>MC COMERCIO DE ALIMENTOS E TRANSPORTES LTDA
39.649.812/0001-06</t>
  </si>
  <si>
    <t>PREFEITURA MUNICIPAL DE FRANCISCO BELTRAO
Nº Pregão: 1.112.022 / UASG: 987.565 / Nº Item: 38</t>
  </si>
  <si>
    <t>MINISTÉRIO DA EDUCAÇÃO 
Nº Pregão: 112.022 / UASG: 158.273 / Nº Item: 25</t>
  </si>
  <si>
    <t>S. R. G. FILHO LTDA
	46.133.668/0001-08</t>
  </si>
  <si>
    <t xml:space="preserve">	MC COMERCIO DE ALIMENTOS E TRANSPORTES LTDA
39.649.812/0001-06</t>
  </si>
  <si>
    <t>PREFEITURA MUNICIPAL DE MARMELEIRO - PR
	Nº Pregão: 672.022 / UASG: 454.524 / Nº Item: 34</t>
  </si>
  <si>
    <t>Extra
(Anexo Pesquisa de Preços)</t>
  </si>
  <si>
    <t>Magalu
(Anexo Pesquisa de Preços)</t>
  </si>
  <si>
    <t>FRUTA NOBRE COMERCIO HORTIFRUTIGRANJEIROS - EIRELI
	11.229.220/0001-08</t>
  </si>
  <si>
    <t>MINISTÉRIO DA DEFESA Comando do Exército Comando Militar do Nordeste 7ª Região Militar/7ª Divisão de Exército 23ªCircunscrição de Serviço Militar
	Nº Pregão: 62.022 / UASG: 160.175 / Nº Item: 22</t>
  </si>
  <si>
    <t>J M BRAGA COMERCIAL BRILHANTE
	37.010.127/0001-00</t>
  </si>
  <si>
    <t>ASSOCIAÇAO COMUNIDADE ESCOLA DA ESCOLA DE TEMPO INTEGRAL DA ARSE 132
Nº Pregão: 22.022 / UASG: 928.988 / Nº Item: 6</t>
  </si>
  <si>
    <t>ASSOCIAÇÃO C0MUNIDADE ESCOLA DA ESCOLA MUNICIPAL DE TEMPO INTEGRAL CAROLINE CAPELO CRUZ DA SILVA
Nº Pregão: 12.022 / UASG: 928.904 / Nº Item: 6</t>
  </si>
  <si>
    <t>PROATIVA COMERCIO DE ALIMENTOS LTDA
20.595.141/0001-01</t>
  </si>
  <si>
    <t>MINISTÉRIO DA DEFESA Comando do Exército Comando Militar do Planalto Base de Administração e Apoio do Comando Militar do Planalto
Nº Pregão: 42.022 / UASG: 160.148 / Nº Item: 86</t>
  </si>
  <si>
    <t>DISTRIBUIDORA DE ALIMENTOS SANTA RITA EIRELI
00.889.590/0001-55</t>
  </si>
  <si>
    <t>Agência de Modernização da Gestão de Processos
	Nº Pregão: 112.332.022 / UASG: 925.998 / Nº Item: 4</t>
  </si>
  <si>
    <t>COMERCIAL COELHO EIRELI
	26.900.099/0001-71</t>
  </si>
  <si>
    <t>ASSOCIAÇAO DE PAIS E MESTRES DA ESCOLA ESTADUAL ADEUVALDO DE OLIVEIRA MO RAES
	Nº Pregão: 32.022 / UASG: 928.743 / Nº Item: 10</t>
  </si>
  <si>
    <t>WM COMERCIAL LTDA
26.814.906/0001-33</t>
  </si>
  <si>
    <t>ASSOCIAÇAO COMUNITARIA ESCOLA ESTADUAL NOSSA SENHORA DA PROVIDENCIA
Nº Pregão: 12.022 / UASG: 928.936 / Nº Item: 11</t>
  </si>
  <si>
    <t>DISTRIBUIDORA DE ALIMENTOS SANTA RITA EIRELI
	00.889.590/0001-55</t>
  </si>
  <si>
    <t>JCA COMERCIO DE ALIMENTOS EIRELI
	14.387.382/0001-62</t>
  </si>
  <si>
    <t>MINISTÉRIO DA DEFESA Comando do Exército Comando Militar do Planalto Base de Administração e Apoio do Comando Militar do Planalto
Nº Pregão: 42.022 / UASG: 160.148 / Nº Item: 87</t>
  </si>
  <si>
    <t>SECRETARIA DE SAÚDE | SES
	www.peintegrado.pe.gov.br</t>
  </si>
  <si>
    <t>A C DA S PINTO
27.279.291/0001-55</t>
  </si>
  <si>
    <t>MINISTÉRIO DA DEFESA Comando do Exército Comando Militar da Amazônia 8ª Região Militar Comando de Fronteira do Amapá/3º BIS
	Nº Pregão: 192.022 / UASG: 160.026 / Nº Item: 70</t>
  </si>
  <si>
    <t>COMERCIAL STORINNY LTDA
73.977.480/0001-19</t>
  </si>
  <si>
    <t>MINISTÉRIO DA DEFESA Comando da Marinha Escola de Aprendizes-Marinheiros de SC
Nº Pregão: 52.022 / UASG: 785.600 / Nº Item: 102</t>
  </si>
  <si>
    <t>Ponto Frio
(Anexo Pesquisa de Preços)</t>
  </si>
  <si>
    <t>MORETTI &amp;amp; MENDONCA COMERCIO DE PRODUTOS ALIMENTICIOS EI
	07.868.066/0001-47</t>
  </si>
  <si>
    <t>MINISTÉRIO DA DEFESA Comando do Exército Comando Militar do Sudeste 2ª Região Militar
	Nº Pregão: 62.021 / UASG: 160.488 / Nº Item: 353</t>
  </si>
  <si>
    <t>CA COMERCIO DE ALIMENTOS EIRELI
	28.337.943/0001-23</t>
  </si>
  <si>
    <t>MINISTÉRIO DA DEFESA Comando do Exército Comando Militar do Sul 6ªDivisão de Exército 8ªBrigada de Infantaria Motorizada 9ºBatalhão de Infantaria Motorizado
Nº Pregão: 82.021 / UASG: 160.379 / Nº Item: 164</t>
  </si>
  <si>
    <t>LEOPOLDO ALVES E SILVA FILHO
63.460.372/0001-10</t>
  </si>
  <si>
    <t>PREFEITURA MUNICIPAL DE RERIUTABA
Nº Pregão: 122.022 / UASG: 981.535 / Nº Item: 89</t>
  </si>
  <si>
    <t>BERINA RESTAURANTE LTDA
	18.464.209/0001-71</t>
  </si>
  <si>
    <t>PODER JUDICIÁRIO Tribunal de Justiça do Distrito Federal
Nº Pregão: 272.022 / UASG: 100.001 / Nº Item: 18</t>
  </si>
  <si>
    <t>GEYSE SAYONNARA VIEIRA ELOI 03082619339
	42.602.079/0001-70</t>
  </si>
  <si>
    <t>MINISTÉRIO DA DEFESA
	Nº Pregão: 52.022 / UASG: 160.170 / Nº Item: 210</t>
  </si>
  <si>
    <t>CONFEITARIA E PANIFICADORA SANTOS LTDA
	07.604.258/0001-46</t>
  </si>
  <si>
    <t>PREFEITURA MUNICIPAL DE TERRA ROXA PR
Nº Pregão: 692.022 / UASG: 987.921 / Nº Item: 7</t>
  </si>
  <si>
    <t>JUCINEI DE SA DA SILVA
37.693.516/0001-79</t>
  </si>
  <si>
    <t>MINISTÉRIO DA DEFESA Comando do Exército Comando Militar da Amazônia 23ª Brigada de Infantaria de Selva
Nº Pregão: 52.022 / UASG: 160.170 / Nº Item: 211</t>
  </si>
  <si>
    <t>BROTAS DISTRIBUIDORA LTDA
	07.147.039/0001-85</t>
  </si>
  <si>
    <t>PREFEITURA MUNICIPAL DE PIRACANJUBA
	Nº Pregão: 212.022 / UASG: 989.539 / Nº Item: 117</t>
  </si>
  <si>
    <t>MANA COMERCIO DE ALIMENTOS LTDA
	10.851.944/0001-26</t>
  </si>
  <si>
    <t>MINISTÉRIO DA DEFESA Comando da Aeronáutica GRUPAMENTO DE APOIO DE CAMPO GRANDE
	Nº Pregão: 172.022 / UASG: 120.638 / Nº Item: 132</t>
  </si>
  <si>
    <t>ROTA 393 ALIMENTOS LTDA
	31.808.966/0001-83</t>
  </si>
  <si>
    <t>Prefeitura Municipal de Três Rios, por meio da Secretaria de Gestão Pública e Compras Governamentais
	Nº Pregão: 812.021 / UASG: 985.919 / Nº Item: 48</t>
  </si>
  <si>
    <t>ALIMENTARES SERVICOS DE TRANSPORTES E COMERCIAL EIRELI
07.523.398/0001-90</t>
  </si>
  <si>
    <t>MINISTÉRIO DA DEFESA Comando da Marinha Comando Geral do Corpo de Fuzileiros Navais Batalhão Naval
Nº Pregão: 112.022 / UASG: 731.050 / Nº Item: 17</t>
  </si>
  <si>
    <t xml:space="preserve">	EQUIPAR COMERCIO E SERVICOS LTDA
	30.372.538/0001-98</t>
  </si>
  <si>
    <t>MINISTÉRIO DA DEFESA Comando da Aeronáutica Escola Preparatória de Cadetes do Ar
	Nº Pregão: 342.021 / UASG: 120.025 / Nº Item: 14</t>
  </si>
  <si>
    <t>TEFLANA BUFFET E EVENTOS LTDA
21.537.939/0001-60</t>
  </si>
  <si>
    <t>Fundação Uberlandense do Turismo, Esporte e Lazer
Nº Pregão: 152.022 / UASG: 926.038 / Nº Item: 6</t>
  </si>
  <si>
    <t>COOPERATIVA AGRICOLA ALFREDO CHAVENSE LTDA
	98.670.003/0001-37</t>
  </si>
  <si>
    <t>MINISTÉRIO DA DEFESA Comando do Exército Comando Militar do Nordeste 7ª Região Militar/7ª Divisão de Exército
	Nº Pregão: 102.022 / UASG: 160.194 / Nº Item: 27</t>
  </si>
  <si>
    <t>JP COMERCIO DE PRODUTOS ALIMENTICIOS E SERVICOS EIRELI
	33.180.160/0001-19</t>
  </si>
  <si>
    <t>MINISTÉRIO DA DEFESA Comando da Aeronáutica Escola Preparatória de Cadetes do Ar
	Nº Pregão: 292.022 / UASG: 120.025 / Nº Item: 15</t>
  </si>
  <si>
    <t>CARLOS GABRIEL DOS REIS
		20.702.528/0001-10</t>
  </si>
  <si>
    <t>PREFEITURA MUNICIPAL DE TRÊS CORAÇÕES/MG
Nº Pregão: 352.022 / UASG: 985.385 / Nº Item: 35</t>
  </si>
  <si>
    <t>PLENA NEGOCIOS &amp;amp; SERVICOS EIRELI
	15.323.932/0001-42</t>
  </si>
  <si>
    <t>PRESIDÊNCIA DA REPÚBLICA SECRETARIA ESPECIAL DE PORTOS COMPANHIA DOCAS DO PARÁ
	Nº Pregão: 322.022 / UASG: 399.005 / Nº Item: 5</t>
  </si>
  <si>
    <t>BERNARDI &amp;amp; GUEDES LTDA
16.986.881/0001-00</t>
  </si>
  <si>
    <t>PREFEITURA MUNICIPAL DE BARRA DE SÃO MIGUEL/AL
	Nº Pregão: 232.022 / UASG: 982.711 / Nº Item: 23</t>
  </si>
  <si>
    <t>COELHO PINTO COMERCIO E SERVICOS LTDA
20.276.514/0001-81</t>
  </si>
  <si>
    <t>PREFEITURA MUNICIPAL DE PIRAPETINGA/MG
	Nº Pregão: 252.022 / UASG: 985.021 / Nº Item: 72</t>
  </si>
  <si>
    <t>Lojas Americanas
(Anexo Pesquisa de Preços)</t>
  </si>
  <si>
    <t>PRESIDÊNCIA DA REPÚBLICA SECRETARIA ESPECIAL DE PORTOS COMPANHIA DOCAS DO PARÁ
Nº Pregão: 322.022 / UASG: 399.005 / Nº Item: 5</t>
  </si>
  <si>
    <t>PLENA NEGOCIOS &amp;amp; SERVICOS EIRELI
15.323.932/0001-42</t>
  </si>
  <si>
    <t>MINISTÉRIO DA DEFESA Comando da Marinha Comando Geral do Corpo de Fuzileiros Navais Batalhão Naval
Nº Pregão: 112.022 / UASG: 731.050 / Nº Item: 19</t>
  </si>
  <si>
    <t>SUCSUL COMERCIO DE SUCOS LTDA
	88.754.429/0001-15</t>
  </si>
  <si>
    <t>MINISTÉRIO DA DEFESA Comando da Aeronáutica Segundo Centro Int. Def. Aerea Contr. Ffg Aereo
Nº Pregão: 502.022 / UASG: 120.072 / Nº Item: 62</t>
  </si>
  <si>
    <t>Drogasil
(Pesquisa de Preços)</t>
  </si>
  <si>
    <t>Casas Bahia
(Pesquisa Preços)</t>
  </si>
  <si>
    <t>Amazon
(Pesquisa de Preços</t>
  </si>
  <si>
    <t>CDV COMERCIAL DE ALIMENTOS EIRELI </t>
  </si>
  <si>
    <t xml:space="preserve">CONSELHO DA JUSTIÇA FEDERAL
</t>
  </si>
  <si>
    <t>T S GOMES
11.496.746/0001-54</t>
  </si>
  <si>
    <t xml:space="preserve">Comprasnet
</t>
  </si>
  <si>
    <t>ASSOCIAÇAO DE APOIO AO COLEGIO NOSSA SENHORA APARECIDA</t>
  </si>
  <si>
    <t>SUPERMERCADO SAMILLA LTDA
10.484.811/0001-69</t>
  </si>
  <si>
    <t>ASSOCIAÇAO DE APOIO DO COLEGIO ESTADUAL ADJULIO BALTHAZAR</t>
  </si>
  <si>
    <t>SUPERMERCADO SAMILLA LTDA
	10.484.811/0001-69</t>
  </si>
  <si>
    <t>ASSOCIAÇAO DE APOIO A ESCOLA ESTADUAL SALVADOR CAETANO</t>
  </si>
  <si>
    <t>magazineluiza.com
Acesso em 20/09</t>
  </si>
  <si>
    <t>Madrid Supermercados</t>
  </si>
  <si>
    <t>madridsupermercados.com.br 
Acesso em 20/09</t>
  </si>
  <si>
    <t>Sondasupermercados.com.br 
Acesso em 20/09</t>
  </si>
  <si>
    <t>CEASA-DF - Brasília</t>
  </si>
  <si>
    <t>CEASA-DF - Brasília
00.314.310/0001-80</t>
  </si>
  <si>
    <t>www.ceasa.gov.br</t>
  </si>
  <si>
    <t>COMERCIAL MINAS BRASILIA EIRELI</t>
  </si>
  <si>
    <t>COMERCIAL MINAS BRASILIA EIRELI
	18.768.894/0001-20</t>
  </si>
  <si>
    <t>CEASA</t>
  </si>
  <si>
    <t>Supermercado Nossa Casa</t>
  </si>
  <si>
    <t>supermercadonossacasa.com.br 
Acesso em 20/09</t>
  </si>
  <si>
    <t>Supertem</t>
  </si>
  <si>
    <t>supertem.com.br Acesso em 20/09</t>
  </si>
  <si>
    <t>J &amp;amp; S COMERCIAL DE ALIMENTOS EIRELI</t>
  </si>
  <si>
    <t>J &amp;amp; S COMERCIAL DE ALIMENTOS EIRELI
	04.690.530/0001-60</t>
  </si>
  <si>
    <t>Supersaojose.com.br 
Acesso em 20/09</t>
  </si>
  <si>
    <t>Central Max Super Mercados</t>
  </si>
  <si>
    <t>Centralmaxsupermercados.com.br 
Acesso em 20/09</t>
  </si>
  <si>
    <t>angelonisuper.com.br Acesso em 20/09</t>
  </si>
  <si>
    <t>PRESIDÊNCIA DA REPÚBLICA</t>
  </si>
  <si>
    <t>Sacalão ABC Ideal</t>
  </si>
  <si>
    <t>sacolaoabc.com.br Acesso em 21/09</t>
  </si>
  <si>
    <t>apoioentrega.com.br Acesso em 21/09</t>
  </si>
  <si>
    <t>MINISTÉRIO DA EDUCAÇÃO Instituto Federal de Educação, Ciência e Tecnologia de Brasília</t>
  </si>
  <si>
    <t>CONSELHO DA JUSTIÇA FEDERAL DO DF</t>
  </si>
  <si>
    <t xml:space="preserve">	CDV COMERCIAL DE ALIMENTOS EIRELI
	05.205.399/0001-60</t>
  </si>
  <si>
    <t>CENTRO OESTE COMERCIO E DISTRIBUICAO DE ALIMENTOS E UTI
	29.573.676/0001-56</t>
  </si>
  <si>
    <t>SERVIÇO SOCIAL DO COMERCIO - SESC</t>
  </si>
  <si>
    <t>Supermercado Estrela Azul</t>
  </si>
  <si>
    <t>supermercadoestrelaazu.com.br Acesso em 20/09</t>
  </si>
  <si>
    <t>Super Mercado União</t>
  </si>
  <si>
    <t>Supermercadounião.com.br Acesso em 20/09</t>
  </si>
  <si>
    <t>apoioentrega.com.br Acesso em 20/09</t>
  </si>
  <si>
    <t>CEASA-DF - Brasília
	00.314.310/0001-80</t>
  </si>
  <si>
    <t>J &amp;amp; S COMERCIAL DE ALIMENTOS EIRELI
04.690.530/0001-60</t>
  </si>
  <si>
    <t>MINISTÉRIO DA DEFESA
Comando do Exército Comando Militar do Planalto Base de Administração e Apoio do Comando Militar do Planalto</t>
  </si>
  <si>
    <t>Superjose.com.br Acesso em 20/09</t>
  </si>
  <si>
    <t xml:space="preserve">Garcia Supermercado </t>
  </si>
  <si>
    <t>Garciasupermercado.com.br Acesso em 20/09</t>
  </si>
  <si>
    <t>SILVA`S NEGóCIOs EIRELI
	18.625.570/0001-32</t>
  </si>
  <si>
    <t>ENTIDADES CONVENIADAS PREFEITURA DO MUNICÍPIO DE IBITINGA - SP</t>
  </si>
  <si>
    <t>M &amp; E COMERCIO DE HORTIFRUTIGRANJEIROS E ALIMENTOS EIRELI</t>
  </si>
  <si>
    <t>Shoptime.com.br Acesso em 21/09</t>
  </si>
  <si>
    <t>Shop Time
(Pesquisa de Preços)</t>
  </si>
  <si>
    <t>mercadolivre.com.br Acesso em 20/09</t>
  </si>
  <si>
    <t>Viver Bem Saudável</t>
  </si>
  <si>
    <t>viverbemsaudavel.com.br Acesso em 20/09</t>
  </si>
  <si>
    <t xml:space="preserve">CONTRATO CJF 46/2021
(Anexo 3)
</t>
  </si>
  <si>
    <t>ITEM: 32</t>
  </si>
  <si>
    <t>ITEM: 33</t>
  </si>
  <si>
    <t>ITEM: 34</t>
  </si>
  <si>
    <t>ITEM: 35</t>
  </si>
  <si>
    <t>ITEM: 36</t>
  </si>
  <si>
    <t>ITEM: 37</t>
  </si>
  <si>
    <t>ITEM: 38</t>
  </si>
  <si>
    <t>ITEM: 39</t>
  </si>
  <si>
    <t>VALOR
UNIT 500g</t>
  </si>
  <si>
    <t>Valor a Licitar 
1KG</t>
  </si>
  <si>
    <t>Da média dos preços obtidos
Por ser preço público foi considerado na estimativa</t>
  </si>
  <si>
    <t>Da média dos preços obtidos</t>
  </si>
  <si>
    <t xml:space="preserve">Da média dos preços obtidos
</t>
  </si>
  <si>
    <t>OBS: Embora as cotações estejam feitas em Pactoes de 500g, será licitado em KG. Por isso multiplica-se o valor de cada item por 2 para obter o valor do KG.</t>
  </si>
  <si>
    <t>&gt; - diferença pequena</t>
  </si>
  <si>
    <t>VALOR
UNIT.
5 kg</t>
  </si>
  <si>
    <t>OBS: Embora as cotações estejam feitas em Pacotes de 5kg, será licitado em KG. Por isso divide-se o valor de cada item por 5 para obter o valor do KG.</t>
  </si>
  <si>
    <t>sondadelivery.com.br</t>
  </si>
  <si>
    <t>COTA AMPLA CONCORRÊNCIA
Café torrado e moído, padrão de
qualidade mínimo Superior, com as
seguintes características:
1. Espécie: 100% café arábica
2. Bebida (sabor) do tipo intenso,
bebida dura para melhor
3. Blend: a composição do produto
poderá apresentar o porcentual
de até 10% por quilo de café de
grãos com defeitos pretos,
verdes e/ou ardidos (PVA) e
ausência de pretos-verdes
fermentados
4. Aspecto: Grãos de café dos
tipos 2 a 6, da COB –
Classificação
5. Características físicas: grãos
torrados e moídos, como ponto
de torra variando entre 50 e 65
pontos de Disco Agtron, ou
equivalente, correspondendo ao
intervalo Médio Moderadamente
Escuro e Médio Claro
6. Características químicas
(exigidas para cada g/100g):
6. 1) Umidade em 5% no máximo;
6. 2) Resíduo mineral fixo em 5%
no máximo;
6. 3) Resíduo mineral fixo,
insolúvel em ácido clorídrico a
10% v/v em 1,0% no máximo;
6. 4) Cafeína em 0,7 no mínimo;
6. 5) Extrato Aquoso em 25% no
mínimo;
R$ 19,48 R$ 233.760,00
6. 6) Extrato Etéreo em 8,0%, no
mínimo.
7. Características
Organolépticas:
7. 1) Aroma característico;
7. 2) Acidez baixa a moderada;
7. 3) Amargor moderado;
7. 4) Sabor característico e
equilibrado;
7. 5) Livre de sabor fermentado,
mofado e de terra;
7. 6) Baixa adstringência;
7. 7) Razoavelmente encorpado;
7. 8) Qualidade Global maior que
6,00 pontos da escala sensorial.
8. Moagem: média
9. Torração: moderadamente clara
a moderadamente escura
10. Validade: não inferior a 12
(doze) meses, devendo, no
momento da entrega, ter sido
fabricado em até 02 (dois) meses
11. Embalagem: tipo Alto Vácuo
ou Vácuo Puro em pacotes de
500 gramas
Marcas de referência: DO
SÍTIO Superior, FINO SABOR
Superior, MELITTA Especial ou
similar.</t>
  </si>
  <si>
    <t>www.madrid.com.br Acesso em 10/10</t>
  </si>
  <si>
    <t>www.supertem.com.br Acesso em 10/10</t>
  </si>
  <si>
    <t>Conselho da Justiça Federal</t>
  </si>
  <si>
    <t>Arcanjos Comercial de Alimentos Eireli</t>
  </si>
  <si>
    <r>
      <t xml:space="preserve">Peito de peru defumado fatiado. </t>
    </r>
    <r>
      <rPr>
        <b/>
        <sz val="10"/>
        <color theme="1"/>
        <rFont val="Calibri"/>
        <family val="2"/>
        <scheme val="minor"/>
      </rPr>
      <t xml:space="preserve">Marcas de referência: </t>
    </r>
    <r>
      <rPr>
        <sz val="10"/>
        <color theme="1"/>
        <rFont val="Calibri"/>
        <family val="2"/>
        <scheme val="minor"/>
      </rPr>
      <t>Sadia, Seara, equivalente ou de melhor qualidade.</t>
    </r>
  </si>
  <si>
    <r>
      <t xml:space="preserve">Blanquet de peru fatiado fatiado. </t>
    </r>
    <r>
      <rPr>
        <b/>
        <sz val="10"/>
        <color theme="1"/>
        <rFont val="Calibri"/>
        <family val="2"/>
        <scheme val="minor"/>
      </rPr>
      <t>Marcas de referência:</t>
    </r>
    <r>
      <rPr>
        <sz val="10"/>
        <color theme="1"/>
        <rFont val="Calibri"/>
        <family val="2"/>
        <scheme val="minor"/>
      </rPr>
      <t xml:space="preserve"> Sadia, Seara, equivalente ou de melhor qualidade.</t>
    </r>
  </si>
  <si>
    <r>
      <t xml:space="preserve">Queijo mussarela fatiado. Ingredientes: leite, fermento lácteo, coalho, sal e coleto de cálcio. </t>
    </r>
    <r>
      <rPr>
        <b/>
        <sz val="10"/>
        <color theme="1"/>
        <rFont val="Calibri"/>
        <family val="2"/>
        <scheme val="minor"/>
      </rPr>
      <t>Marcas de referência:</t>
    </r>
    <r>
      <rPr>
        <sz val="10"/>
        <color theme="1"/>
        <rFont val="Calibri"/>
        <family val="2"/>
        <scheme val="minor"/>
      </rPr>
      <t xml:space="preserve"> piracanjuba, tirolez, president, equivalente ou de melhor qualidade.</t>
    </r>
  </si>
  <si>
    <t>www.comper.com.br</t>
  </si>
  <si>
    <t>Comper</t>
  </si>
  <si>
    <t>www.samsclub.com.br</t>
  </si>
  <si>
    <t>SAMS CLUB</t>
  </si>
  <si>
    <t>Contrato CJF 047/2021
(Anexo 03)</t>
  </si>
  <si>
    <r>
      <t>Requeijão cremoso tradicional. Embalagem 200g.</t>
    </r>
    <r>
      <rPr>
        <b/>
        <sz val="10"/>
        <color theme="1"/>
        <rFont val="Calibri"/>
        <family val="2"/>
        <scheme val="minor"/>
      </rPr>
      <t xml:space="preserve"> Marcas de referência:</t>
    </r>
    <r>
      <rPr>
        <sz val="10"/>
        <color theme="1"/>
        <rFont val="Calibri"/>
        <family val="2"/>
        <scheme val="minor"/>
      </rPr>
      <t xml:space="preserve"> nestlé, vigor, equivalente ou de melhor qualidade.</t>
    </r>
  </si>
  <si>
    <r>
      <t xml:space="preserve">Manteiga com sal de primeira qualidade, embalagem com 500g. Ingredientes: creme de leite pausterizado, sal e fermento lácteo. </t>
    </r>
    <r>
      <rPr>
        <b/>
        <sz val="10"/>
        <color theme="1"/>
        <rFont val="Calibri"/>
        <family val="2"/>
        <scheme val="minor"/>
      </rPr>
      <t xml:space="preserve">Marcas de referência: </t>
    </r>
    <r>
      <rPr>
        <sz val="10"/>
        <color theme="1"/>
        <rFont val="Calibri"/>
        <family val="2"/>
        <scheme val="minor"/>
      </rPr>
      <t>Itambé, president, equivalente ou de melhor qualidade.</t>
    </r>
  </si>
  <si>
    <r>
      <t xml:space="preserve">Leite em pó desnatado, ingredientes: Leite em pó integral desnatado, instantâneo, rico em cálcio, ferro e vitaminas D, peso líquido mínimo 280gr. </t>
    </r>
    <r>
      <rPr>
        <b/>
        <sz val="12"/>
        <color theme="1"/>
        <rFont val="Calibri"/>
        <family val="2"/>
        <scheme val="minor"/>
      </rPr>
      <t xml:space="preserve">Marcas de referência: </t>
    </r>
    <r>
      <rPr>
        <sz val="12"/>
        <color theme="1"/>
        <rFont val="Calibri"/>
        <family val="2"/>
        <scheme val="minor"/>
      </rPr>
      <t>nestlé, itambé, equivalente ou de melhor qualidade.</t>
    </r>
  </si>
  <si>
    <r>
      <t xml:space="preserve">Adoçante dietético, em pó, caixa com 50 envelopes de no mínimo 0,8g contendo: Aspartame 3,8% (edulcorante artificial), lactose a-monohidratada 95,7% (diluente) e dióxido e silício coloidal 0,5% (antiumectante), contém fenilalanina. </t>
    </r>
    <r>
      <rPr>
        <b/>
        <sz val="12"/>
        <color theme="1"/>
        <rFont val="Calibri"/>
        <family val="2"/>
        <scheme val="minor"/>
      </rPr>
      <t>Marcas de referência:</t>
    </r>
    <r>
      <rPr>
        <sz val="12"/>
        <color theme="1"/>
        <rFont val="Calibri"/>
        <family val="2"/>
        <scheme val="minor"/>
      </rPr>
      <t xml:space="preserve"> linea, zero cal, equivalente ou de melhor qualidade.</t>
    </r>
  </si>
  <si>
    <r>
      <t xml:space="preserve">Adoçante líquido de estevia, acondicionado em frasco de no mínimo 80ml, ingredientes: Steviosídeos (adoçante natural) sorbato e água. </t>
    </r>
    <r>
      <rPr>
        <b/>
        <sz val="12"/>
        <color theme="1"/>
        <rFont val="Calibri"/>
        <family val="2"/>
        <scheme val="minor"/>
      </rPr>
      <t xml:space="preserve">Marcas de referência: </t>
    </r>
    <r>
      <rPr>
        <sz val="12"/>
        <color theme="1"/>
        <rFont val="Calibri"/>
        <family val="2"/>
        <scheme val="minor"/>
      </rPr>
      <t>linea, zero cal, equivalente ou de melhor qualidade.</t>
    </r>
  </si>
  <si>
    <r>
      <t xml:space="preserve">Biscoito doce sabor coco, ingredientes: farinha de trigo enriquecida com ferro e ácido fólico, açúcar, gordura vegetal, coco ralado, açúcar invertido, sal fermentos químicos bicarbonato de sódio, bicarbonato de amônio e pirofosfato ácido de sódio, aromatizante e emulsificante lecitina de soja, peso líquido 200g. </t>
    </r>
    <r>
      <rPr>
        <b/>
        <sz val="12"/>
        <color theme="1"/>
        <rFont val="Calibri"/>
        <family val="2"/>
        <scheme val="minor"/>
      </rPr>
      <t xml:space="preserve">Marca de referência: </t>
    </r>
    <r>
      <rPr>
        <sz val="12"/>
        <color theme="1"/>
        <rFont val="Calibri"/>
        <family val="2"/>
        <scheme val="minor"/>
      </rPr>
      <t>nestlé, equivalente ou de melhor qualidade.</t>
    </r>
  </si>
  <si>
    <r>
      <t xml:space="preserve">Biscoito doce, sabor aveia e mel, ingredientes: farinha de trigo, aveia em flocos, açúcar, gordura vegetal hidrogenada, mel, proteína de soja, sal, fermentos químicos bicarbonato de amônio, bicarbonato de sódio e emulsificante, estabilizante lecitina de soja (contém glúten), peso líquido 200g. </t>
    </r>
    <r>
      <rPr>
        <b/>
        <sz val="12"/>
        <color theme="1"/>
        <rFont val="Calibri"/>
        <family val="2"/>
        <scheme val="minor"/>
      </rPr>
      <t>Marca de referência</t>
    </r>
    <r>
      <rPr>
        <sz val="12"/>
        <color theme="1"/>
        <rFont val="Calibri"/>
        <family val="2"/>
        <scheme val="minor"/>
      </rPr>
      <t>: nestlé, equivalente ou de melhor qualidade.</t>
    </r>
  </si>
  <si>
    <r>
      <t xml:space="preserve">Biscoito salgado cream cracker, ingredientes: farinha de trigo enriquecida com ferro e ácido fólico, gordura vegetal, açúcar invertido, sal, amido extrato e malte, fermentos químicos bicarbonato de sódio estabilizante lecitina de soja, contém glúten, peso líquido 200g. </t>
    </r>
    <r>
      <rPr>
        <b/>
        <sz val="12"/>
        <color theme="1"/>
        <rFont val="Calibri"/>
        <family val="2"/>
        <scheme val="minor"/>
      </rPr>
      <t>Marcas de referência</t>
    </r>
    <r>
      <rPr>
        <sz val="12"/>
        <color theme="1"/>
        <rFont val="Calibri"/>
        <family val="2"/>
        <scheme val="minor"/>
      </rPr>
      <t>: bauducco, piraquê equivalente ou de melhor qualidade.</t>
    </r>
  </si>
  <si>
    <r>
      <t xml:space="preserve">Biscoito salgado sabor gergelim, ingredientes: farinha de trigo, gergelim, gordura vegetal hidrogenada, sal, extrato de malte, açúcar, farelo de trigo, fermento químico bicarbonato de sódio e estabilizante lecitina de soja. Contém glúten, peso líquido 240g. </t>
    </r>
    <r>
      <rPr>
        <b/>
        <sz val="12"/>
        <color theme="1"/>
        <rFont val="Calibri"/>
        <family val="2"/>
        <scheme val="minor"/>
      </rPr>
      <t>Marcas de referência</t>
    </r>
    <r>
      <rPr>
        <sz val="12"/>
        <color theme="1"/>
        <rFont val="Calibri"/>
        <family val="2"/>
        <scheme val="minor"/>
      </rPr>
      <t>: bauducco, piraquê equivalente ou de melhor qualidade.</t>
    </r>
  </si>
  <si>
    <r>
      <t xml:space="preserve">Biscoito salgado sabor manteiga; ingredientes: farinha de trigo fortificada com ferro e ácido fólico, gordura vegetal, açúcar invertido, sal, extrato de malte, amido, açúcar, fermento biológico, fermento químico bicarbonato de sódio, manteiga acidulante ácido lático e aromatizante, peso líquido 400gr. </t>
    </r>
    <r>
      <rPr>
        <b/>
        <sz val="12"/>
        <color theme="1"/>
        <rFont val="Calibri"/>
        <family val="2"/>
        <scheme val="minor"/>
      </rPr>
      <t xml:space="preserve">Marcas de referência: </t>
    </r>
    <r>
      <rPr>
        <sz val="12"/>
        <color theme="1"/>
        <rFont val="Calibri"/>
        <family val="2"/>
        <scheme val="minor"/>
      </rPr>
      <t>bauducco, piraquê equivalente ou de melhor qualidade.</t>
    </r>
  </si>
  <si>
    <r>
      <t xml:space="preserve">Biscoito amanteigado; ingredientes: farinha de trigo enriquecida com ferro e ácido fólico), açúcar, gordura vegetal hidrogenada, manteiga, leite em pó integral, amido de milho e/ou féculas de arroz ou mandioca, açúcar invertido, sal refinado, fermentos químicos (bicarbonato de sódio, bicarbonato de amônio, pirosfostafo ácido de sódio, estabilizante lecitina de soja, aromatizantes, contém glúten, peso líquido 400g. </t>
    </r>
    <r>
      <rPr>
        <b/>
        <sz val="12"/>
        <color theme="1"/>
        <rFont val="Calibri"/>
        <family val="2"/>
        <scheme val="minor"/>
      </rPr>
      <t>Marcas de referência</t>
    </r>
    <r>
      <rPr>
        <sz val="12"/>
        <color theme="1"/>
        <rFont val="Calibri"/>
        <family val="2"/>
        <scheme val="minor"/>
      </rPr>
      <t>: bauducco, nestlé, equivalente ou de melhor qualidade.</t>
    </r>
  </si>
  <si>
    <r>
      <t xml:space="preserve">Chá de camomila, ingredientes: flores e folhas. Caixa com 15 sachês de 1g cada, peso líquido 15g. </t>
    </r>
    <r>
      <rPr>
        <b/>
        <sz val="12"/>
        <color theme="1"/>
        <rFont val="Calibri"/>
        <family val="2"/>
        <scheme val="minor"/>
      </rPr>
      <t xml:space="preserve">Marca de referência: </t>
    </r>
    <r>
      <rPr>
        <sz val="12"/>
        <color theme="1"/>
        <rFont val="Calibri"/>
        <family val="2"/>
        <scheme val="minor"/>
      </rPr>
      <t>leão, equivalente ou de melhor qualidade.</t>
    </r>
  </si>
  <si>
    <r>
      <t xml:space="preserve"> Chá de capim cidreira, ingredientes: folhas. Caixa com 15 sachês de 1g cada, peso líquido 15g. </t>
    </r>
    <r>
      <rPr>
        <b/>
        <sz val="12"/>
        <color theme="1"/>
        <rFont val="Calibri"/>
        <family val="2"/>
        <scheme val="minor"/>
      </rPr>
      <t>Marca de referência</t>
    </r>
    <r>
      <rPr>
        <sz val="12"/>
        <color theme="1"/>
        <rFont val="Calibri"/>
        <family val="2"/>
        <scheme val="minor"/>
      </rPr>
      <t>: leão, equivalente ou de melhor qualidade.</t>
    </r>
  </si>
  <si>
    <r>
      <t xml:space="preserve">Chá de erva doce, ingredientes: frutos moídos, Caixa com 15 sachês de 2g cada, peso líquido 30g. </t>
    </r>
    <r>
      <rPr>
        <b/>
        <sz val="12"/>
        <color theme="1"/>
        <rFont val="Calibri"/>
        <family val="2"/>
        <scheme val="minor"/>
      </rPr>
      <t>Marca de referência:</t>
    </r>
    <r>
      <rPr>
        <sz val="12"/>
        <color theme="1"/>
        <rFont val="Calibri"/>
        <family val="2"/>
        <scheme val="minor"/>
      </rPr>
      <t xml:space="preserve"> leão, equivalente ou de melhor qualidade.</t>
    </r>
  </si>
  <si>
    <r>
      <t xml:space="preserve">Chá de hortelã, ingredientes: folhas e caules de hortelã. Caixa contendo 15 sachês de 1g cada, peso líquido 15g. </t>
    </r>
    <r>
      <rPr>
        <b/>
        <sz val="12"/>
        <color theme="1"/>
        <rFont val="Calibri"/>
        <family val="2"/>
        <scheme val="minor"/>
      </rPr>
      <t>Marca de referência</t>
    </r>
    <r>
      <rPr>
        <sz val="12"/>
        <color theme="1"/>
        <rFont val="Calibri"/>
        <family val="2"/>
        <scheme val="minor"/>
      </rPr>
      <t>: leão, equivalente ou de melhor qualidade.</t>
    </r>
  </si>
  <si>
    <r>
      <t xml:space="preserve">Chá de maçã, ingredientes: maçã, frutos, hibisco-flores, limão-casca, laranja-casca, rosa silvestre-frutos e aromatizante, contém 15 sachês de 2g cada, peso líquido 30g. </t>
    </r>
    <r>
      <rPr>
        <b/>
        <sz val="12"/>
        <color theme="1"/>
        <rFont val="Calibri"/>
        <family val="2"/>
        <scheme val="minor"/>
      </rPr>
      <t>Marca de referência</t>
    </r>
    <r>
      <rPr>
        <sz val="12"/>
        <color theme="1"/>
        <rFont val="Calibri"/>
        <family val="2"/>
        <scheme val="minor"/>
      </rPr>
      <t>: leão, equivalente ou de melhor qualidade.</t>
    </r>
  </si>
  <si>
    <r>
      <t xml:space="preserve">Refrigerante de coca de primeira qualidade. Embalagem PET de 2 litros. </t>
    </r>
    <r>
      <rPr>
        <b/>
        <sz val="12"/>
        <color theme="1"/>
        <rFont val="Calibri"/>
        <family val="2"/>
        <scheme val="minor"/>
      </rPr>
      <t>Marcas de referência</t>
    </r>
    <r>
      <rPr>
        <sz val="12"/>
        <color theme="1"/>
        <rFont val="Calibri"/>
        <family val="2"/>
        <scheme val="minor"/>
      </rPr>
      <t>: coca-cola, pepsi, equivalente ou de melhor qualidade.</t>
    </r>
  </si>
  <si>
    <r>
      <t xml:space="preserve">Refrigerante de coca light de primeira qualidade. Embalagem PET de 2 litros. </t>
    </r>
    <r>
      <rPr>
        <b/>
        <sz val="12"/>
        <color theme="1"/>
        <rFont val="Calibri"/>
        <family val="2"/>
        <scheme val="minor"/>
      </rPr>
      <t>Marcas de referência</t>
    </r>
    <r>
      <rPr>
        <sz val="12"/>
        <color theme="1"/>
        <rFont val="Calibri"/>
        <family val="2"/>
        <scheme val="minor"/>
      </rPr>
      <t>: coca-cola, pepsi, equivalente ou de melhor qualidade.</t>
    </r>
  </si>
  <si>
    <r>
      <t xml:space="preserve">Refrigerante de guaraná de primeira qualidade. Embalagem PET de 2 litros. </t>
    </r>
    <r>
      <rPr>
        <b/>
        <sz val="12"/>
        <color theme="1"/>
        <rFont val="Calibri"/>
        <family val="2"/>
        <scheme val="minor"/>
      </rPr>
      <t>Marcas de referência</t>
    </r>
    <r>
      <rPr>
        <sz val="12"/>
        <color theme="1"/>
        <rFont val="Calibri"/>
        <family val="2"/>
        <scheme val="minor"/>
      </rPr>
      <t>: guaraná antartica, fanta, equivalente ou de melhor qualidade.</t>
    </r>
  </si>
  <si>
    <r>
      <t xml:space="preserve">Refrigerante guaraná light de primeira qualidade. Embalagem PET de 2 litros. </t>
    </r>
    <r>
      <rPr>
        <b/>
        <sz val="12"/>
        <color theme="1"/>
        <rFont val="Calibri"/>
        <family val="2"/>
        <scheme val="minor"/>
      </rPr>
      <t>Marcas de referência:</t>
    </r>
    <r>
      <rPr>
        <sz val="12"/>
        <color theme="1"/>
        <rFont val="Calibri"/>
        <family val="2"/>
        <scheme val="minor"/>
      </rPr>
      <t xml:space="preserve"> guaraná antartica, fanta, equivalente ou de melhor qualidade. </t>
    </r>
  </si>
  <si>
    <r>
      <t xml:space="preserve">Suco de acerola, ingredientes: água, polpa de acerola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xml:space="preserve"> maguary, del valle, equivalente ou de melhor qualidade.</t>
    </r>
  </si>
  <si>
    <r>
      <t xml:space="preserve">Suco de caju, ingredientes: água, polpa de caju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maguary, del valle, equivalente ou de melhor qualidade.</t>
    </r>
  </si>
  <si>
    <r>
      <t>Suco de goiaba, ingredientes: água, polpa de goiaba concentrado, açúcar, acidulantes, aroma idêntico ao sabor da fruta, embalados em caixa de papelão, possuindo na parte superior tampa abre e fecha com lacre de abertura, contendo 1000ml.</t>
    </r>
    <r>
      <rPr>
        <b/>
        <sz val="12"/>
        <color theme="1"/>
        <rFont val="Calibri"/>
        <family val="2"/>
        <scheme val="minor"/>
      </rPr>
      <t xml:space="preserve"> Marcas de referência</t>
    </r>
    <r>
      <rPr>
        <sz val="12"/>
        <color theme="1"/>
        <rFont val="Calibri"/>
        <family val="2"/>
        <scheme val="minor"/>
      </rPr>
      <t>: maguary, del valle, equivalente ou de melhor qualidade.</t>
    </r>
  </si>
  <si>
    <r>
      <t xml:space="preserve">Suco de uva, ingredientes: água, polpa de uva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maguary, del valle, equivalente ou de melhor qualidade.</t>
    </r>
  </si>
  <si>
    <r>
      <t xml:space="preserve">Suco de maracujá, ingredientes: água, polpa de uva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maguary, del valle, equivalente ou de melhor qualidade.</t>
    </r>
  </si>
  <si>
    <r>
      <t xml:space="preserve">Suco de abacaxi ingredientes: água, polpa de uva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xml:space="preserve"> maguary, del valle, equivalente ou de melhor qualidade.</t>
    </r>
  </si>
  <si>
    <r>
      <t xml:space="preserve">Suco de pêssego ingredientes: água, polpa de uva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maguary, del valle, equivalente ou de melhor qualidade.</t>
    </r>
  </si>
  <si>
    <r>
      <t xml:space="preserve">Suco de laranja ingredientes: água, polpa de uva concentrado, açúcar, acidulantes, aroma idêntico ao sabor da fruta, embalados em caixa de papelão, possuindo na parte superior tampa abre e fecha com lacre de abertura, contendo 1000ml. </t>
    </r>
    <r>
      <rPr>
        <b/>
        <sz val="12"/>
        <color theme="1"/>
        <rFont val="Calibri"/>
        <family val="2"/>
        <scheme val="minor"/>
      </rPr>
      <t>Marcas de referência</t>
    </r>
    <r>
      <rPr>
        <sz val="12"/>
        <color theme="1"/>
        <rFont val="Calibri"/>
        <family val="2"/>
        <scheme val="minor"/>
      </rPr>
      <t>: maguary, del valle, equivalente ou de melhor qualidade.</t>
    </r>
  </si>
  <si>
    <r>
      <t xml:space="preserve">Açúcar refinado de alta qualidade, com registro no MS identificação do tipo de açúcar na embalagem, tabela com informação nutricional e registro no ministério da saúde e da agricultura, em pacotes de 1 KG, com data de fabricação e prazo de validade de no mínimo 06 meses. </t>
    </r>
    <r>
      <rPr>
        <b/>
        <sz val="10"/>
        <color theme="1"/>
        <rFont val="Calibri"/>
        <family val="2"/>
        <scheme val="minor"/>
      </rPr>
      <t>Marca de referência:</t>
    </r>
    <r>
      <rPr>
        <sz val="10"/>
        <color theme="1"/>
        <rFont val="Calibri"/>
        <family val="2"/>
        <scheme val="minor"/>
      </rPr>
      <t xml:space="preserve"> UNIÃO, equivalente ou de melhor qualidade.</t>
    </r>
  </si>
  <si>
    <r>
      <t xml:space="preserve">Açúcar cristalizado de alta qualidade, com registro no MS identificação do tipo de açúcar na embalagem, tabela com informação nutricional e registro no Ministério da Saúde e da agricultura, em pacotes de 5 KG, com data de fabricação e prazo de validade e no mínimo 6 meses. </t>
    </r>
    <r>
      <rPr>
        <b/>
        <sz val="10"/>
        <color theme="1"/>
        <rFont val="Calibri"/>
        <family val="2"/>
        <scheme val="minor"/>
      </rPr>
      <t>Marca de referência</t>
    </r>
    <r>
      <rPr>
        <sz val="10"/>
        <color theme="1"/>
        <rFont val="Calibri"/>
        <family val="2"/>
        <scheme val="minor"/>
      </rPr>
      <t>: UNIÃO, equivalente ou de melhor qualidade</t>
    </r>
  </si>
  <si>
    <r>
      <t xml:space="preserve">COTA AMPLA CONCORRÊNCIA
Café torrado e moído, padrão de
qualidade mínimo Superior, com as
seguintes características:
1. Espécie: 100% café arábica
2. Bebida (sabor) do tipo intenso,
bebida dura para melhor
3. Blend: a composição do produto
poderá apresentar o porcentual
de até 10% por quilo de café de
grãos com defeitos pretos,
verdes e/ou ardidos (PVA) e
ausência de pretos-verdes
fermentados
4. Aspecto: Grãos de café dos
tipos 2 a 6, da COB –
Classificação
5. Características físicas: grãos
torrados e moídos, como ponto
de torra variando entre 50 e 65
pontos de Disco Agtron, ou
equivalente, correspondendo ao
intervalo Médio Moderadamente
Escuro e Médio Claro
6. Características químicas
(exigidas para cada g/100g):
6. 1) Umidade em 5% no máximo;
6. 2) Resíduo mineral fixo em 5%
no máximo;
6. 3) Resíduo mineral fixo,
insolúvel em ácido clorídrico a
10% v/v em 1,0% no máximo;
6. 4) Cafeína em 0,7 no mínimo;
6. 5) Extrato Aquoso em 25% no
mínimo;
R$ 19,48 R$ 233.760,00
6. 6) Extrato Etéreo em 8,0%, no
mínimo.
7. Características
Organolépticas:
7. 1) Aroma característico;
7. 2) Acidez baixa a moderada;
7. 3) Amargor moderado;
7. 4) Sabor característico e
equilibrado;
7. 5) Livre de sabor fermentado,
mofado e de terra;
7. 6) Baixa adstringência;
7. 7) Razoavelmente encorpado;
7. 8) Qualidade Global maior que
6,00 pontos da escala sensorial.
8. Moagem: média
9. Torração: moderadamente clara
a moderadamente escura
10. Validade: não inferior a 12
(doze) meses, devendo, no
momento da entrega, ter sido
fabricado em até 02 (dois) meses
11. Embalagem: tipo Alto Vácuo
ou Vácuo Puro em pacotes de
500 gramas
</t>
    </r>
    <r>
      <rPr>
        <b/>
        <sz val="10"/>
        <color theme="1"/>
        <rFont val="Calibri"/>
        <family val="2"/>
        <scheme val="minor"/>
      </rPr>
      <t>Marcas de referência</t>
    </r>
    <r>
      <rPr>
        <sz val="10"/>
        <color theme="1"/>
        <rFont val="Calibri"/>
        <family val="2"/>
        <scheme val="minor"/>
      </rPr>
      <t>: DO
SÍTIO Superior, FINO SABOR
Superior, MELITTA Especial ou
similar.</t>
    </r>
  </si>
  <si>
    <t>ITEM: 47 e 49</t>
  </si>
  <si>
    <t>Ministério da Defesta Comando do Exército Amazônia
 2ºGrupamento de Engenharia de Construção 7ºBatalhão
Pregão Eletrônico n. 6/2022</t>
  </si>
  <si>
    <t>Serviço Social do Comércio -SESC
Pregão Eletrônico n. 95/2021</t>
  </si>
  <si>
    <t>Conselho Regional de Farmácia de São Paulo
Pregão Eletrônico n. 31/2022</t>
  </si>
  <si>
    <t>Comprasnet / outros</t>
  </si>
  <si>
    <t>Comando do Exército
Comando Militar da Amazônia 23ª /  Brigada de Infantaria de Selva
Pregão Eletrônico n. 5/2022</t>
  </si>
  <si>
    <t>VTA Machado de Arruda e Cia Ltda
CNPJ: 16.667.433/0001-35</t>
  </si>
  <si>
    <t>Bom Bons e Descartáveis Eireli
CNPJ 01.580.769/0001-99</t>
  </si>
  <si>
    <t>Demais</t>
  </si>
  <si>
    <t>Universidade Federal Rural da Amazônia
Pregão Eletrônico n. 9/2022</t>
  </si>
  <si>
    <t>Prefeitura Municipal de Arcos - MG
Pregão Eletrônico n. 118/2022</t>
  </si>
  <si>
    <t xml:space="preserve">Supermercado e Panificadora Gabiroba Ltda
CNPJ 41.945.79/10001-00	</t>
  </si>
  <si>
    <t>Doac Comercio &amp; Serviços Ltda
CNPJ: 44.650.853/0001-44</t>
  </si>
  <si>
    <t>Ministério da Defesa
 Comando do Exército Secretaria Geral do Exército
Pregão Eletrônico n. 7/2021 (10/2/2022)</t>
  </si>
  <si>
    <t>Contrato</t>
  </si>
  <si>
    <t xml:space="preserve">Gramado Distribuidora e Comercio Eireli - EPP
CNPJ: 02.545.557/0001-33	</t>
  </si>
  <si>
    <r>
      <rPr>
        <sz val="12"/>
        <color rgb="FFFF3300"/>
        <rFont val="Calibri"/>
        <family val="2"/>
        <scheme val="minor"/>
      </rPr>
      <t xml:space="preserve"> </t>
    </r>
    <r>
      <rPr>
        <sz val="12"/>
        <color theme="9" tint="-0.249977111117893"/>
        <rFont val="Calibri"/>
        <family val="2"/>
        <scheme val="minor"/>
      </rPr>
      <t>-- MT</t>
    </r>
    <r>
      <rPr>
        <sz val="12"/>
        <color rgb="FF0070C0"/>
        <rFont val="Calibri"/>
        <family val="2"/>
        <scheme val="minor"/>
      </rPr>
      <t xml:space="preserve">
Pregão Eletrônico n. 114/2022 (04/11/2022)</t>
    </r>
  </si>
  <si>
    <t>Prefeitura Mun. De Itapetim/PE
Pregão Eletrônico n. 08/2022 (24/03/2022)</t>
  </si>
  <si>
    <t>Prefeitura Mun. De Campo Novo do Parecis
Pregão Eletrônico n.TCE-MT  (4/11/2022)</t>
  </si>
  <si>
    <t>L. M. Custodio Comercio de Alimentos
CNPJ 16.679.206/0001-20</t>
  </si>
  <si>
    <t xml:space="preserve"> Prefeitura Municipal de Nova Ubirata - MT
Pregão Eletrônico n.	TCE-MT - 83 (9/11/2022)</t>
  </si>
  <si>
    <t xml:space="preserve">Souza e Menequeli Ltda Me
CNPJ: 19.568.383/0001-27	</t>
  </si>
  <si>
    <t>Prefeitura M. de Barra do Garcas - MT
Pregão Eletrônico n.Radar/TCE-MT (07/11/2022)</t>
  </si>
  <si>
    <t>Prefeitura Mun. De Ariquemes - RO
Pregão Eletrônico n. 128/2022  (11/11/2022)</t>
  </si>
  <si>
    <t>L. S. de Brito Ltda
CNPJ 07.481.547/0001-03</t>
  </si>
  <si>
    <t xml:space="preserve">Conselho da Justça Federal
Pregão eletrônico n. 38/2021 20/12/2021
</t>
  </si>
  <si>
    <t>TRF 1ª Região
Pregão Eletrônico n. 1/2022
(3/1/2022)</t>
  </si>
  <si>
    <t>Secr. Desenv. Economico Fac. Medicina de Marilia - SP
Pregão Eletrônico n. 36/2022 (26/10/22)</t>
  </si>
  <si>
    <t>Corcel Comercial Ltda
CNPJ 42.730.520/0001+08</t>
  </si>
  <si>
    <t>Instituto Fed De Educ Ciencia E Tecnolog De Rondonia - RO
Nota fiscal 11220938542295000109550010000006811277441232 681 5 (13/9/22)</t>
  </si>
  <si>
    <t>Zaqueu Comercio Varejista E Atacadista De Generos Alimentici
CNPJ 38.542.295/0001-09</t>
  </si>
  <si>
    <t>Prefeitura Mun. De  Janiopolis - PR
Pregão Eletrônico n. 53/2022 (14/11/2022)</t>
  </si>
  <si>
    <t xml:space="preserve"> Comando da Marinha Centro de Intendencia da Marinha em Salvador - BA
Pregão Eletrônico n. 35/2022 (10/11/2022)</t>
  </si>
  <si>
    <t>Bahia Cestas Ltda
CNPJ: 05.788.360/0001-13</t>
  </si>
  <si>
    <t>Prefeitura Mun. De  Cascavel - PR
Pregão Eletrônico n. 227/2022 (4/11/2022)</t>
  </si>
  <si>
    <t>Ellev Distribuidora Ltda
CNPJ 02.288.456/0001-24</t>
  </si>
  <si>
    <t>Prefeitura Mun. De  São Luiz Gonzaga - RS
Pregão Eletrônico n. 36/2022 (8/11/2022)</t>
  </si>
  <si>
    <t>Mc Comercio De Alimentos E Transportes Ltda
CNPJ 39.649.812/0001-06</t>
  </si>
  <si>
    <t>Vania Souza Coelho Leperes E Cia Ltda
CNPJ 35.256.745/0001-09</t>
  </si>
  <si>
    <t>Comando da Aeronáutica Gabinete do Comandante - DF
Pregão Eletrônico n. 21/2022 (8/11/2022)</t>
  </si>
  <si>
    <t>JCA COMERCIO DE ALIMENTOS EIRELI
CNPJ 14.387.382/0001-62</t>
  </si>
  <si>
    <t>TCE-MT - 362438 - MT
Pregão Presencial n. 52/2022 (13/9/2022)</t>
  </si>
  <si>
    <t>CF COMERCIO ATACADISTA E REPRESENTACAO DE SUPRIMEN
CNPJ 15.337.028/0001-96</t>
  </si>
  <si>
    <t>Prefeitura Mun. De  Arapongas - PR
Pregão Eletrônico n. 63/2022 (30/9/2022)</t>
  </si>
  <si>
    <t>GALERA DA CESTA BASICA LTDA
CNPJ 	45693344000161</t>
  </si>
  <si>
    <t>Conselho Federal de Nutricionistas 4ª Região
Pregão Eletrônico n. 4/2021 (18/2/22)</t>
  </si>
  <si>
    <t>Prefeitura Mun. De Nova Araçá - RS
Pregão Eletrônico n. 2/2022 (7/2/22)</t>
  </si>
  <si>
    <t>Prefeitura Mun. Maripá - PR
Pregão Eletrônico n. 47/2022 (19/7/22)</t>
  </si>
  <si>
    <t xml:space="preserve">LUCIBEL COMERCIO DE ALIMENTOS LTDA
CNPJ 32.801.584/0001-90	</t>
  </si>
  <si>
    <t>EDER CENAIR PEREIRA
CNPJ 06.029.971/0001-40</t>
  </si>
  <si>
    <t>Município de Alecrim - RS
Pregão Eletrônico n. 45/2022 (8/4/22)</t>
  </si>
  <si>
    <t>SECRETARIA DA SEGURANCA PUBLICA ESCOLA SUPERIOR DE SARGENTOS - ESSGT - SP
Pregão Eletrônico (9/6/2022) 175/0006/2022</t>
  </si>
  <si>
    <t>RIKA COMERCIO DE ALIMENTOS - EIRELI
CNPJ 14.437.315/0001-05</t>
  </si>
  <si>
    <t>MINISTÉRIO DA DEFESA Comando do Exército Comando Militar da Amazônia 2ºGrupamento de Engenharia de Construção 5ºBatalhão
Nº Pregão: 232.021 / UASG: 160.348 / Nº Item: 21</t>
  </si>
  <si>
    <t>INSTITUTO FEDERAL DE SANTA CATARINA
Nota Fiscal n.  42221127238756000120550010000068611000068800 6861 12
(15/11/2022)</t>
  </si>
  <si>
    <t>BARRA COMERCIO E DISTRIBUICAO DE ALIMENTOS EIRELI ME
27.238.756/0001-20</t>
  </si>
  <si>
    <t>Comando da Aeronáutica Gabinete do Comandante - DF
Pregão Eletrônico n. 21/2022 (8/11/22)</t>
  </si>
  <si>
    <t xml:space="preserve">	JARDA COMERCIAL DE ALIMENTOS EIRELI
CNPJ 04.119.118/0001-94</t>
  </si>
  <si>
    <t>CONSELHO REGIONAL DE MEDICINA DO ESTADO DE SAO PAULO
Pregão Eletrônico n. 12/2022 (5/5/22)</t>
  </si>
  <si>
    <t>TCM COMERCIO DE PRODUTOS NUTRICIONAIS LTDA
CNPJ 96.346.341/0001-92</t>
  </si>
  <si>
    <t xml:space="preserve"> PREFEITURA MUNICIPAL DE PIRASSUNUNGA - SP
Pregão Eletrônico n. 68/2022
(18/11/2022)</t>
  </si>
  <si>
    <r>
      <rPr>
        <b/>
        <sz val="12"/>
        <color theme="1"/>
        <rFont val="Calibri"/>
        <family val="2"/>
        <scheme val="minor"/>
      </rPr>
      <t>Leite em pó integra</t>
    </r>
    <r>
      <rPr>
        <sz val="12"/>
        <color theme="1"/>
        <rFont val="Calibri"/>
        <family val="2"/>
        <scheme val="minor"/>
      </rPr>
      <t xml:space="preserve">l, ingredientes: Leite em pó integral, instantâneo, rico em cálcio, ferro, zinco e vitaminas A, C e D, peso líquido 380g. </t>
    </r>
    <r>
      <rPr>
        <b/>
        <sz val="12"/>
        <color theme="1"/>
        <rFont val="Calibri"/>
        <family val="2"/>
        <scheme val="minor"/>
      </rPr>
      <t>Marcas de referência</t>
    </r>
    <r>
      <rPr>
        <sz val="12"/>
        <color theme="1"/>
        <rFont val="Calibri"/>
        <family val="2"/>
        <scheme val="minor"/>
      </rPr>
      <t>: nestlé, itambé, equivalente ou de melhor qualidade.</t>
    </r>
  </si>
  <si>
    <t>Seção  de Compras - SECOMP /SUCOP / SAD</t>
  </si>
  <si>
    <t>MAPA COMPARATIVO DE PREÇOS</t>
  </si>
  <si>
    <t>Processo SEI n. 0002915-83.2022.4.90.8000</t>
  </si>
  <si>
    <t>Objeto: Aquisição de gêneros alimentícios, mediante requisição e de forma parcelada, conforme especificações e quantidades estabelecidos no Anexo I deste Termo de Referência.</t>
  </si>
  <si>
    <t>Servidor (a) responsável: Leumaise Aparecida dos Santos</t>
  </si>
  <si>
    <t>https://www.extra.com.br/leite-em-po-lata/b
Acesso em 24/11/2022</t>
  </si>
  <si>
    <t>https://www.magazineluiza.com.br/leite-em-po-integral-nestle-ninho-forti-lata-380g/p/dfdb2f0g34/me/lepo/
acesso em 24/11</t>
  </si>
  <si>
    <t xml:space="preserve"> Agência de Modernização da Gestão de Processos - AL
Pregão Eletrônico n. 11233/2022
(17/3/22)</t>
  </si>
  <si>
    <t>DISTRIBUIDORA DE ALIMENTOS SANTA RITA EIRELI
CNPJ 00.889.590/0001-55</t>
  </si>
  <si>
    <t xml:space="preserve">J M BRAGA COMERCIAL BRILHANTE
CNPJ 37.010.127/0001-00
</t>
  </si>
  <si>
    <t xml:space="preserve">Superior a média dos preços obtidos. </t>
  </si>
  <si>
    <r>
      <t xml:space="preserve">OBS: Em </t>
    </r>
    <r>
      <rPr>
        <b/>
        <sz val="16"/>
        <color rgb="FF0070C0"/>
        <rFont val="Calibri"/>
        <family val="2"/>
        <scheme val="minor"/>
      </rPr>
      <t>AZUL</t>
    </r>
    <r>
      <rPr>
        <sz val="16"/>
        <color theme="1"/>
        <rFont val="Calibri"/>
        <family val="2"/>
        <scheme val="minor"/>
      </rPr>
      <t xml:space="preserve"> são os preços públicos. O ANEXO 1 do mapa são pesquisas do Fonte de Preços e o ANEXO 2 são pesquisas em sítios eletrônicos.</t>
    </r>
  </si>
  <si>
    <r>
      <rPr>
        <b/>
        <sz val="11"/>
        <color rgb="FFC00000"/>
        <rFont val="Calibri"/>
        <family val="2"/>
        <scheme val="minor"/>
      </rPr>
      <t>*</t>
    </r>
    <r>
      <rPr>
        <sz val="11"/>
        <color theme="1"/>
        <rFont val="Calibri"/>
        <family val="2"/>
        <scheme val="minor"/>
      </rPr>
      <t>Os potenciais riscos devem ser explicitados na informação da unidade.</t>
    </r>
  </si>
  <si>
    <r>
      <rPr>
        <b/>
        <sz val="11"/>
        <color rgb="FFC00000"/>
        <rFont val="Calibri"/>
        <family val="2"/>
        <scheme val="minor"/>
      </rPr>
      <t>*</t>
    </r>
    <r>
      <rPr>
        <sz val="11"/>
        <color theme="1"/>
        <rFont val="Calibri"/>
        <family val="2"/>
        <scheme val="minor"/>
      </rPr>
      <t>Os riscos que influenciam diretemente na seleção do fornecedor devem ser encaminhados à Seção de Licitações.</t>
    </r>
  </si>
  <si>
    <r>
      <rPr>
        <b/>
        <sz val="11"/>
        <color rgb="FFC00000"/>
        <rFont val="Calibri"/>
        <family val="2"/>
        <scheme val="minor"/>
      </rPr>
      <t>*</t>
    </r>
    <r>
      <rPr>
        <sz val="11"/>
        <color theme="1"/>
        <rFont val="Calibri"/>
        <family val="2"/>
        <scheme val="minor"/>
      </rPr>
      <t xml:space="preserve"> Juntar aos autos a relação de possíveis fornecedores que foram consultados e não enviaram propostas.</t>
    </r>
  </si>
  <si>
    <r>
      <rPr>
        <b/>
        <sz val="11"/>
        <color rgb="FFC00000"/>
        <rFont val="Calibri"/>
        <family val="2"/>
        <scheme val="minor"/>
      </rPr>
      <t>*</t>
    </r>
    <r>
      <rPr>
        <sz val="11"/>
        <color theme="1"/>
        <rFont val="Calibri"/>
        <family val="2"/>
        <scheme val="minor"/>
      </rPr>
      <t>Observar se há proposta direta com fornecedor que também esteja fornecendo para a administração (ARP e contratos) em preço manifestamente inferior, com vistas ao questionamento e análise crítica.</t>
    </r>
  </si>
  <si>
    <t>Da médoa dos preços obtidos</t>
  </si>
  <si>
    <t>Da média dos preços obtidos
Considerado, por ser preço público e por ter menos de três preços válidos</t>
  </si>
  <si>
    <t>Item 47</t>
  </si>
  <si>
    <t>Item 48</t>
  </si>
  <si>
    <t>Data:</t>
  </si>
  <si>
    <t>Secretaria Municipal de Planejamento e Orçamento - SE
Pregão Eletrônico n. 80/2022</t>
  </si>
  <si>
    <r>
      <t>Observações</t>
    </r>
    <r>
      <rPr>
        <sz val="10"/>
        <color rgb="FF000000"/>
        <rFont val="Arial"/>
        <family val="2"/>
        <charset val="1"/>
      </rPr>
      <t xml:space="preserve">:
</t>
    </r>
    <r>
      <rPr>
        <b/>
        <sz val="10"/>
        <color rgb="FF000000"/>
        <rFont val="Arial"/>
        <family val="2"/>
      </rPr>
      <t xml:space="preserve">1. </t>
    </r>
    <r>
      <rPr>
        <sz val="10"/>
        <color rgb="FF000000"/>
        <rFont val="Arial"/>
        <family val="2"/>
      </rPr>
      <t xml:space="preserve">O parâmetro utilizado na pesquisa foi com base prioritariamete em contratações similares de órgãos/entidades da Administração Pública; combinado com os preços de proposta de fornecedores; e preços de sítios eletrônicos e especializados, conforme os termos I, II, III e IV do art. 5º da IN n. 73/2020, do Ministério da Economia. 
</t>
    </r>
    <r>
      <rPr>
        <b/>
        <sz val="10"/>
        <color rgb="FF000000"/>
        <rFont val="Arial"/>
        <family val="2"/>
      </rPr>
      <t>2</t>
    </r>
    <r>
      <rPr>
        <sz val="10"/>
        <color rgb="FF000000"/>
        <rFont val="Arial"/>
        <family val="2"/>
      </rPr>
      <t>. As cotações que estão com a fonte na cor</t>
    </r>
    <r>
      <rPr>
        <b/>
        <sz val="10"/>
        <color theme="9" tint="-0.249977111117893"/>
        <rFont val="Arial"/>
        <family val="2"/>
      </rPr>
      <t xml:space="preserve"> azul</t>
    </r>
    <r>
      <rPr>
        <sz val="10"/>
        <color rgb="FF000000"/>
        <rFont val="Arial"/>
        <family val="2"/>
      </rPr>
      <t xml:space="preserve"> se referem a preços públicos
</t>
    </r>
    <r>
      <rPr>
        <b/>
        <sz val="10"/>
        <color rgb="FF000000"/>
        <rFont val="Arial"/>
        <family val="2"/>
      </rPr>
      <t>3</t>
    </r>
    <r>
      <rPr>
        <sz val="10"/>
        <color rgb="FF000000"/>
        <rFont val="Arial"/>
        <family val="2"/>
        <charset val="1"/>
      </rPr>
      <t xml:space="preserve">.  Ainda, conforme o Manual de Pesquisa de Preços do STJ, foram desconsiderados os que são superiores a 30% da media total (geral), assim como os inferiores a 70% da mesma média, inclusive os preços públicos, a despeito do disposto no citado manual, em razão de aplicar o mesmo entendimentos para preços que muito destoam da média, sejam inexequívei ou excessivos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</si>
</sst>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R$&quot;\ * #,##0.00_-;\-&quot;R$&quot;\ * #,##0.00_-;_-&quot;R$&quot;\ * &quot;-&quot;??_-;_-@_-"/>
    <numFmt numFmtId="43" formatCode="_-* #,##0.00_-;\-* #,##0.00_-;_-* &quot;-&quot;??_-;_-@_-"/>
    <numFmt numFmtId="164" formatCode="&quot;R$&quot;\ #,##0.00"/>
  </numFmts>
  <fonts count="64" x14ac:knownFonts="1">
    <font>
      <sz val="11"/>
      <color theme="1"/>
      <name val="Calibri"/>
      <family val="2"/>
      <scheme val="minor"/>
    </font>
    <font>
      <u/>
      <sz val="11"/>
      <color theme="10"/>
      <name val="Calibri"/>
      <family val="2"/>
      <scheme val="minor"/>
    </font>
    <font>
      <sz val="11"/>
      <color rgb="FF000000"/>
      <name val="Calibri"/>
      <family val="2"/>
      <scheme val="minor"/>
    </font>
    <font>
      <sz val="8"/>
      <name val="Calibri"/>
      <family val="2"/>
      <scheme val="minor"/>
    </font>
    <font>
      <b/>
      <sz val="11"/>
      <color theme="1"/>
      <name val="Calibri"/>
      <family val="2"/>
      <scheme val="minor"/>
    </font>
    <font>
      <b/>
      <sz val="11"/>
      <color rgb="FF000000"/>
      <name val="Calibri"/>
      <family val="2"/>
      <scheme val="minor"/>
    </font>
    <font>
      <sz val="11"/>
      <color theme="1"/>
      <name val="Calibri"/>
      <family val="2"/>
      <scheme val="minor"/>
    </font>
    <font>
      <sz val="11"/>
      <name val="Arial"/>
      <family val="1"/>
    </font>
    <font>
      <sz val="10"/>
      <name val="Arial"/>
      <family val="2"/>
    </font>
    <font>
      <b/>
      <sz val="14"/>
      <color theme="1"/>
      <name val="Calibri"/>
      <family val="2"/>
      <scheme val="minor"/>
    </font>
    <font>
      <sz val="11"/>
      <color theme="0"/>
      <name val="Calibri"/>
      <family val="2"/>
      <scheme val="minor"/>
    </font>
    <font>
      <b/>
      <sz val="11"/>
      <color theme="0"/>
      <name val="Calibri"/>
      <family val="2"/>
      <scheme val="minor"/>
    </font>
    <font>
      <b/>
      <sz val="10"/>
      <color rgb="FF000000"/>
      <name val="Arial"/>
      <family val="2"/>
      <charset val="1"/>
    </font>
    <font>
      <sz val="10"/>
      <color rgb="FF000000"/>
      <name val="Arial"/>
      <family val="2"/>
      <charset val="1"/>
    </font>
    <font>
      <b/>
      <sz val="10"/>
      <color rgb="FF000000"/>
      <name val="Arial"/>
      <family val="2"/>
    </font>
    <font>
      <sz val="10"/>
      <color rgb="FF000000"/>
      <name val="Arial"/>
      <family val="2"/>
    </font>
    <font>
      <b/>
      <sz val="10"/>
      <color theme="9" tint="-0.249977111117893"/>
      <name val="Arial"/>
      <family val="2"/>
    </font>
    <font>
      <b/>
      <sz val="15"/>
      <color theme="3"/>
      <name val="Calibri"/>
      <family val="2"/>
      <scheme val="minor"/>
    </font>
    <font>
      <sz val="10"/>
      <color theme="0"/>
      <name val="Calibri"/>
      <family val="2"/>
      <scheme val="minor"/>
    </font>
    <font>
      <sz val="10"/>
      <color theme="1"/>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0"/>
      <color theme="9" tint="-0.249977111117893"/>
      <name val="Calibri"/>
      <family val="2"/>
      <scheme val="minor"/>
    </font>
    <font>
      <b/>
      <sz val="13"/>
      <color theme="3"/>
      <name val="Calibri"/>
      <family val="2"/>
      <scheme val="minor"/>
    </font>
    <font>
      <sz val="11"/>
      <color rgb="FF9C0006"/>
      <name val="Calibri"/>
      <family val="2"/>
      <scheme val="minor"/>
    </font>
    <font>
      <b/>
      <sz val="11"/>
      <color rgb="FFC00000"/>
      <name val="Calibri"/>
      <family val="2"/>
      <scheme val="minor"/>
    </font>
    <font>
      <sz val="9"/>
      <name val="Calibri"/>
      <family val="2"/>
      <scheme val="minor"/>
    </font>
    <font>
      <sz val="10"/>
      <color rgb="FF333333"/>
      <name val="Open Sans"/>
      <family val="2"/>
    </font>
    <font>
      <sz val="8"/>
      <name val="Open Sans"/>
      <family val="2"/>
    </font>
    <font>
      <sz val="10"/>
      <name val="Open Sans"/>
      <family val="2"/>
    </font>
    <font>
      <sz val="11"/>
      <name val="Calibri"/>
      <family val="2"/>
      <scheme val="minor"/>
    </font>
    <font>
      <sz val="10"/>
      <color rgb="FF0070C0"/>
      <name val="Open Sans"/>
      <family val="2"/>
    </font>
    <font>
      <sz val="12"/>
      <color theme="0"/>
      <name val="Calibri"/>
      <family val="2"/>
      <scheme val="minor"/>
    </font>
    <font>
      <sz val="12"/>
      <color theme="1"/>
      <name val="Calibri"/>
      <family val="2"/>
      <scheme val="minor"/>
    </font>
    <font>
      <sz val="12"/>
      <color rgb="FF0070C0"/>
      <name val="Calibri"/>
      <family val="2"/>
      <scheme val="minor"/>
    </font>
    <font>
      <sz val="12"/>
      <name val="Calibri"/>
      <family val="2"/>
      <scheme val="minor"/>
    </font>
    <font>
      <b/>
      <sz val="12"/>
      <color theme="1"/>
      <name val="Calibri"/>
      <family val="2"/>
      <scheme val="minor"/>
    </font>
    <font>
      <sz val="12"/>
      <color rgb="FFFF0000"/>
      <name val="Calibri"/>
      <family val="2"/>
      <scheme val="minor"/>
    </font>
    <font>
      <sz val="12"/>
      <color theme="9" tint="-0.249977111117893"/>
      <name val="Calibri"/>
      <family val="2"/>
      <scheme val="minor"/>
    </font>
    <font>
      <sz val="10"/>
      <color rgb="FF0070C0"/>
      <name val="Calibri"/>
      <family val="2"/>
      <scheme val="minor"/>
    </font>
    <font>
      <sz val="16"/>
      <color theme="1"/>
      <name val="Calibri"/>
      <family val="2"/>
      <scheme val="minor"/>
    </font>
    <font>
      <b/>
      <sz val="16"/>
      <color rgb="FF0070C0"/>
      <name val="Calibri"/>
      <family val="2"/>
      <scheme val="minor"/>
    </font>
    <font>
      <sz val="8"/>
      <color rgb="FF0070C0"/>
      <name val="Open Sans"/>
      <family val="2"/>
    </font>
    <font>
      <sz val="20"/>
      <color rgb="FFFF0000"/>
      <name val="Calibri"/>
      <family val="2"/>
      <scheme val="minor"/>
    </font>
    <font>
      <sz val="10"/>
      <color theme="9"/>
      <name val="Calibri"/>
      <family val="2"/>
      <scheme val="minor"/>
    </font>
    <font>
      <b/>
      <u val="singleAccounting"/>
      <sz val="12"/>
      <color theme="1"/>
      <name val="Calibri"/>
      <family val="2"/>
      <scheme val="minor"/>
    </font>
    <font>
      <u val="singleAccounting"/>
      <sz val="11"/>
      <color theme="1"/>
      <name val="Calibri"/>
      <family val="2"/>
      <scheme val="minor"/>
    </font>
    <font>
      <u val="singleAccounting"/>
      <sz val="11"/>
      <name val="Calibri"/>
      <family val="2"/>
      <scheme val="minor"/>
    </font>
    <font>
      <sz val="12"/>
      <color rgb="FFFF3300"/>
      <name val="Calibri"/>
      <family val="2"/>
      <scheme val="minor"/>
    </font>
    <font>
      <b/>
      <sz val="12"/>
      <name val="Calibri"/>
      <family val="2"/>
      <scheme val="minor"/>
    </font>
    <font>
      <b/>
      <sz val="14"/>
      <color theme="3"/>
      <name val="Calibri"/>
      <family val="2"/>
      <scheme val="minor"/>
    </font>
    <font>
      <sz val="12"/>
      <color rgb="FF333333"/>
      <name val="Calibri"/>
      <family val="2"/>
      <scheme val="minor"/>
    </font>
    <font>
      <b/>
      <sz val="11"/>
      <color rgb="FF9C0006"/>
      <name val="Calibri"/>
      <family val="2"/>
      <scheme val="minor"/>
    </font>
    <font>
      <b/>
      <sz val="12"/>
      <color theme="0"/>
      <name val="Calibri"/>
      <family val="2"/>
      <scheme val="minor"/>
    </font>
    <font>
      <b/>
      <sz val="12"/>
      <color rgb="FF0070C0"/>
      <name val="Calibri"/>
      <family val="2"/>
      <scheme val="minor"/>
    </font>
    <font>
      <b/>
      <sz val="11"/>
      <color theme="3"/>
      <name val="Calibri"/>
      <family val="2"/>
      <scheme val="minor"/>
    </font>
    <font>
      <sz val="11"/>
      <color rgb="FF0070C0"/>
      <name val="Open Sans"/>
      <family val="2"/>
    </font>
    <font>
      <sz val="11"/>
      <color rgb="FF0070C0"/>
      <name val="Calibri"/>
      <family val="2"/>
      <scheme val="minor"/>
    </font>
    <font>
      <sz val="11"/>
      <color rgb="FF333333"/>
      <name val="Open Sans"/>
      <family val="2"/>
    </font>
    <font>
      <sz val="11"/>
      <color theme="9" tint="-0.249977111117893"/>
      <name val="Calibri"/>
      <family val="2"/>
      <scheme val="minor"/>
    </font>
    <font>
      <sz val="11"/>
      <color theme="1"/>
      <name val="Open Sans"/>
      <family val="2"/>
    </font>
    <font>
      <sz val="11"/>
      <name val="Open Sans"/>
      <family val="2"/>
    </font>
    <font>
      <b/>
      <u val="singleAccounting"/>
      <sz val="11"/>
      <color theme="1"/>
      <name val="Calibri"/>
      <family val="2"/>
      <scheme val="minor"/>
    </font>
  </fonts>
  <fills count="22">
    <fill>
      <patternFill patternType="none"/>
    </fill>
    <fill>
      <patternFill patternType="gray125"/>
    </fill>
    <fill>
      <patternFill patternType="solid">
        <fgColor theme="0"/>
        <bgColor indexed="64"/>
      </patternFill>
    </fill>
    <fill>
      <patternFill patternType="solid">
        <fgColor rgb="FFD9D9D9"/>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5"/>
      </patternFill>
    </fill>
    <fill>
      <patternFill patternType="solid">
        <fgColor theme="8"/>
      </patternFill>
    </fill>
    <fill>
      <patternFill patternType="solid">
        <fgColor theme="8" tint="0.79998168889431442"/>
        <bgColor indexed="65"/>
      </patternFill>
    </fill>
    <fill>
      <patternFill patternType="solid">
        <fgColor theme="7" tint="0.39997558519241921"/>
        <bgColor indexed="64"/>
      </patternFill>
    </fill>
    <fill>
      <patternFill patternType="solid">
        <fgColor theme="5" tint="0.39997558519241921"/>
        <bgColor indexed="65"/>
      </patternFill>
    </fill>
    <fill>
      <patternFill patternType="solid">
        <fgColor theme="7" tint="0.59999389629810485"/>
        <bgColor indexed="65"/>
      </patternFill>
    </fill>
    <fill>
      <patternFill patternType="solid">
        <fgColor rgb="FFFFC7CE"/>
      </patternFill>
    </fill>
    <fill>
      <patternFill patternType="solid">
        <fgColor theme="6" tint="0.79998168889431442"/>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4.9989318521683403E-2"/>
        <bgColor rgb="FFFFFF99"/>
      </patternFill>
    </fill>
    <fill>
      <patternFill patternType="solid">
        <fgColor rgb="FFC00000"/>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7"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medium">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rgb="FF000000"/>
      </right>
      <top style="medium">
        <color indexed="64"/>
      </top>
      <bottom style="thin">
        <color rgb="FF000000"/>
      </bottom>
      <diagonal/>
    </border>
    <border>
      <left style="thin">
        <color rgb="FF000000"/>
      </left>
      <right style="thin">
        <color rgb="FF000000"/>
      </right>
      <top style="medium">
        <color indexed="64"/>
      </top>
      <bottom style="thin">
        <color rgb="FF000000"/>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ck">
        <color theme="4"/>
      </bottom>
      <diagonal/>
    </border>
    <border>
      <left/>
      <right/>
      <top/>
      <bottom style="medium">
        <color indexed="64"/>
      </bottom>
      <diagonal/>
    </border>
    <border>
      <left style="thin">
        <color indexed="64"/>
      </left>
      <right style="medium">
        <color indexed="64"/>
      </right>
      <top/>
      <bottom style="thin">
        <color indexed="64"/>
      </bottom>
      <diagonal/>
    </border>
    <border>
      <left/>
      <right style="thin">
        <color indexed="64"/>
      </right>
      <top/>
      <bottom/>
      <diagonal/>
    </border>
    <border>
      <left/>
      <right style="thin">
        <color indexed="64"/>
      </right>
      <top style="medium">
        <color indexed="64"/>
      </top>
      <bottom/>
      <diagonal/>
    </border>
    <border>
      <left style="thin">
        <color rgb="FF000000"/>
      </left>
      <right style="thin">
        <color rgb="FF000000"/>
      </right>
      <top style="thin">
        <color rgb="FF000000"/>
      </top>
      <bottom/>
      <diagonal/>
    </border>
    <border>
      <left style="thin">
        <color rgb="FF000000"/>
      </left>
      <right style="medium">
        <color indexed="64"/>
      </right>
      <top style="thin">
        <color rgb="FF000000"/>
      </top>
      <bottom/>
      <diagonal/>
    </border>
    <border>
      <left/>
      <right/>
      <top/>
      <bottom style="thick">
        <color theme="4" tint="0.499984740745262"/>
      </bottom>
      <diagonal/>
    </border>
    <border>
      <left style="thin">
        <color rgb="FF000000"/>
      </left>
      <right style="medium">
        <color indexed="64"/>
      </right>
      <top style="medium">
        <color indexed="64"/>
      </top>
      <bottom/>
      <diagonal/>
    </border>
    <border>
      <left style="thin">
        <color rgb="FF000000"/>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style="medium">
        <color rgb="FF000000"/>
      </bottom>
      <diagonal/>
    </border>
    <border>
      <left/>
      <right style="medium">
        <color indexed="64"/>
      </right>
      <top/>
      <bottom/>
      <diagonal/>
    </border>
    <border>
      <left/>
      <right style="thin">
        <color indexed="64"/>
      </right>
      <top style="medium">
        <color indexed="64"/>
      </top>
      <bottom style="thin">
        <color indexed="64"/>
      </bottom>
      <diagonal/>
    </border>
    <border>
      <left/>
      <right/>
      <top style="medium">
        <color rgb="FFE7EAEC"/>
      </top>
      <bottom/>
      <diagonal/>
    </border>
    <border>
      <left style="medium">
        <color indexed="64"/>
      </left>
      <right style="medium">
        <color indexed="64"/>
      </right>
      <top style="medium">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rgb="FF000000"/>
      </left>
      <right/>
      <top style="thin">
        <color rgb="FF000000"/>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rgb="FF000000"/>
      </bottom>
      <diagonal/>
    </border>
    <border>
      <left style="medium">
        <color indexed="64"/>
      </left>
      <right/>
      <top style="thin">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rgb="FF000000"/>
      </bottom>
      <diagonal/>
    </border>
    <border>
      <left/>
      <right style="thin">
        <color rgb="FF000000"/>
      </right>
      <top style="thin">
        <color rgb="FF000000"/>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style="medium">
        <color indexed="64"/>
      </bottom>
      <diagonal/>
    </border>
    <border>
      <left/>
      <right/>
      <top style="thin">
        <color indexed="64"/>
      </top>
      <bottom style="medium">
        <color indexed="64"/>
      </bottom>
      <diagonal/>
    </border>
    <border>
      <left style="medium">
        <color indexed="64"/>
      </left>
      <right style="medium">
        <color indexed="64"/>
      </right>
      <top/>
      <bottom style="thin">
        <color indexed="64"/>
      </bottom>
      <diagonal/>
    </border>
  </borders>
  <cellStyleXfs count="17">
    <xf numFmtId="0" fontId="0" fillId="0" borderId="0"/>
    <xf numFmtId="0" fontId="1" fillId="0" borderId="0" applyNumberFormat="0" applyFill="0" applyBorder="0" applyAlignment="0" applyProtection="0"/>
    <xf numFmtId="43" fontId="6" fillId="0" borderId="0" applyFont="0" applyFill="0" applyBorder="0" applyAlignment="0" applyProtection="0"/>
    <xf numFmtId="0" fontId="7" fillId="0" borderId="0"/>
    <xf numFmtId="9" fontId="7" fillId="0" borderId="0" applyFont="0" applyFill="0" applyBorder="0" applyAlignment="0" applyProtection="0"/>
    <xf numFmtId="9" fontId="8" fillId="0" borderId="0" applyFont="0" applyFill="0" applyBorder="0" applyAlignment="0" applyProtection="0"/>
    <xf numFmtId="0" fontId="10" fillId="7" borderId="0" applyNumberFormat="0" applyBorder="0" applyAlignment="0" applyProtection="0"/>
    <xf numFmtId="0" fontId="10" fillId="8" borderId="0" applyNumberFormat="0" applyBorder="0" applyAlignment="0" applyProtection="0"/>
    <xf numFmtId="0" fontId="6" fillId="9" borderId="0" applyNumberFormat="0" applyBorder="0" applyAlignment="0" applyProtection="0"/>
    <xf numFmtId="0" fontId="17" fillId="0" borderId="39" applyNumberFormat="0" applyFill="0" applyAlignment="0" applyProtection="0"/>
    <xf numFmtId="0" fontId="6" fillId="11" borderId="0" applyNumberFormat="0" applyBorder="0" applyAlignment="0" applyProtection="0"/>
    <xf numFmtId="0" fontId="6" fillId="12" borderId="0" applyNumberFormat="0" applyBorder="0" applyAlignment="0" applyProtection="0"/>
    <xf numFmtId="0" fontId="24" fillId="0" borderId="46" applyNumberFormat="0" applyFill="0" applyAlignment="0" applyProtection="0"/>
    <xf numFmtId="9" fontId="6" fillId="0" borderId="0" applyFont="0" applyFill="0" applyBorder="0" applyAlignment="0" applyProtection="0"/>
    <xf numFmtId="0" fontId="25" fillId="13" borderId="0" applyNumberFormat="0" applyBorder="0" applyAlignment="0" applyProtection="0"/>
    <xf numFmtId="44" fontId="6" fillId="0" borderId="0" applyFont="0" applyFill="0" applyBorder="0" applyAlignment="0" applyProtection="0"/>
    <xf numFmtId="43" fontId="6" fillId="0" borderId="0" applyFont="0" applyFill="0" applyBorder="0" applyAlignment="0" applyProtection="0"/>
  </cellStyleXfs>
  <cellXfs count="1144">
    <xf numFmtId="0" fontId="0" fillId="0" borderId="0" xfId="0"/>
    <xf numFmtId="0" fontId="0" fillId="2" borderId="1" xfId="0" applyFill="1" applyBorder="1" applyAlignment="1">
      <alignment horizontal="center" vertical="center"/>
    </xf>
    <xf numFmtId="0" fontId="5" fillId="3" borderId="1" xfId="0" applyFont="1" applyFill="1" applyBorder="1" applyAlignment="1">
      <alignment horizontal="center" vertical="center"/>
    </xf>
    <xf numFmtId="0" fontId="1" fillId="2" borderId="1" xfId="1" applyFill="1" applyBorder="1" applyAlignment="1">
      <alignment vertical="center"/>
    </xf>
    <xf numFmtId="0" fontId="0" fillId="0" borderId="1" xfId="0" applyBorder="1"/>
    <xf numFmtId="0" fontId="0" fillId="0" borderId="1" xfId="0" applyBorder="1" applyAlignment="1">
      <alignment horizontal="center" vertical="center"/>
    </xf>
    <xf numFmtId="0" fontId="4" fillId="0" borderId="0" xfId="0" applyFont="1" applyAlignment="1">
      <alignment horizontal="center" vertical="center"/>
    </xf>
    <xf numFmtId="0" fontId="0" fillId="2" borderId="1" xfId="0" applyFill="1" applyBorder="1" applyAlignment="1" applyProtection="1">
      <alignment horizontal="center" vertical="center" wrapText="1"/>
      <protection locked="0"/>
    </xf>
    <xf numFmtId="0" fontId="0" fillId="2" borderId="1" xfId="0" applyFill="1" applyBorder="1" applyAlignment="1" applyProtection="1">
      <alignment horizontal="center" vertical="center"/>
      <protection locked="0"/>
    </xf>
    <xf numFmtId="0" fontId="4" fillId="5" borderId="1" xfId="0" applyFont="1" applyFill="1" applyBorder="1" applyAlignment="1">
      <alignment horizontal="center" vertical="center" wrapText="1"/>
    </xf>
    <xf numFmtId="0" fontId="4" fillId="5" borderId="1" xfId="0" applyFont="1" applyFill="1" applyBorder="1" applyAlignment="1">
      <alignment horizontal="center" vertical="center"/>
    </xf>
    <xf numFmtId="0" fontId="4" fillId="5" borderId="1" xfId="0" applyFont="1" applyFill="1" applyBorder="1" applyAlignment="1">
      <alignment vertical="center" wrapText="1"/>
    </xf>
    <xf numFmtId="44" fontId="4" fillId="5" borderId="1" xfId="0" applyNumberFormat="1" applyFont="1" applyFill="1" applyBorder="1" applyAlignment="1">
      <alignment horizontal="center" vertical="center" wrapText="1"/>
    </xf>
    <xf numFmtId="44" fontId="0" fillId="0" borderId="0" xfId="0" applyNumberFormat="1" applyAlignment="1">
      <alignment horizontal="center" vertical="center"/>
    </xf>
    <xf numFmtId="44" fontId="0" fillId="0" borderId="1" xfId="0" applyNumberFormat="1" applyBorder="1" applyAlignment="1">
      <alignment horizontal="center" vertical="center"/>
    </xf>
    <xf numFmtId="44" fontId="0" fillId="2" borderId="1" xfId="0" applyNumberFormat="1" applyFill="1" applyBorder="1" applyAlignment="1">
      <alignment horizontal="center" vertical="center"/>
    </xf>
    <xf numFmtId="44" fontId="2" fillId="2" borderId="1" xfId="0" applyNumberFormat="1" applyFont="1" applyFill="1" applyBorder="1" applyAlignment="1">
      <alignment horizontal="center" vertical="center" wrapText="1"/>
    </xf>
    <xf numFmtId="44" fontId="4" fillId="6" borderId="2" xfId="0" applyNumberFormat="1" applyFont="1" applyFill="1" applyBorder="1"/>
    <xf numFmtId="0" fontId="2" fillId="2" borderId="1" xfId="0" applyFont="1" applyFill="1" applyBorder="1" applyAlignment="1">
      <alignment horizontal="center" vertical="center" wrapText="1"/>
    </xf>
    <xf numFmtId="0" fontId="0" fillId="2" borderId="1" xfId="0" applyFill="1" applyBorder="1"/>
    <xf numFmtId="0" fontId="0" fillId="0" borderId="0" xfId="0" applyAlignment="1">
      <alignment horizontal="center" vertical="center"/>
    </xf>
    <xf numFmtId="0" fontId="5" fillId="2" borderId="1" xfId="0" applyFont="1" applyFill="1" applyBorder="1" applyAlignment="1">
      <alignment vertical="center" wrapText="1"/>
    </xf>
    <xf numFmtId="0" fontId="0" fillId="0" borderId="1" xfId="0" applyBorder="1" applyAlignment="1">
      <alignment horizontal="left" vertical="center"/>
    </xf>
    <xf numFmtId="0" fontId="0" fillId="0" borderId="0" xfId="0" applyAlignment="1">
      <alignment vertical="center"/>
    </xf>
    <xf numFmtId="44" fontId="0" fillId="0" borderId="0" xfId="0" applyNumberFormat="1" applyAlignment="1">
      <alignment vertical="center"/>
    </xf>
    <xf numFmtId="44" fontId="0" fillId="0" borderId="0" xfId="0" applyNumberFormat="1"/>
    <xf numFmtId="0" fontId="4" fillId="9" borderId="1" xfId="8" applyFont="1" applyBorder="1" applyAlignment="1">
      <alignment horizontal="center" vertical="center"/>
    </xf>
    <xf numFmtId="0" fontId="0" fillId="0" borderId="0" xfId="0" applyAlignment="1">
      <alignment horizontal="left" vertical="center"/>
    </xf>
    <xf numFmtId="0" fontId="6" fillId="12" borderId="0" xfId="11"/>
    <xf numFmtId="0" fontId="20" fillId="0" borderId="1" xfId="0" applyFont="1" applyBorder="1" applyAlignment="1">
      <alignment horizontal="center" vertical="center" wrapText="1"/>
    </xf>
    <xf numFmtId="0" fontId="20" fillId="0" borderId="1" xfId="0" applyFont="1" applyBorder="1" applyAlignment="1">
      <alignment vertical="center" wrapText="1"/>
    </xf>
    <xf numFmtId="44" fontId="19" fillId="2" borderId="33" xfId="0" applyNumberFormat="1" applyFont="1" applyFill="1" applyBorder="1" applyAlignment="1">
      <alignment horizontal="center" vertical="center"/>
    </xf>
    <xf numFmtId="0" fontId="20" fillId="0" borderId="4" xfId="0" applyFont="1" applyBorder="1" applyAlignment="1">
      <alignment horizontal="center" vertical="center" wrapText="1"/>
    </xf>
    <xf numFmtId="44" fontId="20" fillId="2" borderId="1" xfId="0" applyNumberFormat="1" applyFont="1" applyFill="1" applyBorder="1" applyAlignment="1">
      <alignment horizontal="center" vertical="center" wrapText="1"/>
    </xf>
    <xf numFmtId="0" fontId="20" fillId="0" borderId="4" xfId="0" applyFont="1" applyBorder="1" applyAlignment="1">
      <alignment vertical="center" wrapText="1"/>
    </xf>
    <xf numFmtId="0" fontId="20" fillId="0" borderId="15" xfId="0" applyFont="1" applyBorder="1" applyAlignment="1">
      <alignment horizontal="center" vertical="center" wrapText="1"/>
    </xf>
    <xf numFmtId="164" fontId="22" fillId="10" borderId="36" xfId="0" applyNumberFormat="1" applyFont="1" applyFill="1" applyBorder="1" applyAlignment="1">
      <alignment vertical="center"/>
    </xf>
    <xf numFmtId="44" fontId="20" fillId="2" borderId="4" xfId="0" applyNumberFormat="1" applyFont="1" applyFill="1" applyBorder="1" applyAlignment="1">
      <alignment horizontal="center" vertical="center" wrapText="1"/>
    </xf>
    <xf numFmtId="44" fontId="19" fillId="0" borderId="0" xfId="0" applyNumberFormat="1" applyFont="1" applyAlignment="1">
      <alignment horizontal="center" vertical="center"/>
    </xf>
    <xf numFmtId="0" fontId="20" fillId="0" borderId="2" xfId="0" applyFont="1" applyBorder="1" applyAlignment="1">
      <alignment vertical="center" wrapText="1"/>
    </xf>
    <xf numFmtId="0" fontId="19" fillId="0" borderId="0" xfId="0" applyFont="1" applyAlignment="1">
      <alignment horizontal="left" vertical="center"/>
    </xf>
    <xf numFmtId="0" fontId="19" fillId="0" borderId="0" xfId="0" applyFont="1"/>
    <xf numFmtId="44" fontId="19" fillId="0" borderId="0" xfId="0" applyNumberFormat="1" applyFont="1" applyAlignment="1">
      <alignment horizontal="center"/>
    </xf>
    <xf numFmtId="0" fontId="19" fillId="0" borderId="0" xfId="0" applyFont="1" applyAlignment="1">
      <alignment horizontal="center" vertical="center"/>
    </xf>
    <xf numFmtId="2" fontId="19" fillId="0" borderId="0" xfId="0" applyNumberFormat="1" applyFont="1" applyAlignment="1">
      <alignment horizontal="center"/>
    </xf>
    <xf numFmtId="0" fontId="19" fillId="0" borderId="0" xfId="0" applyFont="1" applyAlignment="1">
      <alignment horizontal="center"/>
    </xf>
    <xf numFmtId="0" fontId="20" fillId="0" borderId="0" xfId="0" applyFont="1" applyAlignment="1">
      <alignment horizontal="center"/>
    </xf>
    <xf numFmtId="164" fontId="19" fillId="0" borderId="0" xfId="0" applyNumberFormat="1" applyFont="1" applyAlignment="1">
      <alignment horizontal="left"/>
    </xf>
    <xf numFmtId="2" fontId="19" fillId="0" borderId="0" xfId="0" applyNumberFormat="1" applyFont="1" applyAlignment="1">
      <alignment horizontal="left"/>
    </xf>
    <xf numFmtId="0" fontId="4" fillId="12" borderId="0" xfId="11" applyFont="1"/>
    <xf numFmtId="44" fontId="18" fillId="7" borderId="45" xfId="6" applyNumberFormat="1" applyFont="1" applyBorder="1" applyAlignment="1">
      <alignment horizontal="center" vertical="center" wrapText="1"/>
    </xf>
    <xf numFmtId="0" fontId="20" fillId="0" borderId="0" xfId="0" applyFont="1" applyAlignment="1">
      <alignment horizontal="center" vertical="center"/>
    </xf>
    <xf numFmtId="0" fontId="19" fillId="0" borderId="0" xfId="0" applyFont="1" applyAlignment="1">
      <alignment vertical="center"/>
    </xf>
    <xf numFmtId="0" fontId="19" fillId="2" borderId="0" xfId="0" applyFont="1" applyFill="1" applyAlignment="1">
      <alignment horizontal="center" vertical="center"/>
    </xf>
    <xf numFmtId="0" fontId="20" fillId="0" borderId="9" xfId="0" applyFont="1" applyBorder="1" applyAlignment="1">
      <alignment horizontal="center" vertical="center" wrapText="1"/>
    </xf>
    <xf numFmtId="0" fontId="20" fillId="0" borderId="2" xfId="0" applyFont="1" applyBorder="1" applyAlignment="1">
      <alignment horizontal="center" vertical="center" wrapText="1"/>
    </xf>
    <xf numFmtId="44" fontId="19" fillId="2" borderId="30" xfId="0" applyNumberFormat="1" applyFont="1" applyFill="1" applyBorder="1" applyAlignment="1">
      <alignment horizontal="center" vertical="center"/>
    </xf>
    <xf numFmtId="0" fontId="0" fillId="0" borderId="0" xfId="0" applyFill="1"/>
    <xf numFmtId="164" fontId="19" fillId="0" borderId="0" xfId="0" applyNumberFormat="1" applyFont="1" applyFill="1" applyAlignment="1">
      <alignment horizontal="left"/>
    </xf>
    <xf numFmtId="2" fontId="19" fillId="0" borderId="0" xfId="0" applyNumberFormat="1" applyFont="1" applyFill="1" applyAlignment="1">
      <alignment horizontal="left"/>
    </xf>
    <xf numFmtId="0" fontId="4" fillId="0" borderId="0" xfId="10" applyFont="1" applyFill="1" applyAlignment="1">
      <alignment horizontal="left"/>
    </xf>
    <xf numFmtId="0" fontId="4" fillId="0" borderId="0" xfId="11" applyFont="1" applyFill="1"/>
    <xf numFmtId="44" fontId="19" fillId="2" borderId="50" xfId="0" applyNumberFormat="1" applyFont="1" applyFill="1" applyBorder="1" applyAlignment="1">
      <alignment horizontal="center" vertical="center"/>
    </xf>
    <xf numFmtId="0" fontId="4" fillId="14" borderId="0" xfId="0" applyFont="1" applyFill="1" applyAlignment="1">
      <alignment vertical="top"/>
    </xf>
    <xf numFmtId="0" fontId="6" fillId="14" borderId="0" xfId="0" applyFont="1" applyFill="1" applyAlignment="1">
      <alignment vertical="top"/>
    </xf>
    <xf numFmtId="0" fontId="6" fillId="14" borderId="1" xfId="0" applyFont="1" applyFill="1" applyBorder="1" applyAlignment="1">
      <alignment vertical="top"/>
    </xf>
    <xf numFmtId="0" fontId="25" fillId="13" borderId="0" xfId="14" applyAlignment="1">
      <alignment horizontal="left"/>
    </xf>
    <xf numFmtId="0" fontId="0" fillId="0" borderId="0" xfId="0" applyFont="1"/>
    <xf numFmtId="44" fontId="0" fillId="0" borderId="0" xfId="0" applyNumberFormat="1" applyFont="1" applyAlignment="1">
      <alignment horizontal="center" vertical="center"/>
    </xf>
    <xf numFmtId="0" fontId="20" fillId="0" borderId="33" xfId="0" applyFont="1" applyBorder="1" applyAlignment="1">
      <alignment horizontal="left" vertical="center" wrapText="1" indent="2"/>
    </xf>
    <xf numFmtId="44" fontId="19" fillId="2" borderId="38" xfId="0" applyNumberFormat="1" applyFont="1" applyFill="1" applyBorder="1" applyAlignment="1">
      <alignment horizontal="center" vertical="center"/>
    </xf>
    <xf numFmtId="44" fontId="19" fillId="2" borderId="0" xfId="0" applyNumberFormat="1" applyFont="1" applyFill="1" applyBorder="1" applyAlignment="1">
      <alignment horizontal="center" vertical="center"/>
    </xf>
    <xf numFmtId="0" fontId="20" fillId="0" borderId="1" xfId="0" applyFont="1" applyFill="1" applyBorder="1" applyAlignment="1">
      <alignment horizontal="center" vertical="center" wrapText="1"/>
    </xf>
    <xf numFmtId="0" fontId="0" fillId="14" borderId="1" xfId="0" applyFont="1" applyFill="1" applyBorder="1" applyAlignment="1">
      <alignment vertical="top"/>
    </xf>
    <xf numFmtId="0" fontId="0" fillId="14" borderId="0" xfId="0" applyFont="1" applyFill="1" applyAlignment="1">
      <alignment vertical="top"/>
    </xf>
    <xf numFmtId="44" fontId="20" fillId="0" borderId="33" xfId="0" applyNumberFormat="1" applyFont="1" applyFill="1" applyBorder="1" applyAlignment="1">
      <alignment horizontal="center" vertical="center"/>
    </xf>
    <xf numFmtId="44" fontId="19" fillId="2" borderId="43" xfId="0" applyNumberFormat="1" applyFont="1" applyFill="1" applyBorder="1" applyAlignment="1">
      <alignment horizontal="center" vertical="center"/>
    </xf>
    <xf numFmtId="44" fontId="22" fillId="15" borderId="56" xfId="0" applyNumberFormat="1" applyFont="1" applyFill="1" applyBorder="1" applyAlignment="1">
      <alignment horizontal="center" vertical="center"/>
    </xf>
    <xf numFmtId="44" fontId="0" fillId="0" borderId="1" xfId="0" applyNumberFormat="1" applyBorder="1" applyAlignment="1">
      <alignment horizontal="left" vertical="center"/>
    </xf>
    <xf numFmtId="0" fontId="11" fillId="0" borderId="0" xfId="6" applyFont="1" applyFill="1" applyBorder="1" applyAlignment="1">
      <alignment vertical="center"/>
    </xf>
    <xf numFmtId="44" fontId="4" fillId="0" borderId="0" xfId="8" applyNumberFormat="1" applyFont="1" applyFill="1" applyBorder="1" applyAlignment="1">
      <alignment horizontal="center" vertical="center"/>
    </xf>
    <xf numFmtId="44" fontId="0" fillId="0" borderId="0" xfId="0" applyNumberFormat="1" applyFill="1" applyBorder="1" applyAlignment="1">
      <alignment vertical="center"/>
    </xf>
    <xf numFmtId="44" fontId="11" fillId="0" borderId="0" xfId="7" applyNumberFormat="1" applyFont="1" applyFill="1" applyBorder="1" applyAlignment="1">
      <alignment vertical="center"/>
    </xf>
    <xf numFmtId="0" fontId="11" fillId="7" borderId="1" xfId="6" applyFont="1" applyBorder="1" applyAlignment="1">
      <alignment vertical="center"/>
    </xf>
    <xf numFmtId="0" fontId="11" fillId="8" borderId="1" xfId="7" applyFont="1" applyBorder="1" applyAlignment="1">
      <alignment vertical="center"/>
    </xf>
    <xf numFmtId="44" fontId="0" fillId="0" borderId="0" xfId="0" applyNumberFormat="1" applyAlignment="1">
      <alignment vertical="center" wrapText="1"/>
    </xf>
    <xf numFmtId="0" fontId="17" fillId="14" borderId="39" xfId="9" applyFill="1" applyAlignment="1">
      <alignment vertical="top"/>
    </xf>
    <xf numFmtId="0" fontId="6" fillId="14" borderId="0" xfId="0" applyFont="1" applyFill="1" applyAlignment="1">
      <alignment horizontal="left" vertical="top"/>
    </xf>
    <xf numFmtId="0" fontId="18" fillId="7" borderId="24" xfId="6" applyFont="1" applyBorder="1" applyAlignment="1">
      <alignment horizontal="center" vertical="center" wrapText="1"/>
    </xf>
    <xf numFmtId="0" fontId="18" fillId="7" borderId="52" xfId="6" applyFont="1" applyBorder="1" applyAlignment="1">
      <alignment horizontal="center" vertical="center" wrapText="1"/>
    </xf>
    <xf numFmtId="44" fontId="18" fillId="7" borderId="44" xfId="6" applyNumberFormat="1" applyFont="1" applyBorder="1" applyAlignment="1">
      <alignment horizontal="center" vertical="center" wrapText="1"/>
    </xf>
    <xf numFmtId="44" fontId="19" fillId="2" borderId="9" xfId="0" applyNumberFormat="1" applyFont="1" applyFill="1" applyBorder="1" applyAlignment="1">
      <alignment horizontal="center" vertical="center"/>
    </xf>
    <xf numFmtId="44" fontId="19" fillId="2" borderId="1" xfId="0" applyNumberFormat="1" applyFont="1" applyFill="1" applyBorder="1" applyAlignment="1">
      <alignment horizontal="center" vertical="center"/>
    </xf>
    <xf numFmtId="44" fontId="19" fillId="2" borderId="15" xfId="0" applyNumberFormat="1" applyFont="1" applyFill="1" applyBorder="1" applyAlignment="1">
      <alignment horizontal="center" vertical="center"/>
    </xf>
    <xf numFmtId="44" fontId="19" fillId="2" borderId="28" xfId="0" applyNumberFormat="1" applyFont="1" applyFill="1" applyBorder="1" applyAlignment="1">
      <alignment horizontal="center" vertical="center"/>
    </xf>
    <xf numFmtId="44" fontId="19" fillId="2" borderId="29" xfId="0" applyNumberFormat="1" applyFont="1" applyFill="1" applyBorder="1" applyAlignment="1">
      <alignment horizontal="center" vertical="center"/>
    </xf>
    <xf numFmtId="0" fontId="20" fillId="0" borderId="33" xfId="0" applyFont="1" applyBorder="1" applyAlignment="1">
      <alignment horizontal="center" vertical="center" wrapText="1"/>
    </xf>
    <xf numFmtId="44" fontId="19" fillId="0" borderId="1" xfId="0" applyNumberFormat="1" applyFont="1" applyBorder="1" applyAlignment="1">
      <alignment horizontal="center" vertical="center"/>
    </xf>
    <xf numFmtId="44" fontId="19" fillId="2" borderId="2" xfId="0" applyNumberFormat="1" applyFont="1" applyFill="1" applyBorder="1" applyAlignment="1">
      <alignment horizontal="center" vertical="center"/>
    </xf>
    <xf numFmtId="44" fontId="19" fillId="2" borderId="4" xfId="0" applyNumberFormat="1" applyFont="1" applyFill="1" applyBorder="1" applyAlignment="1">
      <alignment horizontal="center" vertical="center"/>
    </xf>
    <xf numFmtId="0" fontId="28" fillId="0" borderId="4" xfId="0" applyFont="1" applyBorder="1" applyAlignment="1">
      <alignment horizontal="center" vertical="center" wrapText="1"/>
    </xf>
    <xf numFmtId="44" fontId="22" fillId="15" borderId="60" xfId="0" applyNumberFormat="1" applyFont="1" applyFill="1" applyBorder="1" applyAlignment="1">
      <alignment horizontal="center" vertical="center"/>
    </xf>
    <xf numFmtId="0" fontId="20" fillId="0" borderId="5" xfId="0" applyFont="1" applyBorder="1" applyAlignment="1">
      <alignment horizontal="center" vertical="center" wrapText="1"/>
    </xf>
    <xf numFmtId="0" fontId="23" fillId="0" borderId="2" xfId="0" applyFont="1" applyBorder="1" applyAlignment="1">
      <alignment horizontal="center" vertical="center" wrapText="1"/>
    </xf>
    <xf numFmtId="44" fontId="27" fillId="15" borderId="57" xfId="0" applyNumberFormat="1" applyFont="1" applyFill="1" applyBorder="1" applyAlignment="1">
      <alignment horizontal="center" vertical="center" wrapText="1"/>
    </xf>
    <xf numFmtId="44" fontId="20" fillId="0" borderId="1" xfId="0" applyNumberFormat="1" applyFont="1" applyFill="1" applyBorder="1" applyAlignment="1">
      <alignment horizontal="center" vertical="center"/>
    </xf>
    <xf numFmtId="44" fontId="20" fillId="2" borderId="33" xfId="0" applyNumberFormat="1" applyFont="1" applyFill="1" applyBorder="1" applyAlignment="1">
      <alignment horizontal="center" vertical="center"/>
    </xf>
    <xf numFmtId="0" fontId="20" fillId="0" borderId="9" xfId="0" applyFont="1" applyBorder="1" applyAlignment="1">
      <alignment vertical="center" wrapText="1"/>
    </xf>
    <xf numFmtId="44" fontId="20" fillId="2" borderId="9" xfId="0" applyNumberFormat="1" applyFont="1" applyFill="1" applyBorder="1" applyAlignment="1">
      <alignment horizontal="center" vertical="center" wrapText="1"/>
    </xf>
    <xf numFmtId="44" fontId="19" fillId="0" borderId="1" xfId="0" applyNumberFormat="1" applyFont="1" applyFill="1" applyBorder="1" applyAlignment="1">
      <alignment horizontal="center" vertical="center"/>
    </xf>
    <xf numFmtId="0" fontId="30" fillId="0" borderId="1" xfId="0" applyFont="1" applyBorder="1" applyAlignment="1">
      <alignment horizontal="center" vertical="center" wrapText="1"/>
    </xf>
    <xf numFmtId="0" fontId="31" fillId="0" borderId="0" xfId="0" applyFont="1" applyAlignment="1">
      <alignment horizontal="center"/>
    </xf>
    <xf numFmtId="0" fontId="0" fillId="0" borderId="0" xfId="0" applyFont="1" applyAlignment="1">
      <alignment vertical="center"/>
    </xf>
    <xf numFmtId="0" fontId="4" fillId="12" borderId="55" xfId="11" applyFont="1" applyBorder="1"/>
    <xf numFmtId="0" fontId="6" fillId="12" borderId="38" xfId="11" applyBorder="1"/>
    <xf numFmtId="0" fontId="0" fillId="0" borderId="38" xfId="0" applyBorder="1"/>
    <xf numFmtId="0" fontId="0" fillId="0" borderId="57" xfId="0" applyBorder="1"/>
    <xf numFmtId="0" fontId="19" fillId="0" borderId="54" xfId="0" applyFont="1" applyBorder="1" applyAlignment="1">
      <alignment horizontal="left" vertical="center"/>
    </xf>
    <xf numFmtId="0" fontId="19" fillId="0" borderId="0" xfId="0" applyFont="1" applyBorder="1" applyAlignment="1">
      <alignment horizontal="left" vertical="center"/>
    </xf>
    <xf numFmtId="164" fontId="19" fillId="0" borderId="0" xfId="0" applyNumberFormat="1" applyFont="1" applyBorder="1" applyAlignment="1">
      <alignment horizontal="left"/>
    </xf>
    <xf numFmtId="164" fontId="19" fillId="0" borderId="60" xfId="0" applyNumberFormat="1" applyFont="1" applyBorder="1" applyAlignment="1">
      <alignment horizontal="left"/>
    </xf>
    <xf numFmtId="2" fontId="19" fillId="0" borderId="0" xfId="0" applyNumberFormat="1" applyFont="1" applyBorder="1" applyAlignment="1">
      <alignment horizontal="left"/>
    </xf>
    <xf numFmtId="2" fontId="19" fillId="0" borderId="60" xfId="0" applyNumberFormat="1" applyFont="1" applyBorder="1" applyAlignment="1">
      <alignment horizontal="left"/>
    </xf>
    <xf numFmtId="0" fontId="0" fillId="0" borderId="0" xfId="0" applyBorder="1"/>
    <xf numFmtId="0" fontId="0" fillId="0" borderId="60" xfId="0" applyBorder="1"/>
    <xf numFmtId="0" fontId="4" fillId="12" borderId="54" xfId="11" applyFont="1" applyBorder="1"/>
    <xf numFmtId="0" fontId="6" fillId="12" borderId="0" xfId="11" applyBorder="1"/>
    <xf numFmtId="0" fontId="0" fillId="0" borderId="65" xfId="0" applyBorder="1"/>
    <xf numFmtId="0" fontId="0" fillId="0" borderId="40" xfId="0" applyBorder="1"/>
    <xf numFmtId="0" fontId="0" fillId="0" borderId="56" xfId="0" applyBorder="1"/>
    <xf numFmtId="44" fontId="0" fillId="0" borderId="54" xfId="0" applyNumberFormat="1" applyBorder="1" applyAlignment="1">
      <alignment horizontal="center" vertical="center"/>
    </xf>
    <xf numFmtId="44" fontId="0" fillId="0" borderId="0" xfId="0" applyNumberFormat="1" applyBorder="1" applyAlignment="1">
      <alignment horizontal="center" vertical="center"/>
    </xf>
    <xf numFmtId="0" fontId="0" fillId="0" borderId="65" xfId="0" applyBorder="1" applyAlignment="1">
      <alignment horizontal="center" vertical="center"/>
    </xf>
    <xf numFmtId="44" fontId="0" fillId="0" borderId="40" xfId="0" applyNumberFormat="1" applyBorder="1" applyAlignment="1">
      <alignment horizontal="center" vertical="center"/>
    </xf>
    <xf numFmtId="44" fontId="0" fillId="0" borderId="56" xfId="0" applyNumberFormat="1" applyBorder="1" applyAlignment="1">
      <alignment horizontal="center" vertical="center"/>
    </xf>
    <xf numFmtId="44" fontId="0" fillId="0" borderId="38" xfId="0" applyNumberFormat="1" applyBorder="1" applyAlignment="1">
      <alignment horizontal="center" vertical="center"/>
    </xf>
    <xf numFmtId="44" fontId="0" fillId="0" borderId="57" xfId="0" applyNumberFormat="1" applyBorder="1" applyAlignment="1">
      <alignment horizontal="center" vertical="center"/>
    </xf>
    <xf numFmtId="0" fontId="0" fillId="0" borderId="54" xfId="0" applyBorder="1" applyAlignment="1">
      <alignment horizontal="left" vertical="center"/>
    </xf>
    <xf numFmtId="0" fontId="19" fillId="0" borderId="0" xfId="0" applyFont="1" applyBorder="1"/>
    <xf numFmtId="0" fontId="19" fillId="0" borderId="0" xfId="0" applyFont="1" applyBorder="1" applyAlignment="1">
      <alignment horizontal="center"/>
    </xf>
    <xf numFmtId="0" fontId="20" fillId="0" borderId="0" xfId="0" applyFont="1" applyBorder="1" applyAlignment="1">
      <alignment horizontal="center"/>
    </xf>
    <xf numFmtId="44" fontId="0" fillId="0" borderId="60" xfId="0" applyNumberFormat="1" applyBorder="1" applyAlignment="1">
      <alignment horizontal="center" vertical="center"/>
    </xf>
    <xf numFmtId="0" fontId="0" fillId="0" borderId="65" xfId="0" applyBorder="1" applyAlignment="1">
      <alignment horizontal="left" vertical="center"/>
    </xf>
    <xf numFmtId="0" fontId="19" fillId="0" borderId="40" xfId="0" applyFont="1" applyBorder="1"/>
    <xf numFmtId="0" fontId="19" fillId="0" borderId="40" xfId="0" applyFont="1" applyBorder="1" applyAlignment="1">
      <alignment horizontal="center"/>
    </xf>
    <xf numFmtId="0" fontId="20" fillId="0" borderId="40" xfId="0" applyFont="1" applyBorder="1" applyAlignment="1">
      <alignment horizontal="center"/>
    </xf>
    <xf numFmtId="0" fontId="0" fillId="0" borderId="55" xfId="0" applyBorder="1" applyAlignment="1">
      <alignment horizontal="center" vertical="center"/>
    </xf>
    <xf numFmtId="0" fontId="0" fillId="0" borderId="38" xfId="0" applyBorder="1" applyAlignment="1">
      <alignment horizontal="center" vertical="center"/>
    </xf>
    <xf numFmtId="44" fontId="0" fillId="0" borderId="38" xfId="0" applyNumberFormat="1" applyFont="1" applyBorder="1" applyAlignment="1">
      <alignment horizontal="center" vertical="center"/>
    </xf>
    <xf numFmtId="0" fontId="19" fillId="0" borderId="65" xfId="0" applyFont="1" applyBorder="1" applyAlignment="1">
      <alignment horizontal="left" vertical="center"/>
    </xf>
    <xf numFmtId="0" fontId="19" fillId="0" borderId="40" xfId="0" applyFont="1" applyBorder="1" applyAlignment="1">
      <alignment horizontal="left" vertical="center"/>
    </xf>
    <xf numFmtId="164" fontId="19" fillId="0" borderId="56" xfId="0" applyNumberFormat="1" applyFont="1" applyBorder="1" applyAlignment="1">
      <alignment horizontal="left"/>
    </xf>
    <xf numFmtId="0" fontId="19" fillId="0" borderId="60" xfId="0" applyFont="1" applyBorder="1"/>
    <xf numFmtId="0" fontId="19" fillId="0" borderId="56" xfId="0" applyFont="1" applyBorder="1"/>
    <xf numFmtId="0" fontId="19" fillId="0" borderId="65" xfId="0" applyFont="1" applyBorder="1" applyAlignment="1">
      <alignment horizontal="center" vertical="center"/>
    </xf>
    <xf numFmtId="44" fontId="0" fillId="0" borderId="56" xfId="0" applyNumberFormat="1" applyFont="1" applyBorder="1" applyAlignment="1">
      <alignment horizontal="center" vertical="center"/>
    </xf>
    <xf numFmtId="0" fontId="19" fillId="0" borderId="54" xfId="0" applyFont="1" applyBorder="1" applyAlignment="1">
      <alignment horizontal="center" vertical="center"/>
    </xf>
    <xf numFmtId="0" fontId="19" fillId="0" borderId="60" xfId="0" applyFont="1" applyBorder="1" applyAlignment="1">
      <alignment horizontal="center"/>
    </xf>
    <xf numFmtId="0" fontId="19" fillId="0" borderId="56" xfId="0" applyFont="1" applyBorder="1" applyAlignment="1">
      <alignment horizontal="center"/>
    </xf>
    <xf numFmtId="44" fontId="0" fillId="0" borderId="65" xfId="0" applyNumberFormat="1" applyFont="1" applyBorder="1" applyAlignment="1">
      <alignment horizontal="center" vertical="center"/>
    </xf>
    <xf numFmtId="0" fontId="31" fillId="0" borderId="54" xfId="0" applyFont="1" applyBorder="1" applyAlignment="1">
      <alignment horizontal="center"/>
    </xf>
    <xf numFmtId="0" fontId="31" fillId="0" borderId="65" xfId="0" applyFont="1" applyBorder="1" applyAlignment="1">
      <alignment horizontal="center"/>
    </xf>
    <xf numFmtId="44" fontId="0" fillId="0" borderId="65" xfId="0" applyNumberFormat="1" applyBorder="1" applyAlignment="1">
      <alignment horizontal="center" vertical="center"/>
    </xf>
    <xf numFmtId="44" fontId="19" fillId="0" borderId="60" xfId="0" applyNumberFormat="1" applyFont="1" applyBorder="1" applyAlignment="1">
      <alignment horizontal="center" vertical="center"/>
    </xf>
    <xf numFmtId="44" fontId="19" fillId="0" borderId="56" xfId="0" applyNumberFormat="1" applyFont="1" applyBorder="1" applyAlignment="1">
      <alignment horizontal="center" vertical="center"/>
    </xf>
    <xf numFmtId="44" fontId="27" fillId="15" borderId="60" xfId="0" applyNumberFormat="1" applyFont="1" applyFill="1" applyBorder="1" applyAlignment="1">
      <alignment horizontal="center" vertical="center" wrapText="1"/>
    </xf>
    <xf numFmtId="44" fontId="0" fillId="0" borderId="9" xfId="0" applyNumberFormat="1" applyBorder="1" applyAlignment="1">
      <alignment horizontal="center" vertical="center" wrapText="1"/>
    </xf>
    <xf numFmtId="0" fontId="32" fillId="0" borderId="62" xfId="0" applyFont="1" applyBorder="1" applyAlignment="1">
      <alignment horizontal="center" vertical="center" wrapText="1"/>
    </xf>
    <xf numFmtId="44" fontId="35" fillId="2" borderId="9" xfId="0" applyNumberFormat="1" applyFont="1" applyFill="1" applyBorder="1" applyAlignment="1">
      <alignment horizontal="center" vertical="center" wrapText="1"/>
    </xf>
    <xf numFmtId="0" fontId="35" fillId="0" borderId="9" xfId="0" applyFont="1" applyBorder="1" applyAlignment="1">
      <alignment horizontal="center" vertical="center" wrapText="1"/>
    </xf>
    <xf numFmtId="44" fontId="35" fillId="2" borderId="9" xfId="0" applyNumberFormat="1" applyFont="1" applyFill="1" applyBorder="1" applyAlignment="1">
      <alignment horizontal="center" vertical="center"/>
    </xf>
    <xf numFmtId="0" fontId="35" fillId="0" borderId="1" xfId="0" applyFont="1" applyFill="1" applyBorder="1" applyAlignment="1">
      <alignment horizontal="center" vertical="center" wrapText="1"/>
    </xf>
    <xf numFmtId="44" fontId="35" fillId="0" borderId="1" xfId="0" applyNumberFormat="1" applyFont="1" applyFill="1" applyBorder="1" applyAlignment="1">
      <alignment horizontal="center" vertical="center"/>
    </xf>
    <xf numFmtId="44" fontId="34" fillId="0" borderId="1" xfId="0" applyNumberFormat="1" applyFont="1" applyBorder="1" applyAlignment="1">
      <alignment horizontal="center" vertical="center"/>
    </xf>
    <xf numFmtId="44" fontId="35" fillId="2" borderId="1" xfId="0" applyNumberFormat="1" applyFont="1" applyFill="1" applyBorder="1" applyAlignment="1">
      <alignment horizontal="center" vertical="center" wrapText="1"/>
    </xf>
    <xf numFmtId="0" fontId="35" fillId="0" borderId="1" xfId="0" applyFont="1" applyBorder="1" applyAlignment="1">
      <alignment horizontal="center" vertical="center" wrapText="1"/>
    </xf>
    <xf numFmtId="44" fontId="35" fillId="2" borderId="1" xfId="0" applyNumberFormat="1" applyFont="1" applyFill="1" applyBorder="1" applyAlignment="1">
      <alignment horizontal="center" vertical="center"/>
    </xf>
    <xf numFmtId="44" fontId="36" fillId="2" borderId="1" xfId="0" applyNumberFormat="1" applyFont="1" applyFill="1" applyBorder="1" applyAlignment="1">
      <alignment horizontal="center" vertical="center" wrapText="1"/>
    </xf>
    <xf numFmtId="0" fontId="36" fillId="0" borderId="1" xfId="0" applyFont="1" applyBorder="1" applyAlignment="1">
      <alignment horizontal="center" vertical="center" wrapText="1"/>
    </xf>
    <xf numFmtId="44" fontId="36" fillId="2" borderId="4" xfId="0" applyNumberFormat="1" applyFont="1" applyFill="1" applyBorder="1" applyAlignment="1">
      <alignment horizontal="center" vertical="center" wrapText="1"/>
    </xf>
    <xf numFmtId="0" fontId="36" fillId="0" borderId="4" xfId="0" applyFont="1" applyBorder="1" applyAlignment="1">
      <alignment horizontal="center" vertical="center" wrapText="1"/>
    </xf>
    <xf numFmtId="0" fontId="36" fillId="0" borderId="1" xfId="0" applyFont="1" applyFill="1" applyBorder="1" applyAlignment="1">
      <alignment horizontal="center" vertical="center" textRotation="90" wrapText="1"/>
    </xf>
    <xf numFmtId="44" fontId="36" fillId="0" borderId="1" xfId="0" applyNumberFormat="1" applyFont="1" applyFill="1" applyBorder="1" applyAlignment="1">
      <alignment horizontal="center" vertical="center"/>
    </xf>
    <xf numFmtId="0" fontId="35" fillId="0" borderId="1" xfId="0" applyFont="1" applyFill="1" applyBorder="1" applyAlignment="1">
      <alignment horizontal="center" vertical="center" textRotation="90" wrapText="1"/>
    </xf>
    <xf numFmtId="0" fontId="36" fillId="0" borderId="15" xfId="0" applyFont="1" applyBorder="1" applyAlignment="1">
      <alignment horizontal="center" vertical="center" wrapText="1"/>
    </xf>
    <xf numFmtId="0" fontId="36" fillId="0" borderId="1" xfId="0" applyFont="1" applyFill="1" applyBorder="1" applyAlignment="1">
      <alignment horizontal="center" vertical="center" wrapText="1"/>
    </xf>
    <xf numFmtId="0" fontId="36" fillId="0" borderId="15" xfId="0" applyFont="1" applyFill="1" applyBorder="1" applyAlignment="1">
      <alignment horizontal="center" vertical="center" wrapText="1"/>
    </xf>
    <xf numFmtId="44" fontId="37" fillId="15" borderId="60" xfId="0" applyNumberFormat="1" applyFont="1" applyFill="1" applyBorder="1" applyAlignment="1">
      <alignment horizontal="center" vertical="center"/>
    </xf>
    <xf numFmtId="0" fontId="35" fillId="0" borderId="2" xfId="0" applyFont="1" applyBorder="1" applyAlignment="1">
      <alignment horizontal="center" vertical="center" wrapText="1"/>
    </xf>
    <xf numFmtId="44" fontId="35" fillId="2" borderId="2" xfId="0" applyNumberFormat="1" applyFont="1" applyFill="1" applyBorder="1" applyAlignment="1">
      <alignment horizontal="center" vertical="center"/>
    </xf>
    <xf numFmtId="0" fontId="36" fillId="0" borderId="15" xfId="0" applyFont="1" applyFill="1" applyBorder="1" applyAlignment="1">
      <alignment horizontal="center" vertical="center" textRotation="90" wrapText="1"/>
    </xf>
    <xf numFmtId="44" fontId="36" fillId="0" borderId="15" xfId="0" applyNumberFormat="1" applyFont="1" applyFill="1" applyBorder="1" applyAlignment="1">
      <alignment horizontal="center" vertical="center"/>
    </xf>
    <xf numFmtId="44" fontId="35" fillId="0" borderId="1" xfId="0" applyNumberFormat="1" applyFont="1" applyFill="1" applyBorder="1" applyAlignment="1">
      <alignment horizontal="center" vertical="center" wrapText="1"/>
    </xf>
    <xf numFmtId="44" fontId="36" fillId="0" borderId="1" xfId="0" applyNumberFormat="1" applyFont="1" applyFill="1" applyBorder="1" applyAlignment="1">
      <alignment horizontal="center" vertical="center" wrapText="1"/>
    </xf>
    <xf numFmtId="44" fontId="36" fillId="2" borderId="15"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38" fillId="0" borderId="15" xfId="0" applyFont="1" applyFill="1" applyBorder="1" applyAlignment="1">
      <alignment horizontal="center" vertical="center" wrapText="1"/>
    </xf>
    <xf numFmtId="164" fontId="37" fillId="10" borderId="2" xfId="0" applyNumberFormat="1" applyFont="1" applyFill="1" applyBorder="1" applyAlignment="1">
      <alignment horizontal="center" vertical="center"/>
    </xf>
    <xf numFmtId="0" fontId="32" fillId="0" borderId="9" xfId="0" applyFont="1" applyBorder="1" applyAlignment="1">
      <alignment horizontal="center" vertical="center" wrapText="1"/>
    </xf>
    <xf numFmtId="0" fontId="40" fillId="0" borderId="9" xfId="0" applyFont="1" applyBorder="1" applyAlignment="1">
      <alignment horizontal="center" vertical="center" wrapText="1"/>
    </xf>
    <xf numFmtId="0" fontId="43" fillId="0" borderId="9" xfId="0" applyFont="1" applyBorder="1" applyAlignment="1">
      <alignment horizontal="center" vertical="center" wrapText="1"/>
    </xf>
    <xf numFmtId="44" fontId="40" fillId="2" borderId="9" xfId="0" applyNumberFormat="1" applyFont="1" applyFill="1" applyBorder="1" applyAlignment="1">
      <alignment horizontal="center" vertical="center"/>
    </xf>
    <xf numFmtId="0" fontId="32" fillId="0" borderId="1" xfId="0" applyFont="1" applyBorder="1" applyAlignment="1">
      <alignment horizontal="center" vertical="top" wrapText="1"/>
    </xf>
    <xf numFmtId="0" fontId="40" fillId="0" borderId="1" xfId="0" applyFont="1" applyBorder="1" applyAlignment="1">
      <alignment horizontal="center" vertical="center" wrapText="1"/>
    </xf>
    <xf numFmtId="0" fontId="43" fillId="0" borderId="1" xfId="0" applyFont="1" applyBorder="1" applyAlignment="1">
      <alignment horizontal="center" vertical="center" wrapText="1"/>
    </xf>
    <xf numFmtId="44" fontId="40" fillId="2" borderId="1" xfId="0" applyNumberFormat="1" applyFont="1" applyFill="1" applyBorder="1" applyAlignment="1">
      <alignment horizontal="center" vertical="center"/>
    </xf>
    <xf numFmtId="0" fontId="32" fillId="0" borderId="2" xfId="0" applyFont="1" applyBorder="1" applyAlignment="1">
      <alignment horizontal="center" vertical="center" wrapText="1"/>
    </xf>
    <xf numFmtId="0" fontId="40" fillId="0" borderId="2" xfId="0" applyFont="1" applyBorder="1" applyAlignment="1">
      <alignment horizontal="center" vertical="center" wrapText="1"/>
    </xf>
    <xf numFmtId="0" fontId="43" fillId="0" borderId="2" xfId="0" applyFont="1" applyBorder="1" applyAlignment="1">
      <alignment horizontal="center" vertical="center" wrapText="1"/>
    </xf>
    <xf numFmtId="44" fontId="40" fillId="2" borderId="2" xfId="0" applyNumberFormat="1" applyFont="1" applyFill="1" applyBorder="1" applyAlignment="1">
      <alignment horizontal="center" vertical="center"/>
    </xf>
    <xf numFmtId="0" fontId="40" fillId="0" borderId="4" xfId="0" applyFont="1" applyBorder="1" applyAlignment="1">
      <alignment horizontal="center" vertical="center" wrapText="1"/>
    </xf>
    <xf numFmtId="44" fontId="40" fillId="2" borderId="4" xfId="0" applyNumberFormat="1" applyFont="1" applyFill="1" applyBorder="1" applyAlignment="1">
      <alignment horizontal="center" vertical="center"/>
    </xf>
    <xf numFmtId="44" fontId="31" fillId="0" borderId="9" xfId="0" applyNumberFormat="1" applyFont="1" applyBorder="1" applyAlignment="1">
      <alignment horizontal="center" vertical="center" wrapText="1"/>
    </xf>
    <xf numFmtId="0" fontId="29" fillId="0" borderId="1" xfId="0" applyFont="1" applyBorder="1" applyAlignment="1">
      <alignment horizontal="center" vertical="center" wrapText="1"/>
    </xf>
    <xf numFmtId="0" fontId="32" fillId="0" borderId="38" xfId="0" applyFont="1" applyBorder="1" applyAlignment="1">
      <alignment horizontal="center" vertical="center" wrapText="1"/>
    </xf>
    <xf numFmtId="44" fontId="40" fillId="0" borderId="1" xfId="0" applyNumberFormat="1" applyFont="1" applyFill="1" applyBorder="1" applyAlignment="1">
      <alignment horizontal="center" vertical="center"/>
    </xf>
    <xf numFmtId="0" fontId="40" fillId="0" borderId="19" xfId="0" applyFont="1" applyBorder="1" applyAlignment="1">
      <alignment horizontal="center" vertical="center" wrapText="1"/>
    </xf>
    <xf numFmtId="44" fontId="40" fillId="2" borderId="19" xfId="0" applyNumberFormat="1" applyFont="1" applyFill="1" applyBorder="1" applyAlignment="1">
      <alignment horizontal="center" vertical="center"/>
    </xf>
    <xf numFmtId="44" fontId="40" fillId="0" borderId="33" xfId="0" applyNumberFormat="1" applyFont="1" applyFill="1" applyBorder="1" applyAlignment="1">
      <alignment horizontal="center" vertical="center"/>
    </xf>
    <xf numFmtId="0" fontId="32" fillId="0" borderId="1" xfId="0" applyFont="1" applyBorder="1" applyAlignment="1">
      <alignment horizontal="center" vertical="center" wrapText="1"/>
    </xf>
    <xf numFmtId="0" fontId="38" fillId="0" borderId="15" xfId="0" applyFont="1" applyFill="1" applyBorder="1" applyAlignment="1">
      <alignment horizontal="center" vertical="center" textRotation="90" wrapText="1"/>
    </xf>
    <xf numFmtId="44" fontId="38" fillId="0" borderId="15" xfId="0" applyNumberFormat="1" applyFont="1" applyFill="1" applyBorder="1" applyAlignment="1">
      <alignment horizontal="center" vertical="center" wrapText="1"/>
    </xf>
    <xf numFmtId="44" fontId="40" fillId="2" borderId="33" xfId="0" applyNumberFormat="1" applyFont="1" applyFill="1" applyBorder="1" applyAlignment="1">
      <alignment horizontal="center" vertical="center"/>
    </xf>
    <xf numFmtId="44" fontId="40" fillId="2" borderId="9" xfId="0" applyNumberFormat="1" applyFont="1" applyFill="1" applyBorder="1" applyAlignment="1">
      <alignment horizontal="center" vertical="center" wrapText="1"/>
    </xf>
    <xf numFmtId="0" fontId="43" fillId="0" borderId="0" xfId="0" applyFont="1" applyBorder="1" applyAlignment="1">
      <alignment horizontal="center" vertical="center" wrapText="1"/>
    </xf>
    <xf numFmtId="44" fontId="36" fillId="2" borderId="29" xfId="0" applyNumberFormat="1" applyFont="1" applyFill="1" applyBorder="1" applyAlignment="1">
      <alignment horizontal="center" vertical="center" wrapText="1"/>
    </xf>
    <xf numFmtId="0" fontId="36" fillId="0" borderId="21" xfId="0" applyFont="1" applyBorder="1" applyAlignment="1">
      <alignment horizontal="center" vertical="center" wrapText="1"/>
    </xf>
    <xf numFmtId="0" fontId="6" fillId="19" borderId="1" xfId="0" applyFont="1" applyFill="1" applyBorder="1" applyAlignment="1">
      <alignment vertical="top"/>
    </xf>
    <xf numFmtId="0" fontId="0" fillId="19" borderId="1" xfId="0" applyFont="1" applyFill="1" applyBorder="1" applyAlignment="1">
      <alignment vertical="top"/>
    </xf>
    <xf numFmtId="0" fontId="17" fillId="19" borderId="78" xfId="9" applyFill="1" applyBorder="1" applyAlignment="1">
      <alignment vertical="top"/>
    </xf>
    <xf numFmtId="0" fontId="17" fillId="19" borderId="79" xfId="9" applyFill="1" applyBorder="1" applyAlignment="1">
      <alignment vertical="top"/>
    </xf>
    <xf numFmtId="0" fontId="0" fillId="19" borderId="79" xfId="0" applyFill="1" applyBorder="1"/>
    <xf numFmtId="0" fontId="0" fillId="19" borderId="80" xfId="0" applyFill="1" applyBorder="1"/>
    <xf numFmtId="0" fontId="17" fillId="19" borderId="55" xfId="9" applyFill="1" applyBorder="1" applyAlignment="1">
      <alignment vertical="top"/>
    </xf>
    <xf numFmtId="0" fontId="17" fillId="19" borderId="38" xfId="9" applyFill="1" applyBorder="1" applyAlignment="1">
      <alignment vertical="top"/>
    </xf>
    <xf numFmtId="0" fontId="0" fillId="19" borderId="38" xfId="0" applyFill="1" applyBorder="1"/>
    <xf numFmtId="0" fontId="0" fillId="19" borderId="57" xfId="0" applyFill="1" applyBorder="1"/>
    <xf numFmtId="0" fontId="6" fillId="19" borderId="0" xfId="0" applyFont="1" applyFill="1" applyBorder="1" applyAlignment="1">
      <alignment vertical="top"/>
    </xf>
    <xf numFmtId="0" fontId="4" fillId="19" borderId="0" xfId="0" applyFont="1" applyFill="1" applyBorder="1" applyAlignment="1">
      <alignment vertical="top"/>
    </xf>
    <xf numFmtId="0" fontId="0" fillId="19" borderId="0" xfId="0" applyFill="1" applyBorder="1"/>
    <xf numFmtId="0" fontId="0" fillId="19" borderId="60" xfId="0" applyFill="1" applyBorder="1"/>
    <xf numFmtId="0" fontId="6" fillId="19" borderId="54" xfId="0" applyFont="1" applyFill="1" applyBorder="1" applyAlignment="1">
      <alignment vertical="top"/>
    </xf>
    <xf numFmtId="0" fontId="6" fillId="19" borderId="0" xfId="0" applyFont="1" applyFill="1" applyBorder="1" applyAlignment="1">
      <alignment horizontal="left" vertical="top"/>
    </xf>
    <xf numFmtId="0" fontId="0" fillId="19" borderId="0" xfId="0" applyFont="1" applyFill="1" applyBorder="1" applyAlignment="1">
      <alignment vertical="top"/>
    </xf>
    <xf numFmtId="0" fontId="0" fillId="19" borderId="54" xfId="0" applyFont="1" applyFill="1" applyBorder="1" applyAlignment="1">
      <alignment vertical="top"/>
    </xf>
    <xf numFmtId="0" fontId="4" fillId="19" borderId="54" xfId="0" applyFont="1" applyFill="1" applyBorder="1" applyAlignment="1">
      <alignment vertical="top"/>
    </xf>
    <xf numFmtId="0" fontId="0" fillId="19" borderId="54" xfId="0" applyFont="1" applyFill="1" applyBorder="1" applyAlignment="1">
      <alignment horizontal="left" vertical="top"/>
    </xf>
    <xf numFmtId="0" fontId="4" fillId="19" borderId="65" xfId="0" applyFont="1" applyFill="1" applyBorder="1" applyAlignment="1">
      <alignment vertical="top"/>
    </xf>
    <xf numFmtId="0" fontId="6" fillId="19" borderId="40" xfId="0" applyFont="1" applyFill="1" applyBorder="1" applyAlignment="1">
      <alignment vertical="top"/>
    </xf>
    <xf numFmtId="0" fontId="0" fillId="19" borderId="40" xfId="0" applyFill="1" applyBorder="1"/>
    <xf numFmtId="0" fontId="0" fillId="19" borderId="56" xfId="0" applyFill="1" applyBorder="1"/>
    <xf numFmtId="44" fontId="19" fillId="0" borderId="28" xfId="0" applyNumberFormat="1" applyFont="1" applyBorder="1" applyAlignment="1">
      <alignment horizontal="center" vertical="center"/>
    </xf>
    <xf numFmtId="44" fontId="19" fillId="2" borderId="32" xfId="0" applyNumberFormat="1" applyFont="1" applyFill="1" applyBorder="1" applyAlignment="1">
      <alignment horizontal="center" vertical="center"/>
    </xf>
    <xf numFmtId="44" fontId="18" fillId="7" borderId="82" xfId="6" applyNumberFormat="1" applyFont="1" applyBorder="1" applyAlignment="1">
      <alignment horizontal="center" vertical="center" wrapText="1"/>
    </xf>
    <xf numFmtId="9" fontId="22" fillId="15" borderId="55" xfId="13" applyFont="1" applyFill="1" applyBorder="1" applyAlignment="1">
      <alignment horizontal="center" vertical="center"/>
    </xf>
    <xf numFmtId="9" fontId="22" fillId="15" borderId="54" xfId="13" applyFont="1" applyFill="1" applyBorder="1" applyAlignment="1">
      <alignment horizontal="center" vertical="center"/>
    </xf>
    <xf numFmtId="44" fontId="22" fillId="15" borderId="54" xfId="0" applyNumberFormat="1" applyFont="1" applyFill="1" applyBorder="1" applyAlignment="1">
      <alignment horizontal="center" vertical="center"/>
    </xf>
    <xf numFmtId="9" fontId="37" fillId="15" borderId="54" xfId="13" applyFont="1" applyFill="1" applyBorder="1" applyAlignment="1">
      <alignment horizontal="center" vertical="center"/>
    </xf>
    <xf numFmtId="44" fontId="0" fillId="15" borderId="60" xfId="0" applyNumberFormat="1" applyFont="1" applyFill="1" applyBorder="1" applyAlignment="1">
      <alignment horizontal="left" vertical="top" wrapText="1"/>
    </xf>
    <xf numFmtId="44" fontId="31" fillId="15" borderId="60" xfId="0" applyNumberFormat="1" applyFont="1" applyFill="1" applyBorder="1" applyAlignment="1">
      <alignment horizontal="left" vertical="top" wrapText="1"/>
    </xf>
    <xf numFmtId="9" fontId="37" fillId="15" borderId="65" xfId="13" applyFont="1" applyFill="1" applyBorder="1" applyAlignment="1">
      <alignment horizontal="center" vertical="center"/>
    </xf>
    <xf numFmtId="44" fontId="31" fillId="15" borderId="56" xfId="0" applyNumberFormat="1" applyFont="1" applyFill="1" applyBorder="1" applyAlignment="1">
      <alignment horizontal="left" vertical="top" wrapText="1"/>
    </xf>
    <xf numFmtId="44" fontId="37" fillId="15" borderId="53" xfId="0" applyNumberFormat="1" applyFont="1" applyFill="1" applyBorder="1" applyAlignment="1">
      <alignment horizontal="center" vertical="center" wrapText="1"/>
    </xf>
    <xf numFmtId="44" fontId="37" fillId="15" borderId="69" xfId="0" applyNumberFormat="1" applyFont="1" applyFill="1" applyBorder="1" applyAlignment="1">
      <alignment horizontal="center" vertical="center" wrapText="1"/>
    </xf>
    <xf numFmtId="44" fontId="37" fillId="15" borderId="71" xfId="0" applyNumberFormat="1" applyFont="1" applyFill="1" applyBorder="1" applyAlignment="1">
      <alignment horizontal="center" vertical="center" wrapText="1"/>
    </xf>
    <xf numFmtId="44" fontId="37" fillId="15" borderId="72" xfId="0" applyNumberFormat="1" applyFont="1" applyFill="1" applyBorder="1" applyAlignment="1">
      <alignment horizontal="center" vertical="center" wrapText="1"/>
    </xf>
    <xf numFmtId="9" fontId="37" fillId="15" borderId="55" xfId="13" applyFont="1" applyFill="1" applyBorder="1" applyAlignment="1">
      <alignment horizontal="center" vertical="center"/>
    </xf>
    <xf numFmtId="44" fontId="37" fillId="15" borderId="54" xfId="0" applyNumberFormat="1" applyFont="1" applyFill="1" applyBorder="1" applyAlignment="1">
      <alignment horizontal="center" vertical="center"/>
    </xf>
    <xf numFmtId="44" fontId="22" fillId="15" borderId="55" xfId="0" applyNumberFormat="1" applyFont="1" applyFill="1" applyBorder="1" applyAlignment="1">
      <alignment horizontal="center" vertical="center"/>
    </xf>
    <xf numFmtId="44" fontId="22" fillId="15" borderId="65" xfId="0" applyNumberFormat="1" applyFont="1" applyFill="1" applyBorder="1" applyAlignment="1">
      <alignment horizontal="center" vertical="center"/>
    </xf>
    <xf numFmtId="0" fontId="6" fillId="14" borderId="0" xfId="0" applyFont="1" applyFill="1" applyAlignment="1">
      <alignment horizontal="left" vertical="top"/>
    </xf>
    <xf numFmtId="164" fontId="10" fillId="8" borderId="1" xfId="7" applyNumberFormat="1" applyFont="1" applyBorder="1" applyAlignment="1">
      <alignment vertical="center"/>
    </xf>
    <xf numFmtId="44" fontId="19" fillId="2" borderId="36" xfId="15" applyFont="1" applyFill="1" applyBorder="1" applyAlignment="1">
      <alignment horizontal="right" vertical="center"/>
    </xf>
    <xf numFmtId="44" fontId="22" fillId="15" borderId="0" xfId="0" applyNumberFormat="1" applyFont="1" applyFill="1" applyBorder="1" applyAlignment="1">
      <alignment horizontal="center" vertical="center"/>
    </xf>
    <xf numFmtId="9" fontId="22" fillId="15" borderId="0" xfId="13" applyFont="1" applyFill="1" applyBorder="1" applyAlignment="1">
      <alignment horizontal="center" vertical="center"/>
    </xf>
    <xf numFmtId="44" fontId="20" fillId="2" borderId="15" xfId="0" applyNumberFormat="1" applyFont="1" applyFill="1" applyBorder="1" applyAlignment="1">
      <alignment horizontal="center" vertical="center" wrapText="1"/>
    </xf>
    <xf numFmtId="0" fontId="20" fillId="0" borderId="29" xfId="0" applyFont="1" applyBorder="1" applyAlignment="1">
      <alignment horizontal="left" vertical="center" wrapText="1" indent="2"/>
    </xf>
    <xf numFmtId="44" fontId="20" fillId="2" borderId="29" xfId="0" applyNumberFormat="1" applyFont="1" applyFill="1" applyBorder="1" applyAlignment="1">
      <alignment horizontal="center" vertical="center"/>
    </xf>
    <xf numFmtId="44" fontId="31" fillId="15" borderId="88" xfId="0" applyNumberFormat="1" applyFont="1" applyFill="1" applyBorder="1" applyAlignment="1">
      <alignment horizontal="left" vertical="top" wrapText="1"/>
    </xf>
    <xf numFmtId="44" fontId="47" fillId="15" borderId="60" xfId="0" applyNumberFormat="1" applyFont="1" applyFill="1" applyBorder="1" applyAlignment="1">
      <alignment horizontal="left" vertical="top" wrapText="1"/>
    </xf>
    <xf numFmtId="44" fontId="48" fillId="15" borderId="60" xfId="0" applyNumberFormat="1" applyFont="1" applyFill="1" applyBorder="1" applyAlignment="1">
      <alignment horizontal="left" vertical="top" wrapText="1"/>
    </xf>
    <xf numFmtId="44" fontId="0" fillId="0" borderId="0" xfId="0" applyNumberFormat="1" applyAlignment="1">
      <alignment horizontal="center" vertical="center" wrapText="1"/>
    </xf>
    <xf numFmtId="0" fontId="34" fillId="2" borderId="5" xfId="0" applyFont="1" applyFill="1" applyBorder="1" applyAlignment="1">
      <alignment horizontal="center" vertical="center"/>
    </xf>
    <xf numFmtId="44" fontId="36" fillId="2" borderId="8" xfId="0" applyNumberFormat="1" applyFont="1" applyFill="1" applyBorder="1" applyAlignment="1">
      <alignment horizontal="center" vertical="center"/>
    </xf>
    <xf numFmtId="44" fontId="36" fillId="2" borderId="14" xfId="0" applyNumberFormat="1" applyFont="1" applyFill="1" applyBorder="1" applyAlignment="1">
      <alignment horizontal="center" vertical="center"/>
    </xf>
    <xf numFmtId="44" fontId="36" fillId="2" borderId="9" xfId="0" applyNumberFormat="1" applyFont="1" applyFill="1" applyBorder="1" applyAlignment="1">
      <alignment horizontal="center" vertical="center"/>
    </xf>
    <xf numFmtId="44" fontId="36" fillId="2" borderId="1" xfId="0" applyNumberFormat="1" applyFont="1" applyFill="1" applyBorder="1" applyAlignment="1">
      <alignment horizontal="center" vertical="center"/>
    </xf>
    <xf numFmtId="44" fontId="36" fillId="2" borderId="15" xfId="0" applyNumberFormat="1" applyFont="1" applyFill="1" applyBorder="1" applyAlignment="1">
      <alignment horizontal="center" vertical="center"/>
    </xf>
    <xf numFmtId="44" fontId="4" fillId="0" borderId="0" xfId="0" applyNumberFormat="1" applyFont="1" applyAlignment="1">
      <alignment horizontal="center" vertical="center"/>
    </xf>
    <xf numFmtId="44" fontId="0" fillId="0" borderId="0" xfId="0" applyNumberFormat="1" applyAlignment="1">
      <alignment horizontal="center" vertical="center" wrapText="1"/>
    </xf>
    <xf numFmtId="0" fontId="25" fillId="20" borderId="0" xfId="14" applyFill="1" applyAlignment="1">
      <alignment horizontal="left"/>
    </xf>
    <xf numFmtId="44" fontId="20" fillId="2" borderId="30" xfId="0" applyNumberFormat="1" applyFont="1" applyFill="1" applyBorder="1" applyAlignment="1">
      <alignment horizontal="center" vertical="center"/>
    </xf>
    <xf numFmtId="44" fontId="40" fillId="2" borderId="15" xfId="0" applyNumberFormat="1" applyFont="1" applyFill="1" applyBorder="1" applyAlignment="1">
      <alignment horizontal="center" vertical="center"/>
    </xf>
    <xf numFmtId="44" fontId="19" fillId="2" borderId="64" xfId="0" applyNumberFormat="1" applyFont="1" applyFill="1" applyBorder="1" applyAlignment="1">
      <alignment horizontal="center" vertical="center"/>
    </xf>
    <xf numFmtId="44" fontId="19" fillId="2" borderId="40" xfId="0" applyNumberFormat="1" applyFont="1" applyFill="1" applyBorder="1" applyAlignment="1">
      <alignment horizontal="center" vertical="center"/>
    </xf>
    <xf numFmtId="9" fontId="22" fillId="15" borderId="38" xfId="13" applyFont="1" applyFill="1" applyBorder="1" applyAlignment="1">
      <alignment horizontal="center" vertical="center"/>
    </xf>
    <xf numFmtId="9" fontId="37" fillId="15" borderId="0" xfId="13" applyFont="1" applyFill="1" applyBorder="1" applyAlignment="1">
      <alignment horizontal="center" vertical="center"/>
    </xf>
    <xf numFmtId="44" fontId="22" fillId="15" borderId="27" xfId="0" applyNumberFormat="1" applyFont="1" applyFill="1" applyBorder="1" applyAlignment="1">
      <alignment horizontal="center" vertical="center" wrapText="1"/>
    </xf>
    <xf numFmtId="44" fontId="22" fillId="15" borderId="57" xfId="0" applyNumberFormat="1" applyFont="1" applyFill="1" applyBorder="1" applyAlignment="1">
      <alignment horizontal="center" vertical="center"/>
    </xf>
    <xf numFmtId="0" fontId="25" fillId="20" borderId="60" xfId="14" applyFill="1" applyBorder="1" applyAlignment="1">
      <alignment horizontal="left"/>
    </xf>
    <xf numFmtId="0" fontId="36" fillId="0" borderId="4" xfId="0" applyFont="1" applyFill="1" applyBorder="1" applyAlignment="1">
      <alignment horizontal="center" vertical="center" wrapText="1"/>
    </xf>
    <xf numFmtId="44" fontId="36" fillId="2" borderId="2" xfId="0" applyNumberFormat="1" applyFont="1" applyFill="1" applyBorder="1" applyAlignment="1">
      <alignment horizontal="center" vertical="center"/>
    </xf>
    <xf numFmtId="44" fontId="37" fillId="15" borderId="55" xfId="0" applyNumberFormat="1" applyFont="1" applyFill="1" applyBorder="1" applyAlignment="1">
      <alignment horizontal="center" vertical="center"/>
    </xf>
    <xf numFmtId="44" fontId="37" fillId="15" borderId="57" xfId="0" applyNumberFormat="1" applyFont="1" applyFill="1" applyBorder="1" applyAlignment="1">
      <alignment horizontal="center" vertical="center"/>
    </xf>
    <xf numFmtId="44" fontId="37" fillId="15" borderId="65" xfId="0" applyNumberFormat="1" applyFont="1" applyFill="1" applyBorder="1" applyAlignment="1">
      <alignment horizontal="center" vertical="center"/>
    </xf>
    <xf numFmtId="44" fontId="37" fillId="15" borderId="56" xfId="0" applyNumberFormat="1" applyFont="1" applyFill="1" applyBorder="1" applyAlignment="1">
      <alignment horizontal="center" vertical="center"/>
    </xf>
    <xf numFmtId="44" fontId="36" fillId="2" borderId="4" xfId="0" applyNumberFormat="1" applyFont="1" applyFill="1" applyBorder="1" applyAlignment="1">
      <alignment horizontal="center" vertical="center"/>
    </xf>
    <xf numFmtId="44" fontId="35" fillId="2" borderId="2" xfId="0" applyNumberFormat="1" applyFont="1" applyFill="1" applyBorder="1" applyAlignment="1">
      <alignment horizontal="center" vertical="center" wrapText="1"/>
    </xf>
    <xf numFmtId="0" fontId="36" fillId="0" borderId="4" xfId="0" applyFont="1" applyFill="1" applyBorder="1" applyAlignment="1">
      <alignment horizontal="center" vertical="center" textRotation="90" wrapText="1"/>
    </xf>
    <xf numFmtId="44" fontId="36" fillId="0" borderId="4" xfId="0" applyNumberFormat="1" applyFont="1" applyFill="1" applyBorder="1" applyAlignment="1">
      <alignment horizontal="center" vertical="center"/>
    </xf>
    <xf numFmtId="44" fontId="0" fillId="0" borderId="38" xfId="0" applyNumberFormat="1" applyBorder="1" applyAlignment="1">
      <alignment horizontal="center" vertical="center" wrapText="1"/>
    </xf>
    <xf numFmtId="0" fontId="4" fillId="12" borderId="55" xfId="11" applyFont="1" applyBorder="1" applyAlignment="1">
      <alignment wrapText="1"/>
    </xf>
    <xf numFmtId="0" fontId="19" fillId="0" borderId="54" xfId="0" applyFont="1" applyBorder="1" applyAlignment="1">
      <alignment horizontal="left" vertical="center" wrapText="1"/>
    </xf>
    <xf numFmtId="0" fontId="0" fillId="0" borderId="65" xfId="0" applyBorder="1" applyAlignment="1">
      <alignment wrapText="1"/>
    </xf>
    <xf numFmtId="0" fontId="4" fillId="12" borderId="54" xfId="11" applyFont="1" applyBorder="1" applyAlignment="1">
      <alignment wrapText="1"/>
    </xf>
    <xf numFmtId="44" fontId="0" fillId="0" borderId="54" xfId="0" applyNumberFormat="1" applyBorder="1" applyAlignment="1">
      <alignment horizontal="center" vertical="center" wrapText="1"/>
    </xf>
    <xf numFmtId="44" fontId="0" fillId="0" borderId="65" xfId="0" applyNumberFormat="1" applyBorder="1" applyAlignment="1">
      <alignment horizontal="center" vertical="center" wrapText="1"/>
    </xf>
    <xf numFmtId="44" fontId="37" fillId="15" borderId="67" xfId="0" applyNumberFormat="1" applyFont="1" applyFill="1" applyBorder="1" applyAlignment="1">
      <alignment horizontal="center" vertical="center" wrapText="1"/>
    </xf>
    <xf numFmtId="44" fontId="39" fillId="2" borderId="1" xfId="0" applyNumberFormat="1" applyFont="1" applyFill="1" applyBorder="1" applyAlignment="1">
      <alignment horizontal="center" vertical="top" wrapText="1"/>
    </xf>
    <xf numFmtId="44" fontId="36" fillId="2" borderId="9" xfId="0" applyNumberFormat="1" applyFont="1" applyFill="1" applyBorder="1" applyAlignment="1">
      <alignment horizontal="center" vertical="center" wrapText="1"/>
    </xf>
    <xf numFmtId="0" fontId="36" fillId="0" borderId="2" xfId="0" applyFont="1" applyBorder="1" applyAlignment="1">
      <alignment horizontal="center" vertical="center" wrapText="1"/>
    </xf>
    <xf numFmtId="9" fontId="37" fillId="15" borderId="53" xfId="13" applyFont="1" applyFill="1" applyBorder="1" applyAlignment="1">
      <alignment horizontal="center" vertical="center"/>
    </xf>
    <xf numFmtId="44" fontId="31" fillId="15" borderId="91" xfId="0" applyNumberFormat="1" applyFont="1" applyFill="1" applyBorder="1" applyAlignment="1">
      <alignment horizontal="left" vertical="top" wrapText="1"/>
    </xf>
    <xf numFmtId="44" fontId="39" fillId="2" borderId="1" xfId="0" applyNumberFormat="1" applyFont="1" applyFill="1" applyBorder="1" applyAlignment="1">
      <alignment horizontal="center" vertical="center" wrapText="1"/>
    </xf>
    <xf numFmtId="44" fontId="31" fillId="15" borderId="91" xfId="0" applyNumberFormat="1" applyFont="1" applyFill="1" applyBorder="1" applyAlignment="1">
      <alignment horizontal="left" vertical="center" wrapText="1"/>
    </xf>
    <xf numFmtId="0" fontId="36" fillId="0" borderId="1" xfId="0" applyFont="1" applyBorder="1" applyAlignment="1">
      <alignment horizontal="center" vertical="center" textRotation="90" wrapText="1"/>
    </xf>
    <xf numFmtId="0" fontId="36" fillId="0" borderId="27" xfId="0" applyFont="1" applyBorder="1" applyAlignment="1">
      <alignment horizontal="center" vertical="center" wrapText="1"/>
    </xf>
    <xf numFmtId="0" fontId="36" fillId="0" borderId="9" xfId="0" applyFont="1" applyBorder="1" applyAlignment="1">
      <alignment horizontal="center" vertical="center" wrapText="1"/>
    </xf>
    <xf numFmtId="44" fontId="36" fillId="2" borderId="28" xfId="0" applyNumberFormat="1" applyFont="1" applyFill="1" applyBorder="1" applyAlignment="1">
      <alignment horizontal="center" vertical="center" wrapText="1"/>
    </xf>
    <xf numFmtId="44" fontId="35" fillId="2" borderId="32" xfId="0" applyNumberFormat="1" applyFont="1" applyFill="1" applyBorder="1" applyAlignment="1">
      <alignment horizontal="center" vertical="center" wrapText="1"/>
    </xf>
    <xf numFmtId="0" fontId="35" fillId="0" borderId="28" xfId="0" applyFont="1" applyBorder="1" applyAlignment="1">
      <alignment horizontal="center" vertical="center" wrapText="1"/>
    </xf>
    <xf numFmtId="44" fontId="35" fillId="2" borderId="29" xfId="0" applyNumberFormat="1" applyFont="1" applyFill="1" applyBorder="1" applyAlignment="1">
      <alignment horizontal="center" vertical="center" wrapText="1"/>
    </xf>
    <xf numFmtId="44" fontId="33" fillId="7" borderId="50" xfId="6" applyNumberFormat="1" applyFont="1" applyBorder="1" applyAlignment="1">
      <alignment horizontal="center" vertical="center" wrapText="1"/>
    </xf>
    <xf numFmtId="44" fontId="33" fillId="7" borderId="35" xfId="6" applyNumberFormat="1" applyFont="1" applyBorder="1" applyAlignment="1">
      <alignment horizontal="center" vertical="center" wrapText="1"/>
    </xf>
    <xf numFmtId="0" fontId="36" fillId="0" borderId="9" xfId="0" applyFont="1" applyFill="1" applyBorder="1" applyAlignment="1">
      <alignment horizontal="center" vertical="center" wrapText="1"/>
    </xf>
    <xf numFmtId="44" fontId="36" fillId="0" borderId="9" xfId="0" applyNumberFormat="1" applyFont="1" applyFill="1" applyBorder="1" applyAlignment="1">
      <alignment horizontal="center" vertical="center"/>
    </xf>
    <xf numFmtId="44" fontId="35" fillId="0" borderId="4" xfId="0" applyNumberFormat="1" applyFont="1" applyFill="1" applyBorder="1" applyAlignment="1">
      <alignment horizontal="center" vertical="center" wrapText="1"/>
    </xf>
    <xf numFmtId="0" fontId="36" fillId="0" borderId="0" xfId="0" applyFont="1" applyFill="1" applyBorder="1" applyAlignment="1">
      <alignment horizontal="center" vertical="center" wrapText="1"/>
    </xf>
    <xf numFmtId="9" fontId="0" fillId="0" borderId="0" xfId="13" applyFont="1"/>
    <xf numFmtId="0" fontId="34" fillId="2" borderId="8" xfId="0" applyFont="1" applyFill="1" applyBorder="1" applyAlignment="1">
      <alignment vertical="center"/>
    </xf>
    <xf numFmtId="0" fontId="34" fillId="2" borderId="5" xfId="0" applyFont="1" applyFill="1" applyBorder="1" applyAlignment="1">
      <alignment vertical="center"/>
    </xf>
    <xf numFmtId="0" fontId="34" fillId="2" borderId="14" xfId="0" applyFont="1" applyFill="1" applyBorder="1" applyAlignment="1">
      <alignment vertical="center"/>
    </xf>
    <xf numFmtId="0" fontId="34" fillId="0" borderId="8" xfId="0" applyFont="1" applyBorder="1" applyAlignment="1">
      <alignment vertical="center" wrapText="1"/>
    </xf>
    <xf numFmtId="0" fontId="34" fillId="0" borderId="5" xfId="0" applyFont="1" applyBorder="1" applyAlignment="1">
      <alignment vertical="center" wrapText="1"/>
    </xf>
    <xf numFmtId="0" fontId="34" fillId="0" borderId="14" xfId="0" applyFont="1" applyBorder="1" applyAlignment="1">
      <alignment vertical="center" wrapText="1"/>
    </xf>
    <xf numFmtId="0" fontId="34" fillId="2" borderId="7" xfId="0" applyFont="1" applyFill="1" applyBorder="1" applyAlignment="1">
      <alignment vertical="center"/>
    </xf>
    <xf numFmtId="0" fontId="34" fillId="2" borderId="11" xfId="0" applyFont="1" applyFill="1" applyBorder="1" applyAlignment="1">
      <alignment vertical="center"/>
    </xf>
    <xf numFmtId="0" fontId="34" fillId="2" borderId="13" xfId="0" applyFont="1" applyFill="1" applyBorder="1" applyAlignment="1">
      <alignment vertical="center"/>
    </xf>
    <xf numFmtId="44" fontId="37" fillId="16" borderId="7" xfId="0" applyNumberFormat="1" applyFont="1" applyFill="1" applyBorder="1" applyAlignment="1">
      <alignment vertical="center"/>
    </xf>
    <xf numFmtId="44" fontId="37" fillId="16" borderId="11" xfId="0" applyNumberFormat="1" applyFont="1" applyFill="1" applyBorder="1" applyAlignment="1">
      <alignment vertical="center"/>
    </xf>
    <xf numFmtId="44" fontId="37" fillId="16" borderId="13" xfId="0" applyNumberFormat="1" applyFont="1" applyFill="1" applyBorder="1" applyAlignment="1">
      <alignment vertical="center"/>
    </xf>
    <xf numFmtId="0" fontId="36" fillId="0" borderId="9" xfId="0" applyFont="1" applyFill="1" applyBorder="1" applyAlignment="1">
      <alignment horizontal="center" vertical="center" textRotation="90" wrapText="1"/>
    </xf>
    <xf numFmtId="44" fontId="35" fillId="2" borderId="1" xfId="0" applyNumberFormat="1" applyFont="1" applyFill="1" applyBorder="1" applyAlignment="1">
      <alignment horizontal="center" vertical="top" wrapText="1"/>
    </xf>
    <xf numFmtId="44" fontId="37" fillId="15" borderId="0" xfId="0" applyNumberFormat="1" applyFont="1" applyFill="1" applyBorder="1" applyAlignment="1">
      <alignment horizontal="center" vertical="center"/>
    </xf>
    <xf numFmtId="44" fontId="37" fillId="15" borderId="20" xfId="0" applyNumberFormat="1" applyFont="1" applyFill="1" applyBorder="1" applyAlignment="1">
      <alignment horizontal="center" vertical="center" wrapText="1"/>
    </xf>
    <xf numFmtId="44" fontId="37" fillId="15" borderId="38" xfId="0" applyNumberFormat="1" applyFont="1" applyFill="1" applyBorder="1" applyAlignment="1">
      <alignment horizontal="center" vertical="center"/>
    </xf>
    <xf numFmtId="44" fontId="37" fillId="15" borderId="27" xfId="0" applyNumberFormat="1" applyFont="1" applyFill="1" applyBorder="1" applyAlignment="1">
      <alignment horizontal="center" vertical="center" wrapText="1"/>
    </xf>
    <xf numFmtId="44" fontId="37" fillId="15" borderId="21" xfId="0" applyNumberFormat="1" applyFont="1" applyFill="1" applyBorder="1" applyAlignment="1">
      <alignment horizontal="center" vertical="center" wrapText="1"/>
    </xf>
    <xf numFmtId="44" fontId="37" fillId="15" borderId="40" xfId="0" applyNumberFormat="1" applyFont="1" applyFill="1" applyBorder="1" applyAlignment="1">
      <alignment horizontal="center" vertical="center"/>
    </xf>
    <xf numFmtId="44" fontId="37" fillId="15" borderId="34" xfId="0" applyNumberFormat="1" applyFont="1" applyFill="1" applyBorder="1" applyAlignment="1">
      <alignment horizontal="center" vertical="center" wrapText="1"/>
    </xf>
    <xf numFmtId="0" fontId="35" fillId="0" borderId="4" xfId="0" applyFont="1" applyFill="1" applyBorder="1" applyAlignment="1">
      <alignment horizontal="center" vertical="center" wrapText="1"/>
    </xf>
    <xf numFmtId="0" fontId="36" fillId="0" borderId="14" xfId="0" applyFont="1" applyBorder="1" applyAlignment="1">
      <alignment horizontal="center" vertical="center" wrapText="1"/>
    </xf>
    <xf numFmtId="0" fontId="36" fillId="0" borderId="14" xfId="0" applyFont="1" applyFill="1" applyBorder="1" applyAlignment="1">
      <alignment horizontal="center" vertical="center" textRotation="90" wrapText="1"/>
    </xf>
    <xf numFmtId="44" fontId="36" fillId="0" borderId="14" xfId="0" applyNumberFormat="1" applyFont="1" applyFill="1" applyBorder="1" applyAlignment="1">
      <alignment horizontal="center" vertical="center"/>
    </xf>
    <xf numFmtId="44" fontId="36" fillId="0" borderId="5" xfId="0" applyNumberFormat="1" applyFont="1" applyFill="1" applyBorder="1" applyAlignment="1">
      <alignment horizontal="center" vertical="center"/>
    </xf>
    <xf numFmtId="0" fontId="36" fillId="0" borderId="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6" fillId="0" borderId="14" xfId="0" applyFont="1" applyFill="1" applyBorder="1" applyAlignment="1">
      <alignment horizontal="center" vertical="center" wrapText="1"/>
    </xf>
    <xf numFmtId="44" fontId="34" fillId="0" borderId="1" xfId="0" applyNumberFormat="1" applyFont="1" applyBorder="1" applyAlignment="1">
      <alignment horizontal="center" vertical="center" wrapText="1"/>
    </xf>
    <xf numFmtId="9" fontId="37" fillId="15" borderId="38" xfId="13" applyFont="1" applyFill="1" applyBorder="1" applyAlignment="1">
      <alignment horizontal="center" vertical="center"/>
    </xf>
    <xf numFmtId="0" fontId="36" fillId="0" borderId="8" xfId="0" applyFont="1" applyBorder="1" applyAlignment="1">
      <alignment horizontal="center" vertical="center" wrapText="1"/>
    </xf>
    <xf numFmtId="44" fontId="35" fillId="2" borderId="8" xfId="0" applyNumberFormat="1" applyFont="1" applyFill="1" applyBorder="1" applyAlignment="1">
      <alignment horizontal="center" vertical="center" wrapText="1"/>
    </xf>
    <xf numFmtId="0" fontId="36" fillId="0" borderId="8" xfId="0" applyFont="1" applyFill="1" applyBorder="1" applyAlignment="1">
      <alignment horizontal="center" vertical="center" wrapText="1"/>
    </xf>
    <xf numFmtId="44" fontId="0" fillId="15" borderId="57" xfId="0" applyNumberFormat="1" applyFont="1" applyFill="1" applyBorder="1" applyAlignment="1">
      <alignment horizontal="left" vertical="center" wrapText="1"/>
    </xf>
    <xf numFmtId="44" fontId="37" fillId="16" borderId="57" xfId="0" applyNumberFormat="1" applyFont="1" applyFill="1" applyBorder="1" applyAlignment="1">
      <alignment vertical="center"/>
    </xf>
    <xf numFmtId="44" fontId="37" fillId="16" borderId="60" xfId="0" applyNumberFormat="1" applyFont="1" applyFill="1" applyBorder="1" applyAlignment="1">
      <alignment vertical="center"/>
    </xf>
    <xf numFmtId="44" fontId="37" fillId="16" borderId="56" xfId="0" applyNumberFormat="1" applyFont="1" applyFill="1" applyBorder="1" applyAlignment="1">
      <alignment vertical="center"/>
    </xf>
    <xf numFmtId="0" fontId="34" fillId="0" borderId="18" xfId="0" applyFont="1" applyBorder="1" applyAlignment="1">
      <alignment vertical="center" wrapText="1"/>
    </xf>
    <xf numFmtId="0" fontId="36" fillId="0" borderId="37" xfId="0" applyFont="1" applyFill="1" applyBorder="1" applyAlignment="1">
      <alignment horizontal="center" vertical="center" wrapText="1"/>
    </xf>
    <xf numFmtId="44" fontId="35" fillId="2" borderId="37" xfId="0" applyNumberFormat="1" applyFont="1" applyFill="1" applyBorder="1" applyAlignment="1">
      <alignment horizontal="center" vertical="center" wrapText="1"/>
    </xf>
    <xf numFmtId="0" fontId="36" fillId="0" borderId="37" xfId="0" applyFont="1" applyBorder="1" applyAlignment="1">
      <alignment horizontal="center" vertical="center" wrapText="1"/>
    </xf>
    <xf numFmtId="44" fontId="35" fillId="2" borderId="32" xfId="0" applyNumberFormat="1" applyFont="1" applyFill="1" applyBorder="1" applyAlignment="1">
      <alignment horizontal="center" vertical="center"/>
    </xf>
    <xf numFmtId="44" fontId="35" fillId="2" borderId="28" xfId="0" applyNumberFormat="1" applyFont="1" applyFill="1" applyBorder="1" applyAlignment="1">
      <alignment horizontal="center" vertical="center"/>
    </xf>
    <xf numFmtId="44" fontId="35" fillId="0" borderId="28" xfId="0" applyNumberFormat="1" applyFont="1" applyFill="1" applyBorder="1" applyAlignment="1">
      <alignment horizontal="center" vertical="center"/>
    </xf>
    <xf numFmtId="44" fontId="36" fillId="0" borderId="28" xfId="0" applyNumberFormat="1" applyFont="1" applyFill="1" applyBorder="1" applyAlignment="1">
      <alignment horizontal="center" vertical="center"/>
    </xf>
    <xf numFmtId="44" fontId="36" fillId="2" borderId="28" xfId="0" applyNumberFormat="1" applyFont="1" applyFill="1" applyBorder="1" applyAlignment="1">
      <alignment horizontal="center" vertical="center"/>
    </xf>
    <xf numFmtId="0" fontId="34" fillId="2" borderId="10" xfId="0" applyFont="1" applyFill="1" applyBorder="1" applyAlignment="1">
      <alignment vertical="center"/>
    </xf>
    <xf numFmtId="0" fontId="34" fillId="2" borderId="12" xfId="0" applyFont="1" applyFill="1" applyBorder="1" applyAlignment="1">
      <alignment vertical="center"/>
    </xf>
    <xf numFmtId="0" fontId="34" fillId="2" borderId="16" xfId="0" applyFont="1" applyFill="1" applyBorder="1" applyAlignment="1">
      <alignment vertical="center"/>
    </xf>
    <xf numFmtId="0" fontId="34" fillId="2" borderId="12" xfId="0" applyFont="1" applyFill="1" applyBorder="1" applyAlignment="1">
      <alignment horizontal="center" vertical="center"/>
    </xf>
    <xf numFmtId="0" fontId="37" fillId="2" borderId="11" xfId="0" applyFont="1" applyFill="1" applyBorder="1" applyAlignment="1">
      <alignment vertical="center"/>
    </xf>
    <xf numFmtId="0" fontId="36" fillId="0" borderId="4" xfId="0" applyFont="1" applyBorder="1" applyAlignment="1">
      <alignment horizontal="center" vertical="center" textRotation="90" wrapText="1"/>
    </xf>
    <xf numFmtId="0" fontId="36" fillId="0" borderId="15" xfId="0" applyFont="1" applyBorder="1" applyAlignment="1">
      <alignment horizontal="center" vertical="center" textRotation="90" wrapText="1"/>
    </xf>
    <xf numFmtId="44" fontId="36" fillId="0" borderId="29" xfId="0" applyNumberFormat="1" applyFont="1" applyFill="1" applyBorder="1" applyAlignment="1">
      <alignment horizontal="center" vertical="center"/>
    </xf>
    <xf numFmtId="0" fontId="0" fillId="0" borderId="0" xfId="0"/>
    <xf numFmtId="0" fontId="19" fillId="0" borderId="0" xfId="0" applyFont="1" applyAlignment="1">
      <alignment horizontal="left" vertical="center"/>
    </xf>
    <xf numFmtId="44" fontId="37" fillId="15" borderId="11" xfId="0" applyNumberFormat="1" applyFont="1" applyFill="1" applyBorder="1" applyAlignment="1">
      <alignment horizontal="center" vertical="center" wrapText="1"/>
    </xf>
    <xf numFmtId="0" fontId="34" fillId="0" borderId="19" xfId="0" applyFont="1" applyBorder="1" applyAlignment="1">
      <alignment vertical="center" wrapText="1"/>
    </xf>
    <xf numFmtId="0" fontId="34" fillId="0" borderId="94" xfId="0" applyFont="1" applyBorder="1" applyAlignment="1">
      <alignment vertical="center" wrapText="1"/>
    </xf>
    <xf numFmtId="0" fontId="36" fillId="0" borderId="66" xfId="0" applyFont="1" applyFill="1" applyBorder="1" applyAlignment="1">
      <alignment horizontal="center" vertical="center" wrapText="1"/>
    </xf>
    <xf numFmtId="44" fontId="6" fillId="15" borderId="57" xfId="0" applyNumberFormat="1" applyFont="1" applyFill="1" applyBorder="1" applyAlignment="1">
      <alignment horizontal="left" vertical="top" wrapText="1"/>
    </xf>
    <xf numFmtId="44" fontId="6" fillId="15" borderId="91" xfId="0" applyNumberFormat="1" applyFont="1" applyFill="1" applyBorder="1" applyAlignment="1">
      <alignment horizontal="left" vertical="top" wrapText="1"/>
    </xf>
    <xf numFmtId="44" fontId="6" fillId="15" borderId="60" xfId="0" applyNumberFormat="1" applyFont="1" applyFill="1" applyBorder="1" applyAlignment="1">
      <alignment horizontal="left" vertical="top" wrapText="1"/>
    </xf>
    <xf numFmtId="44" fontId="6" fillId="15" borderId="60" xfId="0" applyNumberFormat="1" applyFont="1" applyFill="1" applyBorder="1" applyAlignment="1">
      <alignment horizontal="left" vertical="center" wrapText="1"/>
    </xf>
    <xf numFmtId="0" fontId="52" fillId="0" borderId="1" xfId="0" applyFont="1" applyBorder="1" applyAlignment="1">
      <alignment horizontal="center" vertical="center" wrapText="1"/>
    </xf>
    <xf numFmtId="0" fontId="52" fillId="0" borderId="14" xfId="0" applyFont="1" applyBorder="1" applyAlignment="1">
      <alignment horizontal="center" vertical="center" wrapText="1"/>
    </xf>
    <xf numFmtId="44" fontId="6" fillId="15" borderId="57" xfId="0" applyNumberFormat="1" applyFont="1" applyFill="1" applyBorder="1" applyAlignment="1">
      <alignment horizontal="left" vertical="center" wrapText="1"/>
    </xf>
    <xf numFmtId="0" fontId="36" fillId="0" borderId="1" xfId="0" applyFont="1" applyBorder="1" applyAlignment="1">
      <alignment horizontal="center" vertical="center"/>
    </xf>
    <xf numFmtId="0" fontId="35" fillId="0" borderId="61" xfId="0" applyFont="1" applyBorder="1" applyAlignment="1">
      <alignment horizontal="center" vertical="center" wrapText="1"/>
    </xf>
    <xf numFmtId="44" fontId="6" fillId="15" borderId="38" xfId="0" applyNumberFormat="1" applyFont="1" applyFill="1" applyBorder="1" applyAlignment="1">
      <alignment horizontal="left" vertical="top" wrapText="1"/>
    </xf>
    <xf numFmtId="0" fontId="35" fillId="0" borderId="37" xfId="0" applyFont="1" applyBorder="1" applyAlignment="1">
      <alignment horizontal="center" vertical="center" wrapText="1"/>
    </xf>
    <xf numFmtId="0" fontId="52" fillId="0" borderId="37" xfId="0" applyFont="1" applyBorder="1" applyAlignment="1">
      <alignment horizontal="center" vertical="center" wrapText="1"/>
    </xf>
    <xf numFmtId="0" fontId="1" fillId="0" borderId="37" xfId="1" applyFont="1" applyBorder="1" applyAlignment="1">
      <alignment horizontal="center" vertical="center" wrapText="1"/>
    </xf>
    <xf numFmtId="0" fontId="1" fillId="0" borderId="66" xfId="1" applyFont="1" applyBorder="1" applyAlignment="1">
      <alignment horizontal="center" vertical="center" wrapText="1"/>
    </xf>
    <xf numFmtId="0" fontId="35" fillId="0" borderId="49" xfId="0" applyFont="1" applyBorder="1" applyAlignment="1">
      <alignment horizontal="center" vertical="center" wrapText="1"/>
    </xf>
    <xf numFmtId="0" fontId="52" fillId="0" borderId="4" xfId="0" applyFont="1" applyBorder="1" applyAlignment="1">
      <alignment horizontal="center" vertical="center" wrapText="1"/>
    </xf>
    <xf numFmtId="0" fontId="52" fillId="0" borderId="1" xfId="0" applyFont="1" applyBorder="1" applyAlignment="1">
      <alignment horizontal="center" vertical="center"/>
    </xf>
    <xf numFmtId="0" fontId="52" fillId="0" borderId="61" xfId="0" applyFont="1" applyBorder="1" applyAlignment="1">
      <alignment horizontal="center" vertical="center" wrapText="1"/>
    </xf>
    <xf numFmtId="0" fontId="35" fillId="0" borderId="66" xfId="0" applyFont="1" applyBorder="1" applyAlignment="1">
      <alignment horizontal="center" vertical="center" wrapText="1"/>
    </xf>
    <xf numFmtId="0" fontId="52" fillId="0" borderId="9" xfId="0" applyFont="1" applyBorder="1" applyAlignment="1">
      <alignment horizontal="center" vertical="center" wrapText="1"/>
    </xf>
    <xf numFmtId="44" fontId="37" fillId="15" borderId="18" xfId="0" applyNumberFormat="1" applyFont="1" applyFill="1" applyBorder="1" applyAlignment="1">
      <alignment horizontal="center" vertical="center"/>
    </xf>
    <xf numFmtId="9" fontId="37" fillId="15" borderId="18" xfId="13" applyFont="1" applyFill="1" applyBorder="1" applyAlignment="1">
      <alignment horizontal="center" vertical="center"/>
    </xf>
    <xf numFmtId="9" fontId="37" fillId="15" borderId="19" xfId="13" applyFont="1" applyFill="1" applyBorder="1" applyAlignment="1">
      <alignment horizontal="center" vertical="center"/>
    </xf>
    <xf numFmtId="0" fontId="34" fillId="0" borderId="0" xfId="0" applyFont="1" applyAlignment="1">
      <alignment horizontal="left" vertical="center"/>
    </xf>
    <xf numFmtId="0" fontId="34" fillId="0" borderId="0" xfId="0" applyFont="1"/>
    <xf numFmtId="0" fontId="34" fillId="0" borderId="0" xfId="0" applyFont="1" applyAlignment="1">
      <alignment horizontal="center" vertical="center"/>
    </xf>
    <xf numFmtId="44" fontId="34" fillId="0" borderId="0" xfId="0" applyNumberFormat="1" applyFont="1" applyAlignment="1">
      <alignment horizontal="center" vertical="center"/>
    </xf>
    <xf numFmtId="44" fontId="34" fillId="0" borderId="0" xfId="0" applyNumberFormat="1" applyFont="1" applyAlignment="1">
      <alignment horizontal="center" vertical="center" wrapText="1"/>
    </xf>
    <xf numFmtId="0" fontId="34" fillId="0" borderId="7" xfId="0" applyFont="1" applyFill="1" applyBorder="1" applyAlignment="1">
      <alignment vertical="center"/>
    </xf>
    <xf numFmtId="0" fontId="34" fillId="0" borderId="11" xfId="0" applyFont="1" applyFill="1" applyBorder="1" applyAlignment="1">
      <alignment vertical="center"/>
    </xf>
    <xf numFmtId="0" fontId="34" fillId="0" borderId="13" xfId="0" applyFont="1" applyFill="1" applyBorder="1" applyAlignment="1">
      <alignment vertical="center"/>
    </xf>
    <xf numFmtId="44" fontId="36" fillId="0" borderId="32" xfId="0" applyNumberFormat="1" applyFont="1" applyFill="1" applyBorder="1" applyAlignment="1">
      <alignment horizontal="center" vertical="center" wrapText="1"/>
    </xf>
    <xf numFmtId="44" fontId="36" fillId="0" borderId="28" xfId="0" applyNumberFormat="1" applyFont="1" applyFill="1" applyBorder="1" applyAlignment="1">
      <alignment horizontal="center" vertical="center" wrapText="1"/>
    </xf>
    <xf numFmtId="44" fontId="37" fillId="15" borderId="54" xfId="0" applyNumberFormat="1" applyFont="1" applyFill="1" applyBorder="1" applyAlignment="1">
      <alignment horizontal="center" vertical="center" wrapText="1"/>
    </xf>
    <xf numFmtId="0" fontId="52" fillId="0" borderId="50" xfId="0" applyFont="1" applyBorder="1" applyAlignment="1">
      <alignment horizontal="center" vertical="center" wrapText="1"/>
    </xf>
    <xf numFmtId="44" fontId="37" fillId="0" borderId="0" xfId="0" applyNumberFormat="1" applyFont="1" applyAlignment="1">
      <alignment horizontal="center" vertical="center"/>
    </xf>
    <xf numFmtId="0" fontId="4" fillId="0" borderId="0" xfId="0" applyFont="1"/>
    <xf numFmtId="44" fontId="4" fillId="0" borderId="38" xfId="0" applyNumberFormat="1" applyFont="1" applyBorder="1" applyAlignment="1">
      <alignment horizontal="center" vertical="center"/>
    </xf>
    <xf numFmtId="0" fontId="4" fillId="12" borderId="38" xfId="11" applyFont="1" applyBorder="1"/>
    <xf numFmtId="0" fontId="4" fillId="0" borderId="57" xfId="0" applyFont="1" applyBorder="1"/>
    <xf numFmtId="0" fontId="22" fillId="0" borderId="54" xfId="0" applyFont="1" applyBorder="1" applyAlignment="1">
      <alignment horizontal="left" vertical="center"/>
    </xf>
    <xf numFmtId="0" fontId="22" fillId="0" borderId="0" xfId="0" applyFont="1" applyBorder="1" applyAlignment="1">
      <alignment horizontal="left" vertical="center"/>
    </xf>
    <xf numFmtId="164" fontId="22" fillId="0" borderId="60" xfId="0" applyNumberFormat="1" applyFont="1" applyBorder="1" applyAlignment="1">
      <alignment horizontal="left"/>
    </xf>
    <xf numFmtId="2" fontId="22" fillId="0" borderId="60" xfId="0" applyNumberFormat="1" applyFont="1" applyBorder="1" applyAlignment="1">
      <alignment horizontal="left"/>
    </xf>
    <xf numFmtId="0" fontId="53" fillId="20" borderId="60" xfId="14" applyFont="1" applyFill="1" applyBorder="1" applyAlignment="1">
      <alignment horizontal="left"/>
    </xf>
    <xf numFmtId="0" fontId="4" fillId="0" borderId="65" xfId="0" applyFont="1" applyBorder="1"/>
    <xf numFmtId="0" fontId="4" fillId="0" borderId="40" xfId="0" applyFont="1" applyBorder="1"/>
    <xf numFmtId="0" fontId="4" fillId="0" borderId="56" xfId="0" applyFont="1" applyBorder="1"/>
    <xf numFmtId="0" fontId="4" fillId="12" borderId="0" xfId="11" applyFont="1" applyBorder="1"/>
    <xf numFmtId="0" fontId="4" fillId="0" borderId="60" xfId="0" applyFont="1" applyBorder="1"/>
    <xf numFmtId="44" fontId="4" fillId="0" borderId="54" xfId="0" applyNumberFormat="1" applyFont="1" applyBorder="1" applyAlignment="1">
      <alignment horizontal="center" vertical="center"/>
    </xf>
    <xf numFmtId="0" fontId="4" fillId="0" borderId="0" xfId="0" applyFont="1" applyBorder="1"/>
    <xf numFmtId="44" fontId="4" fillId="0" borderId="65" xfId="0" applyNumberFormat="1" applyFont="1" applyBorder="1" applyAlignment="1">
      <alignment horizontal="center" vertical="center"/>
    </xf>
    <xf numFmtId="44" fontId="4" fillId="0" borderId="40" xfId="0" applyNumberFormat="1" applyFont="1" applyBorder="1" applyAlignment="1">
      <alignment horizontal="center" vertical="center"/>
    </xf>
    <xf numFmtId="44" fontId="4" fillId="0" borderId="56" xfId="0" applyNumberFormat="1" applyFont="1" applyBorder="1" applyAlignment="1">
      <alignment horizontal="center" vertical="center"/>
    </xf>
    <xf numFmtId="44" fontId="22" fillId="0" borderId="65" xfId="0" applyNumberFormat="1" applyFont="1" applyBorder="1" applyAlignment="1">
      <alignment horizontal="center" vertical="center"/>
    </xf>
    <xf numFmtId="44" fontId="22" fillId="0" borderId="40" xfId="0" applyNumberFormat="1" applyFont="1" applyBorder="1" applyAlignment="1">
      <alignment horizontal="center" vertical="center"/>
    </xf>
    <xf numFmtId="44" fontId="22" fillId="0" borderId="56" xfId="0" applyNumberFormat="1" applyFont="1" applyBorder="1" applyAlignment="1">
      <alignment horizontal="center" vertical="center"/>
    </xf>
    <xf numFmtId="44" fontId="22" fillId="0" borderId="0" xfId="0" applyNumberFormat="1" applyFont="1" applyAlignment="1">
      <alignment horizontal="center" vertical="center"/>
    </xf>
    <xf numFmtId="44" fontId="50" fillId="2" borderId="8" xfId="0" applyNumberFormat="1" applyFont="1" applyFill="1" applyBorder="1" applyAlignment="1">
      <alignment vertical="center"/>
    </xf>
    <xf numFmtId="44" fontId="37" fillId="2" borderId="9" xfId="0" applyNumberFormat="1" applyFont="1" applyFill="1" applyBorder="1" applyAlignment="1">
      <alignment horizontal="center" vertical="center"/>
    </xf>
    <xf numFmtId="44" fontId="37" fillId="2" borderId="32" xfId="0" applyNumberFormat="1" applyFont="1" applyFill="1" applyBorder="1" applyAlignment="1">
      <alignment horizontal="center" vertical="center"/>
    </xf>
    <xf numFmtId="44" fontId="50" fillId="2" borderId="5" xfId="0" applyNumberFormat="1" applyFont="1" applyFill="1" applyBorder="1" applyAlignment="1">
      <alignment vertical="center"/>
    </xf>
    <xf numFmtId="44" fontId="37" fillId="2" borderId="1" xfId="0" applyNumberFormat="1" applyFont="1" applyFill="1" applyBorder="1" applyAlignment="1">
      <alignment horizontal="center" vertical="center"/>
    </xf>
    <xf numFmtId="44" fontId="37" fillId="2" borderId="28" xfId="0" applyNumberFormat="1" applyFont="1" applyFill="1" applyBorder="1" applyAlignment="1">
      <alignment horizontal="center" vertical="center"/>
    </xf>
    <xf numFmtId="44" fontId="37" fillId="0" borderId="1" xfId="0" applyNumberFormat="1" applyFont="1" applyBorder="1" applyAlignment="1">
      <alignment horizontal="center" vertical="center"/>
    </xf>
    <xf numFmtId="44" fontId="37" fillId="0" borderId="28" xfId="0" applyNumberFormat="1" applyFont="1" applyBorder="1" applyAlignment="1">
      <alignment horizontal="center" vertical="center"/>
    </xf>
    <xf numFmtId="44" fontId="50" fillId="2" borderId="14" xfId="0" applyNumberFormat="1" applyFont="1" applyFill="1" applyBorder="1" applyAlignment="1">
      <alignment vertical="center"/>
    </xf>
    <xf numFmtId="44" fontId="37" fillId="2" borderId="15" xfId="0" applyNumberFormat="1" applyFont="1" applyFill="1" applyBorder="1" applyAlignment="1">
      <alignment horizontal="center" vertical="center"/>
    </xf>
    <xf numFmtId="44" fontId="37" fillId="2" borderId="29" xfId="0" applyNumberFormat="1" applyFont="1" applyFill="1" applyBorder="1" applyAlignment="1">
      <alignment horizontal="center" vertical="center"/>
    </xf>
    <xf numFmtId="44" fontId="37" fillId="2" borderId="4" xfId="0" applyNumberFormat="1" applyFont="1" applyFill="1" applyBorder="1" applyAlignment="1">
      <alignment horizontal="center" vertical="center"/>
    </xf>
    <xf numFmtId="44" fontId="37" fillId="2" borderId="33" xfId="0" applyNumberFormat="1" applyFont="1" applyFill="1" applyBorder="1" applyAlignment="1">
      <alignment horizontal="center" vertical="center"/>
    </xf>
    <xf numFmtId="44" fontId="37" fillId="2" borderId="2" xfId="0" applyNumberFormat="1" applyFont="1" applyFill="1" applyBorder="1" applyAlignment="1">
      <alignment horizontal="center" vertical="center"/>
    </xf>
    <xf numFmtId="44" fontId="37" fillId="2" borderId="30" xfId="0" applyNumberFormat="1" applyFont="1" applyFill="1" applyBorder="1" applyAlignment="1">
      <alignment horizontal="center" vertical="center"/>
    </xf>
    <xf numFmtId="44" fontId="50" fillId="2" borderId="19" xfId="0" applyNumberFormat="1" applyFont="1" applyFill="1" applyBorder="1" applyAlignment="1">
      <alignment vertical="center"/>
    </xf>
    <xf numFmtId="44" fontId="37" fillId="2" borderId="19" xfId="0" applyNumberFormat="1" applyFont="1" applyFill="1" applyBorder="1" applyAlignment="1">
      <alignment horizontal="center" vertical="center"/>
    </xf>
    <xf numFmtId="44" fontId="37" fillId="2" borderId="57" xfId="0" applyNumberFormat="1" applyFont="1" applyFill="1" applyBorder="1" applyAlignment="1">
      <alignment horizontal="center" vertical="center"/>
    </xf>
    <xf numFmtId="44" fontId="50" fillId="2" borderId="18" xfId="0" applyNumberFormat="1" applyFont="1" applyFill="1" applyBorder="1" applyAlignment="1">
      <alignment vertical="center"/>
    </xf>
    <xf numFmtId="44" fontId="37" fillId="2" borderId="18" xfId="0" applyNumberFormat="1" applyFont="1" applyFill="1" applyBorder="1" applyAlignment="1">
      <alignment horizontal="center" vertical="center"/>
    </xf>
    <xf numFmtId="44" fontId="37" fillId="2" borderId="60" xfId="0" applyNumberFormat="1" applyFont="1" applyFill="1" applyBorder="1" applyAlignment="1">
      <alignment horizontal="center" vertical="center"/>
    </xf>
    <xf numFmtId="44" fontId="37" fillId="2" borderId="56" xfId="0" applyNumberFormat="1" applyFont="1" applyFill="1" applyBorder="1" applyAlignment="1">
      <alignment horizontal="center" vertical="center"/>
    </xf>
    <xf numFmtId="44" fontId="55" fillId="2" borderId="7" xfId="0" applyNumberFormat="1" applyFont="1" applyFill="1" applyBorder="1" applyAlignment="1">
      <alignment vertical="center"/>
    </xf>
    <xf numFmtId="44" fontId="37" fillId="2" borderId="57" xfId="0" applyNumberFormat="1" applyFont="1" applyFill="1" applyBorder="1" applyAlignment="1">
      <alignment vertical="center"/>
    </xf>
    <xf numFmtId="44" fontId="55" fillId="2" borderId="11" xfId="0" applyNumberFormat="1" applyFont="1" applyFill="1" applyBorder="1" applyAlignment="1">
      <alignment vertical="center"/>
    </xf>
    <xf numFmtId="44" fontId="37" fillId="2" borderId="60" xfId="0" applyNumberFormat="1" applyFont="1" applyFill="1" applyBorder="1" applyAlignment="1">
      <alignment vertical="center"/>
    </xf>
    <xf numFmtId="44" fontId="55" fillId="2" borderId="13" xfId="0" applyNumberFormat="1" applyFont="1" applyFill="1" applyBorder="1" applyAlignment="1">
      <alignment vertical="center"/>
    </xf>
    <xf numFmtId="44" fontId="37" fillId="2" borderId="73" xfId="0" applyNumberFormat="1" applyFont="1" applyFill="1" applyBorder="1" applyAlignment="1">
      <alignment vertical="center"/>
    </xf>
    <xf numFmtId="44" fontId="37" fillId="2" borderId="0" xfId="0" applyNumberFormat="1" applyFont="1" applyFill="1" applyBorder="1" applyAlignment="1">
      <alignment vertical="center"/>
    </xf>
    <xf numFmtId="44" fontId="37" fillId="2" borderId="8" xfId="0" applyNumberFormat="1" applyFont="1" applyFill="1" applyBorder="1" applyAlignment="1">
      <alignment vertical="center"/>
    </xf>
    <xf numFmtId="44" fontId="37" fillId="2" borderId="19" xfId="0" applyNumberFormat="1" applyFont="1" applyFill="1" applyBorder="1" applyAlignment="1">
      <alignment vertical="center"/>
    </xf>
    <xf numFmtId="44" fontId="37" fillId="2" borderId="5" xfId="0" applyNumberFormat="1" applyFont="1" applyFill="1" applyBorder="1" applyAlignment="1">
      <alignment vertical="center"/>
    </xf>
    <xf numFmtId="44" fontId="37" fillId="2" borderId="18" xfId="0" applyNumberFormat="1" applyFont="1" applyFill="1" applyBorder="1" applyAlignment="1">
      <alignment vertical="center"/>
    </xf>
    <xf numFmtId="44" fontId="50" fillId="2" borderId="94" xfId="0" applyNumberFormat="1" applyFont="1" applyFill="1" applyBorder="1" applyAlignment="1">
      <alignment vertical="center"/>
    </xf>
    <xf numFmtId="44" fontId="37" fillId="2" borderId="14" xfId="0" applyNumberFormat="1" applyFont="1" applyFill="1" applyBorder="1" applyAlignment="1">
      <alignment vertical="center"/>
    </xf>
    <xf numFmtId="44" fontId="37" fillId="2" borderId="94" xfId="0" applyNumberFormat="1" applyFont="1" applyFill="1" applyBorder="1" applyAlignment="1">
      <alignment vertical="center"/>
    </xf>
    <xf numFmtId="44" fontId="37" fillId="2" borderId="1" xfId="0" applyNumberFormat="1" applyFont="1" applyFill="1" applyBorder="1" applyAlignment="1">
      <alignment horizontal="center" vertical="center"/>
    </xf>
    <xf numFmtId="44" fontId="37" fillId="2" borderId="28" xfId="0" applyNumberFormat="1" applyFont="1" applyFill="1" applyBorder="1" applyAlignment="1">
      <alignment horizontal="center" vertical="center"/>
    </xf>
    <xf numFmtId="44" fontId="37" fillId="2" borderId="9" xfId="0" applyNumberFormat="1" applyFont="1" applyFill="1" applyBorder="1" applyAlignment="1">
      <alignment horizontal="center" vertical="center"/>
    </xf>
    <xf numFmtId="44" fontId="37" fillId="2" borderId="32" xfId="0" applyNumberFormat="1" applyFont="1" applyFill="1" applyBorder="1" applyAlignment="1">
      <alignment horizontal="center" vertical="center"/>
    </xf>
    <xf numFmtId="44" fontId="37" fillId="2" borderId="4" xfId="0" applyNumberFormat="1" applyFont="1" applyFill="1" applyBorder="1" applyAlignment="1">
      <alignment horizontal="center" vertical="center"/>
    </xf>
    <xf numFmtId="44" fontId="37" fillId="2" borderId="33" xfId="0" applyNumberFormat="1" applyFont="1" applyFill="1" applyBorder="1" applyAlignment="1">
      <alignment horizontal="center" vertical="center"/>
    </xf>
    <xf numFmtId="0" fontId="22" fillId="0" borderId="0" xfId="0" applyFont="1" applyAlignment="1">
      <alignment horizontal="center" vertical="center"/>
    </xf>
    <xf numFmtId="44" fontId="37" fillId="2" borderId="2" xfId="0" applyNumberFormat="1" applyFont="1" applyFill="1" applyBorder="1" applyAlignment="1">
      <alignment horizontal="center" vertical="center"/>
    </xf>
    <xf numFmtId="44" fontId="37" fillId="2" borderId="1" xfId="0" applyNumberFormat="1" applyFont="1" applyFill="1" applyBorder="1" applyAlignment="1">
      <alignment horizontal="center" vertical="center"/>
    </xf>
    <xf numFmtId="44" fontId="37" fillId="2" borderId="30" xfId="0" applyNumberFormat="1" applyFont="1" applyFill="1" applyBorder="1" applyAlignment="1">
      <alignment horizontal="center" vertical="center"/>
    </xf>
    <xf numFmtId="44" fontId="37" fillId="2" borderId="28" xfId="0" applyNumberFormat="1" applyFont="1" applyFill="1" applyBorder="1" applyAlignment="1">
      <alignment horizontal="center" vertical="center"/>
    </xf>
    <xf numFmtId="44" fontId="37" fillId="2" borderId="4" xfId="0" applyNumberFormat="1" applyFont="1" applyFill="1" applyBorder="1" applyAlignment="1">
      <alignment horizontal="center" vertical="center"/>
    </xf>
    <xf numFmtId="44" fontId="37" fillId="2" borderId="33" xfId="0" applyNumberFormat="1" applyFont="1" applyFill="1" applyBorder="1" applyAlignment="1">
      <alignment horizontal="center" vertical="center"/>
    </xf>
    <xf numFmtId="44" fontId="20" fillId="2" borderId="14" xfId="0" applyNumberFormat="1" applyFont="1" applyFill="1" applyBorder="1" applyAlignment="1">
      <alignment horizontal="center" vertical="center"/>
    </xf>
    <xf numFmtId="0" fontId="6" fillId="14" borderId="0" xfId="0" applyFont="1" applyFill="1" applyAlignment="1">
      <alignment horizontal="left" vertical="top"/>
    </xf>
    <xf numFmtId="44" fontId="20" fillId="2" borderId="9" xfId="0" applyNumberFormat="1" applyFont="1" applyFill="1" applyBorder="1" applyAlignment="1">
      <alignment horizontal="center" vertical="center"/>
    </xf>
    <xf numFmtId="44" fontId="20" fillId="2" borderId="1" xfId="0" applyNumberFormat="1" applyFont="1" applyFill="1" applyBorder="1" applyAlignment="1">
      <alignment horizontal="center" vertical="center"/>
    </xf>
    <xf numFmtId="44" fontId="20" fillId="2" borderId="15" xfId="0" applyNumberFormat="1" applyFont="1" applyFill="1" applyBorder="1" applyAlignment="1">
      <alignment horizontal="center" vertical="center"/>
    </xf>
    <xf numFmtId="44" fontId="0" fillId="0" borderId="0" xfId="0" applyNumberFormat="1" applyAlignment="1">
      <alignment horizontal="center" vertical="center" wrapText="1"/>
    </xf>
    <xf numFmtId="0" fontId="35" fillId="0" borderId="4" xfId="0" applyFont="1" applyBorder="1" applyAlignment="1">
      <alignment horizontal="center" vertical="center" wrapText="1"/>
    </xf>
    <xf numFmtId="44" fontId="35" fillId="2" borderId="4" xfId="0" applyNumberFormat="1" applyFont="1" applyFill="1" applyBorder="1" applyAlignment="1">
      <alignment horizontal="center" vertical="center"/>
    </xf>
    <xf numFmtId="44" fontId="55" fillId="2" borderId="19" xfId="0" applyNumberFormat="1" applyFont="1" applyFill="1" applyBorder="1" applyAlignment="1">
      <alignment vertical="center"/>
    </xf>
    <xf numFmtId="44" fontId="55" fillId="2" borderId="18" xfId="0" applyNumberFormat="1" applyFont="1" applyFill="1" applyBorder="1" applyAlignment="1">
      <alignment vertical="center"/>
    </xf>
    <xf numFmtId="0" fontId="35" fillId="0" borderId="50" xfId="0" applyFont="1" applyBorder="1" applyAlignment="1">
      <alignment horizontal="center" vertical="center" wrapText="1"/>
    </xf>
    <xf numFmtId="0" fontId="34" fillId="4" borderId="7" xfId="0" applyFont="1" applyFill="1" applyBorder="1" applyAlignment="1">
      <alignment vertical="center"/>
    </xf>
    <xf numFmtId="0" fontId="34" fillId="4" borderId="11" xfId="0" applyFont="1" applyFill="1" applyBorder="1" applyAlignment="1">
      <alignment vertical="center"/>
    </xf>
    <xf numFmtId="44" fontId="37" fillId="16" borderId="10" xfId="0" applyNumberFormat="1" applyFont="1" applyFill="1" applyBorder="1" applyAlignment="1">
      <alignment vertical="center"/>
    </xf>
    <xf numFmtId="44" fontId="37" fillId="16" borderId="12" xfId="0" applyNumberFormat="1" applyFont="1" applyFill="1" applyBorder="1" applyAlignment="1">
      <alignment vertical="center"/>
    </xf>
    <xf numFmtId="44" fontId="46" fillId="15" borderId="0" xfId="0" applyNumberFormat="1" applyFont="1" applyFill="1" applyBorder="1" applyAlignment="1">
      <alignment horizontal="center" vertical="center"/>
    </xf>
    <xf numFmtId="44" fontId="46" fillId="15" borderId="60" xfId="0" applyNumberFormat="1" applyFont="1" applyFill="1" applyBorder="1" applyAlignment="1">
      <alignment horizontal="center" vertical="center"/>
    </xf>
    <xf numFmtId="0" fontId="34" fillId="0" borderId="4" xfId="0" applyFont="1" applyFill="1" applyBorder="1" applyAlignment="1">
      <alignment horizontal="center" vertical="center" wrapText="1"/>
    </xf>
    <xf numFmtId="0" fontId="38" fillId="0" borderId="66" xfId="0" applyFont="1" applyFill="1" applyBorder="1" applyAlignment="1">
      <alignment horizontal="center" vertical="center" wrapText="1"/>
    </xf>
    <xf numFmtId="9" fontId="37" fillId="15" borderId="40" xfId="13" applyFont="1" applyFill="1" applyBorder="1" applyAlignment="1">
      <alignment horizontal="center" vertical="center"/>
    </xf>
    <xf numFmtId="44" fontId="31" fillId="15" borderId="40" xfId="0" applyNumberFormat="1" applyFont="1" applyFill="1" applyBorder="1" applyAlignment="1">
      <alignment horizontal="left" vertical="top" wrapText="1"/>
    </xf>
    <xf numFmtId="0" fontId="37" fillId="2" borderId="5" xfId="0" applyFont="1" applyFill="1" applyBorder="1" applyAlignment="1">
      <alignment vertical="center"/>
    </xf>
    <xf numFmtId="0" fontId="37" fillId="2" borderId="12" xfId="0" applyFont="1" applyFill="1" applyBorder="1" applyAlignment="1">
      <alignment vertical="center"/>
    </xf>
    <xf numFmtId="44" fontId="37" fillId="2" borderId="94" xfId="0" applyNumberFormat="1" applyFont="1" applyFill="1" applyBorder="1" applyAlignment="1">
      <alignment horizontal="center" vertical="center"/>
    </xf>
    <xf numFmtId="164" fontId="37" fillId="16" borderId="11" xfId="0" applyNumberFormat="1" applyFont="1" applyFill="1" applyBorder="1" applyAlignment="1">
      <alignment vertical="center"/>
    </xf>
    <xf numFmtId="0" fontId="52" fillId="0" borderId="4" xfId="0" applyFont="1" applyBorder="1" applyAlignment="1">
      <alignment horizontal="center" vertical="center"/>
    </xf>
    <xf numFmtId="44" fontId="37" fillId="2" borderId="0" xfId="0" applyNumberFormat="1" applyFont="1" applyFill="1" applyBorder="1" applyAlignment="1">
      <alignment horizontal="center" vertical="center"/>
    </xf>
    <xf numFmtId="44" fontId="37" fillId="2" borderId="5" xfId="0" applyNumberFormat="1" applyFont="1" applyFill="1" applyBorder="1" applyAlignment="1">
      <alignment horizontal="center" vertical="center"/>
    </xf>
    <xf numFmtId="0" fontId="35" fillId="0" borderId="43" xfId="0" applyFont="1" applyBorder="1" applyAlignment="1">
      <alignment horizontal="center" vertical="center" wrapText="1"/>
    </xf>
    <xf numFmtId="0" fontId="35" fillId="0" borderId="8" xfId="0" applyFont="1" applyFill="1" applyBorder="1" applyAlignment="1">
      <alignment horizontal="center" vertical="center" wrapText="1"/>
    </xf>
    <xf numFmtId="0" fontId="35" fillId="0" borderId="8" xfId="0" applyFont="1" applyBorder="1" applyAlignment="1">
      <alignment horizontal="center" vertical="center" wrapText="1"/>
    </xf>
    <xf numFmtId="0" fontId="35" fillId="0" borderId="8" xfId="0" applyFont="1" applyFill="1" applyBorder="1" applyAlignment="1">
      <alignment horizontal="center" vertical="center" textRotation="90" wrapText="1"/>
    </xf>
    <xf numFmtId="44" fontId="35" fillId="0" borderId="8" xfId="0" applyNumberFormat="1" applyFont="1" applyFill="1" applyBorder="1" applyAlignment="1">
      <alignment horizontal="center" vertical="center" wrapText="1"/>
    </xf>
    <xf numFmtId="44" fontId="37" fillId="2" borderId="8" xfId="0" applyNumberFormat="1" applyFont="1" applyFill="1" applyBorder="1" applyAlignment="1">
      <alignment horizontal="center" vertical="center"/>
    </xf>
    <xf numFmtId="0" fontId="35" fillId="0" borderId="64" xfId="0" applyFont="1" applyBorder="1" applyAlignment="1">
      <alignment horizontal="center" vertical="center" wrapText="1"/>
    </xf>
    <xf numFmtId="0" fontId="35" fillId="0" borderId="14" xfId="0" applyFont="1" applyBorder="1" applyAlignment="1">
      <alignment horizontal="center" vertical="center" wrapText="1"/>
    </xf>
    <xf numFmtId="44" fontId="35" fillId="2" borderId="14" xfId="0" applyNumberFormat="1" applyFont="1" applyFill="1" applyBorder="1" applyAlignment="1">
      <alignment horizontal="center" vertical="center" wrapText="1"/>
    </xf>
    <xf numFmtId="44" fontId="37" fillId="2" borderId="14" xfId="0" applyNumberFormat="1" applyFont="1" applyFill="1" applyBorder="1" applyAlignment="1">
      <alignment horizontal="center" vertical="center"/>
    </xf>
    <xf numFmtId="44" fontId="36" fillId="0" borderId="4"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4" fillId="2" borderId="27" xfId="0" applyFont="1" applyFill="1" applyBorder="1" applyAlignment="1">
      <alignment vertical="center"/>
    </xf>
    <xf numFmtId="0" fontId="34" fillId="2" borderId="21" xfId="0" applyFont="1" applyFill="1" applyBorder="1" applyAlignment="1">
      <alignment vertical="center"/>
    </xf>
    <xf numFmtId="0" fontId="34" fillId="0" borderId="1" xfId="0" applyFont="1" applyBorder="1" applyAlignment="1">
      <alignment vertical="center" wrapText="1"/>
    </xf>
    <xf numFmtId="0" fontId="34" fillId="0" borderId="15" xfId="0" applyFont="1" applyBorder="1" applyAlignment="1">
      <alignment vertical="center" wrapText="1"/>
    </xf>
    <xf numFmtId="0" fontId="34" fillId="2" borderId="1" xfId="0" applyFont="1" applyFill="1" applyBorder="1" applyAlignment="1">
      <alignment vertical="center"/>
    </xf>
    <xf numFmtId="0" fontId="34" fillId="2" borderId="15" xfId="0" applyFont="1" applyFill="1" applyBorder="1" applyAlignment="1">
      <alignment vertical="center"/>
    </xf>
    <xf numFmtId="0" fontId="36" fillId="0" borderId="66" xfId="0" applyFont="1" applyBorder="1" applyAlignment="1">
      <alignment horizontal="center" vertical="center" wrapText="1"/>
    </xf>
    <xf numFmtId="0" fontId="34" fillId="2" borderId="0" xfId="0" applyFont="1" applyFill="1" applyBorder="1" applyAlignment="1">
      <alignment vertical="center"/>
    </xf>
    <xf numFmtId="0" fontId="52" fillId="0" borderId="42" xfId="0" applyFont="1" applyBorder="1" applyAlignment="1">
      <alignment horizontal="center" vertical="center" wrapText="1"/>
    </xf>
    <xf numFmtId="0" fontId="34" fillId="0" borderId="2" xfId="0" applyFont="1" applyBorder="1" applyAlignment="1">
      <alignment vertical="center" wrapText="1"/>
    </xf>
    <xf numFmtId="0" fontId="34" fillId="2" borderId="2" xfId="0" applyFont="1" applyFill="1" applyBorder="1" applyAlignment="1">
      <alignment vertical="center"/>
    </xf>
    <xf numFmtId="0" fontId="34" fillId="2" borderId="55" xfId="0" applyFont="1" applyFill="1" applyBorder="1" applyAlignment="1">
      <alignment vertical="center"/>
    </xf>
    <xf numFmtId="0" fontId="34" fillId="2" borderId="38" xfId="0" applyFont="1" applyFill="1" applyBorder="1" applyAlignment="1">
      <alignment vertical="center"/>
    </xf>
    <xf numFmtId="44" fontId="37" fillId="2" borderId="38" xfId="0" applyNumberFormat="1" applyFont="1" applyFill="1" applyBorder="1" applyAlignment="1">
      <alignment horizontal="center" vertical="center"/>
    </xf>
    <xf numFmtId="0" fontId="34" fillId="2" borderId="54" xfId="0" applyFont="1" applyFill="1" applyBorder="1" applyAlignment="1">
      <alignment vertical="center"/>
    </xf>
    <xf numFmtId="44" fontId="4" fillId="0" borderId="0" xfId="0" applyNumberFormat="1" applyFont="1" applyBorder="1" applyAlignment="1">
      <alignment horizontal="center" vertical="center"/>
    </xf>
    <xf numFmtId="0" fontId="34" fillId="2" borderId="65" xfId="0" applyFont="1" applyFill="1" applyBorder="1" applyAlignment="1">
      <alignment vertical="center"/>
    </xf>
    <xf numFmtId="0" fontId="34" fillId="2" borderId="40" xfId="0" applyFont="1" applyFill="1" applyBorder="1" applyAlignment="1">
      <alignment vertical="center"/>
    </xf>
    <xf numFmtId="0" fontId="36" fillId="0" borderId="64" xfId="0" applyFont="1" applyBorder="1" applyAlignment="1">
      <alignment horizontal="center" vertical="center" wrapText="1"/>
    </xf>
    <xf numFmtId="44" fontId="37" fillId="2" borderId="40" xfId="0" applyNumberFormat="1" applyFont="1" applyFill="1" applyBorder="1" applyAlignment="1">
      <alignment horizontal="center" vertical="center"/>
    </xf>
    <xf numFmtId="0" fontId="25" fillId="20" borderId="60" xfId="14" applyFont="1" applyFill="1" applyBorder="1" applyAlignment="1">
      <alignment horizontal="left"/>
    </xf>
    <xf numFmtId="44" fontId="19" fillId="0" borderId="54" xfId="0" applyNumberFormat="1" applyFont="1" applyBorder="1" applyAlignment="1">
      <alignment horizontal="center" vertical="center"/>
    </xf>
    <xf numFmtId="44" fontId="19" fillId="0" borderId="0" xfId="0" applyNumberFormat="1" applyFont="1" applyBorder="1" applyAlignment="1">
      <alignment horizontal="center" vertical="center"/>
    </xf>
    <xf numFmtId="44" fontId="36" fillId="0" borderId="15" xfId="0" applyNumberFormat="1" applyFont="1" applyFill="1" applyBorder="1" applyAlignment="1">
      <alignment horizontal="center" vertical="center" wrapText="1"/>
    </xf>
    <xf numFmtId="0" fontId="34" fillId="2" borderId="90" xfId="0" applyFont="1" applyFill="1" applyBorder="1" applyAlignment="1">
      <alignment vertical="center"/>
    </xf>
    <xf numFmtId="44" fontId="6" fillId="15" borderId="0" xfId="0" applyNumberFormat="1" applyFont="1" applyFill="1" applyBorder="1" applyAlignment="1">
      <alignment horizontal="left" vertical="top" wrapText="1"/>
    </xf>
    <xf numFmtId="44" fontId="37" fillId="16" borderId="16" xfId="0" applyNumberFormat="1" applyFont="1" applyFill="1" applyBorder="1" applyAlignment="1">
      <alignment vertical="center"/>
    </xf>
    <xf numFmtId="44" fontId="6" fillId="0" borderId="0" xfId="0" applyNumberFormat="1" applyFont="1" applyAlignment="1">
      <alignment horizontal="center" vertical="center"/>
    </xf>
    <xf numFmtId="0" fontId="6" fillId="0" borderId="0" xfId="0" applyFont="1"/>
    <xf numFmtId="0" fontId="56" fillId="14" borderId="39" xfId="9" applyFont="1" applyFill="1" applyAlignment="1">
      <alignment vertical="top"/>
    </xf>
    <xf numFmtId="0" fontId="6" fillId="0" borderId="0" xfId="0" applyFont="1" applyAlignment="1">
      <alignment horizontal="center" vertical="center"/>
    </xf>
    <xf numFmtId="0" fontId="6" fillId="12" borderId="0" xfId="11" applyFont="1"/>
    <xf numFmtId="0" fontId="6" fillId="0" borderId="0" xfId="0" applyFont="1" applyAlignment="1">
      <alignment horizontal="left" vertical="center"/>
    </xf>
    <xf numFmtId="164" fontId="6" fillId="0" borderId="0" xfId="0" applyNumberFormat="1" applyFont="1" applyAlignment="1">
      <alignment horizontal="left"/>
    </xf>
    <xf numFmtId="2" fontId="6" fillId="0" borderId="0" xfId="0" applyNumberFormat="1" applyFont="1" applyAlignment="1">
      <alignment horizontal="left"/>
    </xf>
    <xf numFmtId="0" fontId="25" fillId="13" borderId="0" xfId="14" applyFont="1" applyAlignment="1">
      <alignment horizontal="left"/>
    </xf>
    <xf numFmtId="0" fontId="6" fillId="0" borderId="0" xfId="0" applyFont="1" applyAlignment="1">
      <alignment horizontal="center"/>
    </xf>
    <xf numFmtId="44" fontId="10" fillId="7" borderId="63" xfId="6" applyNumberFormat="1" applyFont="1" applyBorder="1" applyAlignment="1">
      <alignment horizontal="center" vertical="center" wrapText="1"/>
    </xf>
    <xf numFmtId="44" fontId="58" fillId="2" borderId="2" xfId="0" applyNumberFormat="1" applyFont="1" applyFill="1" applyBorder="1" applyAlignment="1">
      <alignment horizontal="center" vertical="center" wrapText="1"/>
    </xf>
    <xf numFmtId="44" fontId="6" fillId="2" borderId="30" xfId="0" applyNumberFormat="1" applyFont="1" applyFill="1" applyBorder="1" applyAlignment="1">
      <alignment horizontal="center" vertical="center"/>
    </xf>
    <xf numFmtId="44" fontId="4" fillId="15" borderId="71" xfId="0" applyNumberFormat="1" applyFont="1" applyFill="1" applyBorder="1" applyAlignment="1">
      <alignment horizontal="center" vertical="center"/>
    </xf>
    <xf numFmtId="9" fontId="4" fillId="15" borderId="55" xfId="13" applyFont="1" applyFill="1" applyBorder="1" applyAlignment="1">
      <alignment horizontal="center" vertical="center"/>
    </xf>
    <xf numFmtId="44" fontId="31" fillId="15" borderId="57" xfId="0" applyNumberFormat="1" applyFont="1" applyFill="1" applyBorder="1" applyAlignment="1">
      <alignment horizontal="center" vertical="center" wrapText="1"/>
    </xf>
    <xf numFmtId="0" fontId="57" fillId="0" borderId="1" xfId="0" applyFont="1" applyBorder="1" applyAlignment="1">
      <alignment horizontal="center" vertical="center" wrapText="1"/>
    </xf>
    <xf numFmtId="44" fontId="6" fillId="0" borderId="1" xfId="0" applyNumberFormat="1" applyFont="1" applyBorder="1" applyAlignment="1">
      <alignment horizontal="center" vertical="center"/>
    </xf>
    <xf numFmtId="44" fontId="6" fillId="0" borderId="28" xfId="0" applyNumberFormat="1" applyFont="1" applyBorder="1" applyAlignment="1">
      <alignment horizontal="center" vertical="center"/>
    </xf>
    <xf numFmtId="44" fontId="4" fillId="15" borderId="53" xfId="0" applyNumberFormat="1" applyFont="1" applyFill="1" applyBorder="1" applyAlignment="1">
      <alignment horizontal="center" vertical="center"/>
    </xf>
    <xf numFmtId="9" fontId="4" fillId="15" borderId="54" xfId="13" applyFont="1" applyFill="1" applyBorder="1" applyAlignment="1">
      <alignment horizontal="center" vertical="center"/>
    </xf>
    <xf numFmtId="44" fontId="6" fillId="2" borderId="1" xfId="0" applyNumberFormat="1" applyFont="1" applyFill="1" applyBorder="1" applyAlignment="1">
      <alignment horizontal="center" vertical="center"/>
    </xf>
    <xf numFmtId="44" fontId="6" fillId="2" borderId="28" xfId="0" applyNumberFormat="1" applyFont="1" applyFill="1" applyBorder="1" applyAlignment="1">
      <alignment horizontal="center" vertical="center"/>
    </xf>
    <xf numFmtId="44" fontId="31" fillId="15" borderId="60" xfId="0" applyNumberFormat="1" applyFont="1" applyFill="1" applyBorder="1" applyAlignment="1">
      <alignment horizontal="center" vertical="center" wrapText="1"/>
    </xf>
    <xf numFmtId="44" fontId="6" fillId="0" borderId="0" xfId="0" applyNumberFormat="1" applyFont="1"/>
    <xf numFmtId="44" fontId="6" fillId="2"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left" vertical="center" wrapText="1" indent="2"/>
    </xf>
    <xf numFmtId="44" fontId="4" fillId="15" borderId="69" xfId="0" applyNumberFormat="1" applyFont="1" applyFill="1" applyBorder="1" applyAlignment="1">
      <alignment horizontal="center" vertical="center" wrapText="1"/>
    </xf>
    <xf numFmtId="44" fontId="6" fillId="2" borderId="4" xfId="0" applyNumberFormat="1"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4" xfId="0" applyFont="1" applyBorder="1" applyAlignment="1">
      <alignment horizontal="left" vertical="center" wrapText="1" indent="2"/>
    </xf>
    <xf numFmtId="44" fontId="6" fillId="2" borderId="4" xfId="0" applyNumberFormat="1" applyFont="1" applyFill="1" applyBorder="1" applyAlignment="1">
      <alignment horizontal="center" vertical="center"/>
    </xf>
    <xf numFmtId="44" fontId="6" fillId="2" borderId="33" xfId="0" applyNumberFormat="1" applyFont="1" applyFill="1" applyBorder="1" applyAlignment="1">
      <alignment horizontal="center" vertical="center"/>
    </xf>
    <xf numFmtId="9" fontId="4" fillId="15" borderId="67" xfId="13" applyFont="1" applyFill="1" applyBorder="1" applyAlignment="1">
      <alignment horizontal="center" vertical="center"/>
    </xf>
    <xf numFmtId="0" fontId="58" fillId="0" borderId="9" xfId="0" applyFont="1" applyBorder="1" applyAlignment="1">
      <alignment horizontal="center" vertical="center" wrapText="1"/>
    </xf>
    <xf numFmtId="0" fontId="57" fillId="0" borderId="9" xfId="0" applyFont="1" applyBorder="1" applyAlignment="1">
      <alignment horizontal="center" vertical="center" wrapText="1"/>
    </xf>
    <xf numFmtId="44" fontId="6" fillId="2" borderId="9" xfId="0" applyNumberFormat="1" applyFont="1" applyFill="1" applyBorder="1" applyAlignment="1">
      <alignment horizontal="center" vertical="center"/>
    </xf>
    <xf numFmtId="44" fontId="6" fillId="2" borderId="32" xfId="0" applyNumberFormat="1" applyFont="1" applyFill="1" applyBorder="1" applyAlignment="1">
      <alignment horizontal="center" vertical="center"/>
    </xf>
    <xf numFmtId="44" fontId="4" fillId="15" borderId="54" xfId="0" applyNumberFormat="1" applyFont="1" applyFill="1" applyBorder="1" applyAlignment="1">
      <alignment horizontal="center" vertical="center"/>
    </xf>
    <xf numFmtId="44" fontId="4" fillId="15" borderId="60" xfId="0" applyNumberFormat="1" applyFont="1" applyFill="1" applyBorder="1" applyAlignment="1">
      <alignment horizontal="center" vertical="center"/>
    </xf>
    <xf numFmtId="0" fontId="31" fillId="0" borderId="1" xfId="0" applyFont="1" applyBorder="1" applyAlignment="1">
      <alignment horizontal="center" vertical="center" wrapText="1"/>
    </xf>
    <xf numFmtId="0" fontId="31" fillId="0" borderId="28" xfId="0" applyFont="1" applyBorder="1" applyAlignment="1">
      <alignment horizontal="center" vertical="center" wrapText="1"/>
    </xf>
    <xf numFmtId="44" fontId="31" fillId="2" borderId="37" xfId="0" applyNumberFormat="1" applyFont="1" applyFill="1" applyBorder="1" applyAlignment="1">
      <alignment horizontal="center" vertical="center"/>
    </xf>
    <xf numFmtId="0" fontId="60" fillId="0" borderId="2"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30" xfId="0" applyFont="1" applyBorder="1" applyAlignment="1">
      <alignment horizontal="center" vertical="center" wrapText="1"/>
    </xf>
    <xf numFmtId="44" fontId="4" fillId="15" borderId="71" xfId="0" applyNumberFormat="1" applyFont="1" applyFill="1" applyBorder="1" applyAlignment="1">
      <alignment horizontal="center" vertical="center" wrapText="1"/>
    </xf>
    <xf numFmtId="0" fontId="31" fillId="0" borderId="4" xfId="0" applyFont="1" applyBorder="1" applyAlignment="1">
      <alignment horizontal="center" vertical="center" wrapText="1"/>
    </xf>
    <xf numFmtId="44" fontId="6" fillId="2" borderId="38" xfId="0" applyNumberFormat="1" applyFont="1" applyFill="1" applyBorder="1" applyAlignment="1">
      <alignment horizontal="center" vertical="center"/>
    </xf>
    <xf numFmtId="44" fontId="6" fillId="2" borderId="19" xfId="0" applyNumberFormat="1" applyFont="1" applyFill="1" applyBorder="1" applyAlignment="1">
      <alignment horizontal="center" vertical="center"/>
    </xf>
    <xf numFmtId="44" fontId="6" fillId="2" borderId="0" xfId="0" applyNumberFormat="1" applyFont="1" applyFill="1" applyBorder="1" applyAlignment="1">
      <alignment horizontal="center" vertical="center"/>
    </xf>
    <xf numFmtId="0" fontId="61"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44" fontId="6" fillId="0" borderId="1" xfId="0" applyNumberFormat="1" applyFont="1" applyFill="1" applyBorder="1" applyAlignment="1">
      <alignment horizontal="center" vertical="center"/>
    </xf>
    <xf numFmtId="0" fontId="31" fillId="0" borderId="4" xfId="0" applyFont="1" applyBorder="1" applyAlignment="1">
      <alignment vertical="center" wrapText="1"/>
    </xf>
    <xf numFmtId="44" fontId="31" fillId="2" borderId="4" xfId="0" applyNumberFormat="1" applyFont="1" applyFill="1" applyBorder="1" applyAlignment="1">
      <alignment horizontal="center" vertical="center"/>
    </xf>
    <xf numFmtId="0" fontId="62" fillId="0" borderId="1" xfId="0" applyFont="1" applyBorder="1" applyAlignment="1">
      <alignment horizontal="center" vertical="center" wrapText="1"/>
    </xf>
    <xf numFmtId="0" fontId="31" fillId="0" borderId="1" xfId="0" applyFont="1" applyFill="1" applyBorder="1" applyAlignment="1">
      <alignment horizontal="center" vertical="center" wrapText="1"/>
    </xf>
    <xf numFmtId="44" fontId="31" fillId="0" borderId="1" xfId="0" applyNumberFormat="1" applyFont="1" applyFill="1" applyBorder="1" applyAlignment="1">
      <alignment horizontal="center" vertical="center"/>
    </xf>
    <xf numFmtId="44" fontId="4" fillId="15" borderId="53" xfId="0"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9" fillId="0" borderId="1" xfId="0" applyFont="1" applyBorder="1" applyAlignment="1">
      <alignment horizontal="center" vertical="center" wrapText="1"/>
    </xf>
    <xf numFmtId="0" fontId="31" fillId="0" borderId="5" xfId="0" applyFont="1" applyBorder="1" applyAlignment="1">
      <alignment horizontal="center" vertical="center" wrapText="1"/>
    </xf>
    <xf numFmtId="44" fontId="31" fillId="2" borderId="5" xfId="0" applyNumberFormat="1" applyFont="1" applyFill="1" applyBorder="1" applyAlignment="1">
      <alignment horizontal="center" vertical="center"/>
    </xf>
    <xf numFmtId="44" fontId="63" fillId="15" borderId="60" xfId="0" applyNumberFormat="1" applyFont="1" applyFill="1" applyBorder="1" applyAlignment="1">
      <alignment horizontal="center" vertical="center"/>
    </xf>
    <xf numFmtId="0" fontId="59" fillId="0" borderId="2" xfId="0" applyFont="1" applyBorder="1" applyAlignment="1">
      <alignment horizontal="center" vertical="center" wrapText="1"/>
    </xf>
    <xf numFmtId="0" fontId="31" fillId="0" borderId="1" xfId="0" applyFont="1" applyBorder="1" applyAlignment="1">
      <alignment vertical="center" wrapText="1"/>
    </xf>
    <xf numFmtId="44" fontId="31" fillId="2" borderId="1" xfId="0" applyNumberFormat="1" applyFont="1" applyFill="1" applyBorder="1" applyAlignment="1">
      <alignment horizontal="center" vertical="center"/>
    </xf>
    <xf numFmtId="0" fontId="31" fillId="0" borderId="1" xfId="0" applyFont="1" applyFill="1" applyBorder="1" applyAlignment="1">
      <alignment horizontal="center" vertical="center" textRotation="90" wrapText="1"/>
    </xf>
    <xf numFmtId="44" fontId="31" fillId="0" borderId="33" xfId="0" applyNumberFormat="1" applyFont="1" applyFill="1" applyBorder="1" applyAlignment="1">
      <alignment horizontal="center" vertical="center"/>
    </xf>
    <xf numFmtId="44" fontId="4" fillId="15" borderId="54" xfId="0" applyNumberFormat="1" applyFont="1" applyFill="1" applyBorder="1" applyAlignment="1">
      <alignment horizontal="center" vertical="center" wrapText="1"/>
    </xf>
    <xf numFmtId="0" fontId="31" fillId="0" borderId="15" xfId="0" applyFont="1" applyBorder="1" applyAlignment="1">
      <alignment horizontal="center" vertical="center" wrapText="1"/>
    </xf>
    <xf numFmtId="44" fontId="31" fillId="2" borderId="15" xfId="0" applyNumberFormat="1" applyFont="1" applyFill="1" applyBorder="1" applyAlignment="1">
      <alignment horizontal="center" vertical="center"/>
    </xf>
    <xf numFmtId="44" fontId="6" fillId="2" borderId="15" xfId="0" applyNumberFormat="1" applyFont="1" applyFill="1" applyBorder="1" applyAlignment="1">
      <alignment horizontal="center" vertical="center"/>
    </xf>
    <xf numFmtId="44" fontId="6" fillId="2" borderId="29" xfId="0" applyNumberFormat="1" applyFont="1" applyFill="1" applyBorder="1" applyAlignment="1">
      <alignment horizontal="center" vertical="center"/>
    </xf>
    <xf numFmtId="44" fontId="6" fillId="2" borderId="18" xfId="0" applyNumberFormat="1" applyFont="1" applyFill="1" applyBorder="1" applyAlignment="1">
      <alignment horizontal="center" vertical="center"/>
    </xf>
    <xf numFmtId="44" fontId="60" fillId="2" borderId="1" xfId="0" applyNumberFormat="1" applyFont="1" applyFill="1" applyBorder="1" applyAlignment="1">
      <alignment horizontal="center" vertical="center" wrapText="1"/>
    </xf>
    <xf numFmtId="44" fontId="4" fillId="15" borderId="56" xfId="0" applyNumberFormat="1" applyFont="1" applyFill="1" applyBorder="1" applyAlignment="1">
      <alignment horizontal="center" vertical="center"/>
    </xf>
    <xf numFmtId="164" fontId="4" fillId="10" borderId="36" xfId="0" applyNumberFormat="1" applyFont="1" applyFill="1" applyBorder="1" applyAlignment="1">
      <alignment vertical="center"/>
    </xf>
    <xf numFmtId="0" fontId="31" fillId="0" borderId="0" xfId="0" applyFont="1" applyAlignment="1">
      <alignment horizontal="center" vertical="center"/>
    </xf>
    <xf numFmtId="0" fontId="6" fillId="2" borderId="0" xfId="0" applyFont="1" applyFill="1" applyAlignment="1">
      <alignment horizontal="center" vertical="center"/>
    </xf>
    <xf numFmtId="0" fontId="6" fillId="0" borderId="0" xfId="0" applyFont="1" applyAlignment="1">
      <alignment vertical="center"/>
    </xf>
    <xf numFmtId="0" fontId="25" fillId="20" borderId="0" xfId="14" applyFont="1" applyFill="1" applyAlignment="1">
      <alignment horizontal="left"/>
    </xf>
    <xf numFmtId="0" fontId="6" fillId="2" borderId="11" xfId="0" applyFont="1" applyFill="1" applyBorder="1" applyAlignment="1">
      <alignment horizontal="center" vertical="center"/>
    </xf>
    <xf numFmtId="0" fontId="6" fillId="0" borderId="5" xfId="0" applyFont="1" applyBorder="1" applyAlignment="1">
      <alignment vertical="center" wrapText="1"/>
    </xf>
    <xf numFmtId="0" fontId="6" fillId="2" borderId="42" xfId="0" applyFont="1" applyFill="1" applyBorder="1" applyAlignment="1">
      <alignment vertical="center"/>
    </xf>
    <xf numFmtId="0" fontId="6" fillId="2" borderId="5" xfId="0" applyFont="1" applyFill="1" applyBorder="1" applyAlignment="1">
      <alignment vertical="center"/>
    </xf>
    <xf numFmtId="44" fontId="31" fillId="2" borderId="5" xfId="0" applyNumberFormat="1" applyFont="1" applyFill="1" applyBorder="1" applyAlignment="1">
      <alignment vertical="center"/>
    </xf>
    <xf numFmtId="44" fontId="4" fillId="16" borderId="12" xfId="0" applyNumberFormat="1" applyFont="1" applyFill="1" applyBorder="1" applyAlignment="1">
      <alignment vertical="center"/>
    </xf>
    <xf numFmtId="44" fontId="4" fillId="16" borderId="42" xfId="0" applyNumberFormat="1" applyFont="1" applyFill="1" applyBorder="1" applyAlignment="1">
      <alignment vertical="center"/>
    </xf>
    <xf numFmtId="9" fontId="4" fillId="15" borderId="0" xfId="13" applyFont="1" applyFill="1" applyBorder="1" applyAlignment="1">
      <alignment horizontal="center" vertical="center"/>
    </xf>
    <xf numFmtId="44" fontId="4" fillId="15" borderId="0" xfId="0" applyNumberFormat="1" applyFont="1" applyFill="1" applyBorder="1" applyAlignment="1">
      <alignment horizontal="center" vertical="center"/>
    </xf>
    <xf numFmtId="44" fontId="4" fillId="15" borderId="1" xfId="0" applyNumberFormat="1" applyFont="1" applyFill="1" applyBorder="1" applyAlignment="1">
      <alignment horizontal="center" vertical="center" wrapText="1"/>
    </xf>
    <xf numFmtId="0" fontId="57" fillId="0" borderId="5" xfId="0" applyFont="1" applyBorder="1" applyAlignment="1">
      <alignment horizontal="center" vertical="center" wrapText="1"/>
    </xf>
    <xf numFmtId="0" fontId="6" fillId="0" borderId="8" xfId="0" applyFont="1" applyBorder="1" applyAlignment="1">
      <alignment vertical="center" wrapText="1"/>
    </xf>
    <xf numFmtId="0" fontId="6" fillId="2" borderId="43" xfId="0" applyFont="1" applyFill="1" applyBorder="1" applyAlignment="1">
      <alignment vertical="center"/>
    </xf>
    <xf numFmtId="0" fontId="6" fillId="2" borderId="8" xfId="0" applyFont="1" applyFill="1" applyBorder="1" applyAlignment="1">
      <alignment vertical="center"/>
    </xf>
    <xf numFmtId="44" fontId="31" fillId="2" borderId="8" xfId="0" applyNumberFormat="1" applyFont="1" applyFill="1" applyBorder="1" applyAlignment="1">
      <alignment vertical="center"/>
    </xf>
    <xf numFmtId="44" fontId="4" fillId="15" borderId="9" xfId="0" applyNumberFormat="1" applyFont="1" applyFill="1" applyBorder="1" applyAlignment="1">
      <alignment horizontal="center" vertical="center" wrapText="1"/>
    </xf>
    <xf numFmtId="9" fontId="4" fillId="15" borderId="38" xfId="13" applyFont="1" applyFill="1" applyBorder="1" applyAlignment="1">
      <alignment horizontal="center" vertical="center"/>
    </xf>
    <xf numFmtId="44" fontId="4" fillId="16" borderId="43" xfId="0" applyNumberFormat="1" applyFont="1" applyFill="1" applyBorder="1" applyAlignment="1">
      <alignment vertical="center"/>
    </xf>
    <xf numFmtId="44" fontId="4" fillId="16" borderId="10" xfId="0" applyNumberFormat="1" applyFont="1" applyFill="1" applyBorder="1" applyAlignment="1">
      <alignment vertical="center"/>
    </xf>
    <xf numFmtId="0" fontId="6" fillId="0" borderId="14" xfId="0" applyFont="1" applyBorder="1" applyAlignment="1">
      <alignment vertical="center" wrapText="1"/>
    </xf>
    <xf numFmtId="0" fontId="6" fillId="2" borderId="64" xfId="0" applyFont="1" applyFill="1" applyBorder="1" applyAlignment="1">
      <alignment vertical="center"/>
    </xf>
    <xf numFmtId="0" fontId="6" fillId="2" borderId="14" xfId="0" applyFont="1" applyFill="1" applyBorder="1" applyAlignment="1">
      <alignment vertical="center"/>
    </xf>
    <xf numFmtId="0" fontId="60" fillId="0" borderId="15" xfId="0" applyFont="1" applyBorder="1" applyAlignment="1">
      <alignment horizontal="center" vertical="center" wrapText="1"/>
    </xf>
    <xf numFmtId="0" fontId="31" fillId="0" borderId="29" xfId="0" applyFont="1" applyBorder="1" applyAlignment="1">
      <alignment horizontal="center" vertical="center" wrapText="1"/>
    </xf>
    <xf numFmtId="44" fontId="31" fillId="2" borderId="95" xfId="0" applyNumberFormat="1" applyFont="1" applyFill="1" applyBorder="1" applyAlignment="1">
      <alignment horizontal="center" vertical="center"/>
    </xf>
    <xf numFmtId="44" fontId="31" fillId="2" borderId="14" xfId="0" applyNumberFormat="1" applyFont="1" applyFill="1" applyBorder="1" applyAlignment="1">
      <alignment vertical="center"/>
    </xf>
    <xf numFmtId="44" fontId="4" fillId="15" borderId="15" xfId="0" applyNumberFormat="1" applyFont="1" applyFill="1" applyBorder="1" applyAlignment="1">
      <alignment horizontal="center" vertical="center" wrapText="1"/>
    </xf>
    <xf numFmtId="9" fontId="4" fillId="15" borderId="40" xfId="13" applyFont="1" applyFill="1" applyBorder="1" applyAlignment="1">
      <alignment horizontal="center" vertical="center"/>
    </xf>
    <xf numFmtId="44" fontId="4" fillId="16" borderId="64" xfId="0" applyNumberFormat="1" applyFont="1" applyFill="1" applyBorder="1" applyAlignment="1">
      <alignment vertical="center"/>
    </xf>
    <xf numFmtId="44" fontId="4" fillId="16" borderId="16" xfId="0" applyNumberFormat="1" applyFont="1" applyFill="1" applyBorder="1" applyAlignment="1">
      <alignment vertical="center"/>
    </xf>
    <xf numFmtId="0" fontId="6" fillId="2" borderId="7" xfId="0" applyFont="1" applyFill="1" applyBorder="1" applyAlignment="1">
      <alignment horizontal="center" vertical="center"/>
    </xf>
    <xf numFmtId="44" fontId="31" fillId="2" borderId="8" xfId="0" applyNumberFormat="1" applyFont="1" applyFill="1" applyBorder="1" applyAlignment="1">
      <alignment horizontal="center" vertical="center"/>
    </xf>
    <xf numFmtId="44" fontId="4" fillId="16" borderId="49" xfId="0" applyNumberFormat="1" applyFont="1" applyFill="1" applyBorder="1" applyAlignment="1">
      <alignment vertical="center"/>
    </xf>
    <xf numFmtId="44" fontId="58" fillId="2" borderId="1" xfId="0" applyNumberFormat="1" applyFont="1" applyFill="1" applyBorder="1" applyAlignment="1">
      <alignment horizontal="center" vertical="center" wrapText="1"/>
    </xf>
    <xf numFmtId="0" fontId="62" fillId="0" borderId="4" xfId="0" applyFont="1" applyBorder="1" applyAlignment="1">
      <alignment horizontal="center" vertical="center" wrapText="1"/>
    </xf>
    <xf numFmtId="0" fontId="31" fillId="0" borderId="4" xfId="0" applyFont="1" applyFill="1" applyBorder="1" applyAlignment="1">
      <alignment horizontal="center" vertical="center" wrapText="1"/>
    </xf>
    <xf numFmtId="44" fontId="31" fillId="0" borderId="4" xfId="0" applyNumberFormat="1" applyFont="1" applyFill="1" applyBorder="1" applyAlignment="1">
      <alignment horizontal="center" vertical="center"/>
    </xf>
    <xf numFmtId="0" fontId="31" fillId="0" borderId="9" xfId="0" applyFont="1" applyBorder="1" applyAlignment="1">
      <alignment horizontal="center" vertical="center" wrapText="1"/>
    </xf>
    <xf numFmtId="0" fontId="62" fillId="0" borderId="9" xfId="0" applyFont="1" applyBorder="1" applyAlignment="1">
      <alignment horizontal="center" vertical="center" wrapText="1"/>
    </xf>
    <xf numFmtId="44" fontId="31" fillId="2" borderId="9" xfId="0" applyNumberFormat="1" applyFont="1" applyFill="1" applyBorder="1" applyAlignment="1">
      <alignment horizontal="center" vertical="center"/>
    </xf>
    <xf numFmtId="0" fontId="62" fillId="0" borderId="1" xfId="0" applyFont="1" applyBorder="1" applyAlignment="1">
      <alignment horizontal="center" vertical="center"/>
    </xf>
    <xf numFmtId="0" fontId="6" fillId="2" borderId="13" xfId="0" applyFont="1" applyFill="1" applyBorder="1" applyAlignment="1">
      <alignment horizontal="center" vertical="center"/>
    </xf>
    <xf numFmtId="44" fontId="63" fillId="16" borderId="43" xfId="0" applyNumberFormat="1" applyFont="1" applyFill="1" applyBorder="1" applyAlignment="1">
      <alignment vertical="center"/>
    </xf>
    <xf numFmtId="44" fontId="63" fillId="16" borderId="42" xfId="0" applyNumberFormat="1" applyFont="1" applyFill="1" applyBorder="1" applyAlignment="1">
      <alignment vertical="center"/>
    </xf>
    <xf numFmtId="0" fontId="57" fillId="0" borderId="8" xfId="0" applyFont="1" applyBorder="1" applyAlignment="1">
      <alignment horizontal="center" vertical="center"/>
    </xf>
    <xf numFmtId="44" fontId="31" fillId="2" borderId="33" xfId="0" applyNumberFormat="1" applyFont="1" applyFill="1" applyBorder="1" applyAlignment="1">
      <alignment horizontal="center" vertical="center"/>
    </xf>
    <xf numFmtId="44" fontId="47" fillId="15" borderId="57" xfId="0" applyNumberFormat="1" applyFont="1" applyFill="1" applyBorder="1" applyAlignment="1">
      <alignment horizontal="left" vertical="top" wrapText="1"/>
    </xf>
    <xf numFmtId="44" fontId="31" fillId="2" borderId="19" xfId="0" applyNumberFormat="1" applyFont="1" applyFill="1" applyBorder="1" applyAlignment="1">
      <alignment vertical="center"/>
    </xf>
    <xf numFmtId="44" fontId="31" fillId="2" borderId="18" xfId="0" applyNumberFormat="1" applyFont="1" applyFill="1" applyBorder="1" applyAlignment="1">
      <alignment vertical="center"/>
    </xf>
    <xf numFmtId="44" fontId="31" fillId="2" borderId="94" xfId="0" applyNumberFormat="1" applyFont="1" applyFill="1" applyBorder="1" applyAlignment="1">
      <alignment vertical="center"/>
    </xf>
    <xf numFmtId="44" fontId="4" fillId="15" borderId="38" xfId="0" applyNumberFormat="1" applyFont="1" applyFill="1" applyBorder="1" applyAlignment="1">
      <alignment horizontal="center" vertical="center"/>
    </xf>
    <xf numFmtId="44" fontId="4" fillId="15" borderId="31" xfId="0" applyNumberFormat="1" applyFont="1" applyFill="1" applyBorder="1" applyAlignment="1">
      <alignment horizontal="center" vertical="center"/>
    </xf>
    <xf numFmtId="44" fontId="4" fillId="15" borderId="73" xfId="0" applyNumberFormat="1" applyFont="1" applyFill="1" applyBorder="1" applyAlignment="1">
      <alignment horizontal="center" vertical="center"/>
    </xf>
    <xf numFmtId="44" fontId="6" fillId="2" borderId="5" xfId="0" applyNumberFormat="1" applyFont="1" applyFill="1" applyBorder="1" applyAlignment="1">
      <alignment horizontal="center" vertical="center"/>
    </xf>
    <xf numFmtId="44" fontId="6" fillId="0" borderId="5" xfId="0" applyNumberFormat="1" applyFont="1" applyBorder="1" applyAlignment="1">
      <alignment horizontal="center" vertical="center"/>
    </xf>
    <xf numFmtId="44" fontId="6" fillId="2" borderId="8" xfId="0" applyNumberFormat="1" applyFont="1" applyFill="1" applyBorder="1" applyAlignment="1">
      <alignment horizontal="center" vertical="center"/>
    </xf>
    <xf numFmtId="44" fontId="6" fillId="2" borderId="14" xfId="0" applyNumberFormat="1" applyFont="1" applyFill="1" applyBorder="1" applyAlignment="1">
      <alignment horizontal="center" vertical="center"/>
    </xf>
    <xf numFmtId="0" fontId="57" fillId="0" borderId="4" xfId="0" applyFont="1" applyBorder="1" applyAlignment="1">
      <alignment horizontal="center" vertical="center" wrapText="1"/>
    </xf>
    <xf numFmtId="44" fontId="58" fillId="2" borderId="0" xfId="0" applyNumberFormat="1" applyFont="1" applyFill="1" applyBorder="1" applyAlignment="1">
      <alignment horizontal="center" vertical="center" wrapText="1"/>
    </xf>
    <xf numFmtId="9" fontId="63" fillId="15" borderId="38" xfId="13" applyFont="1" applyFill="1" applyBorder="1" applyAlignment="1">
      <alignment horizontal="center" vertical="center"/>
    </xf>
    <xf numFmtId="9" fontId="63" fillId="15" borderId="0" xfId="13" applyFont="1" applyFill="1" applyBorder="1" applyAlignment="1">
      <alignment horizontal="center" vertical="center"/>
    </xf>
    <xf numFmtId="44" fontId="63" fillId="15" borderId="0" xfId="0" applyNumberFormat="1" applyFont="1" applyFill="1" applyBorder="1" applyAlignment="1">
      <alignment horizontal="center" vertical="center"/>
    </xf>
    <xf numFmtId="44" fontId="4" fillId="15" borderId="20" xfId="0" applyNumberFormat="1" applyFont="1" applyFill="1" applyBorder="1" applyAlignment="1">
      <alignment horizontal="center" vertical="center" wrapText="1"/>
    </xf>
    <xf numFmtId="44" fontId="4" fillId="15" borderId="27" xfId="0" applyNumberFormat="1" applyFont="1" applyFill="1" applyBorder="1" applyAlignment="1">
      <alignment horizontal="center" vertical="center" wrapText="1"/>
    </xf>
    <xf numFmtId="44" fontId="6" fillId="0" borderId="0" xfId="0" applyNumberFormat="1" applyFont="1" applyFill="1" applyBorder="1" applyAlignment="1">
      <alignment horizontal="center" vertical="center"/>
    </xf>
    <xf numFmtId="44" fontId="31" fillId="0" borderId="1" xfId="0" applyNumberFormat="1" applyFont="1" applyFill="1" applyBorder="1" applyAlignment="1">
      <alignment horizontal="center" vertical="center" wrapText="1"/>
    </xf>
    <xf numFmtId="44" fontId="4" fillId="21" borderId="60" xfId="0" applyNumberFormat="1" applyFont="1" applyFill="1" applyBorder="1" applyAlignment="1">
      <alignment horizontal="center" vertical="center"/>
    </xf>
    <xf numFmtId="44" fontId="4" fillId="21" borderId="0" xfId="0" applyNumberFormat="1" applyFont="1" applyFill="1" applyBorder="1" applyAlignment="1">
      <alignment horizontal="center" vertical="center"/>
    </xf>
    <xf numFmtId="44" fontId="6" fillId="0" borderId="43" xfId="0" applyNumberFormat="1" applyFont="1" applyFill="1" applyBorder="1" applyAlignment="1">
      <alignment horizontal="center" vertical="center"/>
    </xf>
    <xf numFmtId="44" fontId="6" fillId="0" borderId="42" xfId="0" applyNumberFormat="1" applyFont="1" applyFill="1" applyBorder="1" applyAlignment="1">
      <alignment horizontal="center" vertical="center"/>
    </xf>
    <xf numFmtId="0" fontId="31" fillId="0" borderId="4" xfId="0" applyFont="1" applyFill="1" applyBorder="1" applyAlignment="1">
      <alignment vertical="center" wrapText="1"/>
    </xf>
    <xf numFmtId="0" fontId="31" fillId="0" borderId="4" xfId="0" applyFont="1" applyFill="1" applyBorder="1" applyAlignment="1">
      <alignment horizontal="center" vertical="center" textRotation="90" wrapText="1"/>
    </xf>
    <xf numFmtId="44" fontId="4" fillId="15" borderId="34" xfId="0" applyNumberFormat="1" applyFont="1" applyFill="1" applyBorder="1" applyAlignment="1">
      <alignment horizontal="center" vertical="center" wrapText="1"/>
    </xf>
    <xf numFmtId="44" fontId="58" fillId="0" borderId="9" xfId="0" applyNumberFormat="1" applyFont="1" applyFill="1" applyBorder="1" applyAlignment="1">
      <alignment horizontal="center" vertical="center" wrapText="1"/>
    </xf>
    <xf numFmtId="44" fontId="6" fillId="21" borderId="57" xfId="0" applyNumberFormat="1" applyFont="1" applyFill="1" applyBorder="1" applyAlignment="1">
      <alignment horizontal="left" vertical="top" wrapText="1"/>
    </xf>
    <xf numFmtId="44" fontId="4" fillId="21" borderId="40" xfId="0" applyNumberFormat="1" applyFont="1" applyFill="1" applyBorder="1" applyAlignment="1">
      <alignment horizontal="center" vertical="center"/>
    </xf>
    <xf numFmtId="44" fontId="4" fillId="21" borderId="56" xfId="0" applyNumberFormat="1" applyFont="1" applyFill="1" applyBorder="1" applyAlignment="1">
      <alignment horizontal="center" vertical="center"/>
    </xf>
    <xf numFmtId="44" fontId="31" fillId="2" borderId="2" xfId="0" applyNumberFormat="1" applyFont="1" applyFill="1" applyBorder="1" applyAlignment="1">
      <alignment horizontal="center" vertical="center"/>
    </xf>
    <xf numFmtId="44" fontId="31" fillId="2" borderId="1" xfId="0" applyNumberFormat="1" applyFont="1" applyFill="1" applyBorder="1" applyAlignment="1">
      <alignment horizontal="center" vertical="center" wrapText="1"/>
    </xf>
    <xf numFmtId="0" fontId="57" fillId="0" borderId="15" xfId="0" applyFont="1" applyBorder="1" applyAlignment="1">
      <alignment horizontal="center" wrapText="1"/>
    </xf>
    <xf numFmtId="0" fontId="4" fillId="12" borderId="0" xfId="11" applyFont="1" applyAlignment="1">
      <alignment horizontal="center"/>
    </xf>
    <xf numFmtId="44" fontId="6" fillId="2" borderId="40" xfId="0" applyNumberFormat="1" applyFont="1" applyFill="1" applyBorder="1" applyAlignment="1">
      <alignment horizontal="center" vertical="center"/>
    </xf>
    <xf numFmtId="44" fontId="4" fillId="15" borderId="40"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0" fontId="31" fillId="0" borderId="9" xfId="0" applyFont="1" applyFill="1" applyBorder="1" applyAlignment="1">
      <alignment horizontal="center" vertical="center" textRotation="90" wrapText="1"/>
    </xf>
    <xf numFmtId="44" fontId="31" fillId="0" borderId="9" xfId="0" applyNumberFormat="1" applyFont="1" applyFill="1" applyBorder="1" applyAlignment="1">
      <alignment horizontal="center" vertical="center"/>
    </xf>
    <xf numFmtId="44" fontId="4" fillId="15" borderId="11" xfId="0" applyNumberFormat="1" applyFont="1" applyFill="1" applyBorder="1" applyAlignment="1">
      <alignment horizontal="center" vertical="center"/>
    </xf>
    <xf numFmtId="44" fontId="4" fillId="15" borderId="13" xfId="0" applyNumberFormat="1" applyFont="1" applyFill="1" applyBorder="1" applyAlignment="1">
      <alignment horizontal="center" vertical="center"/>
    </xf>
    <xf numFmtId="44" fontId="6" fillId="0" borderId="38" xfId="0" applyNumberFormat="1" applyFont="1" applyFill="1" applyBorder="1" applyAlignment="1">
      <alignment horizontal="center" vertical="center"/>
    </xf>
    <xf numFmtId="9" fontId="4" fillId="21" borderId="38" xfId="13" applyFont="1" applyFill="1" applyBorder="1" applyAlignment="1">
      <alignment horizontal="center" vertical="center"/>
    </xf>
    <xf numFmtId="44" fontId="4" fillId="21" borderId="7" xfId="0" applyNumberFormat="1" applyFont="1" applyFill="1" applyBorder="1" applyAlignment="1">
      <alignment horizontal="center" vertical="center"/>
    </xf>
    <xf numFmtId="44" fontId="4" fillId="21" borderId="11" xfId="0" applyNumberFormat="1" applyFont="1" applyFill="1" applyBorder="1" applyAlignment="1">
      <alignment horizontal="center" vertical="center"/>
    </xf>
    <xf numFmtId="44" fontId="4" fillId="21" borderId="13" xfId="0" applyNumberFormat="1" applyFont="1" applyFill="1" applyBorder="1" applyAlignment="1">
      <alignment horizontal="center" vertical="center"/>
    </xf>
    <xf numFmtId="0" fontId="62" fillId="0" borderId="32" xfId="0" applyFont="1" applyBorder="1" applyAlignment="1">
      <alignment horizontal="center" vertical="center" wrapText="1"/>
    </xf>
    <xf numFmtId="44" fontId="31" fillId="2" borderId="61" xfId="0" applyNumberFormat="1" applyFont="1" applyFill="1" applyBorder="1" applyAlignment="1">
      <alignment horizontal="center" vertical="center"/>
    </xf>
    <xf numFmtId="0" fontId="62" fillId="0" borderId="28" xfId="0" applyFont="1" applyBorder="1" applyAlignment="1">
      <alignment horizontal="center" vertical="center" wrapText="1"/>
    </xf>
    <xf numFmtId="0" fontId="62" fillId="0" borderId="2" xfId="0" applyFont="1" applyBorder="1" applyAlignment="1">
      <alignment horizontal="center" vertical="center" wrapText="1"/>
    </xf>
    <xf numFmtId="0" fontId="62" fillId="0" borderId="2" xfId="0" applyFont="1" applyBorder="1" applyAlignment="1">
      <alignment horizontal="center" vertical="center"/>
    </xf>
    <xf numFmtId="44" fontId="31" fillId="2" borderId="5" xfId="0" applyNumberFormat="1" applyFont="1" applyFill="1" applyBorder="1" applyAlignment="1">
      <alignment horizontal="center" vertical="center" wrapText="1"/>
    </xf>
    <xf numFmtId="0" fontId="62" fillId="0" borderId="5" xfId="0" applyFont="1" applyBorder="1" applyAlignment="1">
      <alignment horizontal="center" vertical="center" wrapText="1"/>
    </xf>
    <xf numFmtId="0" fontId="62" fillId="0" borderId="0" xfId="0" applyFont="1" applyBorder="1" applyAlignment="1">
      <alignment horizontal="center" vertical="center" wrapText="1"/>
    </xf>
    <xf numFmtId="0" fontId="31" fillId="0" borderId="8" xfId="0" applyFont="1" applyBorder="1" applyAlignment="1">
      <alignment vertical="center" wrapText="1"/>
    </xf>
    <xf numFmtId="0" fontId="62" fillId="0" borderId="28" xfId="0" applyFont="1" applyBorder="1" applyAlignment="1">
      <alignment horizontal="center" vertical="center"/>
    </xf>
    <xf numFmtId="0" fontId="31" fillId="0" borderId="37" xfId="0" applyFont="1" applyBorder="1" applyAlignment="1">
      <alignment vertical="center" wrapText="1"/>
    </xf>
    <xf numFmtId="44" fontId="31" fillId="0" borderId="9" xfId="0" applyNumberFormat="1" applyFont="1" applyFill="1" applyBorder="1" applyAlignment="1">
      <alignment horizontal="center" vertical="center" wrapText="1"/>
    </xf>
    <xf numFmtId="0" fontId="31" fillId="0" borderId="19" xfId="0" applyFont="1" applyFill="1" applyBorder="1" applyAlignment="1">
      <alignment horizontal="center" vertical="center" wrapText="1"/>
    </xf>
    <xf numFmtId="44" fontId="31" fillId="0" borderId="19" xfId="0" applyNumberFormat="1" applyFont="1" applyFill="1" applyBorder="1" applyAlignment="1">
      <alignment horizontal="center" vertical="center"/>
    </xf>
    <xf numFmtId="0" fontId="62" fillId="0" borderId="15" xfId="0" applyFont="1" applyBorder="1" applyAlignment="1">
      <alignment horizontal="center" vertical="top" wrapText="1"/>
    </xf>
    <xf numFmtId="0" fontId="62" fillId="0" borderId="15" xfId="0" applyFont="1" applyBorder="1" applyAlignment="1">
      <alignment horizontal="center" vertical="center"/>
    </xf>
    <xf numFmtId="44" fontId="45" fillId="2" borderId="4" xfId="0" applyNumberFormat="1" applyFont="1" applyFill="1" applyBorder="1" applyAlignment="1">
      <alignment horizontal="center" vertical="center" wrapText="1"/>
    </xf>
    <xf numFmtId="0" fontId="45" fillId="0" borderId="4" xfId="0" applyFont="1" applyBorder="1" applyAlignment="1">
      <alignment horizontal="center" vertical="center" wrapText="1"/>
    </xf>
    <xf numFmtId="0" fontId="45" fillId="0" borderId="4" xfId="0" applyFont="1" applyBorder="1" applyAlignment="1">
      <alignment vertical="center" wrapText="1"/>
    </xf>
    <xf numFmtId="44" fontId="45" fillId="2" borderId="4" xfId="0" applyNumberFormat="1" applyFont="1" applyFill="1" applyBorder="1" applyAlignment="1">
      <alignment horizontal="center" vertical="center"/>
    </xf>
    <xf numFmtId="0" fontId="32" fillId="0" borderId="15" xfId="0" applyFont="1" applyBorder="1" applyAlignment="1">
      <alignment horizontal="center" vertical="center" wrapText="1"/>
    </xf>
    <xf numFmtId="0" fontId="40" fillId="0" borderId="15" xfId="0" applyFont="1" applyBorder="1" applyAlignment="1">
      <alignment horizontal="center" vertical="center" wrapText="1"/>
    </xf>
    <xf numFmtId="0" fontId="43" fillId="0" borderId="15" xfId="0" applyFont="1" applyBorder="1" applyAlignment="1">
      <alignment horizontal="center" vertical="center" wrapText="1"/>
    </xf>
    <xf numFmtId="0" fontId="40" fillId="0" borderId="15" xfId="0" applyFont="1" applyBorder="1" applyAlignment="1">
      <alignment vertical="center" wrapText="1"/>
    </xf>
    <xf numFmtId="0" fontId="25" fillId="16" borderId="0" xfId="14" applyFill="1" applyAlignment="1">
      <alignment horizontal="left"/>
    </xf>
    <xf numFmtId="44" fontId="45" fillId="2" borderId="15" xfId="0" applyNumberFormat="1" applyFont="1" applyFill="1" applyBorder="1" applyAlignment="1">
      <alignment horizontal="center" vertical="center" wrapText="1"/>
    </xf>
    <xf numFmtId="0" fontId="45" fillId="0" borderId="15" xfId="0" applyFont="1" applyBorder="1" applyAlignment="1">
      <alignment horizontal="center" vertical="center" wrapText="1"/>
    </xf>
    <xf numFmtId="0" fontId="45" fillId="0" borderId="15" xfId="0" applyFont="1" applyBorder="1" applyAlignment="1">
      <alignment vertical="center" wrapText="1"/>
    </xf>
    <xf numFmtId="44" fontId="45" fillId="2" borderId="15" xfId="0" applyNumberFormat="1" applyFont="1" applyFill="1" applyBorder="1" applyAlignment="1">
      <alignment horizontal="center" vertical="center"/>
    </xf>
    <xf numFmtId="44" fontId="19" fillId="15" borderId="60" xfId="0" applyNumberFormat="1" applyFont="1" applyFill="1" applyBorder="1" applyAlignment="1">
      <alignment horizontal="left" vertical="top" wrapText="1"/>
    </xf>
    <xf numFmtId="44" fontId="45" fillId="0" borderId="2" xfId="0" applyNumberFormat="1" applyFont="1" applyFill="1" applyBorder="1" applyAlignment="1">
      <alignment horizontal="center" vertical="center" wrapText="1"/>
    </xf>
    <xf numFmtId="44" fontId="19" fillId="0" borderId="2" xfId="0" applyNumberFormat="1" applyFont="1" applyFill="1" applyBorder="1" applyAlignment="1">
      <alignment horizontal="center" vertical="center"/>
    </xf>
    <xf numFmtId="44" fontId="19" fillId="0" borderId="30" xfId="0" applyNumberFormat="1" applyFont="1" applyFill="1" applyBorder="1" applyAlignment="1">
      <alignment horizontal="center" vertical="center"/>
    </xf>
    <xf numFmtId="44" fontId="31" fillId="0" borderId="1" xfId="1"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44" fontId="19" fillId="0" borderId="28" xfId="0" applyNumberFormat="1" applyFont="1" applyFill="1" applyBorder="1" applyAlignment="1">
      <alignment horizontal="center" vertical="center"/>
    </xf>
    <xf numFmtId="0" fontId="20" fillId="0" borderId="2" xfId="0" applyFont="1" applyFill="1" applyBorder="1" applyAlignment="1">
      <alignment horizontal="center" vertical="center" wrapText="1"/>
    </xf>
    <xf numFmtId="0" fontId="20" fillId="0" borderId="2" xfId="0" applyFont="1" applyFill="1" applyBorder="1" applyAlignment="1">
      <alignment vertical="center" wrapText="1"/>
    </xf>
    <xf numFmtId="44" fontId="21" fillId="0" borderId="2" xfId="0" applyNumberFormat="1" applyFont="1" applyFill="1" applyBorder="1" applyAlignment="1">
      <alignment horizontal="center" vertical="center"/>
    </xf>
    <xf numFmtId="0" fontId="1" fillId="0" borderId="4" xfId="1" applyFill="1" applyBorder="1" applyAlignment="1">
      <alignment horizontal="center" vertical="center" wrapText="1"/>
    </xf>
    <xf numFmtId="0" fontId="20" fillId="0" borderId="4" xfId="0" applyFont="1" applyFill="1" applyBorder="1" applyAlignment="1">
      <alignment horizontal="center" vertical="center" wrapText="1"/>
    </xf>
    <xf numFmtId="44" fontId="20" fillId="0" borderId="4" xfId="0" applyNumberFormat="1" applyFont="1" applyFill="1" applyBorder="1" applyAlignment="1">
      <alignment horizontal="center" vertical="center"/>
    </xf>
    <xf numFmtId="44" fontId="19" fillId="0" borderId="4" xfId="0" applyNumberFormat="1" applyFont="1" applyFill="1" applyBorder="1" applyAlignment="1">
      <alignment horizontal="center" vertical="center"/>
    </xf>
    <xf numFmtId="44" fontId="19" fillId="0" borderId="33" xfId="0" applyNumberFormat="1" applyFont="1" applyFill="1" applyBorder="1" applyAlignment="1">
      <alignment horizontal="center" vertical="center"/>
    </xf>
    <xf numFmtId="0" fontId="0" fillId="0" borderId="0" xfId="0" applyAlignment="1">
      <alignment wrapText="1"/>
    </xf>
    <xf numFmtId="0" fontId="6" fillId="12" borderId="0" xfId="11" applyAlignment="1">
      <alignment wrapText="1"/>
    </xf>
    <xf numFmtId="0" fontId="19" fillId="0" borderId="0" xfId="0" applyFont="1" applyAlignment="1">
      <alignment wrapText="1"/>
    </xf>
    <xf numFmtId="44" fontId="22" fillId="15" borderId="84" xfId="0" applyNumberFormat="1" applyFont="1" applyFill="1" applyBorder="1" applyAlignment="1">
      <alignment horizontal="center" vertical="center" wrapText="1"/>
    </xf>
    <xf numFmtId="44" fontId="22" fillId="15" borderId="85" xfId="0" applyNumberFormat="1" applyFont="1" applyFill="1" applyBorder="1" applyAlignment="1">
      <alignment horizontal="center" vertical="center" wrapText="1"/>
    </xf>
    <xf numFmtId="44" fontId="22" fillId="15" borderId="86" xfId="0" applyNumberFormat="1" applyFont="1" applyFill="1" applyBorder="1" applyAlignment="1">
      <alignment horizontal="center" vertical="center" wrapText="1"/>
    </xf>
    <xf numFmtId="44" fontId="22" fillId="15" borderId="87" xfId="0" applyNumberFormat="1" applyFont="1" applyFill="1" applyBorder="1" applyAlignment="1">
      <alignment horizontal="center" vertical="center" wrapText="1"/>
    </xf>
    <xf numFmtId="44" fontId="22" fillId="15" borderId="96" xfId="0" applyNumberFormat="1" applyFont="1" applyFill="1" applyBorder="1" applyAlignment="1">
      <alignment horizontal="center" vertical="center" wrapText="1"/>
    </xf>
    <xf numFmtId="44" fontId="19" fillId="2" borderId="42" xfId="0" applyNumberFormat="1" applyFont="1" applyFill="1" applyBorder="1" applyAlignment="1">
      <alignment horizontal="center" vertical="center"/>
    </xf>
    <xf numFmtId="44" fontId="22" fillId="15" borderId="20" xfId="0" applyNumberFormat="1" applyFont="1" applyFill="1" applyBorder="1" applyAlignment="1">
      <alignment horizontal="center" vertical="center" wrapText="1"/>
    </xf>
    <xf numFmtId="44" fontId="22" fillId="15" borderId="21" xfId="0" applyNumberFormat="1" applyFont="1" applyFill="1" applyBorder="1" applyAlignment="1">
      <alignment horizontal="center" vertical="center" wrapText="1"/>
    </xf>
    <xf numFmtId="44" fontId="22" fillId="15" borderId="90" xfId="0" applyNumberFormat="1" applyFont="1" applyFill="1" applyBorder="1" applyAlignment="1">
      <alignment horizontal="center" vertical="center" wrapText="1"/>
    </xf>
    <xf numFmtId="0" fontId="31" fillId="0" borderId="14" xfId="0" applyFont="1" applyFill="1" applyBorder="1" applyAlignment="1">
      <alignment horizontal="center" vertical="center"/>
    </xf>
    <xf numFmtId="0" fontId="20" fillId="0" borderId="14" xfId="0" applyFont="1" applyBorder="1" applyAlignment="1">
      <alignment horizontal="center" vertical="center" wrapText="1"/>
    </xf>
    <xf numFmtId="44" fontId="20" fillId="2" borderId="94" xfId="0" applyNumberFormat="1" applyFont="1" applyFill="1" applyBorder="1" applyAlignment="1">
      <alignment horizontal="center" vertical="center"/>
    </xf>
    <xf numFmtId="0" fontId="29" fillId="0" borderId="38" xfId="0" applyFont="1" applyBorder="1" applyAlignment="1">
      <alignment horizontal="center" vertical="center" wrapText="1"/>
    </xf>
    <xf numFmtId="0" fontId="20" fillId="0" borderId="19" xfId="0" applyFont="1" applyBorder="1" applyAlignment="1">
      <alignment horizontal="center" vertical="center" wrapText="1"/>
    </xf>
    <xf numFmtId="44" fontId="20" fillId="2" borderId="19" xfId="0" applyNumberFormat="1" applyFont="1" applyFill="1" applyBorder="1" applyAlignment="1">
      <alignment horizontal="center" vertical="center"/>
    </xf>
    <xf numFmtId="0" fontId="19" fillId="2" borderId="11" xfId="0" applyFont="1" applyFill="1" applyBorder="1" applyAlignment="1">
      <alignment vertical="center"/>
    </xf>
    <xf numFmtId="0" fontId="19" fillId="0" borderId="5" xfId="0" applyFont="1" applyBorder="1" applyAlignment="1">
      <alignment vertical="center" wrapText="1"/>
    </xf>
    <xf numFmtId="0" fontId="19" fillId="2" borderId="42" xfId="0" applyFont="1" applyFill="1" applyBorder="1" applyAlignment="1">
      <alignment vertical="center"/>
    </xf>
    <xf numFmtId="0" fontId="19" fillId="2" borderId="5" xfId="0" applyFont="1" applyFill="1" applyBorder="1" applyAlignment="1">
      <alignment vertical="center"/>
    </xf>
    <xf numFmtId="44" fontId="22" fillId="16" borderId="42" xfId="0" applyNumberFormat="1" applyFont="1" applyFill="1" applyBorder="1" applyAlignment="1">
      <alignment vertical="center"/>
    </xf>
    <xf numFmtId="44" fontId="22" fillId="16" borderId="64" xfId="0" applyNumberFormat="1" applyFont="1" applyFill="1" applyBorder="1" applyAlignment="1">
      <alignment vertical="center"/>
    </xf>
    <xf numFmtId="44" fontId="22" fillId="16" borderId="12" xfId="0" applyNumberFormat="1" applyFont="1" applyFill="1" applyBorder="1" applyAlignment="1">
      <alignment vertical="center"/>
    </xf>
    <xf numFmtId="44" fontId="22" fillId="16" borderId="16" xfId="0" applyNumberFormat="1" applyFont="1" applyFill="1" applyBorder="1" applyAlignment="1">
      <alignment vertical="center"/>
    </xf>
    <xf numFmtId="44" fontId="20" fillId="2" borderId="42" xfId="0" applyNumberFormat="1" applyFont="1" applyFill="1" applyBorder="1" applyAlignment="1">
      <alignment vertical="center"/>
    </xf>
    <xf numFmtId="0" fontId="20" fillId="0" borderId="0" xfId="0" applyFont="1" applyBorder="1" applyAlignment="1">
      <alignment horizontal="center" vertical="center" wrapText="1"/>
    </xf>
    <xf numFmtId="0" fontId="19" fillId="0" borderId="2" xfId="0" applyFont="1" applyBorder="1" applyAlignment="1">
      <alignment horizontal="center" vertical="center"/>
    </xf>
    <xf numFmtId="0" fontId="29" fillId="0" borderId="4" xfId="0" applyFont="1" applyBorder="1" applyAlignment="1">
      <alignment horizontal="center" vertical="center" wrapText="1"/>
    </xf>
    <xf numFmtId="0" fontId="20" fillId="0" borderId="50" xfId="0" applyFont="1" applyBorder="1" applyAlignment="1">
      <alignment vertical="center" wrapText="1"/>
    </xf>
    <xf numFmtId="44" fontId="20" fillId="2" borderId="28" xfId="0" applyNumberFormat="1" applyFont="1" applyFill="1" applyBorder="1" applyAlignment="1">
      <alignment horizontal="center" vertical="center"/>
    </xf>
    <xf numFmtId="44" fontId="31" fillId="0" borderId="1" xfId="0" applyNumberFormat="1" applyFont="1" applyBorder="1" applyAlignment="1">
      <alignment horizontal="center" vertical="center"/>
    </xf>
    <xf numFmtId="0" fontId="29" fillId="0" borderId="2" xfId="0" applyFont="1" applyBorder="1" applyAlignment="1">
      <alignment horizontal="center" vertical="center" wrapText="1"/>
    </xf>
    <xf numFmtId="0" fontId="19" fillId="2" borderId="7" xfId="0" applyFont="1" applyFill="1" applyBorder="1" applyAlignment="1">
      <alignment vertical="center"/>
    </xf>
    <xf numFmtId="0" fontId="19" fillId="0" borderId="8" xfId="0" applyFont="1" applyBorder="1" applyAlignment="1">
      <alignment vertical="center" wrapText="1"/>
    </xf>
    <xf numFmtId="0" fontId="19" fillId="2" borderId="8" xfId="0" applyFont="1" applyFill="1" applyBorder="1" applyAlignment="1">
      <alignment vertical="center"/>
    </xf>
    <xf numFmtId="44" fontId="22" fillId="16" borderId="10" xfId="0" applyNumberFormat="1" applyFont="1" applyFill="1" applyBorder="1" applyAlignment="1">
      <alignment vertical="center"/>
    </xf>
    <xf numFmtId="44" fontId="22" fillId="16" borderId="43" xfId="0" applyNumberFormat="1" applyFont="1" applyFill="1" applyBorder="1" applyAlignment="1">
      <alignment vertical="center"/>
    </xf>
    <xf numFmtId="0" fontId="40" fillId="0" borderId="33" xfId="0" applyFont="1" applyFill="1" applyBorder="1" applyAlignment="1">
      <alignment horizontal="center" vertical="center" wrapText="1"/>
    </xf>
    <xf numFmtId="0" fontId="40" fillId="0" borderId="73" xfId="0" applyFont="1" applyFill="1" applyBorder="1" applyAlignment="1">
      <alignment horizontal="center" vertical="center" wrapText="1"/>
    </xf>
    <xf numFmtId="44" fontId="0" fillId="15" borderId="57" xfId="0" applyNumberFormat="1" applyFont="1" applyFill="1" applyBorder="1" applyAlignment="1">
      <alignment horizontal="left" vertical="top" wrapText="1"/>
    </xf>
    <xf numFmtId="0" fontId="4" fillId="12" borderId="0" xfId="11" applyFont="1" applyAlignment="1">
      <alignment vertical="center"/>
    </xf>
    <xf numFmtId="0" fontId="19" fillId="0" borderId="5" xfId="0" applyFont="1" applyBorder="1" applyAlignment="1">
      <alignment vertical="top" wrapText="1"/>
    </xf>
    <xf numFmtId="0" fontId="19" fillId="0" borderId="5" xfId="0" applyFont="1" applyBorder="1" applyAlignment="1">
      <alignment horizontal="justify" vertical="top" wrapText="1"/>
    </xf>
    <xf numFmtId="44" fontId="20" fillId="2" borderId="38" xfId="0" applyNumberFormat="1" applyFont="1" applyFill="1" applyBorder="1" applyAlignment="1">
      <alignment vertical="center"/>
    </xf>
    <xf numFmtId="44" fontId="20" fillId="2" borderId="0" xfId="0" applyNumberFormat="1" applyFont="1" applyFill="1" applyBorder="1" applyAlignment="1">
      <alignment vertical="center"/>
    </xf>
    <xf numFmtId="44" fontId="22" fillId="15" borderId="61" xfId="0" applyNumberFormat="1" applyFont="1" applyFill="1" applyBorder="1" applyAlignment="1">
      <alignment horizontal="center" vertical="center" wrapText="1"/>
    </xf>
    <xf numFmtId="44" fontId="22" fillId="15" borderId="37" xfId="0" applyNumberFormat="1" applyFont="1" applyFill="1" applyBorder="1" applyAlignment="1">
      <alignment horizontal="center" vertical="center" wrapText="1"/>
    </xf>
    <xf numFmtId="44" fontId="22" fillId="15" borderId="50" xfId="0" applyNumberFormat="1" applyFont="1" applyFill="1" applyBorder="1" applyAlignment="1">
      <alignment horizontal="center" vertical="center" wrapText="1"/>
    </xf>
    <xf numFmtId="44" fontId="19" fillId="2" borderId="5" xfId="0" applyNumberFormat="1" applyFont="1" applyFill="1" applyBorder="1" applyAlignment="1">
      <alignment horizontal="center" vertical="center"/>
    </xf>
    <xf numFmtId="44" fontId="19" fillId="0" borderId="5" xfId="0" applyNumberFormat="1" applyFont="1" applyBorder="1" applyAlignment="1">
      <alignment horizontal="center" vertical="center"/>
    </xf>
    <xf numFmtId="0" fontId="19" fillId="2" borderId="13" xfId="0" applyFont="1" applyFill="1" applyBorder="1" applyAlignment="1">
      <alignment vertical="center"/>
    </xf>
    <xf numFmtId="0" fontId="19" fillId="0" borderId="8" xfId="0" applyFont="1" applyBorder="1" applyAlignment="1">
      <alignment vertical="top" wrapText="1"/>
    </xf>
    <xf numFmtId="0" fontId="19" fillId="0" borderId="14" xfId="0" applyFont="1" applyBorder="1" applyAlignment="1">
      <alignment vertical="top" wrapText="1"/>
    </xf>
    <xf numFmtId="0" fontId="19" fillId="2" borderId="14" xfId="0" applyFont="1" applyFill="1" applyBorder="1" applyAlignment="1">
      <alignment vertical="center"/>
    </xf>
    <xf numFmtId="0" fontId="28" fillId="0" borderId="15" xfId="0" applyFont="1" applyBorder="1" applyAlignment="1">
      <alignment horizontal="center" vertical="center" wrapText="1"/>
    </xf>
    <xf numFmtId="44" fontId="20" fillId="2" borderId="40" xfId="0" applyNumberFormat="1" applyFont="1" applyFill="1" applyBorder="1" applyAlignment="1">
      <alignment vertical="center"/>
    </xf>
    <xf numFmtId="44" fontId="22" fillId="15" borderId="66" xfId="0" applyNumberFormat="1" applyFont="1" applyFill="1" applyBorder="1" applyAlignment="1">
      <alignment horizontal="center" vertical="center" wrapText="1"/>
    </xf>
    <xf numFmtId="44" fontId="19" fillId="2" borderId="49" xfId="0" applyNumberFormat="1" applyFont="1" applyFill="1" applyBorder="1" applyAlignment="1">
      <alignment horizontal="center" vertical="center"/>
    </xf>
    <xf numFmtId="14" fontId="0" fillId="0" borderId="0" xfId="0" applyNumberFormat="1"/>
    <xf numFmtId="0" fontId="34" fillId="0" borderId="0" xfId="0" applyFont="1" applyAlignment="1">
      <alignment horizontal="left" vertical="top" wrapText="1"/>
    </xf>
    <xf numFmtId="0" fontId="51" fillId="0" borderId="39" xfId="9" applyFont="1" applyAlignment="1">
      <alignment horizontal="center"/>
    </xf>
    <xf numFmtId="0" fontId="34" fillId="2" borderId="7" xfId="0" applyFont="1" applyFill="1" applyBorder="1" applyAlignment="1">
      <alignment horizontal="center" vertical="center"/>
    </xf>
    <xf numFmtId="0" fontId="34" fillId="2" borderId="11" xfId="0" applyFont="1" applyFill="1" applyBorder="1" applyAlignment="1">
      <alignment horizontal="center" vertical="center"/>
    </xf>
    <xf numFmtId="0" fontId="34" fillId="2" borderId="13" xfId="0" applyFont="1" applyFill="1" applyBorder="1" applyAlignment="1">
      <alignment horizontal="center" vertical="center"/>
    </xf>
    <xf numFmtId="0" fontId="34" fillId="0" borderId="8"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14" xfId="0" applyFont="1" applyBorder="1" applyAlignment="1">
      <alignment horizontal="center" vertical="center" wrapText="1"/>
    </xf>
    <xf numFmtId="0" fontId="34" fillId="2" borderId="8" xfId="0" applyFont="1" applyFill="1" applyBorder="1" applyAlignment="1">
      <alignment horizontal="center" vertical="center"/>
    </xf>
    <xf numFmtId="0" fontId="34" fillId="2" borderId="5" xfId="0" applyFont="1" applyFill="1" applyBorder="1" applyAlignment="1">
      <alignment horizontal="center" vertical="center"/>
    </xf>
    <xf numFmtId="0" fontId="34" fillId="2" borderId="14" xfId="0" applyFont="1" applyFill="1" applyBorder="1" applyAlignment="1">
      <alignment horizontal="center" vertical="center"/>
    </xf>
    <xf numFmtId="44" fontId="37" fillId="16" borderId="7" xfId="0" applyNumberFormat="1" applyFont="1" applyFill="1" applyBorder="1" applyAlignment="1">
      <alignment horizontal="center" vertical="center"/>
    </xf>
    <xf numFmtId="44" fontId="37" fillId="16" borderId="11" xfId="0" applyNumberFormat="1" applyFont="1" applyFill="1" applyBorder="1" applyAlignment="1">
      <alignment horizontal="center" vertical="center"/>
    </xf>
    <xf numFmtId="44" fontId="37" fillId="16" borderId="13" xfId="0" applyNumberFormat="1" applyFont="1" applyFill="1" applyBorder="1" applyAlignment="1">
      <alignment horizontal="center" vertical="center"/>
    </xf>
    <xf numFmtId="44" fontId="37" fillId="16" borderId="10" xfId="0" applyNumberFormat="1" applyFont="1" applyFill="1" applyBorder="1" applyAlignment="1">
      <alignment horizontal="center" vertical="center"/>
    </xf>
    <xf numFmtId="44" fontId="37" fillId="16" borderId="12" xfId="0" applyNumberFormat="1" applyFont="1" applyFill="1" applyBorder="1" applyAlignment="1">
      <alignment horizontal="center" vertical="center"/>
    </xf>
    <xf numFmtId="0" fontId="24" fillId="0" borderId="0" xfId="12" applyBorder="1" applyAlignment="1">
      <alignment horizontal="left"/>
    </xf>
    <xf numFmtId="0" fontId="33" fillId="7" borderId="1" xfId="6" applyFont="1" applyBorder="1" applyAlignment="1">
      <alignment horizontal="center" vertical="center"/>
    </xf>
    <xf numFmtId="0" fontId="33" fillId="7" borderId="4" xfId="6" applyFont="1" applyBorder="1" applyAlignment="1">
      <alignment horizontal="center" vertical="center"/>
    </xf>
    <xf numFmtId="44" fontId="33" fillId="7" borderId="9" xfId="6" applyNumberFormat="1" applyFont="1" applyBorder="1" applyAlignment="1">
      <alignment horizontal="center" vertical="center" wrapText="1"/>
    </xf>
    <xf numFmtId="44" fontId="33" fillId="7" borderId="4" xfId="6" applyNumberFormat="1" applyFont="1" applyBorder="1" applyAlignment="1">
      <alignment horizontal="center" vertical="center" wrapText="1"/>
    </xf>
    <xf numFmtId="9" fontId="54" fillId="7" borderId="9" xfId="6" applyNumberFormat="1" applyFont="1" applyBorder="1" applyAlignment="1">
      <alignment horizontal="center" vertical="center" wrapText="1"/>
    </xf>
    <xf numFmtId="9" fontId="54" fillId="7" borderId="4" xfId="6" applyNumberFormat="1" applyFont="1" applyBorder="1" applyAlignment="1">
      <alignment horizontal="center" vertical="center" wrapText="1"/>
    </xf>
    <xf numFmtId="9" fontId="54" fillId="7" borderId="32" xfId="6" applyNumberFormat="1" applyFont="1" applyBorder="1" applyAlignment="1">
      <alignment horizontal="center" vertical="center" wrapText="1"/>
    </xf>
    <xf numFmtId="9" fontId="54" fillId="7" borderId="33" xfId="6" applyNumberFormat="1" applyFont="1" applyBorder="1" applyAlignment="1">
      <alignment horizontal="center" vertical="center" wrapText="1"/>
    </xf>
    <xf numFmtId="0" fontId="41" fillId="0" borderId="55" xfId="0" applyFont="1" applyBorder="1" applyAlignment="1">
      <alignment horizontal="left" vertical="top" wrapText="1"/>
    </xf>
    <xf numFmtId="0" fontId="19" fillId="0" borderId="38" xfId="0" applyFont="1" applyBorder="1" applyAlignment="1">
      <alignment horizontal="left" vertical="top" wrapText="1"/>
    </xf>
    <xf numFmtId="0" fontId="19" fillId="0" borderId="57" xfId="0" applyFont="1" applyBorder="1" applyAlignment="1">
      <alignment horizontal="left" vertical="top" wrapText="1"/>
    </xf>
    <xf numFmtId="0" fontId="19" fillId="0" borderId="54" xfId="0" applyFont="1" applyBorder="1" applyAlignment="1">
      <alignment horizontal="left" vertical="top" wrapText="1"/>
    </xf>
    <xf numFmtId="0" fontId="19" fillId="0" borderId="0" xfId="0" applyFont="1" applyBorder="1" applyAlignment="1">
      <alignment horizontal="left" vertical="top" wrapText="1"/>
    </xf>
    <xf numFmtId="0" fontId="19" fillId="0" borderId="60" xfId="0" applyFont="1" applyBorder="1" applyAlignment="1">
      <alignment horizontal="left" vertical="top" wrapText="1"/>
    </xf>
    <xf numFmtId="0" fontId="19" fillId="0" borderId="65" xfId="0" applyFont="1" applyBorder="1" applyAlignment="1">
      <alignment horizontal="left" vertical="top" wrapText="1"/>
    </xf>
    <xf numFmtId="0" fontId="19" fillId="0" borderId="40" xfId="0" applyFont="1" applyBorder="1" applyAlignment="1">
      <alignment horizontal="left" vertical="top" wrapText="1"/>
    </xf>
    <xf numFmtId="0" fontId="19" fillId="0" borderId="56" xfId="0" applyFont="1" applyBorder="1" applyAlignment="1">
      <alignment horizontal="left" vertical="top" wrapText="1"/>
    </xf>
    <xf numFmtId="0" fontId="33" fillId="7" borderId="8" xfId="6" applyFont="1" applyBorder="1" applyAlignment="1">
      <alignment horizontal="center" vertical="center" wrapText="1"/>
    </xf>
    <xf numFmtId="0" fontId="33" fillId="7" borderId="5" xfId="6" applyFont="1" applyBorder="1" applyAlignment="1">
      <alignment horizontal="center" vertical="center" wrapText="1"/>
    </xf>
    <xf numFmtId="44" fontId="50" fillId="2" borderId="8" xfId="0" applyNumberFormat="1" applyFont="1" applyFill="1" applyBorder="1" applyAlignment="1">
      <alignment horizontal="center" vertical="center"/>
    </xf>
    <xf numFmtId="44" fontId="50" fillId="2" borderId="5" xfId="0" applyNumberFormat="1" applyFont="1" applyFill="1" applyBorder="1" applyAlignment="1">
      <alignment horizontal="center" vertical="center"/>
    </xf>
    <xf numFmtId="44" fontId="50" fillId="2" borderId="14" xfId="0" applyNumberFormat="1" applyFont="1" applyFill="1" applyBorder="1" applyAlignment="1">
      <alignment horizontal="center" vertical="center"/>
    </xf>
    <xf numFmtId="44" fontId="37" fillId="16" borderId="16" xfId="0" applyNumberFormat="1" applyFont="1" applyFill="1" applyBorder="1" applyAlignment="1">
      <alignment horizontal="center" vertical="center"/>
    </xf>
    <xf numFmtId="44" fontId="37" fillId="16" borderId="41" xfId="0" applyNumberFormat="1" applyFont="1" applyFill="1" applyBorder="1" applyAlignment="1">
      <alignment horizontal="center" vertical="center"/>
    </xf>
    <xf numFmtId="44" fontId="37" fillId="16" borderId="17" xfId="0" applyNumberFormat="1" applyFont="1" applyFill="1" applyBorder="1" applyAlignment="1">
      <alignment horizontal="center" vertical="center"/>
    </xf>
    <xf numFmtId="44" fontId="37" fillId="16" borderId="35" xfId="0" applyNumberFormat="1" applyFont="1" applyFill="1" applyBorder="1" applyAlignment="1">
      <alignment horizontal="center" vertical="center"/>
    </xf>
    <xf numFmtId="0" fontId="34" fillId="2" borderId="90" xfId="0" applyFont="1" applyFill="1" applyBorder="1" applyAlignment="1">
      <alignment horizontal="center" vertical="center"/>
    </xf>
    <xf numFmtId="0" fontId="34" fillId="2" borderId="27" xfId="0" applyFont="1" applyFill="1" applyBorder="1" applyAlignment="1">
      <alignment horizontal="center" vertical="center"/>
    </xf>
    <xf numFmtId="0" fontId="34" fillId="2" borderId="34" xfId="0" applyFont="1" applyFill="1" applyBorder="1" applyAlignment="1">
      <alignment horizontal="center" vertical="center"/>
    </xf>
    <xf numFmtId="0" fontId="34" fillId="0" borderId="2"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4" xfId="0" applyFont="1" applyBorder="1" applyAlignment="1">
      <alignment horizontal="center" vertical="center" wrapText="1"/>
    </xf>
    <xf numFmtId="0" fontId="34" fillId="2" borderId="2" xfId="0" applyFont="1" applyFill="1" applyBorder="1" applyAlignment="1">
      <alignment horizontal="center" vertical="center"/>
    </xf>
    <xf numFmtId="0" fontId="34" fillId="2" borderId="1" xfId="0" applyFont="1" applyFill="1" applyBorder="1" applyAlignment="1">
      <alignment horizontal="center" vertical="center"/>
    </xf>
    <xf numFmtId="0" fontId="34" fillId="2" borderId="4" xfId="0" applyFont="1" applyFill="1" applyBorder="1" applyAlignment="1">
      <alignment horizontal="center" vertical="center"/>
    </xf>
    <xf numFmtId="44" fontId="37" fillId="16" borderId="49" xfId="0" applyNumberFormat="1" applyFont="1" applyFill="1" applyBorder="1" applyAlignment="1">
      <alignment horizontal="center" vertical="center"/>
    </xf>
    <xf numFmtId="44" fontId="37" fillId="16" borderId="37" xfId="0" applyNumberFormat="1" applyFont="1" applyFill="1" applyBorder="1" applyAlignment="1">
      <alignment horizontal="center" vertical="center"/>
    </xf>
    <xf numFmtId="44" fontId="37" fillId="16" borderId="50" xfId="0" applyNumberFormat="1" applyFont="1" applyFill="1" applyBorder="1" applyAlignment="1">
      <alignment horizontal="center" vertical="center"/>
    </xf>
    <xf numFmtId="44" fontId="37" fillId="16" borderId="70" xfId="0" applyNumberFormat="1" applyFont="1" applyFill="1" applyBorder="1" applyAlignment="1">
      <alignment horizontal="center" vertical="center"/>
    </xf>
    <xf numFmtId="44" fontId="37" fillId="16" borderId="68" xfId="0" applyNumberFormat="1" applyFont="1" applyFill="1" applyBorder="1" applyAlignment="1">
      <alignment horizontal="center" vertical="center"/>
    </xf>
    <xf numFmtId="0" fontId="34" fillId="2" borderId="20" xfId="0" applyFont="1" applyFill="1" applyBorder="1" applyAlignment="1">
      <alignment horizontal="center" vertical="center"/>
    </xf>
    <xf numFmtId="0" fontId="34" fillId="2" borderId="21" xfId="0" applyFont="1" applyFill="1" applyBorder="1" applyAlignment="1">
      <alignment horizontal="center" vertical="center"/>
    </xf>
    <xf numFmtId="0" fontId="34" fillId="0" borderId="9" xfId="0" applyFont="1" applyBorder="1" applyAlignment="1">
      <alignment horizontal="center" vertical="center" wrapText="1"/>
    </xf>
    <xf numFmtId="0" fontId="34" fillId="0" borderId="15" xfId="0" applyFont="1" applyBorder="1" applyAlignment="1">
      <alignment horizontal="center" vertical="center" wrapText="1"/>
    </xf>
    <xf numFmtId="0" fontId="34" fillId="2" borderId="9" xfId="0" applyFont="1" applyFill="1" applyBorder="1" applyAlignment="1">
      <alignment horizontal="center" vertical="center"/>
    </xf>
    <xf numFmtId="0" fontId="34" fillId="2" borderId="15" xfId="0" applyFont="1" applyFill="1" applyBorder="1" applyAlignment="1">
      <alignment horizontal="center" vertical="center"/>
    </xf>
    <xf numFmtId="44" fontId="37" fillId="16" borderId="92" xfId="0" applyNumberFormat="1" applyFont="1" applyFill="1" applyBorder="1" applyAlignment="1">
      <alignment horizontal="center" vertical="center"/>
    </xf>
    <xf numFmtId="44" fontId="37" fillId="16" borderId="88" xfId="0" applyNumberFormat="1" applyFont="1" applyFill="1" applyBorder="1" applyAlignment="1">
      <alignment horizontal="center" vertical="center"/>
    </xf>
    <xf numFmtId="44" fontId="37" fillId="16" borderId="91" xfId="0" applyNumberFormat="1" applyFont="1" applyFill="1" applyBorder="1" applyAlignment="1">
      <alignment horizontal="center" vertical="center"/>
    </xf>
    <xf numFmtId="44" fontId="37" fillId="16" borderId="89" xfId="0" applyNumberFormat="1" applyFont="1" applyFill="1" applyBorder="1" applyAlignment="1">
      <alignment horizontal="center" vertical="center"/>
    </xf>
    <xf numFmtId="44" fontId="37" fillId="16" borderId="93" xfId="0" applyNumberFormat="1" applyFont="1" applyFill="1" applyBorder="1" applyAlignment="1">
      <alignment horizontal="center" vertical="center"/>
    </xf>
    <xf numFmtId="44" fontId="37" fillId="16" borderId="61" xfId="0" applyNumberFormat="1" applyFont="1" applyFill="1" applyBorder="1" applyAlignment="1">
      <alignment horizontal="center" vertical="center"/>
    </xf>
    <xf numFmtId="44" fontId="37" fillId="16" borderId="66" xfId="0" applyNumberFormat="1" applyFont="1" applyFill="1" applyBorder="1" applyAlignment="1">
      <alignment horizontal="center" vertical="center"/>
    </xf>
    <xf numFmtId="0" fontId="34" fillId="0" borderId="2"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2"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4" xfId="0" applyFont="1" applyFill="1" applyBorder="1" applyAlignment="1">
      <alignment horizontal="center" vertical="center"/>
    </xf>
    <xf numFmtId="44" fontId="50" fillId="0" borderId="5" xfId="0" applyNumberFormat="1" applyFont="1" applyFill="1" applyBorder="1" applyAlignment="1">
      <alignment horizontal="center" vertical="center"/>
    </xf>
    <xf numFmtId="44" fontId="37" fillId="0" borderId="5" xfId="0" applyNumberFormat="1" applyFont="1" applyFill="1" applyBorder="1" applyAlignment="1">
      <alignment horizontal="center" vertical="center"/>
    </xf>
    <xf numFmtId="44" fontId="37" fillId="0" borderId="12" xfId="0" applyNumberFormat="1" applyFont="1" applyFill="1" applyBorder="1" applyAlignment="1">
      <alignment horizontal="center" vertical="center"/>
    </xf>
    <xf numFmtId="0" fontId="34" fillId="2" borderId="70" xfId="0" applyFont="1" applyFill="1" applyBorder="1" applyAlignment="1">
      <alignment horizontal="center" vertical="center"/>
    </xf>
    <xf numFmtId="0" fontId="34" fillId="2" borderId="17" xfId="0" applyFont="1" applyFill="1" applyBorder="1" applyAlignment="1">
      <alignment horizontal="center" vertical="center"/>
    </xf>
    <xf numFmtId="0" fontId="34" fillId="2" borderId="68" xfId="0" applyFont="1" applyFill="1" applyBorder="1" applyAlignment="1">
      <alignment horizontal="center" vertical="center"/>
    </xf>
    <xf numFmtId="44" fontId="50" fillId="2" borderId="19" xfId="0" applyNumberFormat="1" applyFont="1" applyFill="1" applyBorder="1" applyAlignment="1">
      <alignment horizontal="center" vertical="center"/>
    </xf>
    <xf numFmtId="44" fontId="50" fillId="2" borderId="18" xfId="0" applyNumberFormat="1" applyFont="1" applyFill="1" applyBorder="1" applyAlignment="1">
      <alignment horizontal="center" vertical="center"/>
    </xf>
    <xf numFmtId="44" fontId="50" fillId="2" borderId="94" xfId="0" applyNumberFormat="1" applyFont="1" applyFill="1" applyBorder="1" applyAlignment="1">
      <alignment horizontal="center" vertical="center"/>
    </xf>
    <xf numFmtId="44" fontId="37" fillId="2" borderId="2" xfId="0" applyNumberFormat="1" applyFont="1" applyFill="1" applyBorder="1" applyAlignment="1">
      <alignment horizontal="center" vertical="center"/>
    </xf>
    <xf numFmtId="44" fontId="37" fillId="2" borderId="1" xfId="0" applyNumberFormat="1" applyFont="1" applyFill="1" applyBorder="1" applyAlignment="1">
      <alignment horizontal="center" vertical="center"/>
    </xf>
    <xf numFmtId="44" fontId="37" fillId="2" borderId="4" xfId="0" applyNumberFormat="1" applyFont="1" applyFill="1" applyBorder="1" applyAlignment="1">
      <alignment horizontal="center" vertical="center"/>
    </xf>
    <xf numFmtId="44" fontId="37" fillId="2" borderId="30" xfId="0" applyNumberFormat="1" applyFont="1" applyFill="1" applyBorder="1" applyAlignment="1">
      <alignment horizontal="center" vertical="center"/>
    </xf>
    <xf numFmtId="44" fontId="37" fillId="2" borderId="28" xfId="0" applyNumberFormat="1" applyFont="1" applyFill="1" applyBorder="1" applyAlignment="1">
      <alignment horizontal="center" vertical="center"/>
    </xf>
    <xf numFmtId="44" fontId="37" fillId="2" borderId="33" xfId="0" applyNumberFormat="1" applyFont="1" applyFill="1" applyBorder="1" applyAlignment="1">
      <alignment horizontal="center" vertical="center"/>
    </xf>
    <xf numFmtId="0" fontId="34" fillId="2" borderId="41" xfId="0" applyFont="1" applyFill="1" applyBorder="1" applyAlignment="1">
      <alignment horizontal="center" vertical="center"/>
    </xf>
    <xf numFmtId="0" fontId="34" fillId="2" borderId="35" xfId="0" applyFont="1" applyFill="1" applyBorder="1" applyAlignment="1">
      <alignment horizontal="center" vertical="center"/>
    </xf>
    <xf numFmtId="44" fontId="50" fillId="2" borderId="2" xfId="0" applyNumberFormat="1" applyFont="1" applyFill="1" applyBorder="1" applyAlignment="1">
      <alignment horizontal="center" vertical="center"/>
    </xf>
    <xf numFmtId="44" fontId="50" fillId="2" borderId="1" xfId="0" applyNumberFormat="1" applyFont="1" applyFill="1" applyBorder="1" applyAlignment="1">
      <alignment horizontal="center" vertical="center"/>
    </xf>
    <xf numFmtId="44" fontId="50" fillId="2" borderId="4" xfId="0" applyNumberFormat="1" applyFont="1" applyFill="1" applyBorder="1" applyAlignment="1">
      <alignment horizontal="center" vertical="center"/>
    </xf>
    <xf numFmtId="0" fontId="34" fillId="0" borderId="20" xfId="0" applyFont="1" applyFill="1" applyBorder="1" applyAlignment="1">
      <alignment horizontal="center" vertical="center"/>
    </xf>
    <xf numFmtId="0" fontId="34" fillId="0" borderId="90"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1" xfId="0" applyFont="1" applyFill="1" applyBorder="1" applyAlignment="1">
      <alignment horizontal="center" vertical="center"/>
    </xf>
    <xf numFmtId="44" fontId="50" fillId="2" borderId="9" xfId="0" applyNumberFormat="1" applyFont="1" applyFill="1" applyBorder="1" applyAlignment="1">
      <alignment horizontal="center" vertical="center"/>
    </xf>
    <xf numFmtId="44" fontId="50" fillId="2" borderId="15" xfId="0" applyNumberFormat="1" applyFont="1" applyFill="1" applyBorder="1" applyAlignment="1">
      <alignment horizontal="center" vertical="center"/>
    </xf>
    <xf numFmtId="0" fontId="34" fillId="0" borderId="34" xfId="0" applyFont="1" applyFill="1" applyBorder="1" applyAlignment="1">
      <alignment horizontal="center" vertical="center"/>
    </xf>
    <xf numFmtId="44" fontId="37" fillId="16" borderId="43" xfId="0" applyNumberFormat="1" applyFont="1" applyFill="1" applyBorder="1" applyAlignment="1">
      <alignment horizontal="center" vertical="center"/>
    </xf>
    <xf numFmtId="44" fontId="37" fillId="16" borderId="42" xfId="0" applyNumberFormat="1" applyFont="1" applyFill="1" applyBorder="1" applyAlignment="1">
      <alignment horizontal="center" vertical="center"/>
    </xf>
    <xf numFmtId="0" fontId="4" fillId="19" borderId="54" xfId="0" applyFont="1" applyFill="1" applyBorder="1" applyAlignment="1">
      <alignment horizontal="left" vertical="top"/>
    </xf>
    <xf numFmtId="0" fontId="4" fillId="19" borderId="0" xfId="0" applyFont="1" applyFill="1" applyBorder="1" applyAlignment="1">
      <alignment horizontal="left" vertical="top"/>
    </xf>
    <xf numFmtId="0" fontId="0" fillId="19" borderId="0" xfId="0" applyFont="1" applyFill="1" applyBorder="1" applyAlignment="1">
      <alignment horizontal="left" vertical="top"/>
    </xf>
    <xf numFmtId="0" fontId="6" fillId="19" borderId="0" xfId="0" applyFont="1" applyFill="1" applyBorder="1" applyAlignment="1">
      <alignment horizontal="left" vertical="top"/>
    </xf>
    <xf numFmtId="44" fontId="33" fillId="7" borderId="61" xfId="6" applyNumberFormat="1" applyFont="1" applyBorder="1" applyAlignment="1">
      <alignment horizontal="center" vertical="center" wrapText="1"/>
    </xf>
    <xf numFmtId="44" fontId="33" fillId="7" borderId="70" xfId="6" applyNumberFormat="1" applyFont="1" applyBorder="1" applyAlignment="1">
      <alignment horizontal="center" vertical="center" wrapText="1"/>
    </xf>
    <xf numFmtId="0" fontId="19" fillId="19" borderId="0" xfId="0" applyFont="1" applyFill="1" applyBorder="1" applyAlignment="1">
      <alignment horizontal="left" vertical="top" wrapText="1"/>
    </xf>
    <xf numFmtId="0" fontId="0" fillId="19" borderId="54" xfId="0" applyFont="1" applyFill="1" applyBorder="1" applyAlignment="1">
      <alignment horizontal="left" vertical="top" wrapText="1"/>
    </xf>
    <xf numFmtId="0" fontId="0" fillId="19" borderId="0" xfId="0" applyFont="1" applyFill="1" applyBorder="1" applyAlignment="1">
      <alignment horizontal="left" vertical="top" wrapText="1"/>
    </xf>
    <xf numFmtId="0" fontId="33" fillId="7" borderId="1" xfId="6" applyFont="1" applyBorder="1" applyAlignment="1">
      <alignment horizontal="center" vertical="center" wrapText="1"/>
    </xf>
    <xf numFmtId="0" fontId="33" fillId="7" borderId="4" xfId="6" applyFont="1" applyBorder="1" applyAlignment="1">
      <alignment horizontal="center" vertical="center" wrapText="1"/>
    </xf>
    <xf numFmtId="9" fontId="33" fillId="7" borderId="20" xfId="6" applyNumberFormat="1" applyFont="1" applyBorder="1" applyAlignment="1">
      <alignment horizontal="center" vertical="center" wrapText="1"/>
    </xf>
    <xf numFmtId="9" fontId="33" fillId="7" borderId="34" xfId="6" applyNumberFormat="1" applyFont="1" applyBorder="1" applyAlignment="1">
      <alignment horizontal="center" vertical="center" wrapText="1"/>
    </xf>
    <xf numFmtId="0" fontId="33" fillId="7" borderId="28" xfId="6" applyFont="1" applyBorder="1" applyAlignment="1">
      <alignment horizontal="center" vertical="center" wrapText="1"/>
    </xf>
    <xf numFmtId="0" fontId="33" fillId="7" borderId="33" xfId="6" applyFont="1" applyBorder="1" applyAlignment="1">
      <alignment horizontal="center" vertical="center" wrapText="1"/>
    </xf>
    <xf numFmtId="9" fontId="33" fillId="7" borderId="9" xfId="6" applyNumberFormat="1" applyFont="1" applyBorder="1" applyAlignment="1">
      <alignment horizontal="center" vertical="center" wrapText="1"/>
    </xf>
    <xf numFmtId="9" fontId="33" fillId="7" borderId="70" xfId="6" applyNumberFormat="1" applyFont="1" applyBorder="1" applyAlignment="1">
      <alignment horizontal="center" vertical="center" wrapText="1"/>
    </xf>
    <xf numFmtId="9" fontId="33" fillId="7" borderId="4" xfId="6" applyNumberFormat="1" applyFont="1" applyBorder="1" applyAlignment="1">
      <alignment horizontal="center" vertical="center" wrapText="1"/>
    </xf>
    <xf numFmtId="9" fontId="33" fillId="7" borderId="35" xfId="6" applyNumberFormat="1" applyFont="1" applyBorder="1" applyAlignment="1">
      <alignment horizontal="center" vertical="center" wrapText="1"/>
    </xf>
    <xf numFmtId="44" fontId="54" fillId="7" borderId="9" xfId="6" applyNumberFormat="1" applyFont="1" applyBorder="1" applyAlignment="1">
      <alignment horizontal="center" vertical="center" wrapText="1"/>
    </xf>
    <xf numFmtId="44" fontId="54" fillId="7" borderId="4" xfId="6" applyNumberFormat="1" applyFont="1" applyBorder="1" applyAlignment="1">
      <alignment horizontal="center" vertical="center" wrapText="1"/>
    </xf>
    <xf numFmtId="0" fontId="33" fillId="7" borderId="20" xfId="6" applyFont="1" applyBorder="1" applyAlignment="1">
      <alignment horizontal="center" vertical="center" wrapText="1"/>
    </xf>
    <xf numFmtId="0" fontId="33" fillId="7" borderId="34" xfId="6" applyFont="1" applyBorder="1" applyAlignment="1">
      <alignment horizontal="center" vertical="center" wrapText="1"/>
    </xf>
    <xf numFmtId="0" fontId="33" fillId="7" borderId="9" xfId="6" applyFont="1" applyBorder="1" applyAlignment="1">
      <alignment horizontal="center" vertical="center" wrapText="1"/>
    </xf>
    <xf numFmtId="164" fontId="37" fillId="10" borderId="2" xfId="0" applyNumberFormat="1" applyFont="1" applyFill="1" applyBorder="1" applyAlignment="1">
      <alignment horizontal="right" vertical="center" wrapText="1"/>
    </xf>
    <xf numFmtId="164" fontId="4" fillId="10" borderId="58" xfId="0" applyNumberFormat="1" applyFont="1" applyFill="1" applyBorder="1" applyAlignment="1">
      <alignment horizontal="right" vertical="center" wrapText="1"/>
    </xf>
    <xf numFmtId="164" fontId="4" fillId="10" borderId="6" xfId="0" applyNumberFormat="1" applyFont="1" applyFill="1" applyBorder="1" applyAlignment="1">
      <alignment horizontal="right" vertical="center" wrapText="1"/>
    </xf>
    <xf numFmtId="164" fontId="4" fillId="10" borderId="59" xfId="0" applyNumberFormat="1" applyFont="1" applyFill="1" applyBorder="1" applyAlignment="1">
      <alignment horizontal="right" vertical="center" wrapText="1"/>
    </xf>
    <xf numFmtId="44" fontId="4" fillId="16" borderId="10" xfId="0" applyNumberFormat="1" applyFont="1" applyFill="1" applyBorder="1" applyAlignment="1">
      <alignment horizontal="center" vertical="center"/>
    </xf>
    <xf numFmtId="44" fontId="4" fillId="16" borderId="12" xfId="0" applyNumberFormat="1" applyFont="1" applyFill="1" applyBorder="1" applyAlignment="1">
      <alignment horizontal="center" vertical="center"/>
    </xf>
    <xf numFmtId="0" fontId="6" fillId="0" borderId="7"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8" xfId="0" applyFont="1" applyFill="1" applyBorder="1" applyAlignment="1">
      <alignment horizontal="center" vertical="center"/>
    </xf>
    <xf numFmtId="0" fontId="6" fillId="0" borderId="5" xfId="0" applyFont="1" applyFill="1" applyBorder="1" applyAlignment="1">
      <alignment horizontal="center" vertical="center"/>
    </xf>
    <xf numFmtId="44" fontId="31" fillId="0" borderId="8" xfId="0" applyNumberFormat="1" applyFont="1" applyFill="1" applyBorder="1" applyAlignment="1">
      <alignment horizontal="center" vertical="center"/>
    </xf>
    <xf numFmtId="44" fontId="31" fillId="0" borderId="5" xfId="0" applyNumberFormat="1" applyFont="1" applyFill="1" applyBorder="1" applyAlignment="1">
      <alignment horizontal="center" vertical="center"/>
    </xf>
    <xf numFmtId="44" fontId="4" fillId="16" borderId="43" xfId="0" applyNumberFormat="1" applyFont="1" applyFill="1" applyBorder="1" applyAlignment="1">
      <alignment horizontal="center" vertical="center"/>
    </xf>
    <xf numFmtId="44" fontId="4" fillId="16" borderId="42" xfId="0" applyNumberFormat="1" applyFont="1" applyFill="1" applyBorder="1" applyAlignment="1">
      <alignment horizontal="center" vertical="center"/>
    </xf>
    <xf numFmtId="0" fontId="6" fillId="2" borderId="7"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2" borderId="8" xfId="0" applyFont="1" applyFill="1" applyBorder="1" applyAlignment="1">
      <alignment horizontal="center" vertical="center"/>
    </xf>
    <xf numFmtId="0" fontId="6" fillId="2" borderId="5" xfId="0" applyFont="1" applyFill="1" applyBorder="1" applyAlignment="1">
      <alignment horizontal="center" vertical="center"/>
    </xf>
    <xf numFmtId="44" fontId="31" fillId="2" borderId="19" xfId="0" applyNumberFormat="1" applyFont="1" applyFill="1" applyBorder="1" applyAlignment="1">
      <alignment horizontal="center" vertical="center"/>
    </xf>
    <xf numFmtId="44" fontId="31" fillId="2" borderId="18" xfId="0" applyNumberFormat="1" applyFont="1" applyFill="1" applyBorder="1" applyAlignment="1">
      <alignment horizontal="center" vertical="center"/>
    </xf>
    <xf numFmtId="44" fontId="31" fillId="2" borderId="5" xfId="0" applyNumberFormat="1" applyFont="1" applyFill="1" applyBorder="1" applyAlignment="1">
      <alignment horizontal="center" vertical="center"/>
    </xf>
    <xf numFmtId="44" fontId="10" fillId="7" borderId="63" xfId="6" applyNumberFormat="1" applyFont="1" applyBorder="1" applyAlignment="1">
      <alignment horizontal="center" vertical="center" wrapText="1"/>
    </xf>
    <xf numFmtId="9" fontId="10" fillId="7" borderId="63" xfId="6" applyNumberFormat="1" applyFont="1" applyBorder="1" applyAlignment="1">
      <alignment horizontal="center" vertical="center" wrapText="1"/>
    </xf>
    <xf numFmtId="9" fontId="10" fillId="7" borderId="75" xfId="6" applyNumberFormat="1" applyFont="1" applyBorder="1" applyAlignment="1">
      <alignment horizontal="center" vertical="center" wrapText="1"/>
    </xf>
    <xf numFmtId="0" fontId="6" fillId="14" borderId="0" xfId="0" applyFont="1" applyFill="1" applyAlignment="1">
      <alignment horizontal="left" vertical="top" wrapText="1"/>
    </xf>
    <xf numFmtId="44" fontId="31" fillId="2" borderId="8" xfId="0" applyNumberFormat="1" applyFont="1" applyFill="1" applyBorder="1" applyAlignment="1">
      <alignment horizontal="center" vertical="center"/>
    </xf>
    <xf numFmtId="0" fontId="56" fillId="0" borderId="46" xfId="12" applyFont="1" applyAlignment="1">
      <alignment horizontal="left"/>
    </xf>
    <xf numFmtId="0" fontId="4" fillId="14" borderId="0" xfId="0" applyFont="1" applyFill="1" applyAlignment="1">
      <alignment horizontal="left" vertical="top"/>
    </xf>
    <xf numFmtId="0" fontId="6" fillId="14" borderId="0" xfId="0" applyFont="1" applyFill="1" applyAlignment="1">
      <alignment horizontal="left" vertical="top"/>
    </xf>
    <xf numFmtId="0" fontId="10" fillId="7" borderId="75" xfId="6" applyFont="1" applyBorder="1" applyAlignment="1">
      <alignment horizontal="center" vertical="center" wrapText="1"/>
    </xf>
    <xf numFmtId="0" fontId="10" fillId="7" borderId="36" xfId="6" applyFont="1" applyBorder="1" applyAlignment="1">
      <alignment horizontal="center" vertical="center" wrapText="1"/>
    </xf>
    <xf numFmtId="0" fontId="10" fillId="7" borderId="76" xfId="6" applyFont="1" applyBorder="1" applyAlignment="1">
      <alignment horizontal="center" vertical="center"/>
    </xf>
    <xf numFmtId="0" fontId="10" fillId="7" borderId="77" xfId="6" applyFont="1" applyBorder="1" applyAlignment="1">
      <alignment horizontal="center" vertical="center"/>
    </xf>
    <xf numFmtId="0" fontId="10" fillId="7" borderId="63" xfId="6" applyFont="1" applyBorder="1" applyAlignment="1">
      <alignment horizontal="center" vertical="center" wrapText="1"/>
    </xf>
    <xf numFmtId="164" fontId="22" fillId="10" borderId="58" xfId="0" applyNumberFormat="1" applyFont="1" applyFill="1" applyBorder="1" applyAlignment="1">
      <alignment horizontal="right" vertical="center" wrapText="1"/>
    </xf>
    <xf numFmtId="164" fontId="22" fillId="10" borderId="6" xfId="0" applyNumberFormat="1" applyFont="1" applyFill="1" applyBorder="1" applyAlignment="1">
      <alignment horizontal="right" vertical="center" wrapText="1"/>
    </xf>
    <xf numFmtId="164" fontId="22" fillId="10" borderId="59" xfId="0" applyNumberFormat="1" applyFont="1" applyFill="1" applyBorder="1" applyAlignment="1">
      <alignment horizontal="right" vertical="center" wrapText="1"/>
    </xf>
    <xf numFmtId="44" fontId="22" fillId="16" borderId="70" xfId="0" applyNumberFormat="1" applyFont="1" applyFill="1" applyBorder="1" applyAlignment="1">
      <alignment horizontal="center" vertical="center"/>
    </xf>
    <xf numFmtId="44" fontId="22" fillId="16" borderId="17" xfId="0" applyNumberFormat="1" applyFont="1" applyFill="1" applyBorder="1" applyAlignment="1">
      <alignment horizontal="center" vertical="center"/>
    </xf>
    <xf numFmtId="44" fontId="22" fillId="16" borderId="68" xfId="0" applyNumberFormat="1" applyFont="1" applyFill="1" applyBorder="1" applyAlignment="1">
      <alignment horizontal="center" vertical="center"/>
    </xf>
    <xf numFmtId="0" fontId="19" fillId="2" borderId="20" xfId="0" applyFont="1" applyFill="1" applyBorder="1" applyAlignment="1">
      <alignment horizontal="center" vertical="center"/>
    </xf>
    <xf numFmtId="0" fontId="19" fillId="2" borderId="27" xfId="0" applyFont="1" applyFill="1" applyBorder="1" applyAlignment="1">
      <alignment horizontal="center" vertical="center"/>
    </xf>
    <xf numFmtId="0" fontId="19" fillId="2" borderId="21" xfId="0" applyFont="1" applyFill="1" applyBorder="1" applyAlignment="1">
      <alignment horizontal="center" vertical="center"/>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15" xfId="0" applyFont="1" applyBorder="1" applyAlignment="1">
      <alignment horizontal="center" vertical="center" wrapText="1"/>
    </xf>
    <xf numFmtId="0" fontId="19" fillId="2" borderId="9" xfId="0" applyFont="1" applyFill="1" applyBorder="1" applyAlignment="1">
      <alignment horizontal="center" vertical="center"/>
    </xf>
    <xf numFmtId="0" fontId="19" fillId="2" borderId="1" xfId="0" applyFont="1" applyFill="1" applyBorder="1" applyAlignment="1">
      <alignment horizontal="center" vertical="center"/>
    </xf>
    <xf numFmtId="0" fontId="19" fillId="2" borderId="15" xfId="0" applyFont="1" applyFill="1" applyBorder="1" applyAlignment="1">
      <alignment horizontal="center" vertical="center"/>
    </xf>
    <xf numFmtId="44" fontId="20" fillId="2" borderId="9" xfId="0" applyNumberFormat="1" applyFont="1" applyFill="1" applyBorder="1" applyAlignment="1">
      <alignment horizontal="center" vertical="center"/>
    </xf>
    <xf numFmtId="44" fontId="20" fillId="2" borderId="1" xfId="0" applyNumberFormat="1" applyFont="1" applyFill="1" applyBorder="1" applyAlignment="1">
      <alignment horizontal="center" vertical="center"/>
    </xf>
    <xf numFmtId="44" fontId="20" fillId="2" borderId="15" xfId="0" applyNumberFormat="1" applyFont="1" applyFill="1" applyBorder="1" applyAlignment="1">
      <alignment horizontal="center" vertical="center"/>
    </xf>
    <xf numFmtId="44" fontId="22" fillId="16" borderId="61" xfId="0" applyNumberFormat="1" applyFont="1" applyFill="1" applyBorder="1" applyAlignment="1">
      <alignment horizontal="center" vertical="center"/>
    </xf>
    <xf numFmtId="44" fontId="22" fillId="16" borderId="37" xfId="0" applyNumberFormat="1" applyFont="1" applyFill="1" applyBorder="1" applyAlignment="1">
      <alignment horizontal="center" vertical="center"/>
    </xf>
    <xf numFmtId="44" fontId="22" fillId="16" borderId="66" xfId="0" applyNumberFormat="1" applyFont="1" applyFill="1" applyBorder="1" applyAlignment="1">
      <alignment horizontal="center" vertical="center"/>
    </xf>
    <xf numFmtId="0" fontId="19" fillId="2" borderId="67" xfId="0" applyFont="1" applyFill="1" applyBorder="1" applyAlignment="1">
      <alignment horizontal="center" vertical="center"/>
    </xf>
    <xf numFmtId="0" fontId="19" fillId="2" borderId="53" xfId="0" applyFont="1" applyFill="1" applyBorder="1" applyAlignment="1">
      <alignment horizontal="center" vertical="center"/>
    </xf>
    <xf numFmtId="0" fontId="19" fillId="2" borderId="69" xfId="0" applyFont="1" applyFill="1" applyBorder="1" applyAlignment="1">
      <alignment horizontal="center" vertical="center"/>
    </xf>
    <xf numFmtId="0" fontId="19" fillId="0" borderId="90"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19" fillId="0" borderId="34" xfId="0" applyFont="1" applyFill="1" applyBorder="1" applyAlignment="1">
      <alignment horizontal="center" vertical="center" wrapText="1"/>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4" xfId="0" applyFont="1" applyFill="1" applyBorder="1" applyAlignment="1">
      <alignment horizontal="center" vertical="center"/>
    </xf>
    <xf numFmtId="44" fontId="20" fillId="0" borderId="2" xfId="0" applyNumberFormat="1" applyFont="1" applyFill="1" applyBorder="1" applyAlignment="1">
      <alignment horizontal="center" vertical="center"/>
    </xf>
    <xf numFmtId="44" fontId="20" fillId="0" borderId="1" xfId="0" applyNumberFormat="1" applyFont="1" applyFill="1" applyBorder="1" applyAlignment="1">
      <alignment horizontal="center" vertical="center"/>
    </xf>
    <xf numFmtId="44" fontId="20" fillId="0" borderId="4" xfId="0" applyNumberFormat="1" applyFont="1" applyFill="1" applyBorder="1" applyAlignment="1">
      <alignment horizontal="center" vertical="center"/>
    </xf>
    <xf numFmtId="44" fontId="22" fillId="16" borderId="49" xfId="0" applyNumberFormat="1" applyFont="1" applyFill="1" applyBorder="1" applyAlignment="1">
      <alignment horizontal="center" vertical="center"/>
    </xf>
    <xf numFmtId="44" fontId="22" fillId="16" borderId="50" xfId="0" applyNumberFormat="1" applyFont="1" applyFill="1" applyBorder="1" applyAlignment="1">
      <alignment horizontal="center" vertical="center"/>
    </xf>
    <xf numFmtId="44" fontId="22" fillId="16" borderId="41" xfId="0" applyNumberFormat="1" applyFont="1" applyFill="1" applyBorder="1" applyAlignment="1">
      <alignment horizontal="center" vertical="center"/>
    </xf>
    <xf numFmtId="44" fontId="22" fillId="16" borderId="35" xfId="0" applyNumberFormat="1" applyFont="1" applyFill="1" applyBorder="1" applyAlignment="1">
      <alignment horizontal="center" vertical="center"/>
    </xf>
    <xf numFmtId="0" fontId="19" fillId="2" borderId="34" xfId="0" applyFont="1" applyFill="1" applyBorder="1" applyAlignment="1">
      <alignment horizontal="center" vertical="center"/>
    </xf>
    <xf numFmtId="0" fontId="19" fillId="0" borderId="9" xfId="0" applyFont="1" applyBorder="1" applyAlignment="1">
      <alignment horizontal="left" vertical="center" wrapText="1"/>
    </xf>
    <xf numFmtId="0" fontId="19" fillId="0" borderId="1" xfId="0" applyFont="1" applyBorder="1" applyAlignment="1">
      <alignment horizontal="left" vertical="center" wrapText="1"/>
    </xf>
    <xf numFmtId="0" fontId="19" fillId="0" borderId="4" xfId="0" applyFont="1" applyBorder="1" applyAlignment="1">
      <alignment horizontal="left" vertical="center" wrapText="1"/>
    </xf>
    <xf numFmtId="0" fontId="19" fillId="0" borderId="15" xfId="0" applyFont="1" applyBorder="1" applyAlignment="1">
      <alignment horizontal="left" vertical="center" wrapText="1"/>
    </xf>
    <xf numFmtId="0" fontId="19" fillId="2" borderId="4" xfId="0" applyFont="1" applyFill="1" applyBorder="1" applyAlignment="1">
      <alignment horizontal="center" vertical="center"/>
    </xf>
    <xf numFmtId="44" fontId="20" fillId="2" borderId="4" xfId="0" applyNumberFormat="1" applyFont="1" applyFill="1" applyBorder="1" applyAlignment="1">
      <alignment horizontal="center" vertical="center"/>
    </xf>
    <xf numFmtId="9" fontId="18" fillId="7" borderId="75" xfId="6" applyNumberFormat="1" applyFont="1" applyBorder="1" applyAlignment="1">
      <alignment horizontal="center" vertical="center" wrapText="1"/>
    </xf>
    <xf numFmtId="9" fontId="18" fillId="7" borderId="83" xfId="6" applyNumberFormat="1" applyFont="1" applyBorder="1" applyAlignment="1">
      <alignment horizontal="center" vertical="center" wrapText="1"/>
    </xf>
    <xf numFmtId="9" fontId="18" fillId="7" borderId="55" xfId="6" applyNumberFormat="1" applyFont="1" applyBorder="1" applyAlignment="1">
      <alignment horizontal="center" vertical="center" wrapText="1"/>
    </xf>
    <xf numFmtId="9" fontId="18" fillId="7" borderId="57" xfId="6" applyNumberFormat="1" applyFont="1" applyBorder="1" applyAlignment="1">
      <alignment horizontal="center" vertical="center" wrapText="1"/>
    </xf>
    <xf numFmtId="9" fontId="18" fillId="7" borderId="54" xfId="6" applyNumberFormat="1" applyFont="1" applyBorder="1" applyAlignment="1">
      <alignment horizontal="center" vertical="center" wrapText="1"/>
    </xf>
    <xf numFmtId="9" fontId="18" fillId="7" borderId="60" xfId="6" applyNumberFormat="1" applyFont="1" applyBorder="1" applyAlignment="1">
      <alignment horizontal="center" vertical="center" wrapText="1"/>
    </xf>
    <xf numFmtId="44" fontId="18" fillId="7" borderId="81" xfId="6" applyNumberFormat="1" applyFont="1" applyBorder="1" applyAlignment="1">
      <alignment horizontal="center" vertical="center" wrapText="1"/>
    </xf>
    <xf numFmtId="44" fontId="18" fillId="7" borderId="26" xfId="6" applyNumberFormat="1" applyFont="1" applyBorder="1" applyAlignment="1">
      <alignment horizontal="center" vertical="center" wrapText="1"/>
    </xf>
    <xf numFmtId="0" fontId="0" fillId="14" borderId="0" xfId="0" applyFont="1" applyFill="1" applyAlignment="1">
      <alignment horizontal="left" vertical="top" wrapText="1"/>
    </xf>
    <xf numFmtId="0" fontId="19" fillId="0" borderId="4" xfId="0" applyFont="1" applyBorder="1" applyAlignment="1">
      <alignment horizontal="center" vertical="center" wrapText="1"/>
    </xf>
    <xf numFmtId="0" fontId="18" fillId="7" borderId="24" xfId="6" applyFont="1" applyBorder="1" applyAlignment="1">
      <alignment horizontal="center" vertical="center" wrapText="1"/>
    </xf>
    <xf numFmtId="0" fontId="18" fillId="7" borderId="52" xfId="6" applyFont="1" applyBorder="1" applyAlignment="1">
      <alignment horizontal="center" vertical="center" wrapText="1"/>
    </xf>
    <xf numFmtId="44" fontId="18" fillId="7" borderId="23" xfId="6" applyNumberFormat="1" applyFont="1" applyBorder="1" applyAlignment="1">
      <alignment horizontal="center" vertical="center" wrapText="1"/>
    </xf>
    <xf numFmtId="44" fontId="18" fillId="7" borderId="44" xfId="6" applyNumberFormat="1" applyFont="1" applyBorder="1" applyAlignment="1">
      <alignment horizontal="center" vertical="center" wrapText="1"/>
    </xf>
    <xf numFmtId="44" fontId="18" fillId="7" borderId="47" xfId="6" applyNumberFormat="1" applyFont="1" applyBorder="1" applyAlignment="1">
      <alignment horizontal="center" vertical="center" wrapText="1"/>
    </xf>
    <xf numFmtId="44" fontId="18" fillId="7" borderId="48" xfId="6" applyNumberFormat="1" applyFont="1" applyBorder="1" applyAlignment="1">
      <alignment horizontal="center" vertical="center" wrapText="1"/>
    </xf>
    <xf numFmtId="9" fontId="18" fillId="7" borderId="7" xfId="6" applyNumberFormat="1" applyFont="1" applyBorder="1" applyAlignment="1">
      <alignment horizontal="center" vertical="center" wrapText="1"/>
    </xf>
    <xf numFmtId="9" fontId="18" fillId="7" borderId="11" xfId="6" applyNumberFormat="1" applyFont="1" applyBorder="1" applyAlignment="1">
      <alignment horizontal="center" vertical="center" wrapText="1"/>
    </xf>
    <xf numFmtId="9" fontId="18" fillId="7" borderId="19" xfId="6" applyNumberFormat="1" applyFont="1" applyBorder="1" applyAlignment="1">
      <alignment horizontal="center" vertical="center" wrapText="1"/>
    </xf>
    <xf numFmtId="9" fontId="18" fillId="7" borderId="18" xfId="6" applyNumberFormat="1" applyFont="1" applyBorder="1" applyAlignment="1">
      <alignment horizontal="center" vertical="center" wrapText="1"/>
    </xf>
    <xf numFmtId="0" fontId="24" fillId="0" borderId="46" xfId="12" applyAlignment="1">
      <alignment horizontal="left"/>
    </xf>
    <xf numFmtId="0" fontId="19" fillId="14" borderId="0" xfId="0" applyFont="1" applyFill="1" applyAlignment="1">
      <alignment horizontal="left" vertical="top" wrapText="1"/>
    </xf>
    <xf numFmtId="0" fontId="18" fillId="7" borderId="22" xfId="6" applyFont="1" applyBorder="1" applyAlignment="1">
      <alignment horizontal="center" vertical="center"/>
    </xf>
    <xf numFmtId="0" fontId="18" fillId="7" borderId="51" xfId="6" applyFont="1" applyBorder="1" applyAlignment="1">
      <alignment horizontal="center" vertical="center"/>
    </xf>
    <xf numFmtId="0" fontId="18" fillId="7" borderId="23" xfId="6" applyFont="1" applyBorder="1" applyAlignment="1">
      <alignment horizontal="center" vertical="center" wrapText="1"/>
    </xf>
    <xf numFmtId="0" fontId="18" fillId="7" borderId="44" xfId="6" applyFont="1" applyBorder="1" applyAlignment="1">
      <alignment horizontal="center" vertical="center" wrapText="1"/>
    </xf>
    <xf numFmtId="44" fontId="22" fillId="16" borderId="10" xfId="0" applyNumberFormat="1" applyFont="1" applyFill="1" applyBorder="1" applyAlignment="1">
      <alignment horizontal="center" vertical="center"/>
    </xf>
    <xf numFmtId="44" fontId="22" fillId="16" borderId="12" xfId="0" applyNumberFormat="1" applyFont="1" applyFill="1" applyBorder="1" applyAlignment="1">
      <alignment horizontal="center" vertical="center"/>
    </xf>
    <xf numFmtId="44" fontId="22" fillId="16" borderId="16" xfId="0" applyNumberFormat="1" applyFont="1" applyFill="1" applyBorder="1" applyAlignment="1">
      <alignment horizontal="center" vertical="center"/>
    </xf>
    <xf numFmtId="44" fontId="18" fillId="18" borderId="75" xfId="6" applyNumberFormat="1" applyFont="1" applyFill="1" applyBorder="1" applyAlignment="1">
      <alignment horizontal="center" vertical="center" wrapText="1"/>
    </xf>
    <xf numFmtId="44" fontId="18" fillId="18" borderId="83" xfId="6" applyNumberFormat="1" applyFont="1" applyFill="1" applyBorder="1" applyAlignment="1">
      <alignment horizontal="center" vertical="center" wrapText="1"/>
    </xf>
    <xf numFmtId="9" fontId="18" fillId="7" borderId="10" xfId="6" applyNumberFormat="1" applyFont="1" applyBorder="1" applyAlignment="1">
      <alignment horizontal="center" vertical="center" wrapText="1"/>
    </xf>
    <xf numFmtId="9" fontId="18" fillId="7" borderId="12" xfId="6" applyNumberFormat="1" applyFont="1" applyBorder="1" applyAlignment="1">
      <alignment horizontal="center" vertical="center" wrapText="1"/>
    </xf>
    <xf numFmtId="44" fontId="18" fillId="7" borderId="25" xfId="6" applyNumberFormat="1" applyFont="1" applyBorder="1" applyAlignment="1">
      <alignment horizontal="center" vertical="center" wrapText="1"/>
    </xf>
    <xf numFmtId="9" fontId="18" fillId="7" borderId="8" xfId="6" applyNumberFormat="1" applyFont="1" applyBorder="1" applyAlignment="1">
      <alignment horizontal="center" vertical="center" wrapText="1"/>
    </xf>
    <xf numFmtId="9" fontId="18" fillId="7" borderId="5" xfId="6" applyNumberFormat="1" applyFont="1" applyBorder="1" applyAlignment="1">
      <alignment horizontal="center" vertical="center" wrapText="1"/>
    </xf>
    <xf numFmtId="0" fontId="44" fillId="0" borderId="28" xfId="0" applyFont="1" applyBorder="1" applyAlignment="1">
      <alignment horizontal="center" vertical="center" wrapText="1"/>
    </xf>
    <xf numFmtId="0" fontId="44" fillId="0" borderId="31" xfId="0" applyFont="1" applyBorder="1" applyAlignment="1">
      <alignment horizontal="center" vertical="center" wrapText="1"/>
    </xf>
    <xf numFmtId="0" fontId="44" fillId="0" borderId="37" xfId="0" applyFont="1" applyBorder="1" applyAlignment="1">
      <alignment horizontal="center" vertical="center" wrapText="1"/>
    </xf>
    <xf numFmtId="0" fontId="19" fillId="2" borderId="7"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13" xfId="0" applyFont="1" applyFill="1" applyBorder="1" applyAlignment="1">
      <alignment horizontal="center" vertical="center"/>
    </xf>
    <xf numFmtId="0" fontId="19" fillId="0" borderId="8"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14" xfId="0" applyFont="1" applyBorder="1" applyAlignment="1">
      <alignment horizontal="center" vertical="center" wrapText="1"/>
    </xf>
    <xf numFmtId="0" fontId="19" fillId="2" borderId="8" xfId="0" applyFont="1" applyFill="1" applyBorder="1" applyAlignment="1">
      <alignment horizontal="center" vertical="center"/>
    </xf>
    <xf numFmtId="0" fontId="19" fillId="2" borderId="5" xfId="0" applyFont="1" applyFill="1" applyBorder="1" applyAlignment="1">
      <alignment horizontal="center" vertical="center"/>
    </xf>
    <xf numFmtId="0" fontId="19" fillId="2" borderId="14" xfId="0" applyFont="1" applyFill="1" applyBorder="1" applyAlignment="1">
      <alignment horizontal="center" vertical="center"/>
    </xf>
    <xf numFmtId="44" fontId="20" fillId="2" borderId="43" xfId="0" applyNumberFormat="1" applyFont="1" applyFill="1" applyBorder="1" applyAlignment="1">
      <alignment horizontal="center" vertical="center"/>
    </xf>
    <xf numFmtId="44" fontId="20" fillId="2" borderId="42" xfId="0" applyNumberFormat="1" applyFont="1" applyFill="1" applyBorder="1" applyAlignment="1">
      <alignment horizontal="center" vertical="center"/>
    </xf>
    <xf numFmtId="44" fontId="20" fillId="2" borderId="64" xfId="0" applyNumberFormat="1" applyFont="1" applyFill="1" applyBorder="1" applyAlignment="1">
      <alignment horizontal="center" vertical="center"/>
    </xf>
    <xf numFmtId="44" fontId="22" fillId="16" borderId="43" xfId="0" applyNumberFormat="1" applyFont="1" applyFill="1" applyBorder="1" applyAlignment="1">
      <alignment horizontal="center" vertical="center"/>
    </xf>
    <xf numFmtId="44" fontId="22" fillId="16" borderId="42" xfId="0" applyNumberFormat="1" applyFont="1" applyFill="1" applyBorder="1" applyAlignment="1">
      <alignment horizontal="center" vertical="center"/>
    </xf>
    <xf numFmtId="44" fontId="22" fillId="16" borderId="64" xfId="0" applyNumberFormat="1" applyFont="1" applyFill="1" applyBorder="1" applyAlignment="1">
      <alignment horizontal="center" vertical="center"/>
    </xf>
    <xf numFmtId="44" fontId="18" fillId="7" borderId="74" xfId="6" applyNumberFormat="1" applyFont="1" applyBorder="1" applyAlignment="1">
      <alignment horizontal="center" vertical="center" wrapText="1"/>
    </xf>
    <xf numFmtId="44" fontId="18" fillId="7" borderId="57" xfId="6" applyNumberFormat="1" applyFont="1" applyBorder="1" applyAlignment="1">
      <alignment horizontal="center" vertical="center" wrapText="1"/>
    </xf>
    <xf numFmtId="44" fontId="18" fillId="7" borderId="60" xfId="6" applyNumberFormat="1" applyFont="1" applyBorder="1" applyAlignment="1">
      <alignment horizontal="center" vertical="center" wrapText="1"/>
    </xf>
    <xf numFmtId="0" fontId="44" fillId="0" borderId="55" xfId="0" applyFont="1" applyBorder="1" applyAlignment="1">
      <alignment horizontal="left" vertical="top" wrapText="1"/>
    </xf>
    <xf numFmtId="0" fontId="44" fillId="0" borderId="38" xfId="0" applyFont="1" applyBorder="1" applyAlignment="1">
      <alignment horizontal="left" vertical="top" wrapText="1"/>
    </xf>
    <xf numFmtId="0" fontId="44" fillId="0" borderId="57" xfId="0" applyFont="1" applyBorder="1" applyAlignment="1">
      <alignment horizontal="left" vertical="top" wrapText="1"/>
    </xf>
    <xf numFmtId="0" fontId="44" fillId="0" borderId="54" xfId="0" applyFont="1" applyBorder="1" applyAlignment="1">
      <alignment horizontal="left" vertical="top" wrapText="1"/>
    </xf>
    <xf numFmtId="0" fontId="44" fillId="0" borderId="0" xfId="0" applyFont="1" applyBorder="1" applyAlignment="1">
      <alignment horizontal="left" vertical="top" wrapText="1"/>
    </xf>
    <xf numFmtId="0" fontId="44" fillId="0" borderId="60" xfId="0" applyFont="1" applyBorder="1" applyAlignment="1">
      <alignment horizontal="left" vertical="top" wrapText="1"/>
    </xf>
    <xf numFmtId="0" fontId="44" fillId="0" borderId="65" xfId="0" applyFont="1" applyBorder="1" applyAlignment="1">
      <alignment horizontal="left" vertical="top" wrapText="1"/>
    </xf>
    <xf numFmtId="0" fontId="44" fillId="0" borderId="40" xfId="0" applyFont="1" applyBorder="1" applyAlignment="1">
      <alignment horizontal="left" vertical="top" wrapText="1"/>
    </xf>
    <xf numFmtId="0" fontId="44" fillId="0" borderId="56" xfId="0" applyFont="1" applyBorder="1" applyAlignment="1">
      <alignment horizontal="left" vertical="top" wrapText="1"/>
    </xf>
    <xf numFmtId="0" fontId="12" fillId="17" borderId="28" xfId="0" applyFont="1" applyFill="1" applyBorder="1" applyAlignment="1">
      <alignment horizontal="left" vertical="top" wrapText="1"/>
    </xf>
    <xf numFmtId="0" fontId="12" fillId="17" borderId="31" xfId="0" applyFont="1" applyFill="1" applyBorder="1" applyAlignment="1">
      <alignment horizontal="left" vertical="top" wrapText="1"/>
    </xf>
    <xf numFmtId="0" fontId="12" fillId="17" borderId="37" xfId="0" applyFont="1" applyFill="1" applyBorder="1" applyAlignment="1">
      <alignment horizontal="left" vertical="top" wrapText="1"/>
    </xf>
    <xf numFmtId="44" fontId="0" fillId="0" borderId="0" xfId="0" applyNumberFormat="1" applyFont="1" applyAlignment="1">
      <alignment horizontal="center" vertical="center"/>
    </xf>
    <xf numFmtId="44" fontId="0" fillId="0" borderId="0" xfId="0" applyNumberFormat="1" applyFont="1" applyAlignment="1">
      <alignment horizontal="center" vertical="center" wrapText="1"/>
    </xf>
    <xf numFmtId="44" fontId="0" fillId="0" borderId="0" xfId="0" applyNumberFormat="1" applyAlignment="1">
      <alignment horizontal="center" vertical="center" wrapText="1"/>
    </xf>
    <xf numFmtId="0" fontId="9" fillId="4" borderId="3" xfId="0" applyFont="1" applyFill="1" applyBorder="1" applyAlignment="1">
      <alignment horizontal="center" vertical="center" wrapText="1"/>
    </xf>
    <xf numFmtId="0" fontId="9" fillId="4" borderId="3" xfId="0" applyFont="1" applyFill="1" applyBorder="1" applyAlignment="1">
      <alignment horizontal="center" vertical="center"/>
    </xf>
    <xf numFmtId="0" fontId="4" fillId="6" borderId="2" xfId="0" applyFont="1" applyFill="1" applyBorder="1" applyAlignment="1">
      <alignment horizontal="center"/>
    </xf>
  </cellXfs>
  <cellStyles count="17">
    <cellStyle name="20% - Ênfase5" xfId="8" builtinId="46"/>
    <cellStyle name="40% - Ênfase4" xfId="11" builtinId="43"/>
    <cellStyle name="60% - Ênfase2" xfId="10" builtinId="36"/>
    <cellStyle name="Ênfase2" xfId="6" builtinId="33"/>
    <cellStyle name="Ênfase5" xfId="7" builtinId="45"/>
    <cellStyle name="Hiperlink" xfId="1" builtinId="8"/>
    <cellStyle name="Moeda" xfId="15" builtinId="4"/>
    <cellStyle name="Normal" xfId="0" builtinId="0"/>
    <cellStyle name="Normal 2" xfId="3" xr:uid="{00000000-0005-0000-0000-000009000000}"/>
    <cellStyle name="Porcentagem" xfId="13" builtinId="5"/>
    <cellStyle name="Porcentagem 2" xfId="5" xr:uid="{00000000-0005-0000-0000-00000B000000}"/>
    <cellStyle name="Porcentagem 3" xfId="4" xr:uid="{00000000-0005-0000-0000-00000C000000}"/>
    <cellStyle name="Ruim" xfId="14" builtinId="27"/>
    <cellStyle name="Título 1" xfId="9" builtinId="16"/>
    <cellStyle name="Título 2" xfId="12" builtinId="17"/>
    <cellStyle name="Vírgula 2" xfId="2" xr:uid="{00000000-0005-0000-0000-00000F000000}"/>
    <cellStyle name="Vírgula 2 2" xfId="16" xr:uid="{DE7D2DEA-340C-4B0B-AE5D-AC73A135387B}"/>
  </cellStyles>
  <dxfs count="968">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FF0000"/>
      </font>
    </dxf>
    <dxf>
      <font>
        <color rgb="FFFF0000"/>
      </font>
    </dxf>
    <dxf>
      <font>
        <color theme="9" tint="-0.24994659260841701"/>
      </font>
    </dxf>
    <dxf>
      <fill>
        <patternFill>
          <bgColor theme="8" tint="0.79998168889431442"/>
        </patternFill>
      </fill>
    </dxf>
    <dxf>
      <font>
        <color rgb="FF9C0006"/>
      </font>
    </dxf>
    <dxf>
      <font>
        <color rgb="FFFF0000"/>
      </font>
    </dxf>
    <dxf>
      <font>
        <color rgb="FFFF0000"/>
      </font>
    </dxf>
    <dxf>
      <font>
        <color theme="9" tint="-0.24994659260841701"/>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FF0000"/>
      </font>
    </dxf>
    <dxf>
      <font>
        <color rgb="FFFF0000"/>
      </font>
    </dxf>
    <dxf>
      <font>
        <color theme="9" tint="-0.24994659260841701"/>
      </font>
    </dxf>
    <dxf>
      <font>
        <color rgb="FFFF0000"/>
      </font>
    </dxf>
    <dxf>
      <font>
        <color rgb="FFFF0000"/>
      </font>
    </dxf>
    <dxf>
      <font>
        <color theme="9" tint="-0.24994659260841701"/>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
      <font>
        <color rgb="FFC00000"/>
      </font>
    </dxf>
    <dxf>
      <fill>
        <patternFill>
          <bgColor theme="8" tint="0.79998168889431442"/>
        </patternFill>
      </fill>
    </dxf>
    <dxf>
      <font>
        <color rgb="FF9C0006"/>
      </font>
    </dxf>
    <dxf>
      <font>
        <color rgb="FF006100"/>
      </font>
      <fill>
        <patternFill>
          <bgColor rgb="FFC6EFCE"/>
        </patternFill>
      </fill>
    </dxf>
    <dxf>
      <font>
        <color rgb="FF9C0006"/>
      </font>
    </dxf>
    <dxf>
      <font>
        <color rgb="FFC00000"/>
      </font>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1580606</xdr:colOff>
      <xdr:row>5</xdr:row>
      <xdr:rowOff>40560</xdr:rowOff>
    </xdr:to>
    <xdr:pic>
      <xdr:nvPicPr>
        <xdr:cNvPr id="2" name="Imagem 1" descr="Jurisprudência">
          <a:extLst>
            <a:ext uri="{FF2B5EF4-FFF2-40B4-BE49-F238E27FC236}">
              <a16:creationId xmlns:a16="http://schemas.microsoft.com/office/drawing/2014/main" id="{04A03C7D-5A15-4F17-8865-4760F05EC6E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76893"/>
          <a:ext cx="2068286" cy="74813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95251</xdr:colOff>
      <xdr:row>15</xdr:row>
      <xdr:rowOff>176889</xdr:rowOff>
    </xdr:from>
    <xdr:to>
      <xdr:col>9</xdr:col>
      <xdr:colOff>857250</xdr:colOff>
      <xdr:row>19</xdr:row>
      <xdr:rowOff>299356</xdr:rowOff>
    </xdr:to>
    <xdr:sp macro="" textlink="">
      <xdr:nvSpPr>
        <xdr:cNvPr id="2" name="Seta: Dobrada para Cima 1">
          <a:extLst>
            <a:ext uri="{FF2B5EF4-FFF2-40B4-BE49-F238E27FC236}">
              <a16:creationId xmlns:a16="http://schemas.microsoft.com/office/drawing/2014/main" id="{00000000-0008-0000-0300-000002000000}"/>
            </a:ext>
          </a:extLst>
        </xdr:cNvPr>
        <xdr:cNvSpPr/>
      </xdr:nvSpPr>
      <xdr:spPr>
        <a:xfrm rot="10800000" flipH="1">
          <a:off x="8776608" y="3197675"/>
          <a:ext cx="1823356" cy="1319895"/>
        </a:xfrm>
        <a:prstGeom prst="bentUpArrow">
          <a:avLst>
            <a:gd name="adj1" fmla="val 25000"/>
            <a:gd name="adj2" fmla="val 23529"/>
            <a:gd name="adj3" fmla="val 426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8</xdr:col>
      <xdr:colOff>81643</xdr:colOff>
      <xdr:row>14</xdr:row>
      <xdr:rowOff>40819</xdr:rowOff>
    </xdr:from>
    <xdr:to>
      <xdr:col>9</xdr:col>
      <xdr:colOff>639536</xdr:colOff>
      <xdr:row>17</xdr:row>
      <xdr:rowOff>272142</xdr:rowOff>
    </xdr:to>
    <xdr:sp macro="" textlink="">
      <xdr:nvSpPr>
        <xdr:cNvPr id="2" name="Seta: Dobrada para Cima 1">
          <a:extLst>
            <a:ext uri="{FF2B5EF4-FFF2-40B4-BE49-F238E27FC236}">
              <a16:creationId xmlns:a16="http://schemas.microsoft.com/office/drawing/2014/main" id="{00000000-0008-0000-0400-000002000000}"/>
            </a:ext>
          </a:extLst>
        </xdr:cNvPr>
        <xdr:cNvSpPr/>
      </xdr:nvSpPr>
      <xdr:spPr>
        <a:xfrm rot="10800000" flipH="1">
          <a:off x="11389179" y="2884712"/>
          <a:ext cx="1619250" cy="816430"/>
        </a:xfrm>
        <a:prstGeom prst="bentUpArrow">
          <a:avLst>
            <a:gd name="adj1" fmla="val 25000"/>
            <a:gd name="adj2" fmla="val 23529"/>
            <a:gd name="adj3" fmla="val 4264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390525</xdr:colOff>
      <xdr:row>3</xdr:row>
      <xdr:rowOff>257174</xdr:rowOff>
    </xdr:from>
    <xdr:ext cx="1133475" cy="1133475"/>
    <xdr:pic>
      <xdr:nvPicPr>
        <xdr:cNvPr id="3" name="Imagem 2" descr="Primer Manta Líquida 18L Preta Vedacit">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972550" y="4591049"/>
          <a:ext cx="1133475" cy="11334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7</xdr:col>
      <xdr:colOff>609600</xdr:colOff>
      <xdr:row>2</xdr:row>
      <xdr:rowOff>66674</xdr:rowOff>
    </xdr:from>
    <xdr:to>
      <xdr:col>7</xdr:col>
      <xdr:colOff>1315908</xdr:colOff>
      <xdr:row>2</xdr:row>
      <xdr:rowOff>1638299</xdr:rowOff>
    </xdr:to>
    <xdr:pic>
      <xdr:nvPicPr>
        <xdr:cNvPr id="4" name="Imagem 3">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991725" y="971549"/>
          <a:ext cx="706308" cy="1571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161925</xdr:colOff>
      <xdr:row>4</xdr:row>
      <xdr:rowOff>28575</xdr:rowOff>
    </xdr:from>
    <xdr:to>
      <xdr:col>7</xdr:col>
      <xdr:colOff>1743075</xdr:colOff>
      <xdr:row>4</xdr:row>
      <xdr:rowOff>1285875</xdr:rowOff>
    </xdr:to>
    <xdr:pic>
      <xdr:nvPicPr>
        <xdr:cNvPr id="5" name="Imagem 4" descr="Impermeabilizante Sika Top 107 Cinza Argamassa Aditivo 18kg">
          <a:extLst>
            <a:ext uri="{FF2B5EF4-FFF2-40B4-BE49-F238E27FC236}">
              <a16:creationId xmlns:a16="http://schemas.microsoft.com/office/drawing/2014/main" id="{00000000-0008-0000-0600-000005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44050" y="5505450"/>
          <a:ext cx="1581150" cy="1257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o Office">
  <a:themeElements>
    <a:clrScheme name="Verde-azulado">
      <a:dk1>
        <a:sysClr val="windowText" lastClr="000000"/>
      </a:dk1>
      <a:lt1>
        <a:sysClr val="window" lastClr="FFFFFF"/>
      </a:lt1>
      <a:dk2>
        <a:srgbClr val="373545"/>
      </a:dk2>
      <a:lt2>
        <a:srgbClr val="CEDBE6"/>
      </a:lt2>
      <a:accent1>
        <a:srgbClr val="3494BA"/>
      </a:accent1>
      <a:accent2>
        <a:srgbClr val="58B6C0"/>
      </a:accent2>
      <a:accent3>
        <a:srgbClr val="75BDA7"/>
      </a:accent3>
      <a:accent4>
        <a:srgbClr val="7A8C8E"/>
      </a:accent4>
      <a:accent5>
        <a:srgbClr val="84ACB6"/>
      </a:accent5>
      <a:accent6>
        <a:srgbClr val="2683C6"/>
      </a:accent6>
      <a:hlink>
        <a:srgbClr val="6B9F25"/>
      </a:hlink>
      <a:folHlink>
        <a:srgbClr val="9F6715"/>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magazineluiza.com.br/leite-em-po-integral-nestle-ninho-forti-lata-380g/p/dfdb2f0g34/me/lepo/acesso%20em%2024/11" TargetMode="External"/><Relationship Id="rId1" Type="http://schemas.openxmlformats.org/officeDocument/2006/relationships/hyperlink" Target="https://www.extra.com.br/leite-em-po-lata/bAcesso%20em%2024/11/2022"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amsclub.com.br/" TargetMode="External"/><Relationship Id="rId1" Type="http://schemas.openxmlformats.org/officeDocument/2006/relationships/hyperlink" Target="http://www.comper.com.br/"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hyperlink" Target="https://www.leroymerlin.com.br/primer-manta-vedacit-18l-preta-vedacit_87006402"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sheetPr>
  <dimension ref="A1:AG283"/>
  <sheetViews>
    <sheetView showGridLines="0" topLeftCell="A274" zoomScale="70" zoomScaleNormal="70" workbookViewId="0">
      <selection activeCell="D12" sqref="D12"/>
    </sheetView>
  </sheetViews>
  <sheetFormatPr defaultColWidth="9.140625" defaultRowHeight="15" x14ac:dyDescent="0.25"/>
  <cols>
    <col min="1" max="1" width="7" style="20" customWidth="1"/>
    <col min="2" max="2" width="43.140625" customWidth="1"/>
    <col min="3" max="3" width="10.85546875" customWidth="1"/>
    <col min="4" max="4" width="5.28515625" style="20" customWidth="1"/>
    <col min="5" max="5" width="29.42578125" style="13" customWidth="1"/>
    <col min="6" max="6" width="23.7109375" style="68" customWidth="1"/>
    <col min="7" max="7" width="41" style="68" customWidth="1"/>
    <col min="8" max="8" width="9.5703125" style="13" customWidth="1"/>
    <col min="9" max="9" width="16" style="13" customWidth="1"/>
    <col min="10" max="10" width="16.28515625" style="288" customWidth="1"/>
    <col min="11" max="11" width="17.28515625" style="288" customWidth="1"/>
    <col min="12" max="12" width="18.140625" style="288" customWidth="1"/>
    <col min="13" max="13" width="19" style="281" customWidth="1"/>
    <col min="14" max="14" width="11.28515625" style="13" customWidth="1"/>
    <col min="15" max="15" width="19.140625" style="13" customWidth="1"/>
    <col min="16" max="16" width="16" bestFit="1" customWidth="1"/>
    <col min="17" max="17" width="19.5703125" bestFit="1" customWidth="1"/>
    <col min="19" max="19" width="13.42578125" customWidth="1"/>
    <col min="22" max="22" width="12.5703125" bestFit="1" customWidth="1"/>
    <col min="24" max="24" width="11.7109375" customWidth="1"/>
    <col min="25" max="25" width="10.5703125" bestFit="1" customWidth="1"/>
    <col min="28" max="28" width="30.42578125" customWidth="1"/>
    <col min="29" max="29" width="20" customWidth="1"/>
  </cols>
  <sheetData>
    <row r="1" spans="1:33" x14ac:dyDescent="0.25">
      <c r="M1" s="289"/>
    </row>
    <row r="2" spans="1:33" x14ac:dyDescent="0.25">
      <c r="M2" s="289"/>
    </row>
    <row r="3" spans="1:33" x14ac:dyDescent="0.25">
      <c r="M3" s="289"/>
    </row>
    <row r="4" spans="1:33" x14ac:dyDescent="0.25">
      <c r="M4" s="289"/>
    </row>
    <row r="5" spans="1:33" x14ac:dyDescent="0.25">
      <c r="M5" s="289"/>
    </row>
    <row r="6" spans="1:33" x14ac:dyDescent="0.25">
      <c r="M6" s="289"/>
    </row>
    <row r="7" spans="1:33" ht="15.75" x14ac:dyDescent="0.25">
      <c r="A7" s="423" t="s">
        <v>637</v>
      </c>
      <c r="B7" s="424"/>
      <c r="C7" s="424"/>
      <c r="D7" s="425"/>
      <c r="E7" s="426"/>
      <c r="F7" s="426"/>
      <c r="G7" s="426"/>
      <c r="H7" s="426"/>
      <c r="I7" s="426"/>
      <c r="J7" s="435"/>
      <c r="K7" s="435"/>
      <c r="L7" s="435"/>
      <c r="M7" s="427"/>
      <c r="N7" s="426"/>
      <c r="O7" s="426"/>
      <c r="P7" s="424"/>
    </row>
    <row r="8" spans="1:33" ht="15.75" x14ac:dyDescent="0.25">
      <c r="A8" s="423" t="s">
        <v>639</v>
      </c>
      <c r="B8" s="424"/>
      <c r="C8" s="424"/>
      <c r="D8" s="425"/>
      <c r="E8" s="426"/>
      <c r="F8" s="426"/>
      <c r="G8" s="426"/>
      <c r="H8" s="426"/>
      <c r="I8" s="426"/>
      <c r="J8" s="435"/>
      <c r="K8" s="435"/>
      <c r="L8" s="435"/>
      <c r="M8" s="427"/>
      <c r="N8" s="426"/>
      <c r="O8" s="426"/>
      <c r="P8" s="424"/>
    </row>
    <row r="9" spans="1:33" ht="15.75" x14ac:dyDescent="0.25">
      <c r="A9" s="858" t="s">
        <v>640</v>
      </c>
      <c r="B9" s="858"/>
      <c r="C9" s="858"/>
      <c r="D9" s="858"/>
      <c r="E9" s="858"/>
      <c r="F9" s="858"/>
      <c r="G9" s="858"/>
      <c r="H9" s="858"/>
      <c r="I9" s="858"/>
      <c r="J9" s="858"/>
      <c r="K9" s="858"/>
      <c r="L9" s="858"/>
      <c r="M9" s="858"/>
      <c r="N9" s="858"/>
      <c r="O9" s="858"/>
      <c r="P9" s="858"/>
    </row>
    <row r="10" spans="1:33" ht="15.75" x14ac:dyDescent="0.25">
      <c r="A10" s="425"/>
      <c r="B10" s="424"/>
      <c r="C10" s="424"/>
      <c r="D10" s="425"/>
      <c r="E10" s="426"/>
      <c r="F10" s="426"/>
      <c r="G10" s="426"/>
      <c r="H10" s="426"/>
      <c r="I10" s="426"/>
      <c r="J10" s="435"/>
      <c r="K10" s="435"/>
      <c r="L10" s="435"/>
      <c r="M10" s="427"/>
      <c r="N10" s="426"/>
      <c r="O10" s="426"/>
      <c r="P10" s="424"/>
    </row>
    <row r="11" spans="1:33" ht="15.75" x14ac:dyDescent="0.25">
      <c r="A11" s="423" t="s">
        <v>641</v>
      </c>
      <c r="B11" s="424"/>
      <c r="C11" s="424"/>
      <c r="D11" s="425"/>
      <c r="E11" s="426"/>
      <c r="F11" s="426"/>
      <c r="G11" s="426"/>
      <c r="H11" s="426"/>
      <c r="I11" s="426"/>
      <c r="J11" s="435"/>
      <c r="K11" s="435"/>
      <c r="L11" s="435"/>
      <c r="M11" s="427"/>
      <c r="N11" s="426"/>
      <c r="O11" s="426"/>
      <c r="P11" s="424"/>
    </row>
    <row r="12" spans="1:33" x14ac:dyDescent="0.25">
      <c r="A12" s="20" t="s">
        <v>657</v>
      </c>
      <c r="B12" s="857">
        <v>44890</v>
      </c>
      <c r="M12" s="289"/>
    </row>
    <row r="13" spans="1:33" ht="19.5" thickBot="1" x14ac:dyDescent="0.35">
      <c r="A13" s="859" t="s">
        <v>638</v>
      </c>
      <c r="B13" s="859"/>
      <c r="C13" s="859"/>
      <c r="D13" s="859"/>
      <c r="E13" s="859"/>
      <c r="F13" s="859"/>
      <c r="G13" s="859"/>
      <c r="H13" s="859"/>
      <c r="I13" s="859"/>
      <c r="J13" s="859"/>
      <c r="K13" s="859"/>
      <c r="L13" s="859"/>
      <c r="M13" s="859"/>
      <c r="N13" s="859"/>
      <c r="O13" s="859"/>
      <c r="P13" s="859"/>
      <c r="Q13" s="859"/>
    </row>
    <row r="14" spans="1:33" ht="15.75" thickTop="1" x14ac:dyDescent="0.25">
      <c r="A14" s="395"/>
      <c r="B14" s="394"/>
      <c r="C14" s="394"/>
      <c r="D14" s="394"/>
      <c r="E14" s="394"/>
      <c r="F14" s="394"/>
      <c r="G14" s="394"/>
      <c r="H14" s="394"/>
      <c r="I14" s="394"/>
      <c r="J14" s="436"/>
      <c r="K14" s="436"/>
      <c r="L14" s="436"/>
      <c r="M14" s="394"/>
      <c r="N14" s="394"/>
      <c r="O14" s="394"/>
      <c r="P14" s="394"/>
      <c r="Q14" s="394"/>
    </row>
    <row r="15" spans="1:33" ht="15.75" thickBot="1" x14ac:dyDescent="0.3">
      <c r="M15" s="289"/>
    </row>
    <row r="16" spans="1:33" ht="20.25" thickBot="1" x14ac:dyDescent="0.35">
      <c r="A16" s="874" t="s">
        <v>83</v>
      </c>
      <c r="B16" s="874"/>
      <c r="C16" s="874"/>
      <c r="D16" s="874"/>
      <c r="T16" s="233" t="s">
        <v>45</v>
      </c>
      <c r="U16" s="234"/>
      <c r="V16" s="234"/>
      <c r="W16" s="234"/>
      <c r="X16" s="234"/>
      <c r="Y16" s="234"/>
      <c r="Z16" s="234"/>
      <c r="AA16" s="234"/>
      <c r="AB16" s="234"/>
      <c r="AC16" s="234"/>
      <c r="AD16" s="234"/>
      <c r="AE16" s="234"/>
      <c r="AF16" s="235"/>
      <c r="AG16" s="236"/>
    </row>
    <row r="17" spans="1:33" ht="20.25" thickBot="1" x14ac:dyDescent="0.3">
      <c r="A17" s="146"/>
      <c r="B17" s="115"/>
      <c r="C17" s="115"/>
      <c r="D17" s="147"/>
      <c r="E17" s="135"/>
      <c r="F17" s="148"/>
      <c r="G17" s="148"/>
      <c r="H17" s="135"/>
      <c r="I17" s="135"/>
      <c r="J17" s="437"/>
      <c r="K17" s="437"/>
      <c r="L17" s="437"/>
      <c r="M17" s="310"/>
      <c r="N17" s="135"/>
      <c r="O17" s="136"/>
      <c r="T17" s="229"/>
      <c r="U17" s="230"/>
      <c r="V17" s="230"/>
      <c r="W17" s="230"/>
      <c r="X17" s="230"/>
      <c r="Y17" s="230"/>
      <c r="Z17" s="230"/>
      <c r="AA17" s="230"/>
      <c r="AB17" s="230"/>
      <c r="AC17" s="230"/>
      <c r="AD17" s="230"/>
      <c r="AE17" s="230"/>
      <c r="AF17" s="231"/>
      <c r="AG17" s="232"/>
    </row>
    <row r="18" spans="1:33" x14ac:dyDescent="0.25">
      <c r="A18" s="113" t="s">
        <v>89</v>
      </c>
      <c r="B18" s="114"/>
      <c r="C18" s="115"/>
      <c r="D18" s="113" t="s">
        <v>106</v>
      </c>
      <c r="E18" s="114"/>
      <c r="F18" s="116"/>
      <c r="G18" s="113" t="s">
        <v>113</v>
      </c>
      <c r="H18" s="114"/>
      <c r="I18" s="116"/>
      <c r="J18" s="113" t="s">
        <v>231</v>
      </c>
      <c r="K18" s="438"/>
      <c r="L18" s="439"/>
      <c r="M18" s="311" t="s">
        <v>233</v>
      </c>
      <c r="N18" s="114"/>
      <c r="O18" s="116"/>
      <c r="T18" s="963" t="s">
        <v>46</v>
      </c>
      <c r="U18" s="964"/>
      <c r="V18" s="964"/>
      <c r="W18" s="964"/>
      <c r="X18" s="964"/>
      <c r="Y18" s="964"/>
      <c r="Z18" s="964"/>
      <c r="AA18" s="964"/>
      <c r="AB18" s="964"/>
      <c r="AC18" s="237"/>
      <c r="AD18" s="238" t="s">
        <v>47</v>
      </c>
      <c r="AE18" s="237"/>
      <c r="AF18" s="239"/>
      <c r="AG18" s="240"/>
    </row>
    <row r="19" spans="1:33" x14ac:dyDescent="0.25">
      <c r="A19" s="118" t="s">
        <v>0</v>
      </c>
      <c r="B19" s="118"/>
      <c r="C19" s="119">
        <f>AVERAGE(I74:I78)</f>
        <v>13.557999999999998</v>
      </c>
      <c r="D19" s="117" t="s">
        <v>0</v>
      </c>
      <c r="E19" s="118"/>
      <c r="F19" s="120">
        <f>AVERAGE(I88:I90)</f>
        <v>5.9366666666666674</v>
      </c>
      <c r="G19" s="117" t="s">
        <v>0</v>
      </c>
      <c r="H19" s="118"/>
      <c r="I19" s="120">
        <f>AVERAGE(I101:I108)</f>
        <v>4.3937500000000007</v>
      </c>
      <c r="J19" s="440" t="s">
        <v>0</v>
      </c>
      <c r="K19" s="441"/>
      <c r="L19" s="442">
        <f>AVERAGE(I119:I122)</f>
        <v>6.7175000000000002</v>
      </c>
      <c r="M19" s="312" t="s">
        <v>0</v>
      </c>
      <c r="N19" s="118"/>
      <c r="O19" s="120">
        <f>AVERAGE(I130:I138)</f>
        <v>7.4122222222222218</v>
      </c>
      <c r="R19" s="20"/>
      <c r="T19" s="241" t="s">
        <v>48</v>
      </c>
      <c r="U19" s="242" t="s">
        <v>49</v>
      </c>
      <c r="V19" s="242"/>
      <c r="W19" s="242"/>
      <c r="X19" s="242"/>
      <c r="Y19" s="242"/>
      <c r="Z19" s="242"/>
      <c r="AA19" s="242"/>
      <c r="AB19" s="242"/>
      <c r="AC19" s="237"/>
      <c r="AD19" s="227" t="s">
        <v>75</v>
      </c>
      <c r="AE19" s="237"/>
      <c r="AF19" s="239"/>
      <c r="AG19" s="240"/>
    </row>
    <row r="20" spans="1:33" ht="25.5" x14ac:dyDescent="0.25">
      <c r="A20" s="118" t="s">
        <v>1</v>
      </c>
      <c r="B20" s="118"/>
      <c r="C20" s="119">
        <f>_xlfn.STDEV.S(I74:I78)</f>
        <v>2.6705467604968205</v>
      </c>
      <c r="D20" s="117" t="s">
        <v>1</v>
      </c>
      <c r="E20" s="118"/>
      <c r="F20" s="120">
        <f>_xlfn.STDEV.S(I88:I90)</f>
        <v>0.39501054838236072</v>
      </c>
      <c r="G20" s="117" t="s">
        <v>1</v>
      </c>
      <c r="H20" s="118"/>
      <c r="I20" s="120">
        <f>_xlfn.STDEV.S(I101:I108)</f>
        <v>0.7136012792269083</v>
      </c>
      <c r="J20" s="440" t="s">
        <v>1</v>
      </c>
      <c r="K20" s="441"/>
      <c r="L20" s="442">
        <f>_xlfn.STDEV.S(I119:I122)</f>
        <v>1.6642390653589012</v>
      </c>
      <c r="M20" s="312" t="s">
        <v>1</v>
      </c>
      <c r="N20" s="118"/>
      <c r="O20" s="120">
        <f>_xlfn.STDEV.S(I130:I138)</f>
        <v>1.1850714933895123</v>
      </c>
      <c r="R20" s="20"/>
      <c r="T20" s="241" t="s">
        <v>50</v>
      </c>
      <c r="U20" s="242" t="s">
        <v>51</v>
      </c>
      <c r="V20" s="242"/>
      <c r="W20" s="242"/>
      <c r="X20" s="242"/>
      <c r="Y20" s="242"/>
      <c r="Z20" s="242"/>
      <c r="AA20" s="242"/>
      <c r="AB20" s="242"/>
      <c r="AC20" s="237"/>
      <c r="AD20" s="227" t="s">
        <v>75</v>
      </c>
      <c r="AE20" s="237"/>
      <c r="AF20" s="239"/>
      <c r="AG20" s="240"/>
    </row>
    <row r="21" spans="1:33" ht="25.5" x14ac:dyDescent="0.25">
      <c r="A21" s="118" t="s">
        <v>16</v>
      </c>
      <c r="B21" s="118"/>
      <c r="C21" s="121">
        <f>(C20/C19)*100</f>
        <v>19.697202835940558</v>
      </c>
      <c r="D21" s="117" t="s">
        <v>16</v>
      </c>
      <c r="E21" s="118"/>
      <c r="F21" s="122">
        <f>(F20/F19)*100</f>
        <v>6.6537430945933851</v>
      </c>
      <c r="G21" s="117" t="s">
        <v>16</v>
      </c>
      <c r="H21" s="118"/>
      <c r="I21" s="122">
        <f>(I20/I19)*100</f>
        <v>16.241280892788808</v>
      </c>
      <c r="J21" s="440" t="s">
        <v>16</v>
      </c>
      <c r="K21" s="441"/>
      <c r="L21" s="443">
        <f>(L20/L19)*100</f>
        <v>24.774679052607386</v>
      </c>
      <c r="M21" s="312" t="s">
        <v>16</v>
      </c>
      <c r="N21" s="118"/>
      <c r="O21" s="122">
        <f>(O20/O19)*100</f>
        <v>15.988072913364732</v>
      </c>
      <c r="R21" s="20"/>
      <c r="T21" s="241" t="s">
        <v>52</v>
      </c>
      <c r="U21" s="242" t="s">
        <v>53</v>
      </c>
      <c r="V21" s="242"/>
      <c r="W21" s="242"/>
      <c r="X21" s="242"/>
      <c r="Y21" s="242"/>
      <c r="Z21" s="242"/>
      <c r="AA21" s="242"/>
      <c r="AB21" s="242"/>
      <c r="AC21" s="237"/>
      <c r="AD21" s="227" t="s">
        <v>75</v>
      </c>
      <c r="AE21" s="237"/>
      <c r="AF21" s="239"/>
      <c r="AG21" s="240"/>
    </row>
    <row r="22" spans="1:33" x14ac:dyDescent="0.25">
      <c r="A22" s="118" t="s">
        <v>2</v>
      </c>
      <c r="B22" s="118"/>
      <c r="C22" s="299" t="str">
        <f>IF(C21&gt;25,"Mediana","Média")</f>
        <v>Média</v>
      </c>
      <c r="D22" s="117" t="s">
        <v>2</v>
      </c>
      <c r="E22" s="118"/>
      <c r="F22" s="299" t="str">
        <f>IF(F21&gt;25,"Mediana","Média")</f>
        <v>Média</v>
      </c>
      <c r="G22" s="117" t="s">
        <v>2</v>
      </c>
      <c r="H22" s="118"/>
      <c r="I22" s="299" t="str">
        <f>IF(I21&gt;25,"Mediana","Média")</f>
        <v>Média</v>
      </c>
      <c r="J22" s="440" t="s">
        <v>2</v>
      </c>
      <c r="K22" s="441"/>
      <c r="L22" s="444" t="str">
        <f>IF(L21&gt;25,"Mediana","Média")</f>
        <v>Média</v>
      </c>
      <c r="M22" s="312" t="s">
        <v>2</v>
      </c>
      <c r="N22" s="118"/>
      <c r="O22" s="299" t="str">
        <f>IF(O21&gt;25,"Mediana","Média")</f>
        <v>Média</v>
      </c>
      <c r="R22" s="20"/>
      <c r="T22" s="241" t="s">
        <v>54</v>
      </c>
      <c r="U22" s="242" t="s">
        <v>55</v>
      </c>
      <c r="V22" s="242"/>
      <c r="W22" s="242"/>
      <c r="X22" s="242"/>
      <c r="Y22" s="242"/>
      <c r="Z22" s="242"/>
      <c r="AA22" s="242"/>
      <c r="AB22" s="242"/>
      <c r="AC22" s="237"/>
      <c r="AD22" s="227" t="s">
        <v>75</v>
      </c>
      <c r="AE22" s="237"/>
      <c r="AF22" s="239"/>
      <c r="AG22" s="240"/>
    </row>
    <row r="23" spans="1:33" x14ac:dyDescent="0.25">
      <c r="A23" s="118" t="s">
        <v>3</v>
      </c>
      <c r="B23" s="118"/>
      <c r="C23" s="119">
        <f>MIN(I72:I80)</f>
        <v>7.2</v>
      </c>
      <c r="D23" s="117" t="s">
        <v>3</v>
      </c>
      <c r="E23" s="118"/>
      <c r="F23" s="120">
        <f>MIN(I85:I92)</f>
        <v>3.37</v>
      </c>
      <c r="G23" s="117" t="s">
        <v>3</v>
      </c>
      <c r="H23" s="118"/>
      <c r="I23" s="120">
        <f>MIN(I101:I108)</f>
        <v>3.31</v>
      </c>
      <c r="J23" s="440" t="s">
        <v>3</v>
      </c>
      <c r="K23" s="441"/>
      <c r="L23" s="442">
        <f>MIN(I117:I123)</f>
        <v>4.49</v>
      </c>
      <c r="M23" s="312" t="s">
        <v>3</v>
      </c>
      <c r="N23" s="118"/>
      <c r="O23" s="120">
        <f>MIN(I129:I138)</f>
        <v>4.88</v>
      </c>
      <c r="R23" s="20"/>
      <c r="T23" s="241" t="s">
        <v>56</v>
      </c>
      <c r="U23" s="242" t="s">
        <v>57</v>
      </c>
      <c r="V23" s="242"/>
      <c r="W23" s="242"/>
      <c r="X23" s="242"/>
      <c r="Y23" s="242"/>
      <c r="Z23" s="242"/>
      <c r="AA23" s="242"/>
      <c r="AB23" s="242"/>
      <c r="AC23" s="237"/>
      <c r="AD23" s="228" t="s">
        <v>76</v>
      </c>
      <c r="AE23" s="237"/>
      <c r="AF23" s="239"/>
      <c r="AG23" s="240"/>
    </row>
    <row r="24" spans="1:33" ht="15.75" thickBot="1" x14ac:dyDescent="0.3">
      <c r="A24" s="123"/>
      <c r="B24" s="123"/>
      <c r="C24" s="123"/>
      <c r="D24" s="127"/>
      <c r="E24" s="128"/>
      <c r="F24" s="129"/>
      <c r="G24" s="127"/>
      <c r="H24" s="128"/>
      <c r="I24" s="129"/>
      <c r="J24" s="445"/>
      <c r="K24" s="446"/>
      <c r="L24" s="447"/>
      <c r="M24" s="313"/>
      <c r="N24" s="128"/>
      <c r="O24" s="129"/>
      <c r="T24" s="241" t="s">
        <v>58</v>
      </c>
      <c r="U24" s="242" t="s">
        <v>59</v>
      </c>
      <c r="V24" s="242"/>
      <c r="W24" s="242"/>
      <c r="X24" s="242"/>
      <c r="Y24" s="242"/>
      <c r="Z24" s="242"/>
      <c r="AA24" s="242"/>
      <c r="AB24" s="242"/>
      <c r="AC24" s="237"/>
      <c r="AD24" s="228" t="s">
        <v>76</v>
      </c>
      <c r="AE24" s="237"/>
      <c r="AF24" s="239"/>
      <c r="AG24" s="240"/>
    </row>
    <row r="25" spans="1:33" x14ac:dyDescent="0.25">
      <c r="A25" s="113" t="s">
        <v>105</v>
      </c>
      <c r="B25" s="114"/>
      <c r="C25" s="116"/>
      <c r="D25" s="125" t="s">
        <v>109</v>
      </c>
      <c r="E25" s="126"/>
      <c r="F25" s="124"/>
      <c r="G25" s="125" t="s">
        <v>255</v>
      </c>
      <c r="H25" s="126"/>
      <c r="I25" s="124"/>
      <c r="J25" s="125" t="s">
        <v>232</v>
      </c>
      <c r="K25" s="448"/>
      <c r="L25" s="449"/>
      <c r="M25" s="314" t="s">
        <v>234</v>
      </c>
      <c r="N25" s="126"/>
      <c r="O25" s="124"/>
      <c r="T25" s="241" t="s">
        <v>60</v>
      </c>
      <c r="U25" s="242" t="s">
        <v>61</v>
      </c>
      <c r="V25" s="242"/>
      <c r="W25" s="242"/>
      <c r="X25" s="242"/>
      <c r="Y25" s="242"/>
      <c r="Z25" s="242"/>
      <c r="AA25" s="242"/>
      <c r="AB25" s="242"/>
      <c r="AC25" s="237"/>
      <c r="AD25" s="228" t="s">
        <v>75</v>
      </c>
      <c r="AE25" s="243" t="s">
        <v>527</v>
      </c>
      <c r="AF25" s="239"/>
      <c r="AG25" s="240"/>
    </row>
    <row r="26" spans="1:33" x14ac:dyDescent="0.25">
      <c r="A26" s="117" t="s">
        <v>0</v>
      </c>
      <c r="B26" s="118"/>
      <c r="C26" s="120">
        <f>AVERAGE(I81:I84)</f>
        <v>16.11</v>
      </c>
      <c r="D26" s="117" t="s">
        <v>0</v>
      </c>
      <c r="E26" s="118"/>
      <c r="F26" s="120">
        <f>AVERAGE(I93:I100)</f>
        <v>4.3775000000000004</v>
      </c>
      <c r="G26" s="117" t="s">
        <v>0</v>
      </c>
      <c r="H26" s="118"/>
      <c r="I26" s="120">
        <f>AVERAGE(I110:I115)</f>
        <v>4.8533333333333335</v>
      </c>
      <c r="J26" s="440" t="s">
        <v>0</v>
      </c>
      <c r="K26" s="441"/>
      <c r="L26" s="442">
        <f>AVERAGE(I124:I128)</f>
        <v>7.7060000000000004</v>
      </c>
      <c r="M26" s="312" t="s">
        <v>0</v>
      </c>
      <c r="N26" s="118"/>
      <c r="O26" s="120">
        <f>AVERAGE(I140:I146)</f>
        <v>7.362857142857143</v>
      </c>
      <c r="T26" s="241" t="s">
        <v>62</v>
      </c>
      <c r="U26" s="242" t="s">
        <v>63</v>
      </c>
      <c r="V26" s="242"/>
      <c r="W26" s="242"/>
      <c r="X26" s="242"/>
      <c r="Y26" s="242"/>
      <c r="Z26" s="242"/>
      <c r="AA26" s="242"/>
      <c r="AB26" s="242"/>
      <c r="AC26" s="237"/>
      <c r="AD26" s="228" t="s">
        <v>75</v>
      </c>
      <c r="AE26" s="237"/>
      <c r="AF26" s="239"/>
      <c r="AG26" s="240"/>
    </row>
    <row r="27" spans="1:33" ht="25.5" x14ac:dyDescent="0.25">
      <c r="A27" s="117" t="s">
        <v>1</v>
      </c>
      <c r="B27" s="118"/>
      <c r="C27" s="120">
        <f>_xlfn.STDEV.S(I81:I84)</f>
        <v>2.508678270856338</v>
      </c>
      <c r="D27" s="117" t="s">
        <v>1</v>
      </c>
      <c r="E27" s="118"/>
      <c r="F27" s="120">
        <f>_xlfn.STDEV.S(I93:I100)</f>
        <v>0.79134153724635636</v>
      </c>
      <c r="G27" s="117" t="s">
        <v>1</v>
      </c>
      <c r="H27" s="118"/>
      <c r="I27" s="120">
        <f>_xlfn.STDEV.S(I110:I115)</f>
        <v>0.84786005134495379</v>
      </c>
      <c r="J27" s="440" t="s">
        <v>1</v>
      </c>
      <c r="K27" s="441"/>
      <c r="L27" s="442">
        <f>_xlfn.STDEV.S(I124:I128)</f>
        <v>1.8916738619540097</v>
      </c>
      <c r="M27" s="312" t="s">
        <v>1</v>
      </c>
      <c r="N27" s="118"/>
      <c r="O27" s="120">
        <f>_xlfn.STDEV.S(I140:I146)</f>
        <v>0.81106338193991334</v>
      </c>
      <c r="T27" s="241" t="s">
        <v>64</v>
      </c>
      <c r="U27" s="965" t="s">
        <v>65</v>
      </c>
      <c r="V27" s="966"/>
      <c r="W27" s="966"/>
      <c r="X27" s="966"/>
      <c r="Y27" s="966"/>
      <c r="Z27" s="966"/>
      <c r="AA27" s="966"/>
      <c r="AB27" s="966"/>
      <c r="AC27" s="237"/>
      <c r="AD27" s="228" t="s">
        <v>76</v>
      </c>
      <c r="AE27" s="243"/>
      <c r="AF27" s="239"/>
      <c r="AG27" s="240"/>
    </row>
    <row r="28" spans="1:33" ht="31.9" customHeight="1" x14ac:dyDescent="0.25">
      <c r="A28" s="117" t="s">
        <v>16</v>
      </c>
      <c r="B28" s="118"/>
      <c r="C28" s="122">
        <f>(C27/C26)*100</f>
        <v>15.572180452242943</v>
      </c>
      <c r="D28" s="117" t="s">
        <v>16</v>
      </c>
      <c r="E28" s="118"/>
      <c r="F28" s="122">
        <f>(F27/F26)*100</f>
        <v>18.077476579014419</v>
      </c>
      <c r="G28" s="117" t="s">
        <v>16</v>
      </c>
      <c r="H28" s="118"/>
      <c r="I28" s="122">
        <f>(I27/I26)*100</f>
        <v>17.469643915074599</v>
      </c>
      <c r="J28" s="440" t="s">
        <v>16</v>
      </c>
      <c r="K28" s="441"/>
      <c r="L28" s="443">
        <f>(L27/L26)*100</f>
        <v>24.548064650324548</v>
      </c>
      <c r="M28" s="312" t="s">
        <v>16</v>
      </c>
      <c r="N28" s="118"/>
      <c r="O28" s="122">
        <f>(O27/O26)*100</f>
        <v>11.015606661970107</v>
      </c>
      <c r="T28" s="241" t="s">
        <v>66</v>
      </c>
      <c r="U28" s="966" t="s">
        <v>67</v>
      </c>
      <c r="V28" s="966"/>
      <c r="W28" s="966"/>
      <c r="X28" s="966"/>
      <c r="Y28" s="966"/>
      <c r="Z28" s="966"/>
      <c r="AA28" s="966"/>
      <c r="AB28" s="966"/>
      <c r="AC28" s="237"/>
      <c r="AD28" s="227" t="s">
        <v>75</v>
      </c>
      <c r="AE28" s="237"/>
      <c r="AF28" s="239"/>
      <c r="AG28" s="240"/>
    </row>
    <row r="29" spans="1:33" ht="31.9" customHeight="1" x14ac:dyDescent="0.25">
      <c r="A29" s="117" t="s">
        <v>2</v>
      </c>
      <c r="B29" s="118"/>
      <c r="C29" s="299" t="str">
        <f>IF(C28&gt;25,"Mediana","Média")</f>
        <v>Média</v>
      </c>
      <c r="D29" s="117" t="s">
        <v>2</v>
      </c>
      <c r="E29" s="118"/>
      <c r="F29" s="299" t="str">
        <f>IF(F28&gt;25,"Mediana","Média")</f>
        <v>Média</v>
      </c>
      <c r="G29" s="117" t="s">
        <v>2</v>
      </c>
      <c r="H29" s="118"/>
      <c r="I29" s="299" t="str">
        <f>IF(I28&gt;25,"Mediana","Média")</f>
        <v>Média</v>
      </c>
      <c r="J29" s="440" t="s">
        <v>2</v>
      </c>
      <c r="K29" s="441"/>
      <c r="L29" s="444" t="str">
        <f>IF(L28&gt;25,"Mediana","Média")</f>
        <v>Média</v>
      </c>
      <c r="M29" s="312" t="s">
        <v>2</v>
      </c>
      <c r="N29" s="118"/>
      <c r="O29" s="299" t="str">
        <f>IF(O28&gt;25,"Mediana","Média")</f>
        <v>Média</v>
      </c>
      <c r="T29" s="244" t="s">
        <v>79</v>
      </c>
      <c r="U29" s="969" t="s">
        <v>80</v>
      </c>
      <c r="V29" s="969"/>
      <c r="W29" s="969"/>
      <c r="X29" s="969"/>
      <c r="Y29" s="969"/>
      <c r="Z29" s="969"/>
      <c r="AA29" s="969"/>
      <c r="AB29" s="969"/>
      <c r="AC29" s="969"/>
      <c r="AD29" s="228" t="s">
        <v>76</v>
      </c>
      <c r="AE29" s="237"/>
      <c r="AF29" s="239"/>
      <c r="AG29" s="240"/>
    </row>
    <row r="30" spans="1:33" ht="31.9" customHeight="1" x14ac:dyDescent="0.25">
      <c r="A30" s="117" t="s">
        <v>3</v>
      </c>
      <c r="B30" s="118"/>
      <c r="C30" s="120">
        <f>MIN(I81:I84)</f>
        <v>13.3</v>
      </c>
      <c r="D30" s="117" t="s">
        <v>3</v>
      </c>
      <c r="E30" s="118"/>
      <c r="F30" s="120">
        <f>MIN(I93:I100)</f>
        <v>3.39</v>
      </c>
      <c r="G30" s="117" t="s">
        <v>3</v>
      </c>
      <c r="H30" s="118"/>
      <c r="I30" s="120">
        <f>MIN(I109:I116)</f>
        <v>3.43</v>
      </c>
      <c r="J30" s="440" t="s">
        <v>3</v>
      </c>
      <c r="K30" s="441"/>
      <c r="L30" s="442">
        <f>MIN(I124:I128)</f>
        <v>5.45</v>
      </c>
      <c r="M30" s="312" t="s">
        <v>3</v>
      </c>
      <c r="N30" s="118"/>
      <c r="O30" s="120">
        <f>MIN(I139:I146)</f>
        <v>4.0999999999999996</v>
      </c>
      <c r="T30" s="245"/>
      <c r="U30" s="969"/>
      <c r="V30" s="969"/>
      <c r="W30" s="969"/>
      <c r="X30" s="969"/>
      <c r="Y30" s="969"/>
      <c r="Z30" s="969"/>
      <c r="AA30" s="969"/>
      <c r="AB30" s="969"/>
      <c r="AC30" s="969"/>
      <c r="AD30" s="237"/>
      <c r="AE30" s="237"/>
      <c r="AF30" s="239"/>
      <c r="AG30" s="240"/>
    </row>
    <row r="31" spans="1:33" ht="15.75" thickBot="1" x14ac:dyDescent="0.3">
      <c r="A31" s="127"/>
      <c r="B31" s="128"/>
      <c r="C31" s="129"/>
      <c r="D31" s="127"/>
      <c r="E31" s="128"/>
      <c r="F31" s="129"/>
      <c r="G31" s="127"/>
      <c r="H31" s="128"/>
      <c r="I31" s="129"/>
      <c r="J31" s="445"/>
      <c r="K31" s="446"/>
      <c r="L31" s="447"/>
      <c r="M31" s="313"/>
      <c r="N31" s="128"/>
      <c r="O31" s="129"/>
      <c r="T31" s="245" t="s">
        <v>68</v>
      </c>
      <c r="U31" s="237"/>
      <c r="V31" s="237"/>
      <c r="W31" s="237"/>
      <c r="X31" s="237"/>
      <c r="Y31" s="237"/>
      <c r="Z31" s="237"/>
      <c r="AA31" s="237"/>
      <c r="AB31" s="237"/>
      <c r="AC31" s="237"/>
      <c r="AD31" s="237"/>
      <c r="AE31" s="237"/>
      <c r="AF31" s="239"/>
      <c r="AG31" s="240"/>
    </row>
    <row r="32" spans="1:33" x14ac:dyDescent="0.25">
      <c r="A32" s="113" t="s">
        <v>235</v>
      </c>
      <c r="B32" s="114"/>
      <c r="C32" s="116"/>
      <c r="D32" s="113" t="s">
        <v>237</v>
      </c>
      <c r="E32" s="114"/>
      <c r="F32" s="116"/>
      <c r="G32" s="113" t="s">
        <v>239</v>
      </c>
      <c r="H32" s="114"/>
      <c r="I32" s="116"/>
      <c r="J32" s="113" t="s">
        <v>241</v>
      </c>
      <c r="K32" s="438"/>
      <c r="L32" s="439"/>
      <c r="M32" s="311" t="s">
        <v>243</v>
      </c>
      <c r="N32" s="114"/>
      <c r="O32" s="116"/>
      <c r="T32" s="246" t="s">
        <v>70</v>
      </c>
      <c r="U32" s="242"/>
      <c r="V32" s="242"/>
      <c r="W32" s="242"/>
      <c r="X32" s="242"/>
      <c r="Y32" s="242"/>
      <c r="Z32" s="242"/>
      <c r="AA32" s="242"/>
      <c r="AB32" s="242"/>
      <c r="AC32" s="242"/>
      <c r="AD32" s="242"/>
      <c r="AE32" s="242"/>
      <c r="AF32" s="239"/>
      <c r="AG32" s="240"/>
    </row>
    <row r="33" spans="1:33" x14ac:dyDescent="0.25">
      <c r="A33" s="117" t="s">
        <v>0</v>
      </c>
      <c r="B33" s="118"/>
      <c r="C33" s="120">
        <f>AVERAGE(I149:I152)</f>
        <v>7.3174999999999999</v>
      </c>
      <c r="D33" s="117" t="s">
        <v>0</v>
      </c>
      <c r="E33" s="118"/>
      <c r="F33" s="120">
        <f>AVERAGE(I164:I170)</f>
        <v>8.1171428571428574</v>
      </c>
      <c r="G33" s="117" t="s">
        <v>0</v>
      </c>
      <c r="H33" s="118"/>
      <c r="I33" s="120">
        <f>AVERAGE(I182:I191)</f>
        <v>19.079999999999998</v>
      </c>
      <c r="J33" s="440" t="s">
        <v>0</v>
      </c>
      <c r="K33" s="441"/>
      <c r="L33" s="442">
        <f>AVERAGE(I200:I202)</f>
        <v>6.5466666666666669</v>
      </c>
      <c r="M33" s="312" t="s">
        <v>0</v>
      </c>
      <c r="N33" s="118"/>
      <c r="O33" s="120">
        <f>AVERAGE(I207:I211)</f>
        <v>6.8979999999999988</v>
      </c>
      <c r="T33" s="241" t="s">
        <v>71</v>
      </c>
      <c r="U33" s="237"/>
      <c r="V33" s="237"/>
      <c r="W33" s="237"/>
      <c r="X33" s="237"/>
      <c r="Y33" s="237"/>
      <c r="Z33" s="237"/>
      <c r="AA33" s="237"/>
      <c r="AB33" s="237"/>
      <c r="AC33" s="237"/>
      <c r="AD33" s="237"/>
      <c r="AE33" s="237"/>
      <c r="AF33" s="239"/>
      <c r="AG33" s="240"/>
    </row>
    <row r="34" spans="1:33" ht="34.9" customHeight="1" x14ac:dyDescent="0.25">
      <c r="A34" s="117" t="s">
        <v>1</v>
      </c>
      <c r="B34" s="118"/>
      <c r="C34" s="120">
        <f>_xlfn.STDEV.S(I149:I152)</f>
        <v>0.49425870418907814</v>
      </c>
      <c r="D34" s="117" t="s">
        <v>1</v>
      </c>
      <c r="E34" s="118"/>
      <c r="F34" s="120">
        <f>_xlfn.STDEV.S(I164:I170)</f>
        <v>0.54401943242603279</v>
      </c>
      <c r="G34" s="117" t="s">
        <v>1</v>
      </c>
      <c r="H34" s="118"/>
      <c r="I34" s="120">
        <f>_xlfn.STDEV.S(I182:I191)</f>
        <v>3.3458797215547285</v>
      </c>
      <c r="J34" s="440" t="s">
        <v>1</v>
      </c>
      <c r="K34" s="441"/>
      <c r="L34" s="442">
        <f>_xlfn.STDEV.S(I200:I202)</f>
        <v>0.87374672150075883</v>
      </c>
      <c r="M34" s="312" t="s">
        <v>1</v>
      </c>
      <c r="N34" s="118"/>
      <c r="O34" s="120">
        <f>_xlfn.STDEV.S(I207:I211)</f>
        <v>0.58674525988711668</v>
      </c>
      <c r="T34" s="970" t="s">
        <v>81</v>
      </c>
      <c r="U34" s="971"/>
      <c r="V34" s="971"/>
      <c r="W34" s="971"/>
      <c r="X34" s="971"/>
      <c r="Y34" s="971"/>
      <c r="Z34" s="971"/>
      <c r="AA34" s="971"/>
      <c r="AB34" s="971"/>
      <c r="AC34" s="971"/>
      <c r="AD34" s="971"/>
      <c r="AE34" s="971"/>
      <c r="AF34" s="239"/>
      <c r="AG34" s="240"/>
    </row>
    <row r="35" spans="1:33" ht="25.5" x14ac:dyDescent="0.25">
      <c r="A35" s="117" t="s">
        <v>16</v>
      </c>
      <c r="B35" s="118"/>
      <c r="C35" s="122">
        <f>(C34/C33)*100</f>
        <v>6.7544749462122047</v>
      </c>
      <c r="D35" s="117" t="s">
        <v>16</v>
      </c>
      <c r="E35" s="118"/>
      <c r="F35" s="122">
        <f>(F34/F33)*100</f>
        <v>6.7021049401306394</v>
      </c>
      <c r="G35" s="117" t="s">
        <v>16</v>
      </c>
      <c r="H35" s="118"/>
      <c r="I35" s="122">
        <f>(I34/I33)*100</f>
        <v>17.536057240852877</v>
      </c>
      <c r="J35" s="440" t="s">
        <v>16</v>
      </c>
      <c r="K35" s="441"/>
      <c r="L35" s="443">
        <f>(L34/L33)*100</f>
        <v>13.346436682801816</v>
      </c>
      <c r="M35" s="312" t="s">
        <v>16</v>
      </c>
      <c r="N35" s="118"/>
      <c r="O35" s="122">
        <f>(O34/O33)*100</f>
        <v>8.5060200041623197</v>
      </c>
      <c r="T35" s="970"/>
      <c r="U35" s="971"/>
      <c r="V35" s="971"/>
      <c r="W35" s="971"/>
      <c r="X35" s="971"/>
      <c r="Y35" s="971"/>
      <c r="Z35" s="971"/>
      <c r="AA35" s="971"/>
      <c r="AB35" s="971"/>
      <c r="AC35" s="971"/>
      <c r="AD35" s="971"/>
      <c r="AE35" s="971"/>
      <c r="AF35" s="239"/>
      <c r="AG35" s="240"/>
    </row>
    <row r="36" spans="1:33" ht="22.9" customHeight="1" thickBot="1" x14ac:dyDescent="0.3">
      <c r="A36" s="117" t="s">
        <v>2</v>
      </c>
      <c r="B36" s="118"/>
      <c r="C36" s="299" t="str">
        <f>IF(C35&gt;25,"Mediana","Média")</f>
        <v>Média</v>
      </c>
      <c r="D36" s="117" t="s">
        <v>2</v>
      </c>
      <c r="E36" s="118"/>
      <c r="F36" s="299" t="str">
        <f>IF(F35&gt;25,"Mediana","Média")</f>
        <v>Média</v>
      </c>
      <c r="G36" s="117" t="s">
        <v>2</v>
      </c>
      <c r="H36" s="118"/>
      <c r="I36" s="299" t="str">
        <f>IF(I35&gt;25,"Mediana","Média")</f>
        <v>Média</v>
      </c>
      <c r="J36" s="440" t="s">
        <v>2</v>
      </c>
      <c r="K36" s="441"/>
      <c r="L36" s="444" t="str">
        <f>IF(L35&gt;25,"Mediana","Média")</f>
        <v>Média</v>
      </c>
      <c r="M36" s="312" t="s">
        <v>2</v>
      </c>
      <c r="N36" s="118"/>
      <c r="O36" s="299" t="str">
        <f>IF(O35&gt;25,"Mediana","Média")</f>
        <v>Média</v>
      </c>
      <c r="T36" s="247"/>
      <c r="U36" s="248"/>
      <c r="V36" s="248"/>
      <c r="W36" s="248"/>
      <c r="X36" s="248"/>
      <c r="Y36" s="248"/>
      <c r="Z36" s="248"/>
      <c r="AA36" s="248"/>
      <c r="AB36" s="248"/>
      <c r="AC36" s="248"/>
      <c r="AD36" s="248"/>
      <c r="AE36" s="248"/>
      <c r="AF36" s="249"/>
      <c r="AG36" s="250"/>
    </row>
    <row r="37" spans="1:33" ht="22.9" customHeight="1" x14ac:dyDescent="0.25">
      <c r="A37" s="117" t="s">
        <v>3</v>
      </c>
      <c r="B37" s="118"/>
      <c r="C37" s="120">
        <f>MIN(I147:I154)</f>
        <v>4.47</v>
      </c>
      <c r="D37" s="117" t="s">
        <v>3</v>
      </c>
      <c r="E37" s="118"/>
      <c r="F37" s="120">
        <f>MIN(I164:I170)</f>
        <v>7.49</v>
      </c>
      <c r="G37" s="117" t="s">
        <v>3</v>
      </c>
      <c r="H37" s="118"/>
      <c r="I37" s="120">
        <f>MIN(I180:I192)</f>
        <v>12.89</v>
      </c>
      <c r="J37" s="440" t="s">
        <v>3</v>
      </c>
      <c r="K37" s="441"/>
      <c r="L37" s="442">
        <f>MIN(I199:I202)</f>
        <v>3.39</v>
      </c>
      <c r="M37" s="312" t="s">
        <v>3</v>
      </c>
      <c r="N37" s="118"/>
      <c r="O37" s="120">
        <f>MIN(I207:I211)</f>
        <v>6.02</v>
      </c>
    </row>
    <row r="38" spans="1:33" x14ac:dyDescent="0.25">
      <c r="A38" s="130"/>
      <c r="B38" s="123"/>
      <c r="C38" s="124"/>
      <c r="D38" s="130"/>
      <c r="E38" s="123"/>
      <c r="F38" s="124"/>
      <c r="G38" s="130"/>
      <c r="H38" s="123"/>
      <c r="I38" s="124"/>
      <c r="J38" s="450"/>
      <c r="K38" s="451"/>
      <c r="L38" s="449"/>
      <c r="M38" s="315"/>
      <c r="N38" s="123"/>
      <c r="O38" s="124"/>
    </row>
    <row r="39" spans="1:33" ht="15.75" thickBot="1" x14ac:dyDescent="0.3">
      <c r="A39" s="162"/>
      <c r="B39" s="128"/>
      <c r="C39" s="129"/>
      <c r="D39" s="162"/>
      <c r="E39" s="128"/>
      <c r="F39" s="129"/>
      <c r="G39" s="162"/>
      <c r="H39" s="128"/>
      <c r="I39" s="129"/>
      <c r="J39" s="452"/>
      <c r="K39" s="446"/>
      <c r="L39" s="447"/>
      <c r="M39" s="316"/>
      <c r="N39" s="128"/>
      <c r="O39" s="129"/>
    </row>
    <row r="40" spans="1:33" x14ac:dyDescent="0.25">
      <c r="A40" s="125" t="s">
        <v>236</v>
      </c>
      <c r="B40" s="126"/>
      <c r="C40" s="124"/>
      <c r="D40" s="125" t="s">
        <v>238</v>
      </c>
      <c r="E40" s="126"/>
      <c r="F40" s="124"/>
      <c r="G40" s="125" t="s">
        <v>240</v>
      </c>
      <c r="H40" s="126"/>
      <c r="I40" s="124"/>
      <c r="J40" s="125" t="s">
        <v>242</v>
      </c>
      <c r="K40" s="448"/>
      <c r="L40" s="449"/>
      <c r="M40" s="314" t="s">
        <v>244</v>
      </c>
      <c r="N40" s="126"/>
      <c r="O40" s="124"/>
    </row>
    <row r="41" spans="1:33" x14ac:dyDescent="0.25">
      <c r="A41" s="117" t="s">
        <v>0</v>
      </c>
      <c r="B41" s="118"/>
      <c r="C41" s="120">
        <f>AVERAGE(I156:I163)</f>
        <v>7.5525000000000011</v>
      </c>
      <c r="D41" s="117" t="s">
        <v>0</v>
      </c>
      <c r="E41" s="118"/>
      <c r="F41" s="120">
        <f>AVERAGE(I172:I179)</f>
        <v>23.784999999999997</v>
      </c>
      <c r="G41" s="117" t="s">
        <v>0</v>
      </c>
      <c r="H41" s="118"/>
      <c r="I41" s="120">
        <f>AVERAGE(I194:I197)</f>
        <v>5.8725000000000005</v>
      </c>
      <c r="J41" s="440" t="s">
        <v>0</v>
      </c>
      <c r="K41" s="441"/>
      <c r="L41" s="442">
        <f>AVERAGE(I203:I206)</f>
        <v>7.3925000000000001</v>
      </c>
      <c r="M41" s="312" t="s">
        <v>0</v>
      </c>
      <c r="N41" s="118"/>
      <c r="O41" s="120">
        <f>AVERAGE(I213:I216)</f>
        <v>7.495000000000001</v>
      </c>
    </row>
    <row r="42" spans="1:33" ht="25.5" x14ac:dyDescent="0.25">
      <c r="A42" s="117" t="s">
        <v>1</v>
      </c>
      <c r="B42" s="118"/>
      <c r="C42" s="120">
        <f>_xlfn.STDEV.S(I156:I163)</f>
        <v>1.1732220591175335</v>
      </c>
      <c r="D42" s="117" t="s">
        <v>1</v>
      </c>
      <c r="E42" s="118"/>
      <c r="F42" s="120">
        <f>_xlfn.STDEV.S(I172:I179)</f>
        <v>1.9451698420152712</v>
      </c>
      <c r="G42" s="117" t="s">
        <v>1</v>
      </c>
      <c r="H42" s="118"/>
      <c r="I42" s="120">
        <f>_xlfn.STDEV.S(I194:I197)</f>
        <v>1.2936350593063981</v>
      </c>
      <c r="J42" s="440" t="s">
        <v>1</v>
      </c>
      <c r="K42" s="441"/>
      <c r="L42" s="442">
        <f>_xlfn.STDEV.S(I203:I206)</f>
        <v>0.43835868114288962</v>
      </c>
      <c r="M42" s="312" t="s">
        <v>1</v>
      </c>
      <c r="N42" s="118"/>
      <c r="O42" s="120">
        <f>STDEVA(I213:I216)</f>
        <v>0.67475921631349367</v>
      </c>
    </row>
    <row r="43" spans="1:33" ht="25.5" x14ac:dyDescent="0.25">
      <c r="A43" s="117" t="s">
        <v>16</v>
      </c>
      <c r="B43" s="118"/>
      <c r="C43" s="122">
        <f>(C42/C41)*100</f>
        <v>15.534221239556881</v>
      </c>
      <c r="D43" s="117" t="s">
        <v>16</v>
      </c>
      <c r="E43" s="118"/>
      <c r="F43" s="122">
        <f>(F42/F41)*100</f>
        <v>8.1781368173860471</v>
      </c>
      <c r="G43" s="117" t="s">
        <v>16</v>
      </c>
      <c r="H43" s="118"/>
      <c r="I43" s="122">
        <f>(I42/I41)*100</f>
        <v>22.02869407077732</v>
      </c>
      <c r="J43" s="440" t="s">
        <v>16</v>
      </c>
      <c r="K43" s="441"/>
      <c r="L43" s="443">
        <f>(L42/L41)*100</f>
        <v>5.9297758693661091</v>
      </c>
      <c r="M43" s="312" t="s">
        <v>16</v>
      </c>
      <c r="N43" s="118"/>
      <c r="O43" s="122">
        <f>(O42/O41)*100</f>
        <v>9.0027914117877739</v>
      </c>
    </row>
    <row r="44" spans="1:33" ht="21" customHeight="1" x14ac:dyDescent="0.25">
      <c r="A44" s="117" t="s">
        <v>2</v>
      </c>
      <c r="B44" s="118"/>
      <c r="C44" s="299" t="str">
        <f>IF(C43&gt;25,"Mediana","Média")</f>
        <v>Média</v>
      </c>
      <c r="D44" s="117" t="s">
        <v>2</v>
      </c>
      <c r="E44" s="118"/>
      <c r="F44" s="299" t="str">
        <f>IF(F43&gt;25,"Mediana","Média")</f>
        <v>Média</v>
      </c>
      <c r="G44" s="117" t="s">
        <v>2</v>
      </c>
      <c r="H44" s="118"/>
      <c r="I44" s="299" t="str">
        <f>IF(I43&gt;25,"Mediana","Média")</f>
        <v>Média</v>
      </c>
      <c r="J44" s="440" t="s">
        <v>2</v>
      </c>
      <c r="K44" s="441"/>
      <c r="L44" s="444" t="str">
        <f>IF(L43&gt;25,"Mediana","Média")</f>
        <v>Média</v>
      </c>
      <c r="M44" s="312" t="s">
        <v>2</v>
      </c>
      <c r="N44" s="118"/>
      <c r="O44" s="122" t="str">
        <f>IF(O43&gt;25,"Mediana","Média")</f>
        <v>Média</v>
      </c>
    </row>
    <row r="45" spans="1:33" ht="21" customHeight="1" x14ac:dyDescent="0.25">
      <c r="A45" s="117" t="s">
        <v>3</v>
      </c>
      <c r="B45" s="118"/>
      <c r="C45" s="120">
        <f>MIN(I155:I163)</f>
        <v>4.2</v>
      </c>
      <c r="D45" s="117" t="s">
        <v>3</v>
      </c>
      <c r="E45" s="118"/>
      <c r="F45" s="120">
        <f>MIN(I171:I179)</f>
        <v>12.97</v>
      </c>
      <c r="G45" s="117" t="s">
        <v>3</v>
      </c>
      <c r="H45" s="118"/>
      <c r="I45" s="120">
        <f>MIN(I193:I198)</f>
        <v>3.53</v>
      </c>
      <c r="J45" s="440" t="s">
        <v>3</v>
      </c>
      <c r="K45" s="441"/>
      <c r="L45" s="442">
        <f>MIN(I203:I206)</f>
        <v>6.97</v>
      </c>
      <c r="M45" s="312" t="s">
        <v>3</v>
      </c>
      <c r="N45" s="118"/>
      <c r="O45" s="120">
        <f>MIN(I212:I217)</f>
        <v>4.67</v>
      </c>
    </row>
    <row r="46" spans="1:33" ht="15.75" thickBot="1" x14ac:dyDescent="0.3">
      <c r="A46" s="132"/>
      <c r="B46" s="128"/>
      <c r="C46" s="129"/>
      <c r="D46" s="154"/>
      <c r="E46" s="133"/>
      <c r="F46" s="155"/>
      <c r="G46" s="159"/>
      <c r="H46" s="133"/>
      <c r="I46" s="134"/>
      <c r="J46" s="452"/>
      <c r="K46" s="453"/>
      <c r="L46" s="454"/>
      <c r="M46" s="316"/>
      <c r="N46" s="133"/>
      <c r="O46" s="134"/>
    </row>
    <row r="47" spans="1:33" x14ac:dyDescent="0.25">
      <c r="A47" s="113" t="s">
        <v>245</v>
      </c>
      <c r="B47" s="114"/>
      <c r="C47" s="116"/>
      <c r="D47" s="113" t="s">
        <v>247</v>
      </c>
      <c r="E47" s="114"/>
      <c r="F47" s="116"/>
      <c r="G47" s="113" t="s">
        <v>249</v>
      </c>
      <c r="H47" s="114"/>
      <c r="I47" s="116"/>
      <c r="J47" s="113" t="s">
        <v>251</v>
      </c>
      <c r="K47" s="438"/>
      <c r="L47" s="439"/>
      <c r="M47" s="311" t="s">
        <v>253</v>
      </c>
      <c r="N47" s="114"/>
      <c r="O47" s="116"/>
    </row>
    <row r="48" spans="1:33" x14ac:dyDescent="0.25">
      <c r="A48" s="117" t="s">
        <v>0</v>
      </c>
      <c r="B48" s="118"/>
      <c r="C48" s="120">
        <f>AVERAGE(I218:I223)</f>
        <v>6.7749999999999995</v>
      </c>
      <c r="D48" s="117" t="s">
        <v>0</v>
      </c>
      <c r="E48" s="118"/>
      <c r="F48" s="120">
        <f>AVERAGE(I229:I231)</f>
        <v>5.8500000000000005</v>
      </c>
      <c r="G48" s="117" t="s">
        <v>0</v>
      </c>
      <c r="H48" s="118"/>
      <c r="I48" s="120">
        <f>AVERAGE(I238:I244)</f>
        <v>5.18</v>
      </c>
      <c r="J48" s="440" t="s">
        <v>0</v>
      </c>
      <c r="K48" s="441"/>
      <c r="L48" s="442">
        <f>AVERAGE(I252:I259)</f>
        <v>8.3112500000000011</v>
      </c>
      <c r="M48" s="312" t="s">
        <v>0</v>
      </c>
      <c r="N48" s="118"/>
      <c r="O48" s="120">
        <f>AVERAGE(I265:I267)</f>
        <v>7.2566666666666668</v>
      </c>
    </row>
    <row r="49" spans="1:15" ht="25.5" x14ac:dyDescent="0.25">
      <c r="A49" s="117" t="s">
        <v>1</v>
      </c>
      <c r="B49" s="118"/>
      <c r="C49" s="120">
        <f>_xlfn.STDEV.S(I218:I223)</f>
        <v>1.3980665220224666</v>
      </c>
      <c r="D49" s="117" t="s">
        <v>1</v>
      </c>
      <c r="E49" s="118"/>
      <c r="F49" s="120">
        <f>_xlfn.STDEV.S(I229:I231)</f>
        <v>0.8046738469715502</v>
      </c>
      <c r="G49" s="117" t="s">
        <v>1</v>
      </c>
      <c r="H49" s="118"/>
      <c r="I49" s="120">
        <f>_xlfn.STDEV.S(I238:I244)</f>
        <v>0.86027127504448764</v>
      </c>
      <c r="J49" s="440" t="s">
        <v>1</v>
      </c>
      <c r="K49" s="441"/>
      <c r="L49" s="442">
        <f>_xlfn.STDEV.S(I252:I259)</f>
        <v>1.2476771274194653</v>
      </c>
      <c r="M49" s="312" t="s">
        <v>1</v>
      </c>
      <c r="N49" s="118"/>
      <c r="O49" s="120">
        <f>_xlfn.STDEV.S(I265:I267)</f>
        <v>1.2842247985977095</v>
      </c>
    </row>
    <row r="50" spans="1:15" ht="25.5" x14ac:dyDescent="0.25">
      <c r="A50" s="117" t="s">
        <v>16</v>
      </c>
      <c r="B50" s="118"/>
      <c r="C50" s="122">
        <f>(C49/C48)*100</f>
        <v>20.635668221733827</v>
      </c>
      <c r="D50" s="117" t="s">
        <v>16</v>
      </c>
      <c r="E50" s="118"/>
      <c r="F50" s="122">
        <f>(F49/F48)*100</f>
        <v>13.755108495240172</v>
      </c>
      <c r="G50" s="117" t="s">
        <v>16</v>
      </c>
      <c r="H50" s="118"/>
      <c r="I50" s="122">
        <f>(I49/I48)*100</f>
        <v>16.607553572287408</v>
      </c>
      <c r="J50" s="440" t="s">
        <v>16</v>
      </c>
      <c r="K50" s="441"/>
      <c r="L50" s="443">
        <f>(L49/L48)*100</f>
        <v>15.011907082803011</v>
      </c>
      <c r="M50" s="312" t="s">
        <v>16</v>
      </c>
      <c r="N50" s="118"/>
      <c r="O50" s="122">
        <f>(O49/O48)*100</f>
        <v>17.697172236073165</v>
      </c>
    </row>
    <row r="51" spans="1:15" x14ac:dyDescent="0.25">
      <c r="A51" s="117" t="s">
        <v>2</v>
      </c>
      <c r="B51" s="118"/>
      <c r="C51" s="299" t="str">
        <f>IF(C50&gt;25,"Mediana","Média")</f>
        <v>Média</v>
      </c>
      <c r="D51" s="117" t="s">
        <v>2</v>
      </c>
      <c r="E51" s="118"/>
      <c r="F51" s="299" t="str">
        <f>IF(F50&gt;25,"Mediana","Média")</f>
        <v>Média</v>
      </c>
      <c r="G51" s="117" t="s">
        <v>2</v>
      </c>
      <c r="H51" s="118"/>
      <c r="I51" s="299" t="str">
        <f>IF(I50&gt;25,"Mediana","Média")</f>
        <v>Média</v>
      </c>
      <c r="J51" s="440" t="s">
        <v>2</v>
      </c>
      <c r="K51" s="441"/>
      <c r="L51" s="444" t="str">
        <f>IF(L50&gt;25,"Mediana","Média")</f>
        <v>Média</v>
      </c>
      <c r="M51" s="312" t="s">
        <v>2</v>
      </c>
      <c r="N51" s="118"/>
      <c r="O51" s="299" t="str">
        <f>IF(O50&gt;25,"Mediana","Média")</f>
        <v>Média</v>
      </c>
    </row>
    <row r="52" spans="1:15" x14ac:dyDescent="0.25">
      <c r="A52" s="117" t="s">
        <v>3</v>
      </c>
      <c r="B52" s="118"/>
      <c r="C52" s="120">
        <f>MIN(I218:I223)</f>
        <v>4.8899999999999997</v>
      </c>
      <c r="D52" s="117" t="s">
        <v>3</v>
      </c>
      <c r="E52" s="118"/>
      <c r="F52" s="120">
        <f>MIN(I229:I231)</f>
        <v>4.95</v>
      </c>
      <c r="G52" s="117" t="s">
        <v>3</v>
      </c>
      <c r="H52" s="118"/>
      <c r="I52" s="120">
        <f>MIN(I238:I244)</f>
        <v>4.3499999999999996</v>
      </c>
      <c r="J52" s="440" t="s">
        <v>3</v>
      </c>
      <c r="K52" s="441"/>
      <c r="L52" s="442">
        <f>MIN(I252:I259)</f>
        <v>6.98</v>
      </c>
      <c r="M52" s="312" t="s">
        <v>3</v>
      </c>
      <c r="N52" s="118"/>
      <c r="O52" s="120">
        <f>MIN(I265:I267)</f>
        <v>6.14</v>
      </c>
    </row>
    <row r="53" spans="1:15" x14ac:dyDescent="0.25">
      <c r="A53" s="130"/>
      <c r="B53" s="123"/>
      <c r="C53" s="124"/>
      <c r="D53" s="130"/>
      <c r="E53" s="123"/>
      <c r="F53" s="124"/>
      <c r="G53" s="130"/>
      <c r="H53" s="123"/>
      <c r="I53" s="124"/>
      <c r="J53" s="450"/>
      <c r="K53" s="451"/>
      <c r="L53" s="449"/>
      <c r="M53" s="315"/>
      <c r="N53" s="123"/>
      <c r="O53" s="124"/>
    </row>
    <row r="54" spans="1:15" ht="15.75" thickBot="1" x14ac:dyDescent="0.3">
      <c r="A54" s="162"/>
      <c r="B54" s="128"/>
      <c r="C54" s="129"/>
      <c r="D54" s="162"/>
      <c r="E54" s="128"/>
      <c r="F54" s="129"/>
      <c r="G54" s="162"/>
      <c r="H54" s="128"/>
      <c r="I54" s="129"/>
      <c r="J54" s="452"/>
      <c r="K54" s="446"/>
      <c r="L54" s="447"/>
      <c r="M54" s="316"/>
      <c r="N54" s="128"/>
      <c r="O54" s="129"/>
    </row>
    <row r="55" spans="1:15" x14ac:dyDescent="0.25">
      <c r="A55" s="125" t="s">
        <v>246</v>
      </c>
      <c r="B55" s="126"/>
      <c r="C55" s="124"/>
      <c r="D55" s="125" t="s">
        <v>248</v>
      </c>
      <c r="E55" s="126"/>
      <c r="F55" s="124"/>
      <c r="G55" s="125" t="s">
        <v>250</v>
      </c>
      <c r="H55" s="126"/>
      <c r="I55" s="124"/>
      <c r="J55" s="125" t="s">
        <v>252</v>
      </c>
      <c r="K55" s="448"/>
      <c r="L55" s="449"/>
      <c r="M55" s="314" t="s">
        <v>254</v>
      </c>
      <c r="N55" s="126"/>
      <c r="O55" s="124"/>
    </row>
    <row r="56" spans="1:15" x14ac:dyDescent="0.25">
      <c r="A56" s="117" t="s">
        <v>0</v>
      </c>
      <c r="B56" s="118"/>
      <c r="C56" s="120">
        <f>AVERAGE(I224:I228)</f>
        <v>7.0180000000000007</v>
      </c>
      <c r="D56" s="117" t="s">
        <v>0</v>
      </c>
      <c r="E56" s="118"/>
      <c r="F56" s="120">
        <f>AVERAGE(I232:I237)</f>
        <v>4.6050000000000004</v>
      </c>
      <c r="G56" s="117" t="s">
        <v>0</v>
      </c>
      <c r="H56" s="118"/>
      <c r="I56" s="120">
        <f>AVERAGE(I246:I251)</f>
        <v>5.0183333333333335</v>
      </c>
      <c r="J56" s="117" t="s">
        <v>0</v>
      </c>
      <c r="K56" s="118"/>
      <c r="L56" s="120">
        <f>AVERAGE(I260:I264)</f>
        <v>5.9939999999999998</v>
      </c>
      <c r="M56" s="312" t="s">
        <v>0</v>
      </c>
      <c r="N56" s="118"/>
      <c r="O56" s="120">
        <f>AVERAGE(I268:I270)</f>
        <v>7.1833333333333336</v>
      </c>
    </row>
    <row r="57" spans="1:15" ht="25.5" x14ac:dyDescent="0.25">
      <c r="A57" s="117" t="s">
        <v>1</v>
      </c>
      <c r="B57" s="118"/>
      <c r="C57" s="120">
        <f>_xlfn.STDEV.S(I224:I228)</f>
        <v>1.2074435804624526</v>
      </c>
      <c r="D57" s="117" t="s">
        <v>1</v>
      </c>
      <c r="E57" s="118"/>
      <c r="F57" s="120">
        <f>_xlfn.STDEV.S(I232:I237)</f>
        <v>0.33619934562696602</v>
      </c>
      <c r="G57" s="117" t="s">
        <v>1</v>
      </c>
      <c r="H57" s="118"/>
      <c r="I57" s="120">
        <f>_xlfn.STDEV.S(I246:I251)</f>
        <v>1.0140496371808756</v>
      </c>
      <c r="J57" s="117" t="s">
        <v>1</v>
      </c>
      <c r="K57" s="118"/>
      <c r="L57" s="120">
        <f>_xlfn.STDEV.S(I260:I264)</f>
        <v>0.7313207230757286</v>
      </c>
      <c r="M57" s="312" t="s">
        <v>1</v>
      </c>
      <c r="N57" s="118"/>
      <c r="O57" s="120">
        <f>_xlfn.STDEV.S(I268:I270)</f>
        <v>0.2722743714221621</v>
      </c>
    </row>
    <row r="58" spans="1:15" ht="25.5" x14ac:dyDescent="0.25">
      <c r="A58" s="117" t="s">
        <v>16</v>
      </c>
      <c r="B58" s="118"/>
      <c r="C58" s="122">
        <f>(C57/C56)*100</f>
        <v>17.204952699664471</v>
      </c>
      <c r="D58" s="117" t="s">
        <v>16</v>
      </c>
      <c r="E58" s="118"/>
      <c r="F58" s="122">
        <f>(F57/F56)*100</f>
        <v>7.3007458333760251</v>
      </c>
      <c r="G58" s="117" t="s">
        <v>16</v>
      </c>
      <c r="H58" s="118"/>
      <c r="I58" s="122">
        <f>(I57/I56)*100</f>
        <v>20.206900774112434</v>
      </c>
      <c r="J58" s="117" t="s">
        <v>16</v>
      </c>
      <c r="K58" s="118"/>
      <c r="L58" s="122">
        <f>(L57/L56)*100</f>
        <v>12.200879597526338</v>
      </c>
      <c r="M58" s="312" t="s">
        <v>16</v>
      </c>
      <c r="N58" s="118"/>
      <c r="O58" s="122">
        <f>(O57/O56)*100</f>
        <v>3.7903624791948318</v>
      </c>
    </row>
    <row r="59" spans="1:15" x14ac:dyDescent="0.25">
      <c r="A59" s="117" t="s">
        <v>2</v>
      </c>
      <c r="B59" s="118"/>
      <c r="C59" s="299" t="str">
        <f>IF(C58&gt;25,"Mediana","Média")</f>
        <v>Média</v>
      </c>
      <c r="D59" s="117" t="s">
        <v>2</v>
      </c>
      <c r="E59" s="118"/>
      <c r="F59" s="299" t="str">
        <f>IF(F58&gt;25,"Mediana","Média")</f>
        <v>Média</v>
      </c>
      <c r="G59" s="117" t="s">
        <v>2</v>
      </c>
      <c r="H59" s="118"/>
      <c r="I59" s="299" t="str">
        <f>IF(I58&gt;25,"Mediana","Média")</f>
        <v>Média</v>
      </c>
      <c r="J59" s="117" t="s">
        <v>2</v>
      </c>
      <c r="K59" s="118"/>
      <c r="L59" s="569" t="str">
        <f>IF(L58&gt;25,"Mediana","Média")</f>
        <v>Média</v>
      </c>
      <c r="M59" s="312" t="s">
        <v>2</v>
      </c>
      <c r="N59" s="118"/>
      <c r="O59" s="299" t="str">
        <f>IF(O58&gt;25,"Mediana","Média")</f>
        <v>Média</v>
      </c>
    </row>
    <row r="60" spans="1:15" x14ac:dyDescent="0.25">
      <c r="A60" s="117" t="s">
        <v>3</v>
      </c>
      <c r="B60" s="118"/>
      <c r="C60" s="120">
        <f>MIN(I224:I228)</f>
        <v>5.99</v>
      </c>
      <c r="D60" s="117" t="s">
        <v>3</v>
      </c>
      <c r="E60" s="118"/>
      <c r="F60" s="120">
        <f>MIN(I232:I237)</f>
        <v>4.3499999999999996</v>
      </c>
      <c r="G60" s="117" t="s">
        <v>3</v>
      </c>
      <c r="H60" s="118"/>
      <c r="I60" s="120">
        <f>MIN(I245:I251)</f>
        <v>4.25</v>
      </c>
      <c r="J60" s="117" t="s">
        <v>3</v>
      </c>
      <c r="K60" s="118"/>
      <c r="L60" s="120">
        <f>MIN(I260:I264)</f>
        <v>5</v>
      </c>
      <c r="M60" s="312" t="s">
        <v>3</v>
      </c>
      <c r="N60" s="118"/>
      <c r="O60" s="120">
        <f>MIN(I268:I270)</f>
        <v>6.97</v>
      </c>
    </row>
    <row r="61" spans="1:15" x14ac:dyDescent="0.25">
      <c r="A61" s="137"/>
      <c r="B61" s="138"/>
      <c r="C61" s="152"/>
      <c r="D61" s="156"/>
      <c r="E61" s="139"/>
      <c r="F61" s="157"/>
      <c r="G61" s="160"/>
      <c r="H61" s="140"/>
      <c r="I61" s="163"/>
      <c r="J61" s="570"/>
      <c r="K61" s="571"/>
      <c r="L61" s="163"/>
      <c r="M61" s="315"/>
      <c r="N61" s="131"/>
      <c r="O61" s="141"/>
    </row>
    <row r="62" spans="1:15" ht="15.75" thickBot="1" x14ac:dyDescent="0.3">
      <c r="A62" s="142"/>
      <c r="B62" s="143"/>
      <c r="C62" s="153"/>
      <c r="D62" s="154"/>
      <c r="E62" s="144"/>
      <c r="F62" s="158"/>
      <c r="G62" s="161"/>
      <c r="H62" s="145"/>
      <c r="I62" s="164"/>
      <c r="J62" s="455"/>
      <c r="K62" s="456"/>
      <c r="L62" s="457"/>
      <c r="M62" s="316"/>
      <c r="N62" s="133"/>
      <c r="O62" s="134"/>
    </row>
    <row r="63" spans="1:15" x14ac:dyDescent="0.25">
      <c r="A63" s="113" t="s">
        <v>256</v>
      </c>
      <c r="B63" s="114"/>
      <c r="C63" s="116"/>
      <c r="D63" s="43"/>
      <c r="E63" s="45"/>
      <c r="F63" s="45"/>
      <c r="G63" s="111"/>
      <c r="H63" s="46"/>
      <c r="I63" s="38"/>
      <c r="J63" s="458"/>
      <c r="K63" s="458"/>
      <c r="L63" s="458"/>
    </row>
    <row r="64" spans="1:15" ht="15.75" thickBot="1" x14ac:dyDescent="0.3">
      <c r="A64" s="117" t="s">
        <v>0</v>
      </c>
      <c r="B64" s="118"/>
      <c r="C64" s="120">
        <f>AVERAGE(I272:I274)</f>
        <v>7.6066666666666665</v>
      </c>
      <c r="D64" s="43"/>
      <c r="E64" s="45"/>
      <c r="F64" s="45"/>
      <c r="G64" s="111"/>
      <c r="H64" s="46"/>
      <c r="I64" s="38"/>
      <c r="J64" s="458"/>
      <c r="K64" s="458"/>
      <c r="L64" s="458"/>
    </row>
    <row r="65" spans="1:31" x14ac:dyDescent="0.25">
      <c r="A65" s="117" t="s">
        <v>1</v>
      </c>
      <c r="B65" s="118"/>
      <c r="C65" s="120">
        <f>_xlfn.STDEV.S(I272:I274)</f>
        <v>1.3251540790916914</v>
      </c>
      <c r="D65" s="43"/>
      <c r="E65" s="883" t="s">
        <v>648</v>
      </c>
      <c r="F65" s="884"/>
      <c r="G65" s="884"/>
      <c r="H65" s="884"/>
      <c r="I65" s="885"/>
      <c r="J65" s="458"/>
      <c r="K65" s="458"/>
      <c r="L65" s="458"/>
    </row>
    <row r="66" spans="1:31" x14ac:dyDescent="0.25">
      <c r="A66" s="117" t="s">
        <v>16</v>
      </c>
      <c r="B66" s="118"/>
      <c r="C66" s="122">
        <f>(C65/C64)*100</f>
        <v>17.420956342134421</v>
      </c>
      <c r="D66" s="43"/>
      <c r="E66" s="886"/>
      <c r="F66" s="887"/>
      <c r="G66" s="887"/>
      <c r="H66" s="887"/>
      <c r="I66" s="888"/>
      <c r="J66" s="458"/>
      <c r="K66" s="458"/>
      <c r="L66" s="458"/>
    </row>
    <row r="67" spans="1:31" x14ac:dyDescent="0.25">
      <c r="A67" s="117" t="s">
        <v>2</v>
      </c>
      <c r="B67" s="118"/>
      <c r="C67" s="299" t="str">
        <f>IF(C66&gt;25,"Mediana","Média")</f>
        <v>Média</v>
      </c>
      <c r="D67" s="43"/>
      <c r="E67" s="886"/>
      <c r="F67" s="887"/>
      <c r="G67" s="887"/>
      <c r="H67" s="887"/>
      <c r="I67" s="888"/>
      <c r="J67" s="458"/>
      <c r="K67" s="458"/>
      <c r="L67" s="458"/>
    </row>
    <row r="68" spans="1:31" ht="15.75" thickBot="1" x14ac:dyDescent="0.3">
      <c r="A68" s="149" t="s">
        <v>3</v>
      </c>
      <c r="B68" s="150"/>
      <c r="C68" s="151">
        <f>MIN(I271:I275)</f>
        <v>4.3499999999999996</v>
      </c>
      <c r="D68" s="43"/>
      <c r="E68" s="889"/>
      <c r="F68" s="890"/>
      <c r="G68" s="890"/>
      <c r="H68" s="890"/>
      <c r="I68" s="891"/>
      <c r="J68" s="458"/>
      <c r="K68" s="458"/>
      <c r="L68" s="458"/>
    </row>
    <row r="69" spans="1:31" ht="36" customHeight="1" thickBot="1" x14ac:dyDescent="0.3"/>
    <row r="70" spans="1:31" ht="15" customHeight="1" x14ac:dyDescent="0.25">
      <c r="A70" s="875" t="s">
        <v>4</v>
      </c>
      <c r="B70" s="972" t="s">
        <v>5</v>
      </c>
      <c r="C70" s="972" t="s">
        <v>6</v>
      </c>
      <c r="D70" s="972" t="s">
        <v>7</v>
      </c>
      <c r="E70" s="976" t="s">
        <v>17</v>
      </c>
      <c r="F70" s="984" t="s">
        <v>258</v>
      </c>
      <c r="G70" s="986" t="s">
        <v>8</v>
      </c>
      <c r="H70" s="892" t="s">
        <v>9</v>
      </c>
      <c r="I70" s="877" t="s">
        <v>10</v>
      </c>
      <c r="J70" s="982" t="s">
        <v>43</v>
      </c>
      <c r="K70" s="879" t="s">
        <v>19</v>
      </c>
      <c r="L70" s="881" t="s">
        <v>20</v>
      </c>
      <c r="M70" s="974" t="s">
        <v>11</v>
      </c>
      <c r="N70" s="978" t="s">
        <v>72</v>
      </c>
      <c r="O70" s="979"/>
      <c r="P70" s="967" t="s">
        <v>12</v>
      </c>
      <c r="Q70" s="968"/>
    </row>
    <row r="71" spans="1:31" s="6" customFormat="1" ht="45" customHeight="1" thickBot="1" x14ac:dyDescent="0.3">
      <c r="A71" s="876"/>
      <c r="B71" s="973"/>
      <c r="C71" s="973"/>
      <c r="D71" s="973"/>
      <c r="E71" s="977"/>
      <c r="F71" s="985"/>
      <c r="G71" s="973"/>
      <c r="H71" s="893"/>
      <c r="I71" s="878"/>
      <c r="J71" s="983"/>
      <c r="K71" s="880"/>
      <c r="L71" s="882"/>
      <c r="M71" s="975"/>
      <c r="N71" s="980"/>
      <c r="O71" s="981"/>
      <c r="P71" s="332" t="s">
        <v>13</v>
      </c>
      <c r="Q71" s="333" t="s">
        <v>14</v>
      </c>
      <c r="T71"/>
      <c r="U71"/>
      <c r="V71"/>
      <c r="W71"/>
      <c r="X71"/>
      <c r="Y71"/>
      <c r="Z71"/>
      <c r="AA71"/>
      <c r="AB71"/>
      <c r="AC71"/>
      <c r="AD71"/>
      <c r="AE71"/>
    </row>
    <row r="72" spans="1:31" ht="105" customHeight="1" x14ac:dyDescent="0.25">
      <c r="A72" s="860">
        <v>1</v>
      </c>
      <c r="B72" s="863" t="s">
        <v>547</v>
      </c>
      <c r="C72" s="866" t="s">
        <v>84</v>
      </c>
      <c r="D72" s="866">
        <v>40</v>
      </c>
      <c r="E72" s="168" t="s">
        <v>576</v>
      </c>
      <c r="F72" s="319" t="s">
        <v>579</v>
      </c>
      <c r="G72" s="327" t="s">
        <v>87</v>
      </c>
      <c r="H72" s="327" t="s">
        <v>44</v>
      </c>
      <c r="I72" s="285">
        <v>7.2</v>
      </c>
      <c r="J72" s="459">
        <f>AVERAGE(I72:I80)</f>
        <v>15.323333333333332</v>
      </c>
      <c r="K72" s="460">
        <f>(J72*30%)+J72</f>
        <v>19.920333333333332</v>
      </c>
      <c r="L72" s="461">
        <f>70%*J72</f>
        <v>10.726333333333333</v>
      </c>
      <c r="M72" s="264" t="str">
        <f t="shared" ref="M72:M80" si="0">IF(I72&gt;K$72,"EXCESSIVAMENTE ELEVADO",IF(I72&lt;L$72,"Inexequível","VÁLIDO"))</f>
        <v>Inexequível</v>
      </c>
      <c r="N72" s="266">
        <f>I72/J72</f>
        <v>0.46987165542745274</v>
      </c>
      <c r="O72" s="400" t="s">
        <v>525</v>
      </c>
      <c r="P72" s="869">
        <f>TRUNC(AVERAGE(I74:I78),2)</f>
        <v>13.55</v>
      </c>
      <c r="Q72" s="872">
        <f>D72*P72</f>
        <v>542</v>
      </c>
      <c r="Y72" s="25"/>
    </row>
    <row r="73" spans="1:31" ht="91.9" customHeight="1" x14ac:dyDescent="0.25">
      <c r="A73" s="861"/>
      <c r="B73" s="864"/>
      <c r="C73" s="867"/>
      <c r="D73" s="867"/>
      <c r="E73" s="174" t="s">
        <v>658</v>
      </c>
      <c r="F73" s="177" t="s">
        <v>579</v>
      </c>
      <c r="G73" s="178" t="s">
        <v>581</v>
      </c>
      <c r="H73" s="178" t="s">
        <v>44</v>
      </c>
      <c r="I73" s="286">
        <v>10.3</v>
      </c>
      <c r="J73" s="462"/>
      <c r="K73" s="463">
        <f>(J73*30%)+J73</f>
        <v>0</v>
      </c>
      <c r="L73" s="464">
        <f>70%*J73</f>
        <v>0</v>
      </c>
      <c r="M73" s="262" t="str">
        <f t="shared" si="0"/>
        <v>Inexequível</v>
      </c>
      <c r="N73" s="321"/>
      <c r="O73" s="401"/>
      <c r="P73" s="870"/>
      <c r="Q73" s="873"/>
    </row>
    <row r="74" spans="1:31" ht="91.9" customHeight="1" x14ac:dyDescent="0.25">
      <c r="A74" s="861"/>
      <c r="B74" s="864"/>
      <c r="C74" s="867"/>
      <c r="D74" s="867"/>
      <c r="E74" s="171" t="s">
        <v>577</v>
      </c>
      <c r="F74" s="177" t="s">
        <v>579</v>
      </c>
      <c r="G74" s="185" t="s">
        <v>86</v>
      </c>
      <c r="H74" s="185" t="s">
        <v>42</v>
      </c>
      <c r="I74" s="182">
        <v>10.75</v>
      </c>
      <c r="J74" s="462"/>
      <c r="K74" s="463"/>
      <c r="L74" s="464"/>
      <c r="M74" s="262" t="str">
        <f t="shared" si="0"/>
        <v>VÁLIDO</v>
      </c>
      <c r="N74" s="257"/>
      <c r="O74" s="402"/>
      <c r="P74" s="870"/>
      <c r="Q74" s="873"/>
    </row>
    <row r="75" spans="1:31" ht="51.6" customHeight="1" x14ac:dyDescent="0.25">
      <c r="A75" s="861"/>
      <c r="B75" s="864"/>
      <c r="C75" s="867"/>
      <c r="D75" s="867"/>
      <c r="E75" s="177" t="s">
        <v>353</v>
      </c>
      <c r="F75" s="177" t="s">
        <v>146</v>
      </c>
      <c r="G75" s="178" t="s">
        <v>354</v>
      </c>
      <c r="H75" s="178"/>
      <c r="I75" s="286">
        <v>12.9</v>
      </c>
      <c r="J75" s="462"/>
      <c r="K75" s="465"/>
      <c r="L75" s="466"/>
      <c r="M75" s="262" t="str">
        <f t="shared" si="0"/>
        <v>VÁLIDO</v>
      </c>
      <c r="N75" s="321"/>
      <c r="O75" s="322"/>
      <c r="P75" s="870"/>
      <c r="Q75" s="873"/>
    </row>
    <row r="76" spans="1:31" ht="87.6" customHeight="1" x14ac:dyDescent="0.25">
      <c r="A76" s="861"/>
      <c r="B76" s="864"/>
      <c r="C76" s="867"/>
      <c r="D76" s="867"/>
      <c r="E76" s="323" t="s">
        <v>580</v>
      </c>
      <c r="F76" s="177" t="s">
        <v>579</v>
      </c>
      <c r="G76" s="178" t="s">
        <v>337</v>
      </c>
      <c r="H76" s="178" t="s">
        <v>44</v>
      </c>
      <c r="I76" s="286">
        <v>13.04</v>
      </c>
      <c r="J76" s="462"/>
      <c r="K76" s="463"/>
      <c r="L76" s="464"/>
      <c r="M76" s="262" t="str">
        <f t="shared" si="0"/>
        <v>VÁLIDO</v>
      </c>
      <c r="N76" s="321"/>
      <c r="O76" s="322"/>
      <c r="P76" s="870"/>
      <c r="Q76" s="873"/>
      <c r="Y76" s="25"/>
    </row>
    <row r="77" spans="1:31" ht="87.6" customHeight="1" x14ac:dyDescent="0.25">
      <c r="A77" s="861"/>
      <c r="B77" s="864"/>
      <c r="C77" s="867"/>
      <c r="D77" s="867"/>
      <c r="E77" s="323" t="s">
        <v>584</v>
      </c>
      <c r="F77" s="177" t="s">
        <v>579</v>
      </c>
      <c r="G77" s="185" t="s">
        <v>582</v>
      </c>
      <c r="H77" s="325" t="s">
        <v>583</v>
      </c>
      <c r="I77" s="286">
        <v>13.1</v>
      </c>
      <c r="J77" s="462"/>
      <c r="K77" s="463"/>
      <c r="L77" s="464"/>
      <c r="M77" s="262" t="str">
        <f t="shared" si="0"/>
        <v>VÁLIDO</v>
      </c>
      <c r="N77" s="321"/>
      <c r="O77" s="322"/>
      <c r="P77" s="870"/>
      <c r="Q77" s="873"/>
      <c r="Y77" s="25"/>
    </row>
    <row r="78" spans="1:31" ht="64.900000000000006" customHeight="1" x14ac:dyDescent="0.25">
      <c r="A78" s="861"/>
      <c r="B78" s="864"/>
      <c r="C78" s="867"/>
      <c r="D78" s="867"/>
      <c r="E78" s="323" t="s">
        <v>578</v>
      </c>
      <c r="F78" s="177" t="s">
        <v>579</v>
      </c>
      <c r="G78" s="178" t="s">
        <v>587</v>
      </c>
      <c r="H78" s="178" t="s">
        <v>42</v>
      </c>
      <c r="I78" s="286">
        <v>18</v>
      </c>
      <c r="J78" s="462"/>
      <c r="K78" s="463"/>
      <c r="L78" s="464"/>
      <c r="M78" s="262" t="str">
        <f t="shared" si="0"/>
        <v>VÁLIDO</v>
      </c>
      <c r="N78" s="321"/>
      <c r="O78" s="322"/>
      <c r="P78" s="870"/>
      <c r="Q78" s="873"/>
      <c r="Y78" s="25"/>
    </row>
    <row r="79" spans="1:31" ht="86.45" customHeight="1" x14ac:dyDescent="0.25">
      <c r="A79" s="861"/>
      <c r="B79" s="864"/>
      <c r="C79" s="867"/>
      <c r="D79" s="867"/>
      <c r="E79" s="177" t="s">
        <v>88</v>
      </c>
      <c r="F79" s="177" t="s">
        <v>146</v>
      </c>
      <c r="G79" s="178" t="s">
        <v>352</v>
      </c>
      <c r="H79" s="178" t="s">
        <v>74</v>
      </c>
      <c r="I79" s="286">
        <v>22.9</v>
      </c>
      <c r="J79" s="462"/>
      <c r="K79" s="463"/>
      <c r="L79" s="464"/>
      <c r="M79" s="262" t="str">
        <f t="shared" si="0"/>
        <v>EXCESSIVAMENTE ELEVADO</v>
      </c>
      <c r="N79" s="321">
        <f>(I79-J72)/J72</f>
        <v>0.49445290406787035</v>
      </c>
      <c r="O79" s="324" t="s">
        <v>73</v>
      </c>
      <c r="P79" s="870"/>
      <c r="Q79" s="873"/>
      <c r="Y79" s="25"/>
    </row>
    <row r="80" spans="1:31" ht="72.599999999999994" customHeight="1" thickBot="1" x14ac:dyDescent="0.3">
      <c r="A80" s="862"/>
      <c r="B80" s="865"/>
      <c r="C80" s="868"/>
      <c r="D80" s="868"/>
      <c r="E80" s="194" t="s">
        <v>90</v>
      </c>
      <c r="F80" s="194" t="s">
        <v>146</v>
      </c>
      <c r="G80" s="184" t="s">
        <v>91</v>
      </c>
      <c r="H80" s="184" t="s">
        <v>74</v>
      </c>
      <c r="I80" s="287">
        <v>29.72</v>
      </c>
      <c r="J80" s="467"/>
      <c r="K80" s="468"/>
      <c r="L80" s="469"/>
      <c r="M80" s="265" t="str">
        <f t="shared" si="0"/>
        <v>EXCESSIVAMENTE ELEVADO</v>
      </c>
      <c r="N80" s="260">
        <f>(I80-J72)/J72</f>
        <v>0.93952577768109646</v>
      </c>
      <c r="O80" s="261" t="s">
        <v>73</v>
      </c>
      <c r="P80" s="871"/>
      <c r="Q80" s="897"/>
      <c r="Y80" s="25"/>
    </row>
    <row r="81" spans="1:25" ht="43.9" customHeight="1" x14ac:dyDescent="0.25">
      <c r="A81" s="860">
        <v>2</v>
      </c>
      <c r="B81" s="863" t="s">
        <v>548</v>
      </c>
      <c r="C81" s="866" t="s">
        <v>6</v>
      </c>
      <c r="D81" s="866">
        <v>30</v>
      </c>
      <c r="E81" s="329" t="s">
        <v>94</v>
      </c>
      <c r="F81" s="177" t="s">
        <v>579</v>
      </c>
      <c r="G81" s="327" t="s">
        <v>95</v>
      </c>
      <c r="H81" s="327" t="s">
        <v>44</v>
      </c>
      <c r="I81" s="285">
        <v>13.3</v>
      </c>
      <c r="J81" s="894">
        <f>AVERAGE(I81:I84)</f>
        <v>16.11</v>
      </c>
      <c r="K81" s="460">
        <f>(J81*30%)+J81</f>
        <v>20.942999999999998</v>
      </c>
      <c r="L81" s="461">
        <f>70%*J81</f>
        <v>11.276999999999999</v>
      </c>
      <c r="M81" s="264" t="str">
        <f>IF(I81&gt;K81,"EXCESSIVAMENTE ELEVADO",IF(I81&lt;L81,"Inexequível","VÁLIDO"))</f>
        <v>VÁLIDO</v>
      </c>
      <c r="N81" s="302"/>
      <c r="O81" s="303"/>
      <c r="P81" s="869">
        <f>TRUNC(AVERAGE(I81:I84),2)</f>
        <v>16.11</v>
      </c>
      <c r="Q81" s="872">
        <f>D81*P81</f>
        <v>483.29999999999995</v>
      </c>
      <c r="Y81" s="25"/>
    </row>
    <row r="82" spans="1:25" ht="43.9" customHeight="1" x14ac:dyDescent="0.25">
      <c r="A82" s="861"/>
      <c r="B82" s="864"/>
      <c r="C82" s="867"/>
      <c r="D82" s="867"/>
      <c r="E82" s="330" t="s">
        <v>92</v>
      </c>
      <c r="F82" s="326" t="s">
        <v>589</v>
      </c>
      <c r="G82" s="178" t="s">
        <v>93</v>
      </c>
      <c r="H82" s="178" t="s">
        <v>44</v>
      </c>
      <c r="I82" s="286">
        <v>15.72</v>
      </c>
      <c r="J82" s="895"/>
      <c r="K82" s="463"/>
      <c r="L82" s="464"/>
      <c r="M82" s="262" t="str">
        <f>IF(I82&gt;K81,"EXCESSIVAMENTE ELEVADO",IF(I82&lt;L81,"Inexequível","VÁLIDO"))</f>
        <v>VÁLIDO</v>
      </c>
      <c r="N82" s="267"/>
      <c r="O82" s="187"/>
      <c r="P82" s="870"/>
      <c r="Q82" s="873"/>
      <c r="Y82" s="25"/>
    </row>
    <row r="83" spans="1:25" ht="70.900000000000006" customHeight="1" x14ac:dyDescent="0.25">
      <c r="A83" s="861"/>
      <c r="B83" s="864"/>
      <c r="C83" s="867"/>
      <c r="D83" s="867"/>
      <c r="E83" s="328" t="s">
        <v>96</v>
      </c>
      <c r="F83" s="326" t="s">
        <v>146</v>
      </c>
      <c r="G83" s="178" t="s">
        <v>354</v>
      </c>
      <c r="H83" s="178"/>
      <c r="I83" s="286">
        <v>16.02</v>
      </c>
      <c r="J83" s="895"/>
      <c r="K83" s="470"/>
      <c r="L83" s="471"/>
      <c r="M83" s="262" t="str">
        <f>IF(I83&gt;K81,"EXCESSIVAMENTE ELEVADO",IF(I83&lt;L81,"Inexequível","VÁLIDO"))</f>
        <v>VÁLIDO</v>
      </c>
      <c r="N83" s="267"/>
      <c r="O83" s="187"/>
      <c r="P83" s="870"/>
      <c r="Q83" s="873"/>
      <c r="Y83" s="25"/>
    </row>
    <row r="84" spans="1:25" ht="76.150000000000006" customHeight="1" thickBot="1" x14ac:dyDescent="0.3">
      <c r="A84" s="862"/>
      <c r="B84" s="865"/>
      <c r="C84" s="868"/>
      <c r="D84" s="868"/>
      <c r="E84" s="331" t="s">
        <v>585</v>
      </c>
      <c r="F84" s="226" t="s">
        <v>146</v>
      </c>
      <c r="G84" s="184" t="s">
        <v>586</v>
      </c>
      <c r="H84" s="184" t="s">
        <v>42</v>
      </c>
      <c r="I84" s="287">
        <v>19.399999999999999</v>
      </c>
      <c r="J84" s="896"/>
      <c r="K84" s="468"/>
      <c r="L84" s="469"/>
      <c r="M84" s="265" t="str">
        <f>IF(I84&gt;K81,"EXCESSIVAMENTE ELEVADO",IF(I84&lt;L81,"Inexequível","VÁLIDO"))</f>
        <v>VÁLIDO</v>
      </c>
      <c r="N84" s="267"/>
      <c r="O84" s="187"/>
      <c r="P84" s="871"/>
      <c r="Q84" s="897"/>
      <c r="Y84" s="25"/>
    </row>
    <row r="85" spans="1:25" ht="110.25" customHeight="1" x14ac:dyDescent="0.25">
      <c r="A85" s="860">
        <v>3</v>
      </c>
      <c r="B85" s="863" t="s">
        <v>549</v>
      </c>
      <c r="C85" s="866" t="s">
        <v>6</v>
      </c>
      <c r="D85" s="866">
        <v>100</v>
      </c>
      <c r="E85" s="195" t="s">
        <v>588</v>
      </c>
      <c r="F85" s="334" t="s">
        <v>85</v>
      </c>
      <c r="G85" s="334" t="s">
        <v>100</v>
      </c>
      <c r="H85" s="334" t="s">
        <v>44</v>
      </c>
      <c r="I85" s="335">
        <v>3.37</v>
      </c>
      <c r="J85" s="459">
        <f>AVERAGE(I85:I92)</f>
        <v>5.7850000000000001</v>
      </c>
      <c r="K85" s="460">
        <f>(J85*30%)+J85</f>
        <v>7.5205000000000002</v>
      </c>
      <c r="L85" s="461">
        <f>70%*J85</f>
        <v>4.0495000000000001</v>
      </c>
      <c r="M85" s="264" t="str">
        <f t="shared" ref="M85:M92" si="1">IF(I85&gt;K$85,"EXCESSIVAMENTE ELEVADO",IF(I85&lt;L$85,"INEXEQUÍVEL","VÁLIDO"))</f>
        <v>INEXEQUÍVEL</v>
      </c>
      <c r="N85" s="266">
        <f>I85/J85</f>
        <v>0.58254105445116677</v>
      </c>
      <c r="O85" s="400" t="s">
        <v>525</v>
      </c>
      <c r="P85" s="961">
        <f>TRUNC(AVERAGE(I87:I90),2)</f>
        <v>5.62</v>
      </c>
      <c r="Q85" s="872">
        <f>P85*D85</f>
        <v>562</v>
      </c>
      <c r="Y85" s="25"/>
    </row>
    <row r="86" spans="1:25" ht="47.25" x14ac:dyDescent="0.25">
      <c r="A86" s="861"/>
      <c r="B86" s="864"/>
      <c r="C86" s="867"/>
      <c r="D86" s="867"/>
      <c r="E86" s="178" t="s">
        <v>103</v>
      </c>
      <c r="F86" s="178" t="s">
        <v>146</v>
      </c>
      <c r="G86" s="178" t="s">
        <v>104</v>
      </c>
      <c r="H86" s="178"/>
      <c r="I86" s="286">
        <v>3.69</v>
      </c>
      <c r="J86" s="462"/>
      <c r="K86" s="463"/>
      <c r="L86" s="464"/>
      <c r="M86" s="262" t="str">
        <f t="shared" si="1"/>
        <v>INEXEQUÍVEL</v>
      </c>
      <c r="N86" s="321">
        <f>I86/J85</f>
        <v>0.63785652549697491</v>
      </c>
      <c r="O86" s="401" t="s">
        <v>524</v>
      </c>
      <c r="P86" s="962"/>
      <c r="Q86" s="873"/>
      <c r="Y86" s="25"/>
    </row>
    <row r="87" spans="1:25" ht="75" customHeight="1" x14ac:dyDescent="0.25">
      <c r="A87" s="861"/>
      <c r="B87" s="864"/>
      <c r="C87" s="867"/>
      <c r="D87" s="867"/>
      <c r="E87" s="192" t="s">
        <v>598</v>
      </c>
      <c r="F87" s="177" t="s">
        <v>579</v>
      </c>
      <c r="G87" s="178" t="s">
        <v>599</v>
      </c>
      <c r="H87" s="192"/>
      <c r="I87" s="286">
        <v>4.67</v>
      </c>
      <c r="J87" s="462"/>
      <c r="K87" s="463"/>
      <c r="L87" s="464"/>
      <c r="M87" s="262" t="str">
        <f t="shared" si="1"/>
        <v>VÁLIDO</v>
      </c>
      <c r="N87" s="257"/>
      <c r="O87" s="402"/>
      <c r="P87" s="962"/>
      <c r="Q87" s="873"/>
      <c r="Y87" s="25"/>
    </row>
    <row r="88" spans="1:25" ht="47.25" x14ac:dyDescent="0.25">
      <c r="A88" s="861"/>
      <c r="B88" s="864"/>
      <c r="C88" s="867"/>
      <c r="D88" s="867"/>
      <c r="E88" s="178" t="s">
        <v>101</v>
      </c>
      <c r="F88" s="178" t="s">
        <v>146</v>
      </c>
      <c r="G88" s="178" t="s">
        <v>102</v>
      </c>
      <c r="H88" s="178"/>
      <c r="I88" s="286">
        <v>5.49</v>
      </c>
      <c r="J88" s="462"/>
      <c r="K88" s="463"/>
      <c r="L88" s="464"/>
      <c r="M88" s="262" t="str">
        <f t="shared" si="1"/>
        <v>VÁLIDO</v>
      </c>
      <c r="N88" s="267"/>
      <c r="O88" s="187"/>
      <c r="P88" s="962"/>
      <c r="Q88" s="873"/>
      <c r="Y88" s="25"/>
    </row>
    <row r="89" spans="1:25" ht="68.45" customHeight="1" x14ac:dyDescent="0.25">
      <c r="A89" s="861"/>
      <c r="B89" s="864"/>
      <c r="C89" s="867"/>
      <c r="D89" s="867"/>
      <c r="E89" s="192" t="s">
        <v>593</v>
      </c>
      <c r="F89" s="177" t="s">
        <v>579</v>
      </c>
      <c r="G89" s="178" t="s">
        <v>594</v>
      </c>
      <c r="H89" s="178" t="s">
        <v>44</v>
      </c>
      <c r="I89" s="286">
        <v>6.08</v>
      </c>
      <c r="J89" s="462"/>
      <c r="K89" s="463"/>
      <c r="L89" s="464"/>
      <c r="M89" s="262" t="str">
        <f t="shared" si="1"/>
        <v>VÁLIDO</v>
      </c>
      <c r="N89" s="321"/>
      <c r="O89" s="322"/>
      <c r="P89" s="962"/>
      <c r="Q89" s="873"/>
      <c r="Y89" s="25"/>
    </row>
    <row r="90" spans="1:25" ht="62.25" customHeight="1" x14ac:dyDescent="0.25">
      <c r="A90" s="861"/>
      <c r="B90" s="864"/>
      <c r="C90" s="867"/>
      <c r="D90" s="867"/>
      <c r="E90" s="192" t="s">
        <v>591</v>
      </c>
      <c r="F90" s="177" t="s">
        <v>579</v>
      </c>
      <c r="G90" s="178" t="s">
        <v>98</v>
      </c>
      <c r="H90" s="178" t="s">
        <v>44</v>
      </c>
      <c r="I90" s="286">
        <v>6.24</v>
      </c>
      <c r="J90" s="462"/>
      <c r="K90" s="470"/>
      <c r="L90" s="471"/>
      <c r="M90" s="262" t="str">
        <f t="shared" si="1"/>
        <v>VÁLIDO</v>
      </c>
      <c r="N90" s="321"/>
      <c r="O90" s="322"/>
      <c r="P90" s="962"/>
      <c r="Q90" s="873"/>
      <c r="X90">
        <f>I91/J85</f>
        <v>1.3465859982713915</v>
      </c>
      <c r="Y90" s="25"/>
    </row>
    <row r="91" spans="1:25" ht="62.25" customHeight="1" x14ac:dyDescent="0.25">
      <c r="A91" s="861"/>
      <c r="B91" s="864"/>
      <c r="C91" s="867"/>
      <c r="D91" s="867"/>
      <c r="E91" s="336" t="s">
        <v>597</v>
      </c>
      <c r="F91" s="179" t="s">
        <v>579</v>
      </c>
      <c r="G91" s="180" t="s">
        <v>590</v>
      </c>
      <c r="H91" s="180" t="s">
        <v>44</v>
      </c>
      <c r="I91" s="306">
        <v>7.79</v>
      </c>
      <c r="J91" s="462"/>
      <c r="K91" s="470"/>
      <c r="L91" s="471"/>
      <c r="M91" s="262" t="str">
        <f t="shared" si="1"/>
        <v>EXCESSIVAMENTE ELEVADO</v>
      </c>
      <c r="N91" s="321">
        <f>(I91-J85)/J85</f>
        <v>0.34658599827139153</v>
      </c>
      <c r="O91" s="324" t="s">
        <v>73</v>
      </c>
      <c r="P91" s="962"/>
      <c r="Q91" s="873"/>
      <c r="Y91" s="25"/>
    </row>
    <row r="92" spans="1:25" ht="67.150000000000006" customHeight="1" thickBot="1" x14ac:dyDescent="0.3">
      <c r="A92" s="861"/>
      <c r="B92" s="864"/>
      <c r="C92" s="867"/>
      <c r="D92" s="867"/>
      <c r="E92" s="336" t="s">
        <v>595</v>
      </c>
      <c r="F92" s="179" t="s">
        <v>579</v>
      </c>
      <c r="G92" s="180" t="s">
        <v>596</v>
      </c>
      <c r="H92" s="180" t="s">
        <v>42</v>
      </c>
      <c r="I92" s="306">
        <v>8.9499999999999993</v>
      </c>
      <c r="J92" s="462"/>
      <c r="K92" s="470"/>
      <c r="L92" s="471"/>
      <c r="M92" s="263" t="str">
        <f t="shared" si="1"/>
        <v>EXCESSIVAMENTE ELEVADO</v>
      </c>
      <c r="N92" s="257">
        <f>(I92-J85)/J85</f>
        <v>0.54710458081244584</v>
      </c>
      <c r="O92" s="259" t="s">
        <v>73</v>
      </c>
      <c r="P92" s="962"/>
      <c r="Q92" s="873"/>
      <c r="X92" s="338">
        <f>X90/J85</f>
        <v>0.23277199624397432</v>
      </c>
      <c r="Y92" s="337"/>
    </row>
    <row r="93" spans="1:25" ht="97.15" customHeight="1" x14ac:dyDescent="0.25">
      <c r="A93" s="860">
        <v>4</v>
      </c>
      <c r="B93" s="863" t="s">
        <v>550</v>
      </c>
      <c r="C93" s="866" t="s">
        <v>6</v>
      </c>
      <c r="D93" s="866">
        <v>80</v>
      </c>
      <c r="E93" s="327" t="s">
        <v>111</v>
      </c>
      <c r="F93" s="327" t="s">
        <v>146</v>
      </c>
      <c r="G93" s="327" t="s">
        <v>112</v>
      </c>
      <c r="H93" s="351"/>
      <c r="I93" s="335">
        <v>3.39</v>
      </c>
      <c r="J93" s="894">
        <f>AVERAGE(I93:I100)</f>
        <v>4.3775000000000004</v>
      </c>
      <c r="K93" s="460">
        <f>(J93*30%)+J93</f>
        <v>5.6907500000000004</v>
      </c>
      <c r="L93" s="461">
        <f>70%*J93</f>
        <v>3.0642499999999999</v>
      </c>
      <c r="M93" s="264" t="str">
        <f t="shared" ref="M93:M100" si="2">IF(I93&gt;K$93,"EXCESSIVAMENTE ELEVADO",IF(I93&lt;L$93,"INEXEQUÍVEL","VÁLIDO"))</f>
        <v>VÁLIDO</v>
      </c>
      <c r="N93" s="302"/>
      <c r="O93" s="303"/>
      <c r="P93" s="869">
        <f>TRUNC(AVERAGE(I93:I100),2)</f>
        <v>4.37</v>
      </c>
      <c r="Q93" s="872">
        <f>P93*D93</f>
        <v>349.6</v>
      </c>
      <c r="Y93" s="25"/>
    </row>
    <row r="94" spans="1:25" ht="54.6" customHeight="1" x14ac:dyDescent="0.25">
      <c r="A94" s="861"/>
      <c r="B94" s="864"/>
      <c r="C94" s="867"/>
      <c r="D94" s="867"/>
      <c r="E94" s="352" t="s">
        <v>600</v>
      </c>
      <c r="F94" s="179" t="s">
        <v>579</v>
      </c>
      <c r="G94" s="178" t="s">
        <v>603</v>
      </c>
      <c r="H94" s="178" t="s">
        <v>42</v>
      </c>
      <c r="I94" s="286">
        <v>3.72</v>
      </c>
      <c r="J94" s="895"/>
      <c r="K94" s="463"/>
      <c r="L94" s="464"/>
      <c r="M94" s="262" t="str">
        <f t="shared" si="2"/>
        <v>VÁLIDO</v>
      </c>
      <c r="N94" s="267"/>
      <c r="O94" s="187"/>
      <c r="P94" s="870"/>
      <c r="Q94" s="873"/>
      <c r="Y94" s="25"/>
    </row>
    <row r="95" spans="1:25" ht="67.150000000000006" customHeight="1" x14ac:dyDescent="0.25">
      <c r="A95" s="861"/>
      <c r="B95" s="864"/>
      <c r="C95" s="867"/>
      <c r="D95" s="867"/>
      <c r="E95" s="174" t="s">
        <v>602</v>
      </c>
      <c r="F95" s="179" t="s">
        <v>579</v>
      </c>
      <c r="G95" s="178" t="s">
        <v>603</v>
      </c>
      <c r="H95" s="178" t="s">
        <v>42</v>
      </c>
      <c r="I95" s="286">
        <v>3.75</v>
      </c>
      <c r="J95" s="895"/>
      <c r="K95" s="463"/>
      <c r="L95" s="464"/>
      <c r="M95" s="262" t="str">
        <f t="shared" si="2"/>
        <v>VÁLIDO</v>
      </c>
      <c r="N95" s="267"/>
      <c r="O95" s="187"/>
      <c r="P95" s="870"/>
      <c r="Q95" s="873"/>
      <c r="Y95" s="25"/>
    </row>
    <row r="96" spans="1:25" ht="47.25" x14ac:dyDescent="0.25">
      <c r="A96" s="861"/>
      <c r="B96" s="864"/>
      <c r="C96" s="867"/>
      <c r="D96" s="867"/>
      <c r="E96" s="171" t="s">
        <v>601</v>
      </c>
      <c r="F96" s="179" t="s">
        <v>579</v>
      </c>
      <c r="G96" s="185" t="s">
        <v>93</v>
      </c>
      <c r="H96" s="171" t="s">
        <v>44</v>
      </c>
      <c r="I96" s="182">
        <v>4</v>
      </c>
      <c r="J96" s="895"/>
      <c r="K96" s="463"/>
      <c r="L96" s="464"/>
      <c r="M96" s="262" t="str">
        <f t="shared" si="2"/>
        <v>VÁLIDO</v>
      </c>
      <c r="N96" s="267"/>
      <c r="O96" s="187"/>
      <c r="P96" s="870"/>
      <c r="Q96" s="873"/>
      <c r="Y96" s="25"/>
    </row>
    <row r="97" spans="1:25" ht="47.25" x14ac:dyDescent="0.25">
      <c r="A97" s="861"/>
      <c r="B97" s="864"/>
      <c r="C97" s="867"/>
      <c r="D97" s="867"/>
      <c r="E97" s="178" t="s">
        <v>103</v>
      </c>
      <c r="F97" s="178" t="s">
        <v>146</v>
      </c>
      <c r="G97" s="178" t="s">
        <v>104</v>
      </c>
      <c r="H97" s="178"/>
      <c r="I97" s="286">
        <v>4.3899999999999997</v>
      </c>
      <c r="J97" s="895"/>
      <c r="K97" s="463"/>
      <c r="L97" s="464"/>
      <c r="M97" s="262" t="str">
        <f t="shared" si="2"/>
        <v>VÁLIDO</v>
      </c>
      <c r="N97" s="267"/>
      <c r="O97" s="187"/>
      <c r="P97" s="870"/>
      <c r="Q97" s="873"/>
      <c r="Y97" s="25"/>
    </row>
    <row r="98" spans="1:25" ht="94.15" customHeight="1" x14ac:dyDescent="0.25">
      <c r="A98" s="861"/>
      <c r="B98" s="864"/>
      <c r="C98" s="867"/>
      <c r="D98" s="867"/>
      <c r="E98" s="171" t="s">
        <v>604</v>
      </c>
      <c r="F98" s="179" t="s">
        <v>579</v>
      </c>
      <c r="G98" s="178" t="s">
        <v>605</v>
      </c>
      <c r="H98" s="178" t="s">
        <v>42</v>
      </c>
      <c r="I98" s="286">
        <v>5</v>
      </c>
      <c r="J98" s="895"/>
      <c r="K98" s="463"/>
      <c r="L98" s="464"/>
      <c r="M98" s="262" t="str">
        <f t="shared" si="2"/>
        <v>VÁLIDO</v>
      </c>
      <c r="N98" s="267"/>
      <c r="O98" s="187"/>
      <c r="P98" s="870"/>
      <c r="Q98" s="873"/>
      <c r="Y98" s="25"/>
    </row>
    <row r="99" spans="1:25" ht="63" x14ac:dyDescent="0.25">
      <c r="A99" s="861"/>
      <c r="B99" s="864"/>
      <c r="C99" s="867"/>
      <c r="D99" s="867"/>
      <c r="E99" s="171" t="s">
        <v>592</v>
      </c>
      <c r="F99" s="185" t="s">
        <v>579</v>
      </c>
      <c r="G99" s="185" t="s">
        <v>110</v>
      </c>
      <c r="H99" s="185" t="s">
        <v>42</v>
      </c>
      <c r="I99" s="182">
        <v>5.28</v>
      </c>
      <c r="J99" s="895"/>
      <c r="K99" s="463"/>
      <c r="L99" s="464"/>
      <c r="M99" s="262" t="str">
        <f t="shared" si="2"/>
        <v>VÁLIDO</v>
      </c>
      <c r="N99" s="267"/>
      <c r="O99" s="187"/>
      <c r="P99" s="870"/>
      <c r="Q99" s="873"/>
      <c r="Y99" s="25"/>
    </row>
    <row r="100" spans="1:25" ht="79.5" customHeight="1" thickBot="1" x14ac:dyDescent="0.3">
      <c r="A100" s="862"/>
      <c r="B100" s="865"/>
      <c r="C100" s="868"/>
      <c r="D100" s="868"/>
      <c r="E100" s="184" t="s">
        <v>101</v>
      </c>
      <c r="F100" s="184" t="s">
        <v>146</v>
      </c>
      <c r="G100" s="184" t="s">
        <v>102</v>
      </c>
      <c r="H100" s="184"/>
      <c r="I100" s="287">
        <v>5.49</v>
      </c>
      <c r="J100" s="896"/>
      <c r="K100" s="468"/>
      <c r="L100" s="469"/>
      <c r="M100" s="263" t="str">
        <f t="shared" si="2"/>
        <v>VÁLIDO</v>
      </c>
      <c r="N100" s="267"/>
      <c r="O100" s="187"/>
      <c r="P100" s="871"/>
      <c r="Q100" s="897"/>
      <c r="Y100" s="25"/>
    </row>
    <row r="101" spans="1:25" ht="31.15" customHeight="1" x14ac:dyDescent="0.25">
      <c r="A101" s="860">
        <v>5</v>
      </c>
      <c r="B101" s="863" t="s">
        <v>551</v>
      </c>
      <c r="C101" s="866" t="s">
        <v>6</v>
      </c>
      <c r="D101" s="866">
        <v>80</v>
      </c>
      <c r="E101" s="307" t="s">
        <v>99</v>
      </c>
      <c r="F101" s="185" t="s">
        <v>579</v>
      </c>
      <c r="G101" s="188" t="s">
        <v>95</v>
      </c>
      <c r="H101" s="188" t="s">
        <v>44</v>
      </c>
      <c r="I101" s="189">
        <v>3.31</v>
      </c>
      <c r="J101" s="894">
        <f>AVERAGE(I101:I108)</f>
        <v>4.3937500000000007</v>
      </c>
      <c r="K101" s="472"/>
      <c r="L101" s="473"/>
      <c r="M101" s="354" t="str">
        <f t="shared" ref="M101:M108" si="3">IF(I101&gt;K$103,"EXCESSIVAMENTE ELEVADO",IF(I101&lt;L$103,"INEXEQUÍVEL","VÁLIDO"))</f>
        <v>VÁLIDO</v>
      </c>
      <c r="N101" s="355"/>
      <c r="O101" s="303"/>
      <c r="P101" s="869">
        <f>TRUNC(AVERAGE(I101:I108),2)</f>
        <v>4.3899999999999997</v>
      </c>
      <c r="Q101" s="872">
        <f>P101*D101</f>
        <v>351.2</v>
      </c>
      <c r="Y101" s="25"/>
    </row>
    <row r="102" spans="1:25" ht="47.25" x14ac:dyDescent="0.25">
      <c r="A102" s="861"/>
      <c r="B102" s="864"/>
      <c r="C102" s="867"/>
      <c r="D102" s="867"/>
      <c r="E102" s="178" t="s">
        <v>103</v>
      </c>
      <c r="F102" s="178" t="s">
        <v>146</v>
      </c>
      <c r="G102" s="178" t="s">
        <v>104</v>
      </c>
      <c r="H102" s="178"/>
      <c r="I102" s="286">
        <v>3.69</v>
      </c>
      <c r="J102" s="895"/>
      <c r="K102" s="463"/>
      <c r="L102" s="464">
        <f>70%*J102</f>
        <v>0</v>
      </c>
      <c r="M102" s="356" t="str">
        <f t="shared" si="3"/>
        <v>VÁLIDO</v>
      </c>
      <c r="N102" s="353"/>
      <c r="O102" s="187"/>
      <c r="P102" s="870"/>
      <c r="Q102" s="873"/>
      <c r="U102">
        <f>70%*4.09</f>
        <v>2.8629999999999995</v>
      </c>
      <c r="Y102" s="25"/>
    </row>
    <row r="103" spans="1:25" ht="65.45" customHeight="1" x14ac:dyDescent="0.25">
      <c r="A103" s="861"/>
      <c r="B103" s="864"/>
      <c r="C103" s="867"/>
      <c r="D103" s="867"/>
      <c r="E103" s="174" t="s">
        <v>107</v>
      </c>
      <c r="F103" s="185" t="s">
        <v>579</v>
      </c>
      <c r="G103" s="178" t="s">
        <v>108</v>
      </c>
      <c r="H103" s="178" t="s">
        <v>42</v>
      </c>
      <c r="I103" s="286">
        <v>4.0999999999999996</v>
      </c>
      <c r="J103" s="895"/>
      <c r="K103" s="463">
        <f>(J101*30%)+J101</f>
        <v>5.7118750000000009</v>
      </c>
      <c r="L103" s="464">
        <f>70%*J101</f>
        <v>3.0756250000000005</v>
      </c>
      <c r="M103" s="356" t="str">
        <f t="shared" si="3"/>
        <v>VÁLIDO</v>
      </c>
      <c r="N103" s="353"/>
      <c r="O103" s="187"/>
      <c r="P103" s="870"/>
      <c r="Q103" s="873"/>
      <c r="Y103" s="25"/>
    </row>
    <row r="104" spans="1:25" ht="79.900000000000006" customHeight="1" x14ac:dyDescent="0.25">
      <c r="A104" s="861"/>
      <c r="B104" s="864"/>
      <c r="C104" s="867"/>
      <c r="D104" s="867"/>
      <c r="E104" s="171" t="s">
        <v>607</v>
      </c>
      <c r="F104" s="185" t="s">
        <v>579</v>
      </c>
      <c r="G104" s="178" t="s">
        <v>608</v>
      </c>
      <c r="H104" s="178" t="s">
        <v>42</v>
      </c>
      <c r="I104" s="306">
        <v>4.4000000000000004</v>
      </c>
      <c r="J104" s="895"/>
      <c r="K104" s="470"/>
      <c r="L104" s="471"/>
      <c r="M104" s="356" t="str">
        <f t="shared" si="3"/>
        <v>VÁLIDO</v>
      </c>
      <c r="N104" s="353"/>
      <c r="O104" s="187"/>
      <c r="P104" s="870"/>
      <c r="Q104" s="873"/>
      <c r="Y104" s="25"/>
    </row>
    <row r="105" spans="1:25" ht="79.900000000000006" customHeight="1" x14ac:dyDescent="0.25">
      <c r="A105" s="861"/>
      <c r="B105" s="864"/>
      <c r="C105" s="867"/>
      <c r="D105" s="867"/>
      <c r="E105" s="171" t="s">
        <v>609</v>
      </c>
      <c r="F105" s="185" t="s">
        <v>579</v>
      </c>
      <c r="G105" s="180" t="s">
        <v>610</v>
      </c>
      <c r="H105" s="180" t="s">
        <v>42</v>
      </c>
      <c r="I105" s="306">
        <v>4.49</v>
      </c>
      <c r="J105" s="895"/>
      <c r="K105" s="470"/>
      <c r="L105" s="471"/>
      <c r="M105" s="356" t="str">
        <f t="shared" si="3"/>
        <v>VÁLIDO</v>
      </c>
      <c r="N105" s="353"/>
      <c r="O105" s="187"/>
      <c r="P105" s="870"/>
      <c r="Q105" s="873"/>
      <c r="Y105" s="25"/>
    </row>
    <row r="106" spans="1:25" ht="79.900000000000006" customHeight="1" x14ac:dyDescent="0.25">
      <c r="A106" s="861"/>
      <c r="B106" s="864"/>
      <c r="C106" s="867"/>
      <c r="D106" s="867"/>
      <c r="E106" s="171" t="s">
        <v>606</v>
      </c>
      <c r="F106" s="185" t="s">
        <v>579</v>
      </c>
      <c r="G106" s="180" t="s">
        <v>613</v>
      </c>
      <c r="H106" s="180" t="s">
        <v>42</v>
      </c>
      <c r="I106" s="306">
        <v>4.49</v>
      </c>
      <c r="J106" s="895"/>
      <c r="K106" s="470"/>
      <c r="L106" s="471"/>
      <c r="M106" s="356" t="str">
        <f t="shared" si="3"/>
        <v>VÁLIDO</v>
      </c>
      <c r="N106" s="353"/>
      <c r="O106" s="187"/>
      <c r="P106" s="870"/>
      <c r="Q106" s="873"/>
      <c r="Y106" s="25"/>
    </row>
    <row r="107" spans="1:25" ht="79.900000000000006" customHeight="1" x14ac:dyDescent="0.25">
      <c r="A107" s="861"/>
      <c r="B107" s="864"/>
      <c r="C107" s="867"/>
      <c r="D107" s="867"/>
      <c r="E107" s="178" t="s">
        <v>356</v>
      </c>
      <c r="F107" s="178" t="s">
        <v>146</v>
      </c>
      <c r="G107" s="178" t="s">
        <v>355</v>
      </c>
      <c r="H107" s="181"/>
      <c r="I107" s="182">
        <v>5.24</v>
      </c>
      <c r="J107" s="895"/>
      <c r="K107" s="470"/>
      <c r="L107" s="471"/>
      <c r="M107" s="356" t="str">
        <f t="shared" si="3"/>
        <v>VÁLIDO</v>
      </c>
      <c r="N107" s="353"/>
      <c r="O107" s="187"/>
      <c r="P107" s="870"/>
      <c r="Q107" s="873"/>
      <c r="Y107" s="25"/>
    </row>
    <row r="108" spans="1:25" ht="96.75" customHeight="1" thickBot="1" x14ac:dyDescent="0.3">
      <c r="A108" s="861"/>
      <c r="B108" s="864"/>
      <c r="C108" s="867"/>
      <c r="D108" s="867"/>
      <c r="E108" s="360" t="s">
        <v>611</v>
      </c>
      <c r="F108" s="300" t="s">
        <v>579</v>
      </c>
      <c r="G108" s="180" t="s">
        <v>612</v>
      </c>
      <c r="H108" s="180" t="s">
        <v>42</v>
      </c>
      <c r="I108" s="364">
        <v>5.43</v>
      </c>
      <c r="J108" s="895"/>
      <c r="K108" s="470"/>
      <c r="L108" s="471"/>
      <c r="M108" s="359" t="str">
        <f t="shared" si="3"/>
        <v>VÁLIDO</v>
      </c>
      <c r="N108" s="353"/>
      <c r="O108" s="187"/>
      <c r="P108" s="870"/>
      <c r="Q108" s="873"/>
      <c r="Y108" s="25"/>
    </row>
    <row r="109" spans="1:25" ht="81" customHeight="1" x14ac:dyDescent="0.25">
      <c r="A109" s="915">
        <v>6</v>
      </c>
      <c r="B109" s="917" t="s">
        <v>552</v>
      </c>
      <c r="C109" s="919" t="s">
        <v>6</v>
      </c>
      <c r="D109" s="919">
        <v>80</v>
      </c>
      <c r="E109" s="195" t="s">
        <v>614</v>
      </c>
      <c r="F109" s="334" t="s">
        <v>579</v>
      </c>
      <c r="G109" s="327" t="s">
        <v>615</v>
      </c>
      <c r="H109" s="327" t="s">
        <v>42</v>
      </c>
      <c r="I109" s="285">
        <v>3.43</v>
      </c>
      <c r="J109" s="894">
        <f>AVERAGE(I109:I116)</f>
        <v>4.9412500000000001</v>
      </c>
      <c r="K109" s="460">
        <f>(J109*30%)+J109</f>
        <v>6.4236250000000004</v>
      </c>
      <c r="L109" s="461">
        <f>70%*J109</f>
        <v>3.4588749999999999</v>
      </c>
      <c r="M109" s="264" t="str">
        <f t="shared" ref="M109:M116" si="4">IF(I109&gt;K$109,"EXCESSIVAMENTE ELEVADO",IF(I109&lt;L$109,"INEXEQUÍVEL","VÁLIDO"))</f>
        <v>INEXEQUÍVEL</v>
      </c>
      <c r="N109" s="266">
        <f>I109/J109</f>
        <v>0.69415633695927148</v>
      </c>
      <c r="O109" s="400" t="s">
        <v>525</v>
      </c>
      <c r="P109" s="921">
        <f>TRUNC(AVERAGE(I110:I115),2)</f>
        <v>4.8499999999999996</v>
      </c>
      <c r="Q109" s="921">
        <f>P109*D109</f>
        <v>388</v>
      </c>
      <c r="Y109" s="25"/>
    </row>
    <row r="110" spans="1:25" ht="81" customHeight="1" x14ac:dyDescent="0.25">
      <c r="A110" s="901"/>
      <c r="B110" s="904"/>
      <c r="C110" s="907"/>
      <c r="D110" s="907"/>
      <c r="E110" s="360" t="s">
        <v>618</v>
      </c>
      <c r="F110" s="185" t="s">
        <v>579</v>
      </c>
      <c r="G110" s="178" t="s">
        <v>619</v>
      </c>
      <c r="H110" s="178" t="s">
        <v>44</v>
      </c>
      <c r="I110" s="286">
        <v>4.05</v>
      </c>
      <c r="J110" s="895"/>
      <c r="K110" s="472"/>
      <c r="L110" s="473"/>
      <c r="M110" s="317" t="str">
        <f t="shared" si="4"/>
        <v>VÁLIDO</v>
      </c>
      <c r="N110" s="267"/>
      <c r="O110" s="187"/>
      <c r="P110" s="922"/>
      <c r="Q110" s="922"/>
      <c r="Y110" s="25"/>
    </row>
    <row r="111" spans="1:25" ht="81" customHeight="1" x14ac:dyDescent="0.25">
      <c r="A111" s="902"/>
      <c r="B111" s="905"/>
      <c r="C111" s="908"/>
      <c r="D111" s="908"/>
      <c r="E111" s="174" t="s">
        <v>620</v>
      </c>
      <c r="F111" s="185" t="s">
        <v>579</v>
      </c>
      <c r="G111" s="178" t="s">
        <v>115</v>
      </c>
      <c r="H111" s="178" t="s">
        <v>42</v>
      </c>
      <c r="I111" s="286">
        <v>4.22</v>
      </c>
      <c r="J111" s="895"/>
      <c r="K111" s="463"/>
      <c r="L111" s="464"/>
      <c r="M111" s="262" t="str">
        <f t="shared" si="4"/>
        <v>VÁLIDO</v>
      </c>
      <c r="N111" s="267"/>
      <c r="O111" s="187"/>
      <c r="P111" s="923"/>
      <c r="Q111" s="923"/>
      <c r="Y111" s="25"/>
    </row>
    <row r="112" spans="1:25" ht="56.45" customHeight="1" x14ac:dyDescent="0.25">
      <c r="A112" s="903"/>
      <c r="B112" s="906"/>
      <c r="C112" s="909"/>
      <c r="D112" s="909"/>
      <c r="E112" s="174" t="s">
        <v>625</v>
      </c>
      <c r="F112" s="185" t="s">
        <v>579</v>
      </c>
      <c r="G112" s="178" t="s">
        <v>624</v>
      </c>
      <c r="H112" s="178"/>
      <c r="I112" s="286">
        <v>4.5</v>
      </c>
      <c r="J112" s="895"/>
      <c r="K112" s="470"/>
      <c r="L112" s="471"/>
      <c r="M112" s="262" t="str">
        <f t="shared" si="4"/>
        <v>VÁLIDO</v>
      </c>
      <c r="N112" s="267"/>
      <c r="O112" s="187"/>
      <c r="P112" s="924"/>
      <c r="Q112" s="924"/>
      <c r="Y112" s="25"/>
    </row>
    <row r="113" spans="1:25" ht="81" customHeight="1" x14ac:dyDescent="0.25">
      <c r="A113" s="903"/>
      <c r="B113" s="906"/>
      <c r="C113" s="909"/>
      <c r="D113" s="909"/>
      <c r="E113" s="174" t="s">
        <v>622</v>
      </c>
      <c r="F113" s="185" t="s">
        <v>579</v>
      </c>
      <c r="G113" s="178" t="s">
        <v>623</v>
      </c>
      <c r="H113" s="178" t="s">
        <v>42</v>
      </c>
      <c r="I113" s="286">
        <v>4.5</v>
      </c>
      <c r="J113" s="895"/>
      <c r="K113" s="470"/>
      <c r="L113" s="471"/>
      <c r="M113" s="262" t="str">
        <f t="shared" si="4"/>
        <v>VÁLIDO</v>
      </c>
      <c r="N113" s="267"/>
      <c r="O113" s="187"/>
      <c r="P113" s="924"/>
      <c r="Q113" s="924"/>
      <c r="Y113" s="25"/>
    </row>
    <row r="114" spans="1:25" ht="75.599999999999994" customHeight="1" x14ac:dyDescent="0.25">
      <c r="A114" s="903"/>
      <c r="B114" s="906"/>
      <c r="C114" s="909"/>
      <c r="D114" s="909"/>
      <c r="E114" s="174" t="s">
        <v>621</v>
      </c>
      <c r="F114" s="185" t="s">
        <v>579</v>
      </c>
      <c r="G114" s="178" t="s">
        <v>114</v>
      </c>
      <c r="H114" s="178" t="s">
        <v>44</v>
      </c>
      <c r="I114" s="286">
        <v>5.9</v>
      </c>
      <c r="J114" s="895"/>
      <c r="K114" s="470"/>
      <c r="L114" s="471"/>
      <c r="M114" s="262" t="str">
        <f t="shared" si="4"/>
        <v>VÁLIDO</v>
      </c>
      <c r="N114" s="267"/>
      <c r="O114" s="187"/>
      <c r="P114" s="924"/>
      <c r="Q114" s="924"/>
      <c r="Y114" s="25"/>
    </row>
    <row r="115" spans="1:25" ht="94.5" x14ac:dyDescent="0.25">
      <c r="A115" s="903"/>
      <c r="B115" s="906"/>
      <c r="C115" s="909"/>
      <c r="D115" s="909"/>
      <c r="E115" s="185" t="s">
        <v>134</v>
      </c>
      <c r="F115" s="185" t="s">
        <v>146</v>
      </c>
      <c r="G115" s="185" t="s">
        <v>133</v>
      </c>
      <c r="H115" s="181"/>
      <c r="I115" s="182">
        <v>5.95</v>
      </c>
      <c r="J115" s="895"/>
      <c r="K115" s="470"/>
      <c r="L115" s="471"/>
      <c r="M115" s="262" t="str">
        <f t="shared" si="4"/>
        <v>VÁLIDO</v>
      </c>
      <c r="N115" s="267"/>
      <c r="O115" s="187"/>
      <c r="P115" s="924"/>
      <c r="Q115" s="924"/>
      <c r="Y115" s="25"/>
    </row>
    <row r="116" spans="1:25" ht="74.45" customHeight="1" thickBot="1" x14ac:dyDescent="0.3">
      <c r="A116" s="916"/>
      <c r="B116" s="918"/>
      <c r="C116" s="920"/>
      <c r="D116" s="920"/>
      <c r="E116" s="366" t="s">
        <v>616</v>
      </c>
      <c r="F116" s="367" t="s">
        <v>579</v>
      </c>
      <c r="G116" s="361" t="s">
        <v>617</v>
      </c>
      <c r="H116" s="361" t="s">
        <v>42</v>
      </c>
      <c r="I116" s="284">
        <v>6.98</v>
      </c>
      <c r="J116" s="896"/>
      <c r="K116" s="468"/>
      <c r="L116" s="469"/>
      <c r="M116" s="265" t="str">
        <f t="shared" si="4"/>
        <v>EXCESSIVAMENTE ELEVADO</v>
      </c>
      <c r="N116" s="260">
        <f>(I116-J109)/J109</f>
        <v>0.41259802681507718</v>
      </c>
      <c r="O116" s="261" t="s">
        <v>73</v>
      </c>
      <c r="P116" s="925"/>
      <c r="Q116" s="925"/>
      <c r="Y116" s="25"/>
    </row>
    <row r="117" spans="1:25" ht="63" x14ac:dyDescent="0.25">
      <c r="A117" s="915">
        <v>7</v>
      </c>
      <c r="B117" s="917" t="s">
        <v>553</v>
      </c>
      <c r="C117" s="919" t="s">
        <v>6</v>
      </c>
      <c r="D117" s="919">
        <v>50</v>
      </c>
      <c r="E117" s="168" t="s">
        <v>135</v>
      </c>
      <c r="F117" s="334" t="s">
        <v>579</v>
      </c>
      <c r="G117" s="327" t="s">
        <v>330</v>
      </c>
      <c r="H117" s="327" t="s">
        <v>42</v>
      </c>
      <c r="I117" s="285">
        <v>4.49</v>
      </c>
      <c r="J117" s="894">
        <f>AVERAGE(I117:I123)</f>
        <v>6.6428571428571441</v>
      </c>
      <c r="K117" s="460">
        <f>(J117*30%)+J117</f>
        <v>8.6357142857142879</v>
      </c>
      <c r="L117" s="461">
        <f>70%*J117</f>
        <v>4.6500000000000004</v>
      </c>
      <c r="M117" s="264" t="str">
        <f t="shared" ref="M117:M123" si="5">IF(I117&gt;K$117,"EXCESSIVAMENTE ELEVADO",IF(I117&lt;L$117,"INEXEQUÍVEL","VÁLIDO"))</f>
        <v>INEXEQUÍVEL</v>
      </c>
      <c r="N117" s="266">
        <f>I117/J117</f>
        <v>0.67591397849462354</v>
      </c>
      <c r="O117" s="400" t="s">
        <v>525</v>
      </c>
      <c r="P117" s="926">
        <f>TRUNC(AVERAGE(I119:I122),2)</f>
        <v>6.71</v>
      </c>
      <c r="Q117" s="913">
        <f>P117*D117</f>
        <v>335.5</v>
      </c>
      <c r="Y117" s="25"/>
    </row>
    <row r="118" spans="1:25" ht="156.6" customHeight="1" x14ac:dyDescent="0.25">
      <c r="A118" s="901"/>
      <c r="B118" s="904"/>
      <c r="C118" s="907"/>
      <c r="D118" s="907"/>
      <c r="E118" s="188" t="s">
        <v>628</v>
      </c>
      <c r="F118" s="320" t="s">
        <v>85</v>
      </c>
      <c r="G118" s="365" t="s">
        <v>329</v>
      </c>
      <c r="H118" s="320" t="s">
        <v>42</v>
      </c>
      <c r="I118" s="301">
        <v>4.54</v>
      </c>
      <c r="J118" s="895"/>
      <c r="K118" s="472"/>
      <c r="L118" s="473"/>
      <c r="M118" s="262" t="str">
        <f t="shared" si="5"/>
        <v>INEXEQUÍVEL</v>
      </c>
      <c r="N118" s="257">
        <f>I118/J117</f>
        <v>0.68344086021505368</v>
      </c>
      <c r="O118" s="403" t="s">
        <v>525</v>
      </c>
      <c r="P118" s="910"/>
      <c r="Q118" s="898"/>
      <c r="Y118" s="25"/>
    </row>
    <row r="119" spans="1:25" ht="108.75" customHeight="1" x14ac:dyDescent="0.25">
      <c r="A119" s="902"/>
      <c r="B119" s="905"/>
      <c r="C119" s="908"/>
      <c r="D119" s="908"/>
      <c r="E119" s="175" t="s">
        <v>626</v>
      </c>
      <c r="F119" s="185" t="s">
        <v>579</v>
      </c>
      <c r="G119" s="178" t="s">
        <v>331</v>
      </c>
      <c r="H119" s="178" t="s">
        <v>42</v>
      </c>
      <c r="I119" s="182">
        <v>4.8</v>
      </c>
      <c r="J119" s="895"/>
      <c r="K119" s="463"/>
      <c r="L119" s="464"/>
      <c r="M119" s="262" t="str">
        <f t="shared" si="5"/>
        <v>VÁLIDO</v>
      </c>
      <c r="N119" s="267"/>
      <c r="O119" s="187"/>
      <c r="P119" s="911"/>
      <c r="Q119" s="899"/>
      <c r="Y119" s="25"/>
    </row>
    <row r="120" spans="1:25" ht="88.15" customHeight="1" x14ac:dyDescent="0.25">
      <c r="A120" s="902"/>
      <c r="B120" s="905"/>
      <c r="C120" s="908"/>
      <c r="D120" s="908"/>
      <c r="E120" s="174" t="s">
        <v>621</v>
      </c>
      <c r="F120" s="185" t="s">
        <v>579</v>
      </c>
      <c r="G120" s="178" t="s">
        <v>627</v>
      </c>
      <c r="H120" s="178" t="s">
        <v>42</v>
      </c>
      <c r="I120" s="182">
        <v>5.99</v>
      </c>
      <c r="J120" s="895"/>
      <c r="K120" s="463"/>
      <c r="L120" s="464"/>
      <c r="M120" s="262" t="str">
        <f t="shared" si="5"/>
        <v>VÁLIDO</v>
      </c>
      <c r="N120" s="267"/>
      <c r="O120" s="187"/>
      <c r="P120" s="911"/>
      <c r="Q120" s="899"/>
      <c r="Y120" s="25"/>
    </row>
    <row r="121" spans="1:25" ht="63" x14ac:dyDescent="0.25">
      <c r="A121" s="902"/>
      <c r="B121" s="905"/>
      <c r="C121" s="908"/>
      <c r="D121" s="908"/>
      <c r="E121" s="178" t="s">
        <v>140</v>
      </c>
      <c r="F121" s="404" t="s">
        <v>146</v>
      </c>
      <c r="G121" s="404" t="s">
        <v>139</v>
      </c>
      <c r="H121" s="181"/>
      <c r="I121" s="182">
        <v>7.49</v>
      </c>
      <c r="J121" s="895"/>
      <c r="K121" s="463"/>
      <c r="L121" s="464"/>
      <c r="M121" s="262" t="str">
        <f t="shared" si="5"/>
        <v>VÁLIDO</v>
      </c>
      <c r="N121" s="267"/>
      <c r="O121" s="187"/>
      <c r="P121" s="911"/>
      <c r="Q121" s="899"/>
      <c r="Y121" s="25"/>
    </row>
    <row r="122" spans="1:25" ht="52.9" customHeight="1" x14ac:dyDescent="0.25">
      <c r="A122" s="902"/>
      <c r="B122" s="905"/>
      <c r="C122" s="908"/>
      <c r="D122" s="908"/>
      <c r="E122" s="178" t="s">
        <v>137</v>
      </c>
      <c r="F122" s="404" t="s">
        <v>146</v>
      </c>
      <c r="G122" s="178" t="s">
        <v>138</v>
      </c>
      <c r="H122" s="178"/>
      <c r="I122" s="286">
        <v>8.59</v>
      </c>
      <c r="J122" s="895"/>
      <c r="K122" s="463"/>
      <c r="L122" s="464"/>
      <c r="M122" s="262" t="str">
        <f t="shared" si="5"/>
        <v>VÁLIDO</v>
      </c>
      <c r="N122" s="267"/>
      <c r="O122" s="187"/>
      <c r="P122" s="911"/>
      <c r="Q122" s="899"/>
      <c r="Y122" s="25"/>
    </row>
    <row r="123" spans="1:25" ht="83.25" customHeight="1" thickBot="1" x14ac:dyDescent="0.3">
      <c r="A123" s="916"/>
      <c r="B123" s="918"/>
      <c r="C123" s="920"/>
      <c r="D123" s="920"/>
      <c r="E123" s="361" t="s">
        <v>207</v>
      </c>
      <c r="F123" s="405"/>
      <c r="G123" s="405" t="s">
        <v>206</v>
      </c>
      <c r="H123" s="362"/>
      <c r="I123" s="363">
        <v>10.6</v>
      </c>
      <c r="J123" s="896"/>
      <c r="K123" s="468"/>
      <c r="L123" s="469"/>
      <c r="M123" s="265" t="str">
        <f t="shared" si="5"/>
        <v>EXCESSIVAMENTE ELEVADO</v>
      </c>
      <c r="N123" s="260">
        <f>(I123-J117)/J117</f>
        <v>0.59569892473118247</v>
      </c>
      <c r="O123" s="261" t="s">
        <v>73</v>
      </c>
      <c r="P123" s="927"/>
      <c r="Q123" s="914"/>
      <c r="Y123" s="25"/>
    </row>
    <row r="124" spans="1:25" ht="100.15" customHeight="1" x14ac:dyDescent="0.25">
      <c r="A124" s="901">
        <v>8</v>
      </c>
      <c r="B124" s="904" t="s">
        <v>554</v>
      </c>
      <c r="C124" s="907" t="s">
        <v>6</v>
      </c>
      <c r="D124" s="907">
        <v>80</v>
      </c>
      <c r="E124" s="307" t="s">
        <v>333</v>
      </c>
      <c r="F124" s="188" t="s">
        <v>141</v>
      </c>
      <c r="G124" s="188" t="s">
        <v>332</v>
      </c>
      <c r="H124" s="188" t="s">
        <v>44</v>
      </c>
      <c r="I124" s="189">
        <v>8.76</v>
      </c>
      <c r="J124" s="895">
        <f>AVERAGE(I124:I128)</f>
        <v>7.7060000000000004</v>
      </c>
      <c r="K124" s="472">
        <f>(J124*30%)+J124</f>
        <v>10.017800000000001</v>
      </c>
      <c r="L124" s="473">
        <f>70%*J124</f>
        <v>5.3941999999999997</v>
      </c>
      <c r="M124" s="317" t="str">
        <f>IF(I124&gt;K124,"EXCESSIVAMENTE ELEVADO",IF(I124&lt;L124,"INEXEQUÍVEL","VÁLIDO"))</f>
        <v>VÁLIDO</v>
      </c>
      <c r="N124" s="267"/>
      <c r="O124" s="187"/>
      <c r="P124" s="910">
        <f>TRUNC(AVERAGE(I124:I128),)</f>
        <v>7</v>
      </c>
      <c r="Q124" s="898">
        <f>P124*D124</f>
        <v>560</v>
      </c>
      <c r="Y124" s="25"/>
    </row>
    <row r="125" spans="1:25" ht="94.5" x14ac:dyDescent="0.25">
      <c r="A125" s="902"/>
      <c r="B125" s="905"/>
      <c r="C125" s="908"/>
      <c r="D125" s="908"/>
      <c r="E125" s="174" t="s">
        <v>334</v>
      </c>
      <c r="F125" s="175" t="s">
        <v>141</v>
      </c>
      <c r="G125" s="175" t="s">
        <v>332</v>
      </c>
      <c r="H125" s="175" t="s">
        <v>44</v>
      </c>
      <c r="I125" s="176">
        <v>9.84</v>
      </c>
      <c r="J125" s="895"/>
      <c r="K125" s="463"/>
      <c r="L125" s="464"/>
      <c r="M125" s="262" t="str">
        <f>IF(I125&gt;K124,"EXCESSIVAMENTE ELEVADO",IF(I125&lt;L124,"INEXEQUÍVEL","VÁLIDO"))</f>
        <v>VÁLIDO</v>
      </c>
      <c r="N125" s="267"/>
      <c r="O125" s="187"/>
      <c r="P125" s="911"/>
      <c r="Q125" s="899"/>
      <c r="Y125" s="25"/>
    </row>
    <row r="126" spans="1:25" ht="94.5" x14ac:dyDescent="0.25">
      <c r="A126" s="902"/>
      <c r="B126" s="905"/>
      <c r="C126" s="908"/>
      <c r="D126" s="908"/>
      <c r="E126" s="185" t="s">
        <v>336</v>
      </c>
      <c r="F126" s="185" t="s">
        <v>579</v>
      </c>
      <c r="G126" s="185" t="s">
        <v>335</v>
      </c>
      <c r="H126" s="178" t="s">
        <v>44</v>
      </c>
      <c r="I126" s="182">
        <v>5.45</v>
      </c>
      <c r="J126" s="895"/>
      <c r="K126" s="463"/>
      <c r="L126" s="464"/>
      <c r="M126" s="262" t="str">
        <f>IF(I126&gt;K$117,"EXCESSIVAMENTE ELEVADO",IF(I126&lt;L$117,"INEXEQUÍVEL","VÁLIDO"))</f>
        <v>VÁLIDO</v>
      </c>
      <c r="N126" s="267"/>
      <c r="O126" s="187"/>
      <c r="P126" s="911"/>
      <c r="Q126" s="899"/>
      <c r="Y126" s="25"/>
    </row>
    <row r="127" spans="1:25" ht="63" x14ac:dyDescent="0.25">
      <c r="A127" s="902"/>
      <c r="B127" s="905"/>
      <c r="C127" s="908"/>
      <c r="D127" s="908"/>
      <c r="E127" s="185" t="s">
        <v>142</v>
      </c>
      <c r="F127" s="185" t="s">
        <v>146</v>
      </c>
      <c r="G127" s="185" t="s">
        <v>143</v>
      </c>
      <c r="H127" s="181"/>
      <c r="I127" s="182">
        <v>8.49</v>
      </c>
      <c r="J127" s="895"/>
      <c r="K127" s="463"/>
      <c r="L127" s="464"/>
      <c r="M127" s="262" t="str">
        <f>IF(I127&gt;K124,"EXCESSIVAMENTE ELEVADO",IF(I127&lt;L124,"INEXEQUÍVEL","VÁLIDO"))</f>
        <v>VÁLIDO</v>
      </c>
      <c r="N127" s="267"/>
      <c r="O127" s="187"/>
      <c r="P127" s="911"/>
      <c r="Q127" s="899"/>
      <c r="Y127" s="25"/>
    </row>
    <row r="128" spans="1:25" ht="60.6" customHeight="1" thickBot="1" x14ac:dyDescent="0.3">
      <c r="A128" s="903"/>
      <c r="B128" s="906"/>
      <c r="C128" s="909"/>
      <c r="D128" s="909"/>
      <c r="E128" s="180" t="s">
        <v>144</v>
      </c>
      <c r="F128" s="300" t="s">
        <v>146</v>
      </c>
      <c r="G128" s="180" t="s">
        <v>145</v>
      </c>
      <c r="H128" s="180"/>
      <c r="I128" s="306">
        <v>5.99</v>
      </c>
      <c r="J128" s="895"/>
      <c r="K128" s="470"/>
      <c r="L128" s="471"/>
      <c r="M128" s="263" t="str">
        <f>IF(I128&gt;K124,"EXCESSIVAMENTE ELEVADO",IF(I128&lt;L124,"INEXEQUÍVEL","VÁLIDO"))</f>
        <v>VÁLIDO</v>
      </c>
      <c r="N128" s="267"/>
      <c r="O128" s="187"/>
      <c r="P128" s="912"/>
      <c r="Q128" s="900"/>
      <c r="Y128" s="25"/>
    </row>
    <row r="129" spans="1:25" ht="90" x14ac:dyDescent="0.25">
      <c r="A129" s="860">
        <v>9</v>
      </c>
      <c r="B129" s="863" t="s">
        <v>555</v>
      </c>
      <c r="C129" s="866" t="s">
        <v>84</v>
      </c>
      <c r="D129" s="866">
        <v>35</v>
      </c>
      <c r="E129" s="334" t="s">
        <v>152</v>
      </c>
      <c r="F129" s="334" t="s">
        <v>146</v>
      </c>
      <c r="G129" s="334" t="s">
        <v>151</v>
      </c>
      <c r="H129" s="351"/>
      <c r="I129" s="335">
        <v>4.88</v>
      </c>
      <c r="J129" s="459"/>
      <c r="K129" s="460"/>
      <c r="L129" s="461"/>
      <c r="M129" s="264" t="str">
        <f>IF(I129&gt;K$130,"EXCESSIVAMENTE ELEVADO",IF(I129&lt;L$130,"INEXEQUÍVEL","VÁLIDO"))</f>
        <v>INEXEQUÍVEL</v>
      </c>
      <c r="N129" s="266">
        <f>I129/J130</f>
        <v>0.68916819658240369</v>
      </c>
      <c r="O129" s="400" t="s">
        <v>523</v>
      </c>
      <c r="P129" s="869">
        <f>TRUNC(AVERAGE(I130:I138),2)</f>
        <v>7.41</v>
      </c>
      <c r="Q129" s="872">
        <f>P129*D129</f>
        <v>259.35000000000002</v>
      </c>
      <c r="Y129" s="25"/>
    </row>
    <row r="130" spans="1:25" ht="116.45" customHeight="1" x14ac:dyDescent="0.25">
      <c r="A130" s="861"/>
      <c r="B130" s="864"/>
      <c r="C130" s="867"/>
      <c r="D130" s="867"/>
      <c r="E130" s="174" t="s">
        <v>338</v>
      </c>
      <c r="F130" s="178" t="s">
        <v>141</v>
      </c>
      <c r="G130" s="178" t="s">
        <v>337</v>
      </c>
      <c r="H130" s="178" t="s">
        <v>44</v>
      </c>
      <c r="I130" s="286">
        <v>5.0199999999999996</v>
      </c>
      <c r="J130" s="462">
        <f>AVERAGE(I130:I139)</f>
        <v>7.0809999999999986</v>
      </c>
      <c r="K130" s="463">
        <f>(J130*30%)+J130</f>
        <v>9.2052999999999976</v>
      </c>
      <c r="L130" s="464">
        <f>70%*J130</f>
        <v>4.9566999999999988</v>
      </c>
      <c r="M130" s="262" t="str">
        <f t="shared" ref="M130:M137" si="6">IF(I130&gt;K$130,"EXCESSIVAMENTE ELEVADO",IF(I130&lt;L$130,"INEXEQUÍVEL","VÁLIDO"))</f>
        <v>VÁLIDO</v>
      </c>
      <c r="N130" s="267"/>
      <c r="O130" s="187"/>
      <c r="P130" s="870"/>
      <c r="Q130" s="873"/>
      <c r="Y130" s="25"/>
    </row>
    <row r="131" spans="1:25" ht="33.6" customHeight="1" x14ac:dyDescent="0.25">
      <c r="A131" s="861"/>
      <c r="B131" s="864"/>
      <c r="C131" s="867"/>
      <c r="D131" s="867"/>
      <c r="E131" s="185" t="s">
        <v>340</v>
      </c>
      <c r="F131" s="185" t="s">
        <v>146</v>
      </c>
      <c r="G131" s="185" t="s">
        <v>357</v>
      </c>
      <c r="H131" s="181"/>
      <c r="I131" s="182">
        <v>6.99</v>
      </c>
      <c r="J131" s="462"/>
      <c r="K131" s="463"/>
      <c r="L131" s="464"/>
      <c r="M131" s="262" t="str">
        <f t="shared" si="6"/>
        <v>VÁLIDO</v>
      </c>
      <c r="N131" s="267"/>
      <c r="O131" s="187"/>
      <c r="P131" s="870"/>
      <c r="Q131" s="873"/>
      <c r="Y131" s="25"/>
    </row>
    <row r="132" spans="1:25" ht="33.6" customHeight="1" x14ac:dyDescent="0.25">
      <c r="A132" s="861"/>
      <c r="B132" s="864"/>
      <c r="C132" s="867"/>
      <c r="D132" s="867"/>
      <c r="E132" s="178" t="s">
        <v>343</v>
      </c>
      <c r="F132" s="178" t="s">
        <v>146</v>
      </c>
      <c r="G132" s="178" t="s">
        <v>342</v>
      </c>
      <c r="H132" s="178"/>
      <c r="I132" s="286">
        <v>6.99</v>
      </c>
      <c r="J132" s="462"/>
      <c r="K132" s="463"/>
      <c r="L132" s="464"/>
      <c r="M132" s="262" t="str">
        <f t="shared" si="6"/>
        <v>VÁLIDO</v>
      </c>
      <c r="N132" s="267"/>
      <c r="O132" s="187"/>
      <c r="P132" s="870"/>
      <c r="Q132" s="873"/>
      <c r="Y132" s="25"/>
    </row>
    <row r="133" spans="1:25" ht="75" customHeight="1" x14ac:dyDescent="0.25">
      <c r="A133" s="861"/>
      <c r="B133" s="864"/>
      <c r="C133" s="867"/>
      <c r="D133" s="867"/>
      <c r="E133" s="178" t="s">
        <v>345</v>
      </c>
      <c r="F133" s="178" t="s">
        <v>146</v>
      </c>
      <c r="G133" s="178" t="s">
        <v>344</v>
      </c>
      <c r="H133" s="178"/>
      <c r="I133" s="286">
        <v>6.99</v>
      </c>
      <c r="J133" s="462"/>
      <c r="K133" s="463"/>
      <c r="L133" s="464"/>
      <c r="M133" s="262" t="str">
        <f t="shared" si="6"/>
        <v>VÁLIDO</v>
      </c>
      <c r="N133" s="267"/>
      <c r="O133" s="187"/>
      <c r="P133" s="870"/>
      <c r="Q133" s="873"/>
      <c r="Y133" s="25"/>
    </row>
    <row r="134" spans="1:25" ht="33.6" customHeight="1" x14ac:dyDescent="0.25">
      <c r="A134" s="861"/>
      <c r="B134" s="864"/>
      <c r="C134" s="867"/>
      <c r="D134" s="867"/>
      <c r="E134" s="368" t="s">
        <v>346</v>
      </c>
      <c r="F134" s="368" t="s">
        <v>146</v>
      </c>
      <c r="G134" s="173" t="s">
        <v>167</v>
      </c>
      <c r="H134" s="173"/>
      <c r="I134" s="173">
        <v>7.14</v>
      </c>
      <c r="J134" s="462"/>
      <c r="K134" s="463"/>
      <c r="L134" s="464"/>
      <c r="M134" s="262" t="str">
        <f t="shared" si="6"/>
        <v>VÁLIDO</v>
      </c>
      <c r="N134" s="267"/>
      <c r="O134" s="187"/>
      <c r="P134" s="870"/>
      <c r="Q134" s="873"/>
      <c r="Y134" s="25"/>
    </row>
    <row r="135" spans="1:25" ht="33.6" customHeight="1" x14ac:dyDescent="0.25">
      <c r="A135" s="861"/>
      <c r="B135" s="864"/>
      <c r="C135" s="867"/>
      <c r="D135" s="867"/>
      <c r="E135" s="178" t="s">
        <v>341</v>
      </c>
      <c r="F135" s="178" t="s">
        <v>146</v>
      </c>
      <c r="G135" s="178" t="s">
        <v>139</v>
      </c>
      <c r="H135" s="178"/>
      <c r="I135" s="286">
        <v>7.79</v>
      </c>
      <c r="J135" s="462"/>
      <c r="K135" s="463"/>
      <c r="L135" s="464"/>
      <c r="M135" s="262" t="str">
        <f t="shared" si="6"/>
        <v>VÁLIDO</v>
      </c>
      <c r="N135" s="267"/>
      <c r="O135" s="187"/>
      <c r="P135" s="870"/>
      <c r="Q135" s="873"/>
      <c r="Y135" s="25"/>
    </row>
    <row r="136" spans="1:25" ht="79.150000000000006" customHeight="1" x14ac:dyDescent="0.25">
      <c r="A136" s="861"/>
      <c r="B136" s="864"/>
      <c r="C136" s="867"/>
      <c r="D136" s="867"/>
      <c r="E136" s="174" t="s">
        <v>633</v>
      </c>
      <c r="F136" s="185" t="s">
        <v>579</v>
      </c>
      <c r="G136" s="178" t="s">
        <v>339</v>
      </c>
      <c r="H136" s="178" t="s">
        <v>44</v>
      </c>
      <c r="I136" s="286">
        <v>8</v>
      </c>
      <c r="J136" s="462"/>
      <c r="K136" s="463"/>
      <c r="L136" s="464"/>
      <c r="M136" s="262" t="str">
        <f t="shared" si="6"/>
        <v>VÁLIDO</v>
      </c>
      <c r="N136" s="267"/>
      <c r="O136" s="187"/>
      <c r="P136" s="870"/>
      <c r="Q136" s="873"/>
      <c r="Y136" s="25"/>
    </row>
    <row r="137" spans="1:25" ht="33.6" customHeight="1" x14ac:dyDescent="0.25">
      <c r="A137" s="861"/>
      <c r="B137" s="864"/>
      <c r="C137" s="867"/>
      <c r="D137" s="867"/>
      <c r="E137" s="178" t="s">
        <v>148</v>
      </c>
      <c r="F137" s="178" t="s">
        <v>146</v>
      </c>
      <c r="G137" s="178" t="s">
        <v>147</v>
      </c>
      <c r="H137" s="178"/>
      <c r="I137" s="286">
        <v>8.8000000000000007</v>
      </c>
      <c r="J137" s="462"/>
      <c r="K137" s="463"/>
      <c r="L137" s="464"/>
      <c r="M137" s="262" t="str">
        <f t="shared" si="6"/>
        <v>VÁLIDO</v>
      </c>
      <c r="N137" s="267"/>
      <c r="O137" s="187"/>
      <c r="P137" s="870"/>
      <c r="Q137" s="873"/>
      <c r="Y137" s="25"/>
    </row>
    <row r="138" spans="1:25" ht="72.75" customHeight="1" thickBot="1" x14ac:dyDescent="0.3">
      <c r="A138" s="862"/>
      <c r="B138" s="865"/>
      <c r="C138" s="868"/>
      <c r="D138" s="868"/>
      <c r="E138" s="186" t="s">
        <v>150</v>
      </c>
      <c r="F138" s="186" t="s">
        <v>146</v>
      </c>
      <c r="G138" s="186" t="s">
        <v>149</v>
      </c>
      <c r="H138" s="190"/>
      <c r="I138" s="191">
        <v>8.99</v>
      </c>
      <c r="J138" s="467"/>
      <c r="K138" s="468"/>
      <c r="L138" s="469"/>
      <c r="M138" s="265" t="str">
        <f>IF(I138&gt;K$130,"EXCESSIVAMENTE ELEVADO",IF(I138&lt;L$130,"INEXEQUÍVEL","VÁLIDO"))</f>
        <v>VÁLIDO</v>
      </c>
      <c r="N138" s="304"/>
      <c r="O138" s="305"/>
      <c r="P138" s="871"/>
      <c r="Q138" s="897"/>
      <c r="Y138" s="25"/>
    </row>
    <row r="139" spans="1:25" ht="78.599999999999994" customHeight="1" x14ac:dyDescent="0.25">
      <c r="A139" s="955">
        <v>10</v>
      </c>
      <c r="B139" s="904" t="s">
        <v>556</v>
      </c>
      <c r="C139" s="907" t="s">
        <v>84</v>
      </c>
      <c r="D139" s="907">
        <v>35</v>
      </c>
      <c r="E139" s="188" t="s">
        <v>348</v>
      </c>
      <c r="F139" s="185" t="s">
        <v>579</v>
      </c>
      <c r="G139" s="188" t="s">
        <v>347</v>
      </c>
      <c r="H139" s="188" t="s">
        <v>42</v>
      </c>
      <c r="I139" s="189">
        <v>4.0999999999999996</v>
      </c>
      <c r="J139" s="951">
        <f>AVERAGE(I139:I146)</f>
        <v>6.9550000000000001</v>
      </c>
      <c r="K139" s="472">
        <f>(J139*30%)+J139</f>
        <v>9.0414999999999992</v>
      </c>
      <c r="L139" s="473">
        <f>70%*J139</f>
        <v>4.8685</v>
      </c>
      <c r="M139" s="317" t="str">
        <f>IF(I139&gt;K139,"EXCESSIVAMENTE ELEVADO",IF(I139&lt;L139,"INEXEQUÍVEL","VÁLIDO"))</f>
        <v>INEXEQUÍVEL</v>
      </c>
      <c r="N139" s="257">
        <f>I139/J139</f>
        <v>0.58950395398993527</v>
      </c>
      <c r="O139" s="402" t="s">
        <v>523</v>
      </c>
      <c r="P139" s="910">
        <f>TRUNC(AVERAGE(I140:I146),)</f>
        <v>7</v>
      </c>
      <c r="Q139" s="898">
        <f>P139*D139</f>
        <v>245</v>
      </c>
      <c r="Y139" s="25"/>
    </row>
    <row r="140" spans="1:25" ht="47.25" customHeight="1" x14ac:dyDescent="0.25">
      <c r="A140" s="956"/>
      <c r="B140" s="905"/>
      <c r="C140" s="908"/>
      <c r="D140" s="908"/>
      <c r="E140" s="177" t="s">
        <v>154</v>
      </c>
      <c r="F140" s="178" t="s">
        <v>146</v>
      </c>
      <c r="G140" s="178" t="s">
        <v>358</v>
      </c>
      <c r="H140" s="178"/>
      <c r="I140" s="286">
        <v>6.99</v>
      </c>
      <c r="J140" s="952"/>
      <c r="K140" s="463"/>
      <c r="L140" s="464"/>
      <c r="M140" s="262" t="str">
        <f>IF(I140&gt;K139,"EXCESSIVAMENTE ELEVADO",IF(I140&lt;L139,"INEXEQUÍVEL","VÁLIDO"))</f>
        <v>VÁLIDO</v>
      </c>
      <c r="N140" s="267"/>
      <c r="O140" s="187"/>
      <c r="P140" s="911"/>
      <c r="Q140" s="899"/>
      <c r="Y140" s="25"/>
    </row>
    <row r="141" spans="1:25" ht="33.6" customHeight="1" x14ac:dyDescent="0.25">
      <c r="A141" s="956"/>
      <c r="B141" s="905"/>
      <c r="C141" s="908"/>
      <c r="D141" s="908"/>
      <c r="E141" s="185" t="s">
        <v>155</v>
      </c>
      <c r="F141" s="185" t="s">
        <v>146</v>
      </c>
      <c r="G141" s="185" t="s">
        <v>357</v>
      </c>
      <c r="H141" s="181"/>
      <c r="I141" s="182">
        <v>6.99</v>
      </c>
      <c r="J141" s="952"/>
      <c r="K141" s="463"/>
      <c r="L141" s="464"/>
      <c r="M141" s="262" t="str">
        <f>IF(I141&gt;K139,"EXCESSIVAMENTE ELEVADO",IF(I141&lt;L139,"INEXEQUÍVEL","VÁLIDO"))</f>
        <v>VÁLIDO</v>
      </c>
      <c r="N141" s="267"/>
      <c r="O141" s="187"/>
      <c r="P141" s="911"/>
      <c r="Q141" s="899"/>
      <c r="Y141" s="25"/>
    </row>
    <row r="142" spans="1:25" ht="45.75" customHeight="1" x14ac:dyDescent="0.25">
      <c r="A142" s="956"/>
      <c r="B142" s="905"/>
      <c r="C142" s="908"/>
      <c r="D142" s="908"/>
      <c r="E142" s="185" t="s">
        <v>159</v>
      </c>
      <c r="F142" s="185" t="s">
        <v>146</v>
      </c>
      <c r="G142" s="185" t="s">
        <v>158</v>
      </c>
      <c r="H142" s="181"/>
      <c r="I142" s="182">
        <v>7.99</v>
      </c>
      <c r="J142" s="952"/>
      <c r="K142" s="463"/>
      <c r="L142" s="464"/>
      <c r="M142" s="262" t="str">
        <f>IF(I142&gt;K139,"EXCESSIVAMENTE ELEVADO",IF(I142&lt;L139,"INEXEQUÍVEL","VÁLIDO"))</f>
        <v>VÁLIDO</v>
      </c>
      <c r="N142" s="267"/>
      <c r="O142" s="187"/>
      <c r="P142" s="911"/>
      <c r="Q142" s="899"/>
      <c r="Y142" s="25"/>
    </row>
    <row r="143" spans="1:25" ht="33.6" customHeight="1" x14ac:dyDescent="0.25">
      <c r="A143" s="956"/>
      <c r="B143" s="905"/>
      <c r="C143" s="908"/>
      <c r="D143" s="908"/>
      <c r="E143" s="185" t="s">
        <v>161</v>
      </c>
      <c r="F143" s="185" t="s">
        <v>146</v>
      </c>
      <c r="G143" s="185" t="s">
        <v>160</v>
      </c>
      <c r="H143" s="181"/>
      <c r="I143" s="182">
        <v>6.89</v>
      </c>
      <c r="J143" s="952"/>
      <c r="K143" s="463"/>
      <c r="L143" s="464"/>
      <c r="M143" s="262" t="str">
        <f>IF(I143&gt;K139,"EXCESSIVAMENTE ELEVADO",IF(I143&lt;L139,"INEXEQUÍVEL","VÁLIDO"))</f>
        <v>VÁLIDO</v>
      </c>
      <c r="N143" s="267"/>
      <c r="O143" s="187"/>
      <c r="P143" s="911"/>
      <c r="Q143" s="899"/>
      <c r="Y143" s="25"/>
    </row>
    <row r="144" spans="1:25" ht="33.6" customHeight="1" x14ac:dyDescent="0.25">
      <c r="A144" s="956"/>
      <c r="B144" s="905"/>
      <c r="C144" s="908"/>
      <c r="D144" s="908"/>
      <c r="E144" s="185" t="s">
        <v>154</v>
      </c>
      <c r="F144" s="185" t="s">
        <v>146</v>
      </c>
      <c r="G144" s="185" t="s">
        <v>153</v>
      </c>
      <c r="H144" s="181"/>
      <c r="I144" s="182">
        <v>6.19</v>
      </c>
      <c r="J144" s="952"/>
      <c r="K144" s="463"/>
      <c r="L144" s="464"/>
      <c r="M144" s="262" t="str">
        <f>IF(I144&gt;K139,"EXCESSIVAMENTE ELEVADO",IF(I144&lt;L139,"INEXEQUÍVEL","VÁLIDO"))</f>
        <v>VÁLIDO</v>
      </c>
      <c r="N144" s="267"/>
      <c r="O144" s="187"/>
      <c r="P144" s="911"/>
      <c r="Q144" s="899"/>
      <c r="Y144" s="25"/>
    </row>
    <row r="145" spans="1:25" ht="33.6" customHeight="1" x14ac:dyDescent="0.25">
      <c r="A145" s="960"/>
      <c r="B145" s="906"/>
      <c r="C145" s="909"/>
      <c r="D145" s="909"/>
      <c r="E145" s="174" t="s">
        <v>633</v>
      </c>
      <c r="F145" s="185" t="s">
        <v>579</v>
      </c>
      <c r="G145" s="178" t="s">
        <v>339</v>
      </c>
      <c r="H145" s="178" t="s">
        <v>44</v>
      </c>
      <c r="I145" s="286">
        <v>8</v>
      </c>
      <c r="J145" s="953"/>
      <c r="K145" s="470"/>
      <c r="L145" s="471"/>
      <c r="M145" s="262" t="str">
        <f>IF(I145&gt;K139,"EXCESSIVAMENTE ELEVADO",IF(I145&lt;L139,"INEXEQUÍVEL","VÁLIDO"))</f>
        <v>VÁLIDO</v>
      </c>
      <c r="N145" s="267"/>
      <c r="O145" s="187"/>
      <c r="P145" s="912"/>
      <c r="Q145" s="900"/>
      <c r="Y145" s="25"/>
    </row>
    <row r="146" spans="1:25" ht="37.15" customHeight="1" thickBot="1" x14ac:dyDescent="0.3">
      <c r="A146" s="960"/>
      <c r="B146" s="906"/>
      <c r="C146" s="909"/>
      <c r="D146" s="909"/>
      <c r="E146" s="180" t="s">
        <v>157</v>
      </c>
      <c r="F146" s="180" t="s">
        <v>146</v>
      </c>
      <c r="G146" s="180" t="s">
        <v>156</v>
      </c>
      <c r="H146" s="180"/>
      <c r="I146" s="306">
        <v>8.49</v>
      </c>
      <c r="J146" s="953"/>
      <c r="K146" s="470"/>
      <c r="L146" s="471"/>
      <c r="M146" s="263" t="str">
        <f>IF(I146&gt;K139,"EXCESSIVAMENTE ELEVADO",IF(I146&lt;L139,"INEXEQUÍVEL","VÁLIDO"))</f>
        <v>VÁLIDO</v>
      </c>
      <c r="N146" s="267"/>
      <c r="O146" s="187"/>
      <c r="P146" s="912"/>
      <c r="Q146" s="900"/>
      <c r="Y146" s="25"/>
    </row>
    <row r="147" spans="1:25" ht="76.150000000000006" customHeight="1" thickBot="1" x14ac:dyDescent="0.3">
      <c r="A147" s="954">
        <v>11</v>
      </c>
      <c r="B147" s="917" t="s">
        <v>557</v>
      </c>
      <c r="C147" s="919" t="s">
        <v>84</v>
      </c>
      <c r="D147" s="919">
        <v>35</v>
      </c>
      <c r="E147" s="371" t="s">
        <v>631</v>
      </c>
      <c r="F147" s="372" t="s">
        <v>579</v>
      </c>
      <c r="G147" s="370" t="s">
        <v>632</v>
      </c>
      <c r="H147" s="370" t="s">
        <v>42</v>
      </c>
      <c r="I147" s="283">
        <v>4.47</v>
      </c>
      <c r="J147" s="958">
        <f>AVERAGE(I147:I154)</f>
        <v>7.25</v>
      </c>
      <c r="K147" s="460">
        <f>(J147*30%)+J147</f>
        <v>9.4250000000000007</v>
      </c>
      <c r="L147" s="461">
        <f>70%*J147</f>
        <v>5.0749999999999993</v>
      </c>
      <c r="M147" s="264" t="str">
        <f>IF(I147&gt;K$147,"EXCESSIVAMENTE ELEVADO",IF(I147&lt;L$147,"INEXEQUÍVEL","VÁLIDO"))</f>
        <v>INEXEQUÍVEL</v>
      </c>
      <c r="N147" s="266">
        <f>I147/J147</f>
        <v>0.61655172413793102</v>
      </c>
      <c r="O147" s="400" t="s">
        <v>525</v>
      </c>
      <c r="P147" s="926">
        <f>TRUNC(AVERAGE(I149:I152),2)</f>
        <v>7.31</v>
      </c>
      <c r="Q147" s="913">
        <f>P147*D147</f>
        <v>255.85</v>
      </c>
      <c r="Y147" s="25"/>
    </row>
    <row r="148" spans="1:25" ht="76.150000000000006" customHeight="1" x14ac:dyDescent="0.25">
      <c r="A148" s="955"/>
      <c r="B148" s="904"/>
      <c r="C148" s="907"/>
      <c r="D148" s="907"/>
      <c r="E148" s="175" t="s">
        <v>162</v>
      </c>
      <c r="F148" s="185" t="s">
        <v>579</v>
      </c>
      <c r="G148" s="178" t="s">
        <v>349</v>
      </c>
      <c r="H148" s="178" t="s">
        <v>42</v>
      </c>
      <c r="I148" s="286">
        <v>4.7</v>
      </c>
      <c r="J148" s="951"/>
      <c r="K148" s="472"/>
      <c r="L148" s="473"/>
      <c r="M148" s="264" t="str">
        <f>IF(I148&gt;K$147,"EXCESSIVAMENTE ELEVADO",IF(I148&lt;L$147,"INEXEQUÍVEL","VÁLIDO"))</f>
        <v>INEXEQUÍVEL</v>
      </c>
      <c r="N148" s="266">
        <f>I148/J147</f>
        <v>0.64827586206896559</v>
      </c>
      <c r="O148" s="400" t="s">
        <v>525</v>
      </c>
      <c r="P148" s="910"/>
      <c r="Q148" s="898"/>
      <c r="Y148" s="25"/>
    </row>
    <row r="149" spans="1:25" ht="88.9" customHeight="1" x14ac:dyDescent="0.25">
      <c r="A149" s="956"/>
      <c r="B149" s="905"/>
      <c r="C149" s="908"/>
      <c r="D149" s="908"/>
      <c r="E149" s="175" t="s">
        <v>163</v>
      </c>
      <c r="F149" s="185" t="s">
        <v>579</v>
      </c>
      <c r="G149" s="178" t="s">
        <v>350</v>
      </c>
      <c r="H149" s="178" t="s">
        <v>44</v>
      </c>
      <c r="I149" s="286">
        <v>6.92</v>
      </c>
      <c r="J149" s="952"/>
      <c r="K149" s="463"/>
      <c r="L149" s="464"/>
      <c r="M149" s="262" t="str">
        <f>IF(I149&gt;K$117,"EXCESSIVAMENTE ELEVADO",IF(I149&lt;L$117,"INEXEQUÍVEL","VÁLIDO"))</f>
        <v>VÁLIDO</v>
      </c>
      <c r="N149" s="267"/>
      <c r="O149" s="187"/>
      <c r="P149" s="911"/>
      <c r="Q149" s="899"/>
      <c r="Y149" s="25"/>
    </row>
    <row r="150" spans="1:25" ht="33.6" customHeight="1" x14ac:dyDescent="0.25">
      <c r="A150" s="956"/>
      <c r="B150" s="905"/>
      <c r="C150" s="908"/>
      <c r="D150" s="908"/>
      <c r="E150" s="185" t="s">
        <v>164</v>
      </c>
      <c r="F150" s="185" t="s">
        <v>146</v>
      </c>
      <c r="G150" s="185" t="s">
        <v>351</v>
      </c>
      <c r="H150" s="181"/>
      <c r="I150" s="182">
        <v>6.99</v>
      </c>
      <c r="J150" s="952"/>
      <c r="K150" s="463"/>
      <c r="L150" s="464"/>
      <c r="M150" s="262" t="str">
        <f>IF(I150&gt;K$117,"EXCESSIVAMENTE ELEVADO",IF(I150&lt;L$117,"INEXEQUÍVEL","VÁLIDO"))</f>
        <v>VÁLIDO</v>
      </c>
      <c r="N150" s="267"/>
      <c r="O150" s="187"/>
      <c r="P150" s="911"/>
      <c r="Q150" s="899"/>
      <c r="Y150" s="25"/>
    </row>
    <row r="151" spans="1:25" ht="121.9" customHeight="1" x14ac:dyDescent="0.25">
      <c r="A151" s="956"/>
      <c r="B151" s="905"/>
      <c r="C151" s="908"/>
      <c r="D151" s="908"/>
      <c r="E151" s="174" t="s">
        <v>629</v>
      </c>
      <c r="F151" s="185" t="s">
        <v>579</v>
      </c>
      <c r="G151" s="178" t="s">
        <v>630</v>
      </c>
      <c r="H151" s="178" t="s">
        <v>42</v>
      </c>
      <c r="I151" s="182">
        <v>7.36</v>
      </c>
      <c r="J151" s="952"/>
      <c r="K151" s="463"/>
      <c r="L151" s="464"/>
      <c r="M151" s="262" t="str">
        <f>IF(I151&gt;K$117,"EXCESSIVAMENTE ELEVADO",IF(I151&lt;L$117,"INEXEQUÍVEL","VÁLIDO"))</f>
        <v>VÁLIDO</v>
      </c>
      <c r="N151" s="267"/>
      <c r="O151" s="187"/>
      <c r="P151" s="911"/>
      <c r="Q151" s="899"/>
      <c r="Y151" s="25"/>
    </row>
    <row r="152" spans="1:25" ht="121.9" customHeight="1" x14ac:dyDescent="0.25">
      <c r="A152" s="956"/>
      <c r="B152" s="905"/>
      <c r="C152" s="908"/>
      <c r="D152" s="908"/>
      <c r="E152" s="174" t="s">
        <v>633</v>
      </c>
      <c r="F152" s="185" t="s">
        <v>579</v>
      </c>
      <c r="G152" s="178" t="s">
        <v>339</v>
      </c>
      <c r="H152" s="178" t="s">
        <v>44</v>
      </c>
      <c r="I152" s="286">
        <v>8</v>
      </c>
      <c r="J152" s="952"/>
      <c r="K152" s="463"/>
      <c r="L152" s="464"/>
      <c r="M152" s="262" t="str">
        <f>IF(I152&gt;K$117,"EXCESSIVAMENTE ELEVADO",IF(I152&lt;L$117,"INEXEQUÍVEL","VÁLIDO"))</f>
        <v>VÁLIDO</v>
      </c>
      <c r="N152" s="267"/>
      <c r="O152" s="187"/>
      <c r="P152" s="911"/>
      <c r="Q152" s="899"/>
      <c r="Y152" s="25"/>
    </row>
    <row r="153" spans="1:25" ht="48.6" customHeight="1" x14ac:dyDescent="0.25">
      <c r="A153" s="956"/>
      <c r="B153" s="905"/>
      <c r="C153" s="908"/>
      <c r="D153" s="908"/>
      <c r="E153" s="185" t="s">
        <v>166</v>
      </c>
      <c r="F153" s="185" t="s">
        <v>146</v>
      </c>
      <c r="G153" s="185" t="s">
        <v>165</v>
      </c>
      <c r="H153" s="181"/>
      <c r="I153" s="182">
        <v>9.49</v>
      </c>
      <c r="J153" s="952"/>
      <c r="K153" s="463"/>
      <c r="L153" s="464"/>
      <c r="M153" s="262" t="str">
        <f>IF(I153&gt;K147,"EXCESSIVAMENTE ELEVADO",IF(I153&lt;L147,"INEXEQUÍVEL","VÁLIDO"))</f>
        <v>EXCESSIVAMENTE ELEVADO</v>
      </c>
      <c r="N153" s="321">
        <f>(I153-J147)/J147</f>
        <v>0.30896551724137933</v>
      </c>
      <c r="O153" s="322" t="s">
        <v>73</v>
      </c>
      <c r="P153" s="911"/>
      <c r="Q153" s="899"/>
      <c r="Y153" s="25"/>
    </row>
    <row r="154" spans="1:25" ht="52.9" customHeight="1" thickBot="1" x14ac:dyDescent="0.3">
      <c r="A154" s="957"/>
      <c r="B154" s="918"/>
      <c r="C154" s="920"/>
      <c r="D154" s="920"/>
      <c r="E154" s="186" t="s">
        <v>530</v>
      </c>
      <c r="F154" s="186" t="s">
        <v>146</v>
      </c>
      <c r="G154" s="186" t="s">
        <v>167</v>
      </c>
      <c r="H154" s="190"/>
      <c r="I154" s="191">
        <v>10.07</v>
      </c>
      <c r="J154" s="959"/>
      <c r="K154" s="468"/>
      <c r="L154" s="469"/>
      <c r="M154" s="265" t="str">
        <f>IF(I154&gt;K147,"EXCESSIVAMENTE ELEVADO",IF(I154&lt;L147,"INEXEQUÍVEL","VÁLIDO"))</f>
        <v>EXCESSIVAMENTE ELEVADO</v>
      </c>
      <c r="N154" s="260">
        <f>(I154-J147)/J147</f>
        <v>0.38896551724137934</v>
      </c>
      <c r="O154" s="261" t="s">
        <v>73</v>
      </c>
      <c r="P154" s="927"/>
      <c r="Q154" s="914"/>
      <c r="Y154" s="25"/>
    </row>
    <row r="155" spans="1:25" ht="106.9" customHeight="1" x14ac:dyDescent="0.25">
      <c r="A155" s="901">
        <v>12</v>
      </c>
      <c r="B155" s="904" t="s">
        <v>558</v>
      </c>
      <c r="C155" s="907" t="s">
        <v>84</v>
      </c>
      <c r="D155" s="907">
        <v>35</v>
      </c>
      <c r="E155" s="175" t="s">
        <v>361</v>
      </c>
      <c r="F155" s="178" t="s">
        <v>85</v>
      </c>
      <c r="G155" s="178" t="s">
        <v>347</v>
      </c>
      <c r="H155" s="178" t="s">
        <v>42</v>
      </c>
      <c r="I155" s="286">
        <v>4.2</v>
      </c>
      <c r="J155" s="951">
        <f>AVERAGE(I155:I163)</f>
        <v>7.1800000000000006</v>
      </c>
      <c r="K155" s="472">
        <f>(J155*30%)+J155</f>
        <v>9.3339999999999996</v>
      </c>
      <c r="L155" s="473">
        <f>70%*J155</f>
        <v>5.0259999999999998</v>
      </c>
      <c r="M155" s="317" t="str">
        <f>IF(I155&gt;K$155,"EXCESSIVAMENTE ELEVADO",IF(I155&lt;L$155,"INEXEQUÍVEL","VÁLIDO"))</f>
        <v>INEXEQUÍVEL</v>
      </c>
      <c r="N155" s="266">
        <f>I155/J155</f>
        <v>0.58495821727019492</v>
      </c>
      <c r="O155" s="406" t="s">
        <v>525</v>
      </c>
      <c r="P155" s="910">
        <f>TRUNC(AVERAGE(I156:I163),2)</f>
        <v>7.55</v>
      </c>
      <c r="Q155" s="898">
        <f>P155*D155</f>
        <v>264.25</v>
      </c>
      <c r="Y155" s="25"/>
    </row>
    <row r="156" spans="1:25" ht="111.6" customHeight="1" x14ac:dyDescent="0.25">
      <c r="A156" s="902"/>
      <c r="B156" s="905"/>
      <c r="C156" s="908"/>
      <c r="D156" s="908"/>
      <c r="E156" s="188" t="s">
        <v>360</v>
      </c>
      <c r="F156" s="320" t="s">
        <v>85</v>
      </c>
      <c r="G156" s="320" t="s">
        <v>359</v>
      </c>
      <c r="H156" s="320" t="s">
        <v>42</v>
      </c>
      <c r="I156" s="301">
        <v>5.98</v>
      </c>
      <c r="J156" s="952"/>
      <c r="K156" s="463"/>
      <c r="L156" s="464"/>
      <c r="M156" s="317" t="str">
        <f t="shared" ref="M156:M163" si="7">IF(I156&gt;K$155,"EXCESSIVAMENTE ELEVADO",IF(I156&lt;L$155,"INEXEQUÍVEL","VÁLIDO"))</f>
        <v>VÁLIDO</v>
      </c>
      <c r="N156" s="257"/>
      <c r="O156" s="402"/>
      <c r="P156" s="911"/>
      <c r="Q156" s="899"/>
      <c r="Y156" s="25"/>
    </row>
    <row r="157" spans="1:25" ht="33.6" customHeight="1" x14ac:dyDescent="0.25">
      <c r="A157" s="902"/>
      <c r="B157" s="905"/>
      <c r="C157" s="908"/>
      <c r="D157" s="908"/>
      <c r="E157" s="404" t="s">
        <v>173</v>
      </c>
      <c r="F157" s="185" t="s">
        <v>146</v>
      </c>
      <c r="G157" s="185" t="s">
        <v>153</v>
      </c>
      <c r="H157" s="181"/>
      <c r="I157" s="182">
        <v>6.19</v>
      </c>
      <c r="J157" s="952"/>
      <c r="K157" s="463"/>
      <c r="L157" s="464"/>
      <c r="M157" s="317" t="str">
        <f>IF(I158&gt;K$155,"EXCESSIVAMENTE ELEVADO",IF(I158&lt;L$155,"INEXEQUÍVEL","VÁLIDO"))</f>
        <v>VÁLIDO</v>
      </c>
      <c r="N157" s="267"/>
      <c r="O157" s="187"/>
      <c r="P157" s="911"/>
      <c r="Q157" s="899"/>
      <c r="Y157" s="25"/>
    </row>
    <row r="158" spans="1:25" ht="33.6" customHeight="1" x14ac:dyDescent="0.25">
      <c r="A158" s="902"/>
      <c r="B158" s="905"/>
      <c r="C158" s="908"/>
      <c r="D158" s="908"/>
      <c r="E158" s="407" t="s">
        <v>168</v>
      </c>
      <c r="F158" s="185" t="s">
        <v>146</v>
      </c>
      <c r="G158" s="185" t="s">
        <v>362</v>
      </c>
      <c r="H158" s="181"/>
      <c r="I158" s="182">
        <v>6.99</v>
      </c>
      <c r="J158" s="952"/>
      <c r="K158" s="463"/>
      <c r="L158" s="464"/>
      <c r="M158" s="317" t="str">
        <f>IF(I161&gt;K$155,"EXCESSIVAMENTE ELEVADO",IF(I161&lt;L$155,"INEXEQUÍVEL","VÁLIDO"))</f>
        <v>VÁLIDO</v>
      </c>
      <c r="N158" s="267"/>
      <c r="O158" s="187"/>
      <c r="P158" s="911"/>
      <c r="Q158" s="899"/>
      <c r="Y158" s="25"/>
    </row>
    <row r="159" spans="1:25" ht="33.6" customHeight="1" x14ac:dyDescent="0.25">
      <c r="A159" s="902"/>
      <c r="B159" s="905"/>
      <c r="C159" s="908"/>
      <c r="D159" s="908"/>
      <c r="E159" s="404" t="s">
        <v>172</v>
      </c>
      <c r="F159" s="185" t="s">
        <v>146</v>
      </c>
      <c r="G159" s="185" t="s">
        <v>160</v>
      </c>
      <c r="H159" s="181"/>
      <c r="I159" s="182">
        <v>6.99</v>
      </c>
      <c r="J159" s="952"/>
      <c r="K159" s="463"/>
      <c r="L159" s="464"/>
      <c r="M159" s="317" t="str">
        <f t="shared" si="7"/>
        <v>VÁLIDO</v>
      </c>
      <c r="N159" s="267"/>
      <c r="O159" s="187"/>
      <c r="P159" s="911"/>
      <c r="Q159" s="899"/>
      <c r="Y159" s="25"/>
    </row>
    <row r="160" spans="1:25" ht="85.15" customHeight="1" x14ac:dyDescent="0.25">
      <c r="A160" s="903"/>
      <c r="B160" s="906"/>
      <c r="C160" s="909"/>
      <c r="D160" s="909"/>
      <c r="E160" s="174" t="s">
        <v>633</v>
      </c>
      <c r="F160" s="185" t="s">
        <v>579</v>
      </c>
      <c r="G160" s="178" t="s">
        <v>339</v>
      </c>
      <c r="H160" s="178" t="s">
        <v>44</v>
      </c>
      <c r="I160" s="286">
        <v>8</v>
      </c>
      <c r="J160" s="953"/>
      <c r="K160" s="470"/>
      <c r="L160" s="471"/>
      <c r="M160" s="317" t="str">
        <f t="shared" si="7"/>
        <v>VÁLIDO</v>
      </c>
      <c r="N160" s="267"/>
      <c r="O160" s="187"/>
      <c r="P160" s="912"/>
      <c r="Q160" s="900"/>
      <c r="Y160" s="25"/>
    </row>
    <row r="161" spans="1:25" ht="85.15" customHeight="1" x14ac:dyDescent="0.25">
      <c r="A161" s="903"/>
      <c r="B161" s="906"/>
      <c r="C161" s="909"/>
      <c r="D161" s="909"/>
      <c r="E161" s="404" t="s">
        <v>148</v>
      </c>
      <c r="F161" s="185" t="s">
        <v>146</v>
      </c>
      <c r="G161" s="185" t="s">
        <v>169</v>
      </c>
      <c r="H161" s="181"/>
      <c r="I161" s="182">
        <v>8.8000000000000007</v>
      </c>
      <c r="J161" s="953"/>
      <c r="K161" s="470"/>
      <c r="L161" s="471"/>
      <c r="M161" s="317" t="str">
        <f>IF(I161&gt;K$155,"EXCESSIVAMENTE ELEVADO",IF(I161&lt;L$155,"INEXEQUÍVEL","VÁLIDO"))</f>
        <v>VÁLIDO</v>
      </c>
      <c r="N161" s="267"/>
      <c r="O161" s="187"/>
      <c r="P161" s="912"/>
      <c r="Q161" s="900"/>
      <c r="Y161" s="25"/>
    </row>
    <row r="162" spans="1:25" ht="85.15" customHeight="1" x14ac:dyDescent="0.25">
      <c r="A162" s="903"/>
      <c r="B162" s="906"/>
      <c r="C162" s="909"/>
      <c r="D162" s="909"/>
      <c r="E162" s="404" t="s">
        <v>150</v>
      </c>
      <c r="F162" s="185" t="s">
        <v>146</v>
      </c>
      <c r="G162" s="185" t="s">
        <v>149</v>
      </c>
      <c r="H162" s="181"/>
      <c r="I162" s="182">
        <v>8.98</v>
      </c>
      <c r="J162" s="953"/>
      <c r="K162" s="470"/>
      <c r="L162" s="471"/>
      <c r="M162" s="317" t="str">
        <f t="shared" si="7"/>
        <v>VÁLIDO</v>
      </c>
      <c r="N162" s="267"/>
      <c r="O162" s="187"/>
      <c r="P162" s="912"/>
      <c r="Q162" s="900"/>
      <c r="Y162" s="25"/>
    </row>
    <row r="163" spans="1:25" ht="48" customHeight="1" thickBot="1" x14ac:dyDescent="0.3">
      <c r="A163" s="903"/>
      <c r="B163" s="906"/>
      <c r="C163" s="909"/>
      <c r="D163" s="909"/>
      <c r="E163" s="180" t="s">
        <v>171</v>
      </c>
      <c r="F163" s="180" t="s">
        <v>146</v>
      </c>
      <c r="G163" s="180" t="s">
        <v>170</v>
      </c>
      <c r="H163" s="180"/>
      <c r="I163" s="306">
        <v>8.49</v>
      </c>
      <c r="J163" s="953"/>
      <c r="K163" s="470"/>
      <c r="L163" s="471"/>
      <c r="M163" s="317" t="str">
        <f t="shared" si="7"/>
        <v>VÁLIDO</v>
      </c>
      <c r="N163" s="267"/>
      <c r="O163" s="187"/>
      <c r="P163" s="912"/>
      <c r="Q163" s="900"/>
      <c r="Y163" s="25"/>
    </row>
    <row r="164" spans="1:25" ht="63" x14ac:dyDescent="0.25">
      <c r="A164" s="915">
        <v>13</v>
      </c>
      <c r="B164" s="917" t="s">
        <v>559</v>
      </c>
      <c r="C164" s="919" t="s">
        <v>84</v>
      </c>
      <c r="D164" s="919">
        <v>35</v>
      </c>
      <c r="E164" s="169" t="s">
        <v>364</v>
      </c>
      <c r="F164" s="169" t="s">
        <v>85</v>
      </c>
      <c r="G164" s="169" t="s">
        <v>363</v>
      </c>
      <c r="H164" s="169" t="s">
        <v>42</v>
      </c>
      <c r="I164" s="170">
        <v>7.95</v>
      </c>
      <c r="J164" s="894">
        <f>AVERAGE(I164:I170)</f>
        <v>8.1171428571428574</v>
      </c>
      <c r="K164" s="460">
        <f>(J164*30%)+J164</f>
        <v>10.552285714285714</v>
      </c>
      <c r="L164" s="461">
        <f>70%*J164</f>
        <v>5.6819999999999995</v>
      </c>
      <c r="M164" s="264" t="str">
        <f>IF(I164&gt;K164,"EXCESSIVAMENTE ELEVADO",IF(I164&lt;L164,"INEXEQUÍVEL","VÁLIDO"))</f>
        <v>VÁLIDO</v>
      </c>
      <c r="N164" s="302"/>
      <c r="O164" s="303"/>
      <c r="P164" s="926">
        <f>TRUNC(AVERAGE(I164:I170),)</f>
        <v>8</v>
      </c>
      <c r="Q164" s="913">
        <f>P164*D164</f>
        <v>280</v>
      </c>
      <c r="Y164" s="25"/>
    </row>
    <row r="165" spans="1:25" ht="63" x14ac:dyDescent="0.25">
      <c r="A165" s="902"/>
      <c r="B165" s="905"/>
      <c r="C165" s="908"/>
      <c r="D165" s="908"/>
      <c r="E165" s="175" t="s">
        <v>365</v>
      </c>
      <c r="F165" s="175" t="s">
        <v>85</v>
      </c>
      <c r="G165" s="175" t="s">
        <v>363</v>
      </c>
      <c r="H165" s="175" t="s">
        <v>42</v>
      </c>
      <c r="I165" s="176">
        <v>7.85</v>
      </c>
      <c r="J165" s="895"/>
      <c r="K165" s="463"/>
      <c r="L165" s="464"/>
      <c r="M165" s="262" t="str">
        <f>IF(I165&gt;K164,"EXCESSIVAMENTE ELEVADO",IF(I165&lt;L164,"INEXEQUÍVEL","VÁLIDO"))</f>
        <v>VÁLIDO</v>
      </c>
      <c r="N165" s="267"/>
      <c r="O165" s="187"/>
      <c r="P165" s="911"/>
      <c r="Q165" s="899"/>
      <c r="Y165" s="25"/>
    </row>
    <row r="166" spans="1:25" ht="47.25" customHeight="1" x14ac:dyDescent="0.25">
      <c r="A166" s="902"/>
      <c r="B166" s="905"/>
      <c r="C166" s="908"/>
      <c r="D166" s="908"/>
      <c r="E166" s="404" t="s">
        <v>175</v>
      </c>
      <c r="F166" s="178" t="s">
        <v>146</v>
      </c>
      <c r="G166" s="404" t="s">
        <v>174</v>
      </c>
      <c r="H166" s="178"/>
      <c r="I166" s="286">
        <v>7.79</v>
      </c>
      <c r="J166" s="895"/>
      <c r="K166" s="463"/>
      <c r="L166" s="464"/>
      <c r="M166" s="262" t="str">
        <f>IF(I166&gt;K164,"EXCESSIVAMENTE ELEVADO",IF(I166&lt;L164,"INEXEQUÍVEL","VÁLIDO"))</f>
        <v>VÁLIDO</v>
      </c>
      <c r="N166" s="267"/>
      <c r="O166" s="187"/>
      <c r="P166" s="911"/>
      <c r="Q166" s="899"/>
      <c r="Y166" s="25"/>
    </row>
    <row r="167" spans="1:25" ht="105.6" customHeight="1" x14ac:dyDescent="0.25">
      <c r="A167" s="902"/>
      <c r="B167" s="905"/>
      <c r="C167" s="908"/>
      <c r="D167" s="908"/>
      <c r="E167" s="174" t="s">
        <v>633</v>
      </c>
      <c r="F167" s="185" t="s">
        <v>579</v>
      </c>
      <c r="G167" s="178" t="s">
        <v>339</v>
      </c>
      <c r="H167" s="178" t="s">
        <v>44</v>
      </c>
      <c r="I167" s="286">
        <v>8</v>
      </c>
      <c r="J167" s="895"/>
      <c r="K167" s="463"/>
      <c r="L167" s="464"/>
      <c r="M167" s="262" t="str">
        <f>IF(I167&gt;K164,"EXCESSIVAMENTE ELEVADO",IF(I167&lt;L164,"INEXEQUÍVEL","VÁLIDO"))</f>
        <v>VÁLIDO</v>
      </c>
      <c r="N167" s="267"/>
      <c r="O167" s="187"/>
      <c r="P167" s="911"/>
      <c r="Q167" s="899"/>
      <c r="Y167" s="25"/>
    </row>
    <row r="168" spans="1:25" ht="47.25" customHeight="1" x14ac:dyDescent="0.25">
      <c r="A168" s="902"/>
      <c r="B168" s="905"/>
      <c r="C168" s="908"/>
      <c r="D168" s="908"/>
      <c r="E168" s="178" t="s">
        <v>367</v>
      </c>
      <c r="F168" s="178" t="s">
        <v>146</v>
      </c>
      <c r="G168" s="178" t="s">
        <v>366</v>
      </c>
      <c r="H168" s="178"/>
      <c r="I168" s="286">
        <v>8.99</v>
      </c>
      <c r="J168" s="895"/>
      <c r="K168" s="463"/>
      <c r="L168" s="464"/>
      <c r="M168" s="262" t="str">
        <f>IF(I168&gt;K164,"EXCESSIVAMENTE ELEVADO",IF(I168&lt;L164,"INEXEQUÍVEL","VÁLIDO"))</f>
        <v>VÁLIDO</v>
      </c>
      <c r="N168" s="267"/>
      <c r="O168" s="187"/>
      <c r="P168" s="911"/>
      <c r="Q168" s="899"/>
      <c r="Y168" s="25"/>
    </row>
    <row r="169" spans="1:25" ht="47.25" customHeight="1" x14ac:dyDescent="0.25">
      <c r="A169" s="902"/>
      <c r="B169" s="905"/>
      <c r="C169" s="908"/>
      <c r="D169" s="908"/>
      <c r="E169" s="404" t="s">
        <v>177</v>
      </c>
      <c r="F169" s="178" t="s">
        <v>146</v>
      </c>
      <c r="G169" s="404" t="s">
        <v>176</v>
      </c>
      <c r="H169" s="178"/>
      <c r="I169" s="286">
        <v>8.75</v>
      </c>
      <c r="J169" s="895"/>
      <c r="K169" s="463"/>
      <c r="L169" s="464"/>
      <c r="M169" s="262" t="str">
        <f>IF(I169&gt;K164,"EXCESSIVAMENTE ELEVADO",IF(I169&lt;L164,"INEXEQUÍVEL","VÁLIDO"))</f>
        <v>VÁLIDO</v>
      </c>
      <c r="N169" s="267"/>
      <c r="O169" s="187"/>
      <c r="P169" s="911"/>
      <c r="Q169" s="899"/>
      <c r="Y169" s="25"/>
    </row>
    <row r="170" spans="1:25" ht="43.5" customHeight="1" thickBot="1" x14ac:dyDescent="0.3">
      <c r="A170" s="903"/>
      <c r="B170" s="906"/>
      <c r="C170" s="909"/>
      <c r="D170" s="909"/>
      <c r="E170" s="300" t="s">
        <v>179</v>
      </c>
      <c r="F170" s="300" t="s">
        <v>146</v>
      </c>
      <c r="G170" s="300" t="s">
        <v>178</v>
      </c>
      <c r="H170" s="308"/>
      <c r="I170" s="309">
        <v>7.49</v>
      </c>
      <c r="J170" s="895"/>
      <c r="K170" s="470"/>
      <c r="L170" s="471"/>
      <c r="M170" s="263" t="str">
        <f>IF(I170&gt;K164,"EXCESSIVAMENTE ELEVADO",IF(I170&lt;L164,"INEXEQUÍVEL","VÁLIDO"))</f>
        <v>VÁLIDO</v>
      </c>
      <c r="N170" s="267"/>
      <c r="O170" s="187"/>
      <c r="P170" s="912"/>
      <c r="Q170" s="900"/>
      <c r="Y170" s="25"/>
    </row>
    <row r="171" spans="1:25" ht="107.45" customHeight="1" x14ac:dyDescent="0.25">
      <c r="A171" s="428"/>
      <c r="B171" s="397"/>
      <c r="C171" s="339"/>
      <c r="D171" s="339"/>
      <c r="E171" s="408" t="s">
        <v>371</v>
      </c>
      <c r="F171" s="334" t="s">
        <v>579</v>
      </c>
      <c r="G171" s="327" t="s">
        <v>370</v>
      </c>
      <c r="H171" s="327" t="s">
        <v>44</v>
      </c>
      <c r="I171" s="170">
        <v>12.97</v>
      </c>
      <c r="J171" s="474"/>
      <c r="K171" s="475"/>
      <c r="L171" s="476"/>
      <c r="M171" s="354" t="str">
        <f t="shared" ref="M171:M179" si="8">IF(I171&gt;K$175,"EXCESSIVAMENTE ELEVADO",IF(I171&lt;L$175,"INEXEQUÍVEL","VÁLIDO"))</f>
        <v>INEXEQUÍVEL</v>
      </c>
      <c r="N171" s="369">
        <f>I171/J175</f>
        <v>0.57431734317343175</v>
      </c>
      <c r="O171" s="409" t="s">
        <v>523</v>
      </c>
      <c r="P171" s="348"/>
      <c r="Q171" s="374"/>
      <c r="Y171" s="25"/>
    </row>
    <row r="172" spans="1:25" ht="52.15" customHeight="1" x14ac:dyDescent="0.25">
      <c r="A172" s="429"/>
      <c r="B172" s="377"/>
      <c r="C172" s="340"/>
      <c r="D172" s="340"/>
      <c r="E172" s="378" t="s">
        <v>181</v>
      </c>
      <c r="F172" s="185" t="s">
        <v>146</v>
      </c>
      <c r="G172" s="185" t="s">
        <v>180</v>
      </c>
      <c r="H172" s="181"/>
      <c r="I172" s="182">
        <v>21.99</v>
      </c>
      <c r="J172" s="477"/>
      <c r="K172" s="478"/>
      <c r="L172" s="479"/>
      <c r="M172" s="356" t="str">
        <f t="shared" si="8"/>
        <v>VÁLIDO</v>
      </c>
      <c r="N172" s="353"/>
      <c r="O172" s="353"/>
      <c r="P172" s="349"/>
      <c r="Q172" s="375"/>
      <c r="Y172" s="25"/>
    </row>
    <row r="173" spans="1:25" ht="79.150000000000006" customHeight="1" x14ac:dyDescent="0.25">
      <c r="A173" s="429"/>
      <c r="B173" s="377"/>
      <c r="C173" s="340"/>
      <c r="D173" s="340"/>
      <c r="E173" s="174" t="s">
        <v>635</v>
      </c>
      <c r="F173" s="185" t="s">
        <v>579</v>
      </c>
      <c r="G173" s="185" t="s">
        <v>634</v>
      </c>
      <c r="H173" s="178" t="s">
        <v>44</v>
      </c>
      <c r="I173" s="182">
        <v>22</v>
      </c>
      <c r="J173" s="477"/>
      <c r="K173" s="478"/>
      <c r="L173" s="479"/>
      <c r="M173" s="356" t="str">
        <f t="shared" si="8"/>
        <v>VÁLIDO</v>
      </c>
      <c r="N173" s="353"/>
      <c r="O173" s="353"/>
      <c r="P173" s="349"/>
      <c r="Q173" s="375"/>
      <c r="Y173" s="25"/>
    </row>
    <row r="174" spans="1:25" ht="52.15" customHeight="1" x14ac:dyDescent="0.25">
      <c r="A174" s="429"/>
      <c r="B174" s="377"/>
      <c r="C174" s="340"/>
      <c r="D174" s="340"/>
      <c r="E174" s="380" t="s">
        <v>375</v>
      </c>
      <c r="F174" s="178" t="s">
        <v>146</v>
      </c>
      <c r="G174" s="178" t="s">
        <v>374</v>
      </c>
      <c r="H174" s="178"/>
      <c r="I174" s="286">
        <v>22.13</v>
      </c>
      <c r="J174" s="477"/>
      <c r="K174" s="478"/>
      <c r="L174" s="479"/>
      <c r="M174" s="356" t="str">
        <f t="shared" si="8"/>
        <v>VÁLIDO</v>
      </c>
      <c r="N174" s="353"/>
      <c r="O174" s="353"/>
      <c r="P174" s="349">
        <f>TRUNC(AVERAGE(I172:I179),2)</f>
        <v>23.78</v>
      </c>
      <c r="Q174" s="375">
        <f>P174*D175</f>
        <v>356.70000000000005</v>
      </c>
      <c r="Y174" s="25"/>
    </row>
    <row r="175" spans="1:25" ht="103.9" customHeight="1" x14ac:dyDescent="0.25">
      <c r="A175" s="429">
        <v>14</v>
      </c>
      <c r="B175" s="377" t="s">
        <v>546</v>
      </c>
      <c r="C175" s="340" t="s">
        <v>6</v>
      </c>
      <c r="D175" s="340">
        <v>15</v>
      </c>
      <c r="E175" s="379" t="s">
        <v>369</v>
      </c>
      <c r="F175" s="185" t="s">
        <v>579</v>
      </c>
      <c r="G175" s="185" t="s">
        <v>368</v>
      </c>
      <c r="H175" s="178" t="s">
        <v>42</v>
      </c>
      <c r="I175" s="176">
        <v>22.7</v>
      </c>
      <c r="J175" s="477">
        <f>AVERAGE(I171:I179)</f>
        <v>22.583333333333332</v>
      </c>
      <c r="K175" s="478">
        <f>(J175*30%)+J175</f>
        <v>29.358333333333331</v>
      </c>
      <c r="L175" s="479">
        <f>70%*J175</f>
        <v>15.808333333333332</v>
      </c>
      <c r="M175" s="356" t="str">
        <f t="shared" si="8"/>
        <v>VÁLIDO</v>
      </c>
      <c r="N175" s="353"/>
      <c r="O175" s="353"/>
      <c r="P175" s="349"/>
      <c r="Q175" s="375"/>
      <c r="Y175" s="25"/>
    </row>
    <row r="176" spans="1:25" ht="52.15" customHeight="1" x14ac:dyDescent="0.25">
      <c r="A176" s="429"/>
      <c r="B176" s="377"/>
      <c r="C176" s="340"/>
      <c r="D176" s="340"/>
      <c r="E176" s="380" t="s">
        <v>373</v>
      </c>
      <c r="F176" s="178" t="s">
        <v>146</v>
      </c>
      <c r="G176" s="178" t="s">
        <v>372</v>
      </c>
      <c r="H176" s="178"/>
      <c r="I176" s="286">
        <v>23.49</v>
      </c>
      <c r="J176" s="477"/>
      <c r="K176" s="478"/>
      <c r="L176" s="479"/>
      <c r="M176" s="356" t="str">
        <f t="shared" si="8"/>
        <v>VÁLIDO</v>
      </c>
      <c r="N176" s="353"/>
      <c r="O176" s="353"/>
      <c r="P176" s="349"/>
      <c r="Q176" s="375"/>
      <c r="Y176" s="25"/>
    </row>
    <row r="177" spans="1:25" ht="72.599999999999994" customHeight="1" x14ac:dyDescent="0.25">
      <c r="A177" s="429"/>
      <c r="B177" s="377"/>
      <c r="C177" s="340"/>
      <c r="D177" s="340"/>
      <c r="E177" s="174" t="s">
        <v>635</v>
      </c>
      <c r="F177" s="185" t="s">
        <v>579</v>
      </c>
      <c r="G177" s="185" t="s">
        <v>634</v>
      </c>
      <c r="H177" s="178" t="s">
        <v>44</v>
      </c>
      <c r="I177" s="286">
        <v>25</v>
      </c>
      <c r="J177" s="477"/>
      <c r="K177" s="478"/>
      <c r="L177" s="479"/>
      <c r="M177" s="356" t="str">
        <f t="shared" si="8"/>
        <v>VÁLIDO</v>
      </c>
      <c r="N177" s="353"/>
      <c r="O177" s="353"/>
      <c r="P177" s="349"/>
      <c r="Q177" s="375"/>
      <c r="Y177" s="25"/>
    </row>
    <row r="178" spans="1:25" ht="52.15" customHeight="1" x14ac:dyDescent="0.25">
      <c r="A178" s="429"/>
      <c r="B178" s="377"/>
      <c r="C178" s="340"/>
      <c r="D178" s="340"/>
      <c r="E178" s="380" t="s">
        <v>182</v>
      </c>
      <c r="F178" s="178" t="s">
        <v>146</v>
      </c>
      <c r="G178" s="178" t="s">
        <v>156</v>
      </c>
      <c r="H178" s="178"/>
      <c r="I178" s="286">
        <v>26.39</v>
      </c>
      <c r="J178" s="477"/>
      <c r="K178" s="478"/>
      <c r="L178" s="479"/>
      <c r="M178" s="356" t="str">
        <f t="shared" si="8"/>
        <v>VÁLIDO</v>
      </c>
      <c r="N178" s="353"/>
      <c r="O178" s="353"/>
      <c r="P178" s="349"/>
      <c r="Q178" s="375"/>
      <c r="Y178" s="25"/>
    </row>
    <row r="179" spans="1:25" ht="52.15" customHeight="1" thickBot="1" x14ac:dyDescent="0.3">
      <c r="A179" s="430"/>
      <c r="B179" s="398"/>
      <c r="C179" s="341"/>
      <c r="D179" s="341"/>
      <c r="E179" s="399" t="s">
        <v>183</v>
      </c>
      <c r="F179" s="186" t="s">
        <v>146</v>
      </c>
      <c r="G179" s="186" t="s">
        <v>91</v>
      </c>
      <c r="H179" s="190"/>
      <c r="I179" s="191">
        <v>26.58</v>
      </c>
      <c r="J179" s="477"/>
      <c r="K179" s="478"/>
      <c r="L179" s="480"/>
      <c r="M179" s="357" t="str">
        <f t="shared" si="8"/>
        <v>VÁLIDO</v>
      </c>
      <c r="N179" s="358"/>
      <c r="O179" s="358"/>
      <c r="P179" s="350"/>
      <c r="Q179" s="376"/>
      <c r="Y179" s="25"/>
    </row>
    <row r="180" spans="1:25" ht="82.15" customHeight="1" x14ac:dyDescent="0.25">
      <c r="A180" s="345"/>
      <c r="B180" s="342"/>
      <c r="C180" s="339"/>
      <c r="D180" s="386"/>
      <c r="E180" s="408" t="s">
        <v>379</v>
      </c>
      <c r="F180" s="169" t="s">
        <v>85</v>
      </c>
      <c r="G180" s="169" t="s">
        <v>378</v>
      </c>
      <c r="H180" s="169" t="s">
        <v>44</v>
      </c>
      <c r="I180" s="381">
        <v>12.89</v>
      </c>
      <c r="J180" s="481"/>
      <c r="K180" s="482"/>
      <c r="L180" s="482"/>
      <c r="M180" s="396" t="str">
        <f>IF(I180&gt;K$185,"EXCESSIVAMENTE ELEVADO",IF(I180&lt;L$185,"INEXEQUÍVEL","VÁLIDO"))</f>
        <v>INEXEQUÍVEL</v>
      </c>
      <c r="N180" s="296">
        <f>I180/J185</f>
        <v>0.65982831942038123</v>
      </c>
      <c r="O180" s="259" t="s">
        <v>525</v>
      </c>
      <c r="P180" s="349"/>
      <c r="Q180" s="375"/>
      <c r="Y180" s="25"/>
    </row>
    <row r="181" spans="1:25" ht="72" customHeight="1" x14ac:dyDescent="0.25">
      <c r="A181" s="346"/>
      <c r="B181" s="343"/>
      <c r="C181" s="340"/>
      <c r="D181" s="387"/>
      <c r="E181" s="410" t="s">
        <v>383</v>
      </c>
      <c r="F181" s="171" t="s">
        <v>141</v>
      </c>
      <c r="G181" s="175" t="s">
        <v>382</v>
      </c>
      <c r="H181" s="175" t="s">
        <v>44</v>
      </c>
      <c r="I181" s="383">
        <v>13.27</v>
      </c>
      <c r="J181" s="483"/>
      <c r="K181" s="484"/>
      <c r="L181" s="484"/>
      <c r="M181" s="396" t="str">
        <f t="shared" ref="M181:M192" si="9">IF(I181&gt;K$185,"EXCESSIVAMENTE ELEVADO",IF(I181&lt;L$185,"INEXEQUÍVEL","VÁLIDO"))</f>
        <v>INEXEQUÍVEL</v>
      </c>
      <c r="N181" s="296">
        <f>I181/J185</f>
        <v>0.67928020160655223</v>
      </c>
      <c r="O181" s="259" t="s">
        <v>525</v>
      </c>
      <c r="P181" s="349"/>
      <c r="Q181" s="375"/>
      <c r="Y181" s="25"/>
    </row>
    <row r="182" spans="1:25" ht="64.150000000000006" customHeight="1" x14ac:dyDescent="0.25">
      <c r="A182" s="390"/>
      <c r="B182" s="343"/>
      <c r="C182" s="282"/>
      <c r="D182" s="389"/>
      <c r="E182" s="410" t="s">
        <v>380</v>
      </c>
      <c r="F182" s="171" t="s">
        <v>85</v>
      </c>
      <c r="G182" s="175" t="s">
        <v>381</v>
      </c>
      <c r="H182" s="175" t="s">
        <v>42</v>
      </c>
      <c r="I182" s="383">
        <v>14.68</v>
      </c>
      <c r="J182" s="483"/>
      <c r="K182" s="484"/>
      <c r="L182" s="484"/>
      <c r="M182" s="396" t="str">
        <f t="shared" si="9"/>
        <v>VÁLIDO</v>
      </c>
      <c r="N182" s="353"/>
      <c r="O182" s="187"/>
      <c r="P182" s="349"/>
      <c r="Q182" s="375"/>
      <c r="Y182" s="25"/>
    </row>
    <row r="183" spans="1:25" ht="55.15" customHeight="1" x14ac:dyDescent="0.25">
      <c r="A183" s="346"/>
      <c r="B183" s="343"/>
      <c r="C183" s="340"/>
      <c r="D183" s="387"/>
      <c r="E183" s="380" t="s">
        <v>189</v>
      </c>
      <c r="F183" s="178" t="s">
        <v>146</v>
      </c>
      <c r="G183" s="178" t="s">
        <v>188</v>
      </c>
      <c r="H183" s="178"/>
      <c r="I183" s="385">
        <v>15</v>
      </c>
      <c r="J183" s="483"/>
      <c r="K183" s="484"/>
      <c r="L183" s="484"/>
      <c r="M183" s="396" t="str">
        <f t="shared" si="9"/>
        <v>VÁLIDO</v>
      </c>
      <c r="N183" s="353"/>
      <c r="O183" s="187"/>
      <c r="P183" s="349"/>
      <c r="Q183" s="375"/>
      <c r="Y183" s="25"/>
    </row>
    <row r="184" spans="1:25" ht="48.6" customHeight="1" x14ac:dyDescent="0.25">
      <c r="A184" s="390"/>
      <c r="B184" s="343"/>
      <c r="C184" s="282"/>
      <c r="D184" s="389"/>
      <c r="E184" s="411" t="s">
        <v>187</v>
      </c>
      <c r="F184" s="185" t="s">
        <v>146</v>
      </c>
      <c r="G184" s="404" t="s">
        <v>186</v>
      </c>
      <c r="H184" s="178"/>
      <c r="I184" s="384">
        <v>16.399999999999999</v>
      </c>
      <c r="J184" s="483"/>
      <c r="K184" s="484"/>
      <c r="L184" s="484"/>
      <c r="M184" s="396" t="str">
        <f t="shared" si="9"/>
        <v>VÁLIDO</v>
      </c>
      <c r="N184" s="353"/>
      <c r="O184" s="187"/>
      <c r="P184" s="349"/>
      <c r="Q184" s="375"/>
      <c r="Y184" s="25"/>
    </row>
    <row r="185" spans="1:25" ht="81.599999999999994" customHeight="1" x14ac:dyDescent="0.25">
      <c r="A185" s="390">
        <v>15</v>
      </c>
      <c r="B185" s="343" t="s">
        <v>636</v>
      </c>
      <c r="C185" s="282" t="s">
        <v>6</v>
      </c>
      <c r="D185" s="389">
        <v>40</v>
      </c>
      <c r="E185" s="410" t="s">
        <v>377</v>
      </c>
      <c r="F185" s="175" t="s">
        <v>85</v>
      </c>
      <c r="G185" s="175" t="s">
        <v>376</v>
      </c>
      <c r="H185" s="175" t="s">
        <v>42</v>
      </c>
      <c r="I185" s="382">
        <v>16.899999999999999</v>
      </c>
      <c r="J185" s="483">
        <f>AVERAGE(I180:I192)</f>
        <v>19.535384615384615</v>
      </c>
      <c r="K185" s="484">
        <f>(J185*30%)+J185</f>
        <v>25.396000000000001</v>
      </c>
      <c r="L185" s="484">
        <f>70%*J185</f>
        <v>13.674769230769229</v>
      </c>
      <c r="M185" s="396" t="str">
        <f t="shared" si="9"/>
        <v>VÁLIDO</v>
      </c>
      <c r="N185" s="353"/>
      <c r="O185" s="187"/>
      <c r="P185" s="349">
        <f>TRUNC(AVERAGE(I182:I191),2)</f>
        <v>19.079999999999998</v>
      </c>
      <c r="Q185" s="375">
        <f>P185*D185</f>
        <v>763.19999999999993</v>
      </c>
      <c r="Y185" s="25"/>
    </row>
    <row r="186" spans="1:25" ht="43.15" customHeight="1" x14ac:dyDescent="0.25">
      <c r="A186" s="346"/>
      <c r="B186" s="343"/>
      <c r="C186" s="340"/>
      <c r="D186" s="387"/>
      <c r="E186" s="380" t="s">
        <v>185</v>
      </c>
      <c r="F186" s="185" t="s">
        <v>146</v>
      </c>
      <c r="G186" s="178" t="s">
        <v>385</v>
      </c>
      <c r="H186" s="178"/>
      <c r="I186" s="384">
        <v>18.989999999999998</v>
      </c>
      <c r="J186" s="483"/>
      <c r="K186" s="484"/>
      <c r="L186" s="484"/>
      <c r="M186" s="396" t="str">
        <f t="shared" si="9"/>
        <v>VÁLIDO</v>
      </c>
      <c r="N186" s="353"/>
      <c r="O186" s="187"/>
      <c r="P186" s="349"/>
      <c r="Q186" s="375"/>
      <c r="Y186" s="25"/>
    </row>
    <row r="187" spans="1:25" ht="63" x14ac:dyDescent="0.25">
      <c r="A187" s="346"/>
      <c r="B187" s="343"/>
      <c r="C187" s="340"/>
      <c r="D187" s="387"/>
      <c r="E187" s="379" t="s">
        <v>635</v>
      </c>
      <c r="F187" s="185" t="s">
        <v>579</v>
      </c>
      <c r="G187" s="185" t="s">
        <v>634</v>
      </c>
      <c r="H187" s="178" t="s">
        <v>44</v>
      </c>
      <c r="I187" s="384">
        <v>19.5</v>
      </c>
      <c r="J187" s="483"/>
      <c r="K187" s="484"/>
      <c r="L187" s="484"/>
      <c r="M187" s="396" t="str">
        <f t="shared" si="9"/>
        <v>VÁLIDO</v>
      </c>
      <c r="N187" s="353"/>
      <c r="O187" s="187"/>
      <c r="P187" s="349"/>
      <c r="Q187" s="375"/>
      <c r="Y187" s="25"/>
    </row>
    <row r="188" spans="1:25" s="394" customFormat="1" ht="75" x14ac:dyDescent="0.25">
      <c r="A188" s="346"/>
      <c r="B188" s="343"/>
      <c r="C188" s="340"/>
      <c r="D188" s="387"/>
      <c r="E188" s="412" t="s">
        <v>643</v>
      </c>
      <c r="F188" s="185" t="s">
        <v>146</v>
      </c>
      <c r="G188" s="178" t="s">
        <v>385</v>
      </c>
      <c r="H188" s="391" t="s">
        <v>583</v>
      </c>
      <c r="I188" s="384">
        <v>20.74</v>
      </c>
      <c r="J188" s="483"/>
      <c r="K188" s="484"/>
      <c r="L188" s="484"/>
      <c r="M188" s="396" t="str">
        <f t="shared" si="9"/>
        <v>VÁLIDO</v>
      </c>
      <c r="N188" s="353"/>
      <c r="O188" s="187"/>
      <c r="P188" s="349"/>
      <c r="Q188" s="375"/>
      <c r="Y188" s="25"/>
    </row>
    <row r="189" spans="1:25" ht="49.9" customHeight="1" x14ac:dyDescent="0.25">
      <c r="A189" s="346"/>
      <c r="B189" s="343"/>
      <c r="C189" s="340"/>
      <c r="D189" s="387"/>
      <c r="E189" s="411" t="s">
        <v>152</v>
      </c>
      <c r="F189" s="185" t="s">
        <v>146</v>
      </c>
      <c r="G189" s="404" t="s">
        <v>151</v>
      </c>
      <c r="H189" s="325" t="s">
        <v>583</v>
      </c>
      <c r="I189" s="384">
        <v>21.59</v>
      </c>
      <c r="J189" s="483"/>
      <c r="K189" s="484"/>
      <c r="L189" s="484"/>
      <c r="M189" s="396" t="str">
        <f t="shared" si="9"/>
        <v>VÁLIDO</v>
      </c>
      <c r="N189" s="353"/>
      <c r="O189" s="187"/>
      <c r="P189" s="349"/>
      <c r="Q189" s="375"/>
      <c r="Y189" s="25"/>
    </row>
    <row r="190" spans="1:25" ht="76.900000000000006" customHeight="1" x14ac:dyDescent="0.25">
      <c r="A190" s="346"/>
      <c r="B190" s="343"/>
      <c r="C190" s="340"/>
      <c r="D190" s="387"/>
      <c r="E190" s="379" t="s">
        <v>635</v>
      </c>
      <c r="F190" s="185" t="s">
        <v>579</v>
      </c>
      <c r="G190" s="185" t="s">
        <v>634</v>
      </c>
      <c r="H190" s="320" t="s">
        <v>44</v>
      </c>
      <c r="I190" s="384">
        <v>22</v>
      </c>
      <c r="J190" s="483"/>
      <c r="K190" s="484"/>
      <c r="L190" s="484"/>
      <c r="M190" s="396" t="str">
        <f t="shared" si="9"/>
        <v>VÁLIDO</v>
      </c>
      <c r="N190" s="353"/>
      <c r="O190" s="187"/>
      <c r="P190" s="349"/>
      <c r="Q190" s="375"/>
      <c r="Y190" s="25"/>
    </row>
    <row r="191" spans="1:25" s="394" customFormat="1" ht="76.900000000000006" customHeight="1" x14ac:dyDescent="0.25">
      <c r="A191" s="346"/>
      <c r="B191" s="343"/>
      <c r="C191" s="340"/>
      <c r="D191" s="387"/>
      <c r="E191" s="174" t="s">
        <v>635</v>
      </c>
      <c r="F191" s="185" t="s">
        <v>579</v>
      </c>
      <c r="G191" s="185" t="s">
        <v>634</v>
      </c>
      <c r="H191" s="178" t="s">
        <v>44</v>
      </c>
      <c r="I191" s="385">
        <v>25</v>
      </c>
      <c r="J191" s="483"/>
      <c r="K191" s="484"/>
      <c r="L191" s="484"/>
      <c r="M191" s="396" t="str">
        <f t="shared" si="9"/>
        <v>VÁLIDO</v>
      </c>
      <c r="N191" s="353"/>
      <c r="O191" s="187"/>
      <c r="P191" s="349"/>
      <c r="Q191" s="375"/>
      <c r="Y191" s="25"/>
    </row>
    <row r="192" spans="1:25" ht="58.15" customHeight="1" thickBot="1" x14ac:dyDescent="0.3">
      <c r="A192" s="347"/>
      <c r="B192" s="344"/>
      <c r="C192" s="341"/>
      <c r="D192" s="388"/>
      <c r="E192" s="413" t="s">
        <v>642</v>
      </c>
      <c r="F192" s="186" t="s">
        <v>146</v>
      </c>
      <c r="G192" s="184" t="s">
        <v>384</v>
      </c>
      <c r="H192" s="392" t="s">
        <v>583</v>
      </c>
      <c r="I192" s="393">
        <v>37</v>
      </c>
      <c r="J192" s="485"/>
      <c r="K192" s="484"/>
      <c r="L192" s="484"/>
      <c r="M192" s="396" t="str">
        <f t="shared" si="9"/>
        <v>EXCESSIVAMENTE ELEVADO</v>
      </c>
      <c r="N192" s="296" t="e">
        <f>(I192-J182)/J182</f>
        <v>#DIV/0!</v>
      </c>
      <c r="O192" s="259" t="s">
        <v>73</v>
      </c>
      <c r="P192" s="350"/>
      <c r="Q192" s="376"/>
      <c r="Y192" s="25"/>
    </row>
    <row r="193" spans="1:25" ht="73.150000000000006" customHeight="1" x14ac:dyDescent="0.25">
      <c r="A193" s="901">
        <v>16</v>
      </c>
      <c r="B193" s="904" t="s">
        <v>116</v>
      </c>
      <c r="C193" s="907" t="s">
        <v>120</v>
      </c>
      <c r="D193" s="949">
        <v>200</v>
      </c>
      <c r="E193" s="411" t="s">
        <v>191</v>
      </c>
      <c r="F193" s="185" t="s">
        <v>146</v>
      </c>
      <c r="G193" s="404" t="s">
        <v>190</v>
      </c>
      <c r="H193" s="178"/>
      <c r="I193" s="182">
        <v>3.53</v>
      </c>
      <c r="J193" s="895">
        <f>AVERAGE(I193:I198)</f>
        <v>5.7850000000000001</v>
      </c>
      <c r="K193" s="471"/>
      <c r="L193" s="486"/>
      <c r="M193" s="264" t="str">
        <f>IF(I193&gt;K193,"EXCESSIVAMENTE ELEVADO",IF(I193&lt;L193,"INEXEQUÍVEL","VÁLIDO"))</f>
        <v>EXCESSIVAMENTE ELEVADO</v>
      </c>
      <c r="N193" s="422">
        <f>I193/J193</f>
        <v>0.61019878997407084</v>
      </c>
      <c r="O193" s="373" t="s">
        <v>525</v>
      </c>
      <c r="P193" s="910">
        <f>TRUNC(AVERAGE(I194:I197),2)</f>
        <v>5.87</v>
      </c>
      <c r="Q193" s="898">
        <f>P193*D193</f>
        <v>1174</v>
      </c>
      <c r="Y193" s="25"/>
    </row>
    <row r="194" spans="1:25" s="394" customFormat="1" ht="162" customHeight="1" x14ac:dyDescent="0.25">
      <c r="A194" s="901"/>
      <c r="B194" s="904"/>
      <c r="C194" s="907"/>
      <c r="D194" s="949"/>
      <c r="E194" s="414" t="s">
        <v>387</v>
      </c>
      <c r="F194" s="185" t="s">
        <v>579</v>
      </c>
      <c r="G194" s="320" t="s">
        <v>386</v>
      </c>
      <c r="H194" s="320" t="s">
        <v>44</v>
      </c>
      <c r="I194" s="301">
        <v>4.21</v>
      </c>
      <c r="J194" s="895"/>
      <c r="K194" s="478"/>
      <c r="L194" s="487"/>
      <c r="M194" s="262" t="str">
        <f>IF(I194&gt;K195,"EXCESSIVAMENTE ELEVADO",IF(I194&lt;L195,"INEXEQUÍVEL","VÁLIDO"))</f>
        <v>VÁLIDO</v>
      </c>
      <c r="N194" s="420"/>
      <c r="O194" s="187"/>
      <c r="P194" s="910"/>
      <c r="Q194" s="898"/>
      <c r="Y194" s="25"/>
    </row>
    <row r="195" spans="1:25" ht="116.45" customHeight="1" x14ac:dyDescent="0.25">
      <c r="A195" s="902"/>
      <c r="B195" s="905"/>
      <c r="C195" s="908"/>
      <c r="D195" s="938"/>
      <c r="E195" s="410" t="s">
        <v>389</v>
      </c>
      <c r="F195" s="185" t="s">
        <v>579</v>
      </c>
      <c r="G195" s="178" t="s">
        <v>388</v>
      </c>
      <c r="H195" s="178" t="s">
        <v>44</v>
      </c>
      <c r="I195" s="286">
        <v>5.94</v>
      </c>
      <c r="J195" s="895"/>
      <c r="K195" s="478">
        <f>(J193*30%)+J193</f>
        <v>7.5205000000000002</v>
      </c>
      <c r="L195" s="487">
        <f>70%*J193</f>
        <v>4.0495000000000001</v>
      </c>
      <c r="M195" s="262" t="str">
        <f>IF(I195&gt;K195,"EXCESSIVAMENTE ELEVADO",IF(I195&lt;L195,"INEXEQUÍVEL","VÁLIDO"))</f>
        <v>VÁLIDO</v>
      </c>
      <c r="N195" s="420"/>
      <c r="O195" s="187"/>
      <c r="P195" s="911"/>
      <c r="Q195" s="899"/>
      <c r="Y195" s="25"/>
    </row>
    <row r="196" spans="1:25" ht="110.25" x14ac:dyDescent="0.25">
      <c r="A196" s="902"/>
      <c r="B196" s="905"/>
      <c r="C196" s="908"/>
      <c r="D196" s="938"/>
      <c r="E196" s="410" t="s">
        <v>390</v>
      </c>
      <c r="F196" s="185" t="s">
        <v>579</v>
      </c>
      <c r="G196" s="178" t="s">
        <v>646</v>
      </c>
      <c r="H196" s="178" t="s">
        <v>44</v>
      </c>
      <c r="I196" s="182">
        <v>5.97</v>
      </c>
      <c r="J196" s="895"/>
      <c r="K196" s="478"/>
      <c r="L196" s="487"/>
      <c r="M196" s="262" t="str">
        <f>IF(I196&gt;K195,"EXCESSIVAMENTE ELEVADO",IF(I196&lt;L195,"INEXEQUÍVEL","VÁLIDO"))</f>
        <v>VÁLIDO</v>
      </c>
      <c r="N196" s="420"/>
      <c r="O196" s="187"/>
      <c r="P196" s="911"/>
      <c r="Q196" s="899"/>
      <c r="Y196" s="25"/>
    </row>
    <row r="197" spans="1:25" ht="85.15" customHeight="1" x14ac:dyDescent="0.25">
      <c r="A197" s="902"/>
      <c r="B197" s="905"/>
      <c r="C197" s="908"/>
      <c r="D197" s="938"/>
      <c r="E197" s="410" t="s">
        <v>644</v>
      </c>
      <c r="F197" s="185" t="s">
        <v>579</v>
      </c>
      <c r="G197" s="178" t="s">
        <v>645</v>
      </c>
      <c r="H197" s="178"/>
      <c r="I197" s="182">
        <v>7.37</v>
      </c>
      <c r="J197" s="895"/>
      <c r="K197" s="478"/>
      <c r="L197" s="487"/>
      <c r="M197" s="262" t="str">
        <f>IF(I197&gt;K195,"EXCESSIVAMENTE ELEVADO",IF(I197&lt;L195,"INEXEQUÍVEL","VÁLIDO"))</f>
        <v>VÁLIDO</v>
      </c>
      <c r="N197" s="421"/>
      <c r="O197" s="258"/>
      <c r="P197" s="911"/>
      <c r="Q197" s="899"/>
      <c r="Y197" s="25"/>
    </row>
    <row r="198" spans="1:25" ht="48.6" customHeight="1" thickBot="1" x14ac:dyDescent="0.3">
      <c r="A198" s="903"/>
      <c r="B198" s="906"/>
      <c r="C198" s="909"/>
      <c r="D198" s="950"/>
      <c r="E198" s="434" t="s">
        <v>193</v>
      </c>
      <c r="F198" s="300" t="s">
        <v>146</v>
      </c>
      <c r="G198" s="415" t="s">
        <v>192</v>
      </c>
      <c r="H198" s="180"/>
      <c r="I198" s="309">
        <v>7.69</v>
      </c>
      <c r="J198" s="895"/>
      <c r="K198" s="478"/>
      <c r="L198" s="487"/>
      <c r="M198" s="433" t="str">
        <f>IF(I198&gt;K193,"EXCESSIVAMENTE ELEVADO",IF(I198&lt;L193,"INEXEQUÍVEL","VÁLIDO"))</f>
        <v>EXCESSIVAMENTE ELEVADO</v>
      </c>
      <c r="N198" s="421">
        <f>(I198-J193)/J193</f>
        <v>0.32929991356957655</v>
      </c>
      <c r="O198" s="259" t="s">
        <v>73</v>
      </c>
      <c r="P198" s="912"/>
      <c r="Q198" s="900"/>
      <c r="Y198" s="25"/>
    </row>
    <row r="199" spans="1:25" ht="106.5" customHeight="1" x14ac:dyDescent="0.25">
      <c r="A199" s="345"/>
      <c r="B199" s="342"/>
      <c r="C199" s="339"/>
      <c r="D199" s="339"/>
      <c r="E199" s="417" t="s">
        <v>195</v>
      </c>
      <c r="F199" s="334" t="s">
        <v>146</v>
      </c>
      <c r="G199" s="419" t="s">
        <v>194</v>
      </c>
      <c r="H199" s="327"/>
      <c r="I199" s="431">
        <v>3.39</v>
      </c>
      <c r="J199" s="474"/>
      <c r="K199" s="488"/>
      <c r="L199" s="489"/>
      <c r="M199" s="354" t="str">
        <f>IF(I199&gt;K200,"EXCESSIVAMENTE ELEVADO",IF(I199&lt;L200,"INEXEQUÍVEL","VÁLIDO"))</f>
        <v>INEXEQUÍVEL</v>
      </c>
      <c r="N199" s="369">
        <f>I199/J200</f>
        <v>0.5807280513918629</v>
      </c>
      <c r="O199" s="400" t="s">
        <v>523</v>
      </c>
      <c r="P199" s="348"/>
      <c r="Q199" s="374"/>
      <c r="Y199" s="25"/>
    </row>
    <row r="200" spans="1:25" ht="115.5" customHeight="1" x14ac:dyDescent="0.25">
      <c r="A200" s="346">
        <v>17</v>
      </c>
      <c r="B200" s="343" t="s">
        <v>117</v>
      </c>
      <c r="C200" s="340" t="s">
        <v>120</v>
      </c>
      <c r="D200" s="340">
        <v>200</v>
      </c>
      <c r="E200" s="410" t="s">
        <v>398</v>
      </c>
      <c r="F200" s="185" t="s">
        <v>85</v>
      </c>
      <c r="G200" s="178" t="s">
        <v>397</v>
      </c>
      <c r="H200" s="178" t="s">
        <v>42</v>
      </c>
      <c r="I200" s="432">
        <v>5.63</v>
      </c>
      <c r="J200" s="477">
        <f>AVERAGE(I198:I201)</f>
        <v>5.8375000000000004</v>
      </c>
      <c r="K200" s="490">
        <f>(J200*30%)+J200</f>
        <v>7.5887500000000001</v>
      </c>
      <c r="L200" s="491">
        <f>70%*J200</f>
        <v>4.0862499999999997</v>
      </c>
      <c r="M200" s="356" t="str">
        <f>IF(I200&gt;K200,"EXCESSIVAMENTE ELEVADO",IF(I200&lt;L200,"INEXEQUÍVEL","VÁLIDO"))</f>
        <v>VÁLIDO</v>
      </c>
      <c r="N200" s="353"/>
      <c r="O200" s="187"/>
      <c r="P200" s="349">
        <f>TRUNC(AVERAGE(I200:I202),2)</f>
        <v>6.54</v>
      </c>
      <c r="Q200" s="375">
        <f>P200*D200</f>
        <v>1308</v>
      </c>
      <c r="Y200" s="25"/>
    </row>
    <row r="201" spans="1:25" ht="147" customHeight="1" x14ac:dyDescent="0.25">
      <c r="A201" s="346"/>
      <c r="B201" s="343"/>
      <c r="C201" s="340"/>
      <c r="D201" s="340"/>
      <c r="E201" s="410" t="s">
        <v>396</v>
      </c>
      <c r="F201" s="178" t="s">
        <v>141</v>
      </c>
      <c r="G201" s="178" t="s">
        <v>395</v>
      </c>
      <c r="H201" s="178" t="s">
        <v>42</v>
      </c>
      <c r="I201" s="328">
        <v>6.64</v>
      </c>
      <c r="J201" s="477"/>
      <c r="K201" s="490"/>
      <c r="L201" s="491"/>
      <c r="M201" s="356" t="str">
        <f>IF(I201&gt;K200,"EXCESSIVAMENTE ELEVADO",IF(I201&lt;L200,"INEXEQUÍVEL","VÁLIDO"))</f>
        <v>VÁLIDO</v>
      </c>
      <c r="N201" s="353"/>
      <c r="O201" s="187"/>
      <c r="P201" s="349"/>
      <c r="Q201" s="375"/>
      <c r="Y201" s="25"/>
    </row>
    <row r="202" spans="1:25" ht="75.599999999999994" customHeight="1" thickBot="1" x14ac:dyDescent="0.3">
      <c r="A202" s="347"/>
      <c r="B202" s="344"/>
      <c r="C202" s="341"/>
      <c r="D202" s="341"/>
      <c r="E202" s="418" t="s">
        <v>394</v>
      </c>
      <c r="F202" s="186" t="s">
        <v>579</v>
      </c>
      <c r="G202" s="184" t="s">
        <v>393</v>
      </c>
      <c r="H202" s="184" t="s">
        <v>44</v>
      </c>
      <c r="I202" s="225">
        <v>7.37</v>
      </c>
      <c r="J202" s="492"/>
      <c r="K202" s="493"/>
      <c r="L202" s="494"/>
      <c r="M202" s="359" t="str">
        <f>IF(I202&gt;K200,"EXCESSIVAMENTE ELEVADO",IF(I202&lt;L200,"INEXEQUÍVEL","VÁLIDO"))</f>
        <v>VÁLIDO</v>
      </c>
      <c r="N202" s="353"/>
      <c r="O202" s="187"/>
      <c r="P202" s="350"/>
      <c r="Q202" s="376"/>
      <c r="Y202" s="25"/>
    </row>
    <row r="203" spans="1:25" ht="166.9" customHeight="1" x14ac:dyDescent="0.25">
      <c r="A203" s="901">
        <v>18</v>
      </c>
      <c r="B203" s="904" t="s">
        <v>118</v>
      </c>
      <c r="C203" s="907" t="s">
        <v>120</v>
      </c>
      <c r="D203" s="907">
        <v>200</v>
      </c>
      <c r="E203" s="188" t="s">
        <v>392</v>
      </c>
      <c r="F203" s="188" t="s">
        <v>85</v>
      </c>
      <c r="G203" s="188" t="s">
        <v>391</v>
      </c>
      <c r="H203" s="188" t="s">
        <v>44</v>
      </c>
      <c r="I203" s="307">
        <v>6.97</v>
      </c>
      <c r="J203" s="895">
        <f>AVERAGE(I203:I206)</f>
        <v>7.3925000000000001</v>
      </c>
      <c r="K203" s="943">
        <f>(J203*30%)+J203</f>
        <v>9.6102500000000006</v>
      </c>
      <c r="L203" s="946">
        <f>70%*J203</f>
        <v>5.1747499999999995</v>
      </c>
      <c r="M203" s="354" t="str">
        <f>IF(I203&gt;K203,"EXCESSIVAMENTE ELEVADO",IF(I203&lt;L203,"INEXEQUÍVEL","VÁLIDO"))</f>
        <v>VÁLIDO</v>
      </c>
      <c r="N203" s="355"/>
      <c r="O203" s="303"/>
      <c r="P203" s="910">
        <f>TRUNC(AVERAGE(I203:I206),2)</f>
        <v>7.39</v>
      </c>
      <c r="Q203" s="898">
        <f>P203*D203</f>
        <v>1478</v>
      </c>
      <c r="Y203" s="25"/>
    </row>
    <row r="204" spans="1:25" ht="59.45" customHeight="1" x14ac:dyDescent="0.25">
      <c r="A204" s="902"/>
      <c r="B204" s="905"/>
      <c r="C204" s="908"/>
      <c r="D204" s="908"/>
      <c r="E204" s="318" t="s">
        <v>193</v>
      </c>
      <c r="F204" s="178" t="s">
        <v>146</v>
      </c>
      <c r="G204" s="178" t="s">
        <v>196</v>
      </c>
      <c r="H204" s="178"/>
      <c r="I204" s="177">
        <v>7.45</v>
      </c>
      <c r="J204" s="895"/>
      <c r="K204" s="944"/>
      <c r="L204" s="947"/>
      <c r="M204" s="356" t="str">
        <f>IF(I204&gt;K203,"EXCESSIVAMENTE ELEVADO",IF(I204&lt;L203,"INEXEQUÍVEL","VÁLIDO"))</f>
        <v>VÁLIDO</v>
      </c>
      <c r="N204" s="353"/>
      <c r="O204" s="187"/>
      <c r="P204" s="911"/>
      <c r="Q204" s="899"/>
      <c r="Y204" s="25"/>
    </row>
    <row r="205" spans="1:25" ht="33.6" customHeight="1" x14ac:dyDescent="0.25">
      <c r="A205" s="902"/>
      <c r="B205" s="905"/>
      <c r="C205" s="908"/>
      <c r="D205" s="908"/>
      <c r="E205" s="185" t="s">
        <v>191</v>
      </c>
      <c r="F205" s="185" t="s">
        <v>146</v>
      </c>
      <c r="G205" s="185" t="s">
        <v>190</v>
      </c>
      <c r="H205" s="181"/>
      <c r="I205" s="193">
        <v>7.17</v>
      </c>
      <c r="J205" s="895"/>
      <c r="K205" s="944"/>
      <c r="L205" s="947"/>
      <c r="M205" s="356" t="str">
        <f>IF(I205&gt;K203,"EXCESSIVAMENTE ELEVADO",IF(I205&lt;L203,"INEXEQUÍVEL","VÁLIDO"))</f>
        <v>VÁLIDO</v>
      </c>
      <c r="N205" s="353"/>
      <c r="O205" s="187"/>
      <c r="P205" s="911"/>
      <c r="Q205" s="899"/>
      <c r="Y205" s="25"/>
    </row>
    <row r="206" spans="1:25" ht="65.45" customHeight="1" thickBot="1" x14ac:dyDescent="0.3">
      <c r="A206" s="903"/>
      <c r="B206" s="906"/>
      <c r="C206" s="909"/>
      <c r="D206" s="909"/>
      <c r="E206" s="525" t="s">
        <v>198</v>
      </c>
      <c r="F206" s="180" t="s">
        <v>146</v>
      </c>
      <c r="G206" s="180" t="s">
        <v>197</v>
      </c>
      <c r="H206" s="180"/>
      <c r="I206" s="179">
        <v>7.98</v>
      </c>
      <c r="J206" s="895"/>
      <c r="K206" s="945"/>
      <c r="L206" s="948"/>
      <c r="M206" s="359" t="str">
        <f>IF(I206&gt;K203,"EXCESSIVAMENTE ELEVADO",IF(I206&lt;L203,"INEXEQUÍVEL","VÁLIDO"))</f>
        <v>VÁLIDO</v>
      </c>
      <c r="N206" s="523"/>
      <c r="O206" s="524"/>
      <c r="P206" s="912"/>
      <c r="Q206" s="900"/>
      <c r="Y206" s="25"/>
    </row>
    <row r="207" spans="1:25" ht="83.45" customHeight="1" x14ac:dyDescent="0.25">
      <c r="A207" s="519"/>
      <c r="B207" s="342"/>
      <c r="C207" s="339"/>
      <c r="D207" s="386"/>
      <c r="E207" s="417" t="s">
        <v>191</v>
      </c>
      <c r="F207" s="419" t="s">
        <v>146</v>
      </c>
      <c r="G207" s="419" t="s">
        <v>190</v>
      </c>
      <c r="H207" s="351"/>
      <c r="I207" s="335">
        <v>6.02</v>
      </c>
      <c r="J207" s="516"/>
      <c r="K207" s="488"/>
      <c r="L207" s="489"/>
      <c r="M207" s="354" t="str">
        <f>IF(I207&gt;K$208,"EXCESSIVAMENTE ELEVADO",IF(I207&lt;L$208,"INEXEQUÍVEL","VÁLIDO"))</f>
        <v>VÁLIDO</v>
      </c>
      <c r="N207" s="355"/>
      <c r="O207" s="303"/>
      <c r="P207" s="348"/>
      <c r="Q207" s="521"/>
      <c r="Y207" s="25"/>
    </row>
    <row r="208" spans="1:25" ht="47.25" x14ac:dyDescent="0.25">
      <c r="A208" s="520">
        <v>19</v>
      </c>
      <c r="B208" s="343" t="s">
        <v>119</v>
      </c>
      <c r="C208" s="340" t="s">
        <v>120</v>
      </c>
      <c r="D208" s="387">
        <v>200</v>
      </c>
      <c r="E208" s="411" t="s">
        <v>191</v>
      </c>
      <c r="F208" s="404" t="s">
        <v>146</v>
      </c>
      <c r="G208" s="404" t="s">
        <v>190</v>
      </c>
      <c r="H208" s="181"/>
      <c r="I208" s="182">
        <v>6.65</v>
      </c>
      <c r="J208" s="517">
        <f>AVERAGE(I207:I211)</f>
        <v>6.8979999999999988</v>
      </c>
      <c r="K208" s="490">
        <f>(J208*30%)+J208</f>
        <v>8.9673999999999978</v>
      </c>
      <c r="L208" s="491">
        <f>70%*J208</f>
        <v>4.8285999999999989</v>
      </c>
      <c r="M208" s="356" t="str">
        <f t="shared" ref="M208:M211" si="10">IF(I208&gt;K$208,"EXCESSIVAMENTE ELEVADO",IF(I208&lt;L$208,"INEXEQUÍVEL","VÁLIDO"))</f>
        <v>VÁLIDO</v>
      </c>
      <c r="N208" s="353"/>
      <c r="O208" s="187"/>
      <c r="P208" s="349">
        <f>TRUNC(AVERAGE(I207:I211),2)</f>
        <v>6.89</v>
      </c>
      <c r="Q208" s="522">
        <f>P208*D208</f>
        <v>1378</v>
      </c>
      <c r="Y208" s="25"/>
    </row>
    <row r="209" spans="1:25" ht="54" customHeight="1" x14ac:dyDescent="0.25">
      <c r="A209" s="520"/>
      <c r="B209" s="343"/>
      <c r="C209" s="340"/>
      <c r="D209" s="387"/>
      <c r="E209" s="410" t="s">
        <v>402</v>
      </c>
      <c r="F209" s="175" t="s">
        <v>200</v>
      </c>
      <c r="G209" s="175" t="s">
        <v>199</v>
      </c>
      <c r="H209" s="183"/>
      <c r="I209" s="172">
        <v>7.01</v>
      </c>
      <c r="J209" s="517"/>
      <c r="K209" s="490"/>
      <c r="L209" s="491"/>
      <c r="M209" s="356" t="str">
        <f t="shared" si="10"/>
        <v>VÁLIDO</v>
      </c>
      <c r="N209" s="353"/>
      <c r="O209" s="187"/>
      <c r="P209" s="349"/>
      <c r="Q209" s="522"/>
      <c r="Y209" s="25"/>
    </row>
    <row r="210" spans="1:25" ht="47.25" x14ac:dyDescent="0.25">
      <c r="A210" s="520"/>
      <c r="B210" s="343"/>
      <c r="C210" s="340"/>
      <c r="D210" s="387"/>
      <c r="E210" s="410"/>
      <c r="F210" s="175" t="s">
        <v>85</v>
      </c>
      <c r="G210" s="175" t="s">
        <v>399</v>
      </c>
      <c r="H210" s="175" t="s">
        <v>44</v>
      </c>
      <c r="I210" s="176">
        <v>7.31</v>
      </c>
      <c r="J210" s="517"/>
      <c r="K210" s="490"/>
      <c r="L210" s="491"/>
      <c r="M210" s="356" t="str">
        <f t="shared" si="10"/>
        <v>VÁLIDO</v>
      </c>
      <c r="N210" s="353"/>
      <c r="O210" s="187"/>
      <c r="P210" s="349"/>
      <c r="Q210" s="522"/>
      <c r="Y210" s="25"/>
    </row>
    <row r="211" spans="1:25" ht="134.44999999999999" customHeight="1" thickBot="1" x14ac:dyDescent="0.3">
      <c r="A211" s="520"/>
      <c r="B211" s="343"/>
      <c r="C211" s="340"/>
      <c r="D211" s="387"/>
      <c r="E211" s="518" t="s">
        <v>401</v>
      </c>
      <c r="F211" s="514" t="s">
        <v>85</v>
      </c>
      <c r="G211" s="514" t="s">
        <v>400</v>
      </c>
      <c r="H211" s="514" t="s">
        <v>42</v>
      </c>
      <c r="I211" s="515">
        <v>7.5</v>
      </c>
      <c r="J211" s="517"/>
      <c r="K211" s="490"/>
      <c r="L211" s="491"/>
      <c r="M211" s="359" t="str">
        <f t="shared" si="10"/>
        <v>VÁLIDO</v>
      </c>
      <c r="N211" s="353"/>
      <c r="O211" s="187"/>
      <c r="P211" s="349"/>
      <c r="Q211" s="522"/>
      <c r="Y211" s="25"/>
    </row>
    <row r="212" spans="1:25" ht="110.25" x14ac:dyDescent="0.25">
      <c r="A212" s="345"/>
      <c r="B212" s="342"/>
      <c r="C212" s="339"/>
      <c r="D212" s="386"/>
      <c r="E212" s="408" t="s">
        <v>404</v>
      </c>
      <c r="F212" s="169" t="s">
        <v>85</v>
      </c>
      <c r="G212" s="169" t="s">
        <v>403</v>
      </c>
      <c r="H212" s="169" t="s">
        <v>42</v>
      </c>
      <c r="I212" s="168">
        <v>4.67</v>
      </c>
      <c r="J212" s="474"/>
      <c r="K212" s="475"/>
      <c r="L212" s="476"/>
      <c r="M212" s="354" t="str">
        <f>IF(I212&gt;K$213,"EXCESSIVAMENTE ELEVADO",IF(I212&lt;L$213,"INEXEQUÍVEL","VÁLIDO"))</f>
        <v>INEXEQUÍVEL</v>
      </c>
      <c r="N212" s="369">
        <f>I212/J213</f>
        <v>0.61799735333039263</v>
      </c>
      <c r="O212" s="409" t="s">
        <v>525</v>
      </c>
      <c r="P212" s="348"/>
      <c r="Q212" s="374"/>
      <c r="Y212" s="25"/>
    </row>
    <row r="213" spans="1:25" ht="83.45" customHeight="1" x14ac:dyDescent="0.25">
      <c r="A213" s="390">
        <v>20</v>
      </c>
      <c r="B213" s="343" t="s">
        <v>560</v>
      </c>
      <c r="C213" s="529" t="s">
        <v>6</v>
      </c>
      <c r="D213" s="530">
        <v>60</v>
      </c>
      <c r="E213" s="378" t="s">
        <v>207</v>
      </c>
      <c r="F213" s="185" t="s">
        <v>146</v>
      </c>
      <c r="G213" s="185" t="s">
        <v>206</v>
      </c>
      <c r="H213" s="181"/>
      <c r="I213" s="193">
        <v>6.99</v>
      </c>
      <c r="J213" s="477">
        <f>AVERAGE(I212:I217)</f>
        <v>7.5566666666666658</v>
      </c>
      <c r="K213" s="478">
        <f>(J213*30%)+J213</f>
        <v>9.8236666666666643</v>
      </c>
      <c r="L213" s="479">
        <f>70%*J213</f>
        <v>5.2896666666666654</v>
      </c>
      <c r="M213" s="356" t="str">
        <f>IF(I213&gt;K$213,"EXCESSIVAMENTE ELEVADO",IF(I213&lt;L$213,"INEXEQUÍVEL","VÁLIDO"))</f>
        <v>VÁLIDO</v>
      </c>
      <c r="N213" s="353"/>
      <c r="O213" s="353"/>
      <c r="P213" s="532">
        <f>TRUNC(AVERAGE(I213:I216),2)</f>
        <v>7.49</v>
      </c>
      <c r="Q213" s="375">
        <f>D213*P213</f>
        <v>449.40000000000003</v>
      </c>
      <c r="Y213" s="25"/>
    </row>
    <row r="214" spans="1:25" ht="102.6" customHeight="1" x14ac:dyDescent="0.25">
      <c r="A214" s="346"/>
      <c r="B214" s="343"/>
      <c r="C214" s="340"/>
      <c r="D214" s="387"/>
      <c r="E214" s="410" t="s">
        <v>406</v>
      </c>
      <c r="F214" s="175" t="s">
        <v>85</v>
      </c>
      <c r="G214" s="175" t="s">
        <v>405</v>
      </c>
      <c r="H214" s="175" t="s">
        <v>44</v>
      </c>
      <c r="I214" s="174">
        <v>7.23</v>
      </c>
      <c r="J214" s="477"/>
      <c r="K214" s="478"/>
      <c r="L214" s="479"/>
      <c r="M214" s="356" t="str">
        <f t="shared" ref="M214:M217" si="11">IF(I214&gt;K$213,"EXCESSIVAMENTE ELEVADO",IF(I214&lt;L$213,"INEXEQUÍVEL","VÁLIDO"))</f>
        <v>VÁLIDO</v>
      </c>
      <c r="N214" s="353"/>
      <c r="O214" s="353"/>
      <c r="P214" s="349"/>
      <c r="Q214" s="375"/>
      <c r="Y214" s="25"/>
    </row>
    <row r="215" spans="1:25" ht="43.15" customHeight="1" x14ac:dyDescent="0.25">
      <c r="A215" s="346"/>
      <c r="B215" s="343"/>
      <c r="C215" s="340"/>
      <c r="D215" s="387"/>
      <c r="E215" s="378" t="s">
        <v>203</v>
      </c>
      <c r="F215" s="185" t="s">
        <v>146</v>
      </c>
      <c r="G215" s="185" t="s">
        <v>202</v>
      </c>
      <c r="H215" s="181"/>
      <c r="I215" s="193">
        <v>7.27</v>
      </c>
      <c r="J215" s="477"/>
      <c r="K215" s="478"/>
      <c r="L215" s="479"/>
      <c r="M215" s="356" t="str">
        <f t="shared" si="11"/>
        <v>VÁLIDO</v>
      </c>
      <c r="N215" s="353"/>
      <c r="O215" s="353"/>
      <c r="P215" s="349"/>
      <c r="Q215" s="375"/>
      <c r="Y215" s="25"/>
    </row>
    <row r="216" spans="1:25" ht="33.6" customHeight="1" x14ac:dyDescent="0.25">
      <c r="A216" s="346"/>
      <c r="B216" s="343"/>
      <c r="C216" s="340"/>
      <c r="D216" s="387"/>
      <c r="E216" s="378" t="s">
        <v>205</v>
      </c>
      <c r="F216" s="185" t="s">
        <v>146</v>
      </c>
      <c r="G216" s="185" t="s">
        <v>204</v>
      </c>
      <c r="H216" s="181"/>
      <c r="I216" s="193">
        <v>8.49</v>
      </c>
      <c r="J216" s="477"/>
      <c r="K216" s="478"/>
      <c r="L216" s="479"/>
      <c r="M216" s="356" t="str">
        <f t="shared" si="11"/>
        <v>VÁLIDO</v>
      </c>
      <c r="N216" s="353"/>
      <c r="O216" s="353"/>
      <c r="P216" s="349"/>
      <c r="Q216" s="375"/>
      <c r="Y216" s="25"/>
    </row>
    <row r="217" spans="1:25" ht="33.6" customHeight="1" thickBot="1" x14ac:dyDescent="0.3">
      <c r="A217" s="347"/>
      <c r="B217" s="344"/>
      <c r="C217" s="341"/>
      <c r="D217" s="388"/>
      <c r="E217" s="526" t="s">
        <v>201</v>
      </c>
      <c r="F217" s="196" t="s">
        <v>85</v>
      </c>
      <c r="G217" s="196" t="s">
        <v>407</v>
      </c>
      <c r="H217" s="220"/>
      <c r="I217" s="221">
        <v>10.69</v>
      </c>
      <c r="J217" s="492"/>
      <c r="K217" s="531"/>
      <c r="L217" s="480"/>
      <c r="M217" s="356" t="str">
        <f t="shared" si="11"/>
        <v>EXCESSIVAMENTE ELEVADO</v>
      </c>
      <c r="N217" s="527">
        <f>(I217-J213)/J213</f>
        <v>0.41464490516100583</v>
      </c>
      <c r="O217" s="528" t="s">
        <v>73</v>
      </c>
      <c r="P217" s="350"/>
      <c r="Q217" s="376"/>
      <c r="Y217" s="25"/>
    </row>
    <row r="218" spans="1:25" ht="141.75" x14ac:dyDescent="0.25">
      <c r="A218" s="901">
        <v>21</v>
      </c>
      <c r="B218" s="904" t="s">
        <v>561</v>
      </c>
      <c r="C218" s="907" t="s">
        <v>6</v>
      </c>
      <c r="D218" s="907">
        <v>36</v>
      </c>
      <c r="E218" s="175" t="s">
        <v>411</v>
      </c>
      <c r="F218" s="175" t="s">
        <v>85</v>
      </c>
      <c r="G218" s="175" t="s">
        <v>410</v>
      </c>
      <c r="H218" s="175" t="s">
        <v>44</v>
      </c>
      <c r="I218" s="176">
        <v>4.8899999999999997</v>
      </c>
      <c r="J218" s="895">
        <f>AVERAGE(I218:I223)</f>
        <v>6.7749999999999995</v>
      </c>
      <c r="K218" s="472">
        <f>(J218*30%)+J218</f>
        <v>8.8074999999999992</v>
      </c>
      <c r="L218" s="473">
        <f>70%*J218</f>
        <v>4.7424999999999997</v>
      </c>
      <c r="M218" s="317" t="str">
        <f>IF(I218&gt;K218,"EXCESSIVAMENTE ELEVADO",IF(I218&lt;L218,"INEXEQUÍVEL","VÁLIDO"))</f>
        <v>VÁLIDO</v>
      </c>
      <c r="N218" s="267"/>
      <c r="O218" s="187"/>
      <c r="P218" s="910">
        <f>TRUNC(AVERAGE(I218:I223),2)</f>
        <v>6.77</v>
      </c>
      <c r="Q218" s="898">
        <f>P218*D218</f>
        <v>243.71999999999997</v>
      </c>
      <c r="Y218" s="25"/>
    </row>
    <row r="219" spans="1:25" ht="63" x14ac:dyDescent="0.25">
      <c r="A219" s="902"/>
      <c r="B219" s="905"/>
      <c r="C219" s="908"/>
      <c r="D219" s="908"/>
      <c r="E219" s="175" t="s">
        <v>413</v>
      </c>
      <c r="F219" s="171" t="s">
        <v>85</v>
      </c>
      <c r="G219" s="175" t="s">
        <v>412</v>
      </c>
      <c r="H219" s="183" t="s">
        <v>42</v>
      </c>
      <c r="I219" s="172">
        <v>5.5</v>
      </c>
      <c r="J219" s="895"/>
      <c r="K219" s="463"/>
      <c r="L219" s="464"/>
      <c r="M219" s="262" t="str">
        <f>IF(I219&gt;K218,"EXCESSIVAMENTE ELEVADO",IF(I219&lt;L218,"INEXEQUÍVEL","VÁLIDO"))</f>
        <v>VÁLIDO</v>
      </c>
      <c r="N219" s="267"/>
      <c r="O219" s="187"/>
      <c r="P219" s="911"/>
      <c r="Q219" s="899"/>
      <c r="Y219" s="25"/>
    </row>
    <row r="220" spans="1:25" ht="94.5" x14ac:dyDescent="0.25">
      <c r="A220" s="902"/>
      <c r="B220" s="905"/>
      <c r="C220" s="908"/>
      <c r="D220" s="908"/>
      <c r="E220" s="188" t="s">
        <v>409</v>
      </c>
      <c r="F220" s="188" t="s">
        <v>85</v>
      </c>
      <c r="G220" s="188" t="s">
        <v>408</v>
      </c>
      <c r="H220" s="188" t="s">
        <v>44</v>
      </c>
      <c r="I220" s="189">
        <v>6.34</v>
      </c>
      <c r="J220" s="895"/>
      <c r="K220" s="463"/>
      <c r="L220" s="464"/>
      <c r="M220" s="262" t="str">
        <f>IF(I220&gt;K218,"EXCESSIVAMENTE ELEVADO",IF(I220&lt;L218,"INEXEQUÍVEL","VÁLIDO"))</f>
        <v>VÁLIDO</v>
      </c>
      <c r="N220" s="267"/>
      <c r="O220" s="187"/>
      <c r="P220" s="911"/>
      <c r="Q220" s="899"/>
      <c r="Y220" s="25"/>
    </row>
    <row r="221" spans="1:25" s="394" customFormat="1" ht="31.5" x14ac:dyDescent="0.25">
      <c r="A221" s="902"/>
      <c r="B221" s="905"/>
      <c r="C221" s="908"/>
      <c r="D221" s="908"/>
      <c r="E221" s="404" t="s">
        <v>208</v>
      </c>
      <c r="F221" s="185" t="s">
        <v>146</v>
      </c>
      <c r="G221" s="416" t="s">
        <v>160</v>
      </c>
      <c r="H221" s="181"/>
      <c r="I221" s="182">
        <v>7.75</v>
      </c>
      <c r="J221" s="895"/>
      <c r="K221" s="495"/>
      <c r="L221" s="496"/>
      <c r="M221" s="262"/>
      <c r="N221" s="267"/>
      <c r="O221" s="187"/>
      <c r="P221" s="911"/>
      <c r="Q221" s="899"/>
      <c r="Y221" s="25"/>
    </row>
    <row r="222" spans="1:25" ht="31.5" x14ac:dyDescent="0.25">
      <c r="A222" s="902"/>
      <c r="B222" s="905"/>
      <c r="C222" s="908"/>
      <c r="D222" s="908"/>
      <c r="E222" s="404" t="s">
        <v>150</v>
      </c>
      <c r="F222" s="185" t="s">
        <v>146</v>
      </c>
      <c r="G222" s="416" t="s">
        <v>149</v>
      </c>
      <c r="H222" s="181"/>
      <c r="I222" s="182">
        <v>7.98</v>
      </c>
      <c r="J222" s="895"/>
      <c r="K222" s="463"/>
      <c r="L222" s="464"/>
      <c r="M222" s="262" t="str">
        <f>IF(I222&gt;K218,"EXCESSIVAMENTE ELEVADO",IF(I222&lt;L218,"INEXEQUÍVEL","VÁLIDO"))</f>
        <v>VÁLIDO</v>
      </c>
      <c r="N222" s="267"/>
      <c r="O222" s="187"/>
      <c r="P222" s="911"/>
      <c r="Q222" s="899"/>
      <c r="Y222" s="25"/>
    </row>
    <row r="223" spans="1:25" ht="32.25" thickBot="1" x14ac:dyDescent="0.3">
      <c r="A223" s="903"/>
      <c r="B223" s="906"/>
      <c r="C223" s="909"/>
      <c r="D223" s="909"/>
      <c r="E223" s="415" t="s">
        <v>184</v>
      </c>
      <c r="F223" s="300" t="s">
        <v>146</v>
      </c>
      <c r="G223" s="533" t="s">
        <v>153</v>
      </c>
      <c r="H223" s="308"/>
      <c r="I223" s="309">
        <v>8.19</v>
      </c>
      <c r="J223" s="895"/>
      <c r="K223" s="499"/>
      <c r="L223" s="500"/>
      <c r="M223" s="263" t="str">
        <f>IF(I223&gt;K218,"EXCESSIVAMENTE ELEVADO",IF(I223&lt;L218,"INEXEQUÍVEL","VÁLIDO"))</f>
        <v>VÁLIDO</v>
      </c>
      <c r="N223" s="267"/>
      <c r="O223" s="187"/>
      <c r="P223" s="912"/>
      <c r="Q223" s="900"/>
      <c r="Y223" s="25"/>
    </row>
    <row r="224" spans="1:25" ht="93.6" customHeight="1" x14ac:dyDescent="0.25">
      <c r="A224" s="915">
        <v>22</v>
      </c>
      <c r="B224" s="917" t="s">
        <v>562</v>
      </c>
      <c r="C224" s="919" t="s">
        <v>6</v>
      </c>
      <c r="D224" s="919">
        <v>60</v>
      </c>
      <c r="E224" s="169" t="s">
        <v>415</v>
      </c>
      <c r="F224" s="169" t="s">
        <v>85</v>
      </c>
      <c r="G224" s="169" t="s">
        <v>414</v>
      </c>
      <c r="H224" s="169" t="s">
        <v>42</v>
      </c>
      <c r="I224" s="170">
        <v>7.33</v>
      </c>
      <c r="J224" s="894">
        <f>AVERAGE(I224:I228)</f>
        <v>7.0180000000000007</v>
      </c>
      <c r="K224" s="497">
        <f>(J224*30%)+J224</f>
        <v>9.1234000000000002</v>
      </c>
      <c r="L224" s="498">
        <f>70%*J224</f>
        <v>4.9126000000000003</v>
      </c>
      <c r="M224" s="264" t="str">
        <f>IF(I224&gt;K224,"EXCESSIVAMENTE ELEVADO",IF(I224&lt;L224,"INEXEQUÍVEL","VÁLIDO"))</f>
        <v>VÁLIDO</v>
      </c>
      <c r="N224" s="302"/>
      <c r="O224" s="303"/>
      <c r="P224" s="926">
        <f>TRUNC(AVERAGE(I224:I228),2)</f>
        <v>7.01</v>
      </c>
      <c r="Q224" s="913">
        <f>P224*D224</f>
        <v>420.59999999999997</v>
      </c>
      <c r="Y224" s="25"/>
    </row>
    <row r="225" spans="1:25" ht="55.9" customHeight="1" x14ac:dyDescent="0.25">
      <c r="A225" s="902"/>
      <c r="B225" s="905"/>
      <c r="C225" s="908"/>
      <c r="D225" s="908"/>
      <c r="E225" s="175" t="s">
        <v>417</v>
      </c>
      <c r="F225" s="175" t="s">
        <v>85</v>
      </c>
      <c r="G225" s="175" t="s">
        <v>416</v>
      </c>
      <c r="H225" s="175" t="s">
        <v>42</v>
      </c>
      <c r="I225" s="176">
        <v>6.39</v>
      </c>
      <c r="J225" s="895"/>
      <c r="K225" s="495"/>
      <c r="L225" s="496"/>
      <c r="M225" s="262" t="str">
        <f>IF(I225&gt;K224,"EXCESSIVAMENTE ELEVADO",IF(I225&lt;L224,"INEXEQUÍVEL","VÁLIDO"))</f>
        <v>VÁLIDO</v>
      </c>
      <c r="N225" s="267"/>
      <c r="O225" s="187"/>
      <c r="P225" s="911"/>
      <c r="Q225" s="899"/>
      <c r="Y225" s="25"/>
    </row>
    <row r="226" spans="1:25" ht="70.5" customHeight="1" x14ac:dyDescent="0.25">
      <c r="A226" s="902"/>
      <c r="B226" s="905"/>
      <c r="C226" s="908"/>
      <c r="D226" s="908"/>
      <c r="E226" s="175" t="s">
        <v>419</v>
      </c>
      <c r="F226" s="171" t="s">
        <v>85</v>
      </c>
      <c r="G226" s="175" t="s">
        <v>418</v>
      </c>
      <c r="H226" s="175" t="s">
        <v>42</v>
      </c>
      <c r="I226" s="172">
        <v>5.99</v>
      </c>
      <c r="J226" s="895"/>
      <c r="K226" s="495"/>
      <c r="L226" s="496"/>
      <c r="M226" s="262" t="str">
        <f>IF(I226&gt;K224,"EXCESSIVAMENTE ELEVADO",IF(I226&lt;L224,"INEXEQUÍVEL","VÁLIDO"))</f>
        <v>VÁLIDO</v>
      </c>
      <c r="N226" s="267"/>
      <c r="O226" s="187"/>
      <c r="P226" s="911"/>
      <c r="Q226" s="899"/>
      <c r="Y226" s="25"/>
    </row>
    <row r="227" spans="1:25" ht="34.9" customHeight="1" x14ac:dyDescent="0.25">
      <c r="A227" s="902"/>
      <c r="B227" s="905"/>
      <c r="C227" s="908"/>
      <c r="D227" s="908"/>
      <c r="E227" s="404" t="s">
        <v>150</v>
      </c>
      <c r="F227" s="185" t="s">
        <v>146</v>
      </c>
      <c r="G227" s="416" t="s">
        <v>149</v>
      </c>
      <c r="H227" s="178"/>
      <c r="I227" s="182">
        <v>6.39</v>
      </c>
      <c r="J227" s="895"/>
      <c r="K227" s="495"/>
      <c r="L227" s="496"/>
      <c r="M227" s="262" t="str">
        <f>IF(I227&gt;K224,"EXCESSIVAMENTE ELEVADO",IF(I227&lt;L224,"INEXEQUÍVEL","VÁLIDO"))</f>
        <v>VÁLIDO</v>
      </c>
      <c r="N227" s="267"/>
      <c r="O227" s="187"/>
      <c r="P227" s="911"/>
      <c r="Q227" s="899"/>
      <c r="Y227" s="25"/>
    </row>
    <row r="228" spans="1:25" ht="40.9" customHeight="1" thickBot="1" x14ac:dyDescent="0.3">
      <c r="A228" s="903"/>
      <c r="B228" s="906"/>
      <c r="C228" s="909"/>
      <c r="D228" s="909"/>
      <c r="E228" s="415" t="s">
        <v>183</v>
      </c>
      <c r="F228" s="300" t="s">
        <v>146</v>
      </c>
      <c r="G228" s="533" t="s">
        <v>91</v>
      </c>
      <c r="H228" s="180"/>
      <c r="I228" s="309">
        <v>8.99</v>
      </c>
      <c r="J228" s="895"/>
      <c r="K228" s="506"/>
      <c r="L228" s="507"/>
      <c r="M228" s="263" t="str">
        <f>IF(I228&gt;K224,"EXCESSIVAMENTE ELEVADO",IF(I228&lt;L224,"INEXEQUÍVEL","VÁLIDO"))</f>
        <v>VÁLIDO</v>
      </c>
      <c r="N228" s="267"/>
      <c r="O228" s="187"/>
      <c r="P228" s="912"/>
      <c r="Q228" s="900"/>
      <c r="Y228" s="25"/>
    </row>
    <row r="229" spans="1:25" ht="134.25" customHeight="1" x14ac:dyDescent="0.25">
      <c r="A229" s="915">
        <v>23</v>
      </c>
      <c r="B229" s="917" t="s">
        <v>563</v>
      </c>
      <c r="C229" s="919" t="s">
        <v>6</v>
      </c>
      <c r="D229" s="937">
        <v>36</v>
      </c>
      <c r="E229" s="536" t="s">
        <v>425</v>
      </c>
      <c r="F229" s="537" t="s">
        <v>85</v>
      </c>
      <c r="G229" s="538" t="s">
        <v>424</v>
      </c>
      <c r="H229" s="539"/>
      <c r="I229" s="540">
        <v>4.95</v>
      </c>
      <c r="J229" s="940">
        <f>AVERAGE(I229:I231)</f>
        <v>5.8500000000000005</v>
      </c>
      <c r="K229" s="541">
        <f>(J229*30%)+J229</f>
        <v>7.6050000000000004</v>
      </c>
      <c r="L229" s="475">
        <f>70%*J229</f>
        <v>4.0949999999999998</v>
      </c>
      <c r="M229" s="354" t="str">
        <f>IF(I229&gt;K229,"EXCESSIVAMENTE ELEVADO",IF(I229&lt;L229,"INEXEQUÍVEL","VÁLIDO"))</f>
        <v>VÁLIDO</v>
      </c>
      <c r="N229" s="355"/>
      <c r="O229" s="303"/>
      <c r="P229" s="926">
        <f>TRUNC(AVERAGE(I229:I231),2)</f>
        <v>5.85</v>
      </c>
      <c r="Q229" s="913">
        <f>P229*D229</f>
        <v>210.6</v>
      </c>
      <c r="Y229" s="25"/>
    </row>
    <row r="230" spans="1:25" ht="78" customHeight="1" x14ac:dyDescent="0.25">
      <c r="A230" s="902"/>
      <c r="B230" s="905"/>
      <c r="C230" s="908"/>
      <c r="D230" s="938"/>
      <c r="E230" s="410" t="s">
        <v>423</v>
      </c>
      <c r="F230" s="175" t="s">
        <v>85</v>
      </c>
      <c r="G230" s="175" t="s">
        <v>422</v>
      </c>
      <c r="H230" s="175"/>
      <c r="I230" s="174">
        <v>6.1</v>
      </c>
      <c r="J230" s="941"/>
      <c r="K230" s="535"/>
      <c r="L230" s="478"/>
      <c r="M230" s="356" t="str">
        <f>IF(I230&gt;K229,"EXCESSIVAMENTE ELEVADO",IF(I230&lt;L229,"INEXEQUÍVEL","VÁLIDO"))</f>
        <v>VÁLIDO</v>
      </c>
      <c r="N230" s="353"/>
      <c r="O230" s="187"/>
      <c r="P230" s="911"/>
      <c r="Q230" s="899"/>
      <c r="Y230" s="25"/>
    </row>
    <row r="231" spans="1:25" s="394" customFormat="1" ht="78" customHeight="1" thickBot="1" x14ac:dyDescent="0.3">
      <c r="A231" s="916"/>
      <c r="B231" s="918"/>
      <c r="C231" s="920"/>
      <c r="D231" s="939"/>
      <c r="E231" s="542" t="s">
        <v>421</v>
      </c>
      <c r="F231" s="543" t="s">
        <v>85</v>
      </c>
      <c r="G231" s="543" t="s">
        <v>420</v>
      </c>
      <c r="H231" s="543"/>
      <c r="I231" s="544">
        <v>6.5</v>
      </c>
      <c r="J231" s="942"/>
      <c r="K231" s="545"/>
      <c r="L231" s="531"/>
      <c r="M231" s="356" t="str">
        <f>IF(I231&gt;K229,"EXCESSIVAMENTE ELEVADO",IF(I231&lt;L229,"INEXEQUÍVEL","VÁLIDO"))</f>
        <v>VÁLIDO</v>
      </c>
      <c r="N231" s="358"/>
      <c r="O231" s="305"/>
      <c r="P231" s="927"/>
      <c r="Q231" s="914"/>
      <c r="Y231" s="25"/>
    </row>
    <row r="232" spans="1:25" ht="145.15" customHeight="1" x14ac:dyDescent="0.25">
      <c r="A232" s="901">
        <v>24</v>
      </c>
      <c r="B232" s="928" t="s">
        <v>564</v>
      </c>
      <c r="C232" s="931" t="s">
        <v>6</v>
      </c>
      <c r="D232" s="931">
        <v>100</v>
      </c>
      <c r="E232" s="171" t="s">
        <v>429</v>
      </c>
      <c r="F232" s="185" t="s">
        <v>85</v>
      </c>
      <c r="G232" s="185" t="s">
        <v>428</v>
      </c>
      <c r="H232" s="185" t="s">
        <v>44</v>
      </c>
      <c r="I232" s="182">
        <v>4.3499999999999996</v>
      </c>
      <c r="J232" s="934">
        <f>AVERAGE(I232:I237)</f>
        <v>4.6050000000000004</v>
      </c>
      <c r="K232" s="935">
        <f>(J232*30%)+J232</f>
        <v>5.9865000000000004</v>
      </c>
      <c r="L232" s="936">
        <f>70%*J232</f>
        <v>3.2235</v>
      </c>
      <c r="M232" s="317" t="str">
        <f>IF(I232&gt;K$232,"EXCESSIVAMENTE ELEVADO",IF(I232&lt;L$232,"INEXEQUÍVEL","VÁLIDO"))</f>
        <v>VÁLIDO</v>
      </c>
      <c r="N232" s="267"/>
      <c r="O232" s="187"/>
      <c r="P232" s="910">
        <f>TRUNC(AVERAGE(I232:I237),2)</f>
        <v>4.5999999999999996</v>
      </c>
      <c r="Q232" s="898">
        <f>P232*D232</f>
        <v>459.99999999999994</v>
      </c>
      <c r="Y232" s="25"/>
    </row>
    <row r="233" spans="1:25" ht="50.45" customHeight="1" x14ac:dyDescent="0.25">
      <c r="A233" s="902"/>
      <c r="B233" s="929"/>
      <c r="C233" s="932"/>
      <c r="D233" s="932"/>
      <c r="E233" s="546" t="s">
        <v>210</v>
      </c>
      <c r="F233" s="300" t="s">
        <v>146</v>
      </c>
      <c r="G233" s="300" t="s">
        <v>313</v>
      </c>
      <c r="H233" s="300"/>
      <c r="I233" s="309">
        <v>4.3899999999999997</v>
      </c>
      <c r="J233" s="934"/>
      <c r="K233" s="935"/>
      <c r="L233" s="936"/>
      <c r="M233" s="262" t="str">
        <f>IF(I233&gt;K232,"EXCESSIVAMENTE ELEVADO",IF(I233&lt;L232,"INEXEQUÍVEL","VÁLIDO"))</f>
        <v>VÁLIDO</v>
      </c>
      <c r="N233" s="267"/>
      <c r="O233" s="187"/>
      <c r="P233" s="911"/>
      <c r="Q233" s="899"/>
      <c r="Y233" s="25"/>
    </row>
    <row r="234" spans="1:25" s="394" customFormat="1" ht="50.45" customHeight="1" x14ac:dyDescent="0.25">
      <c r="A234" s="903"/>
      <c r="B234" s="930"/>
      <c r="C234" s="933"/>
      <c r="D234" s="933"/>
      <c r="E234" s="546" t="s">
        <v>210</v>
      </c>
      <c r="F234" s="300" t="s">
        <v>146</v>
      </c>
      <c r="G234" s="300" t="s">
        <v>313</v>
      </c>
      <c r="H234" s="300"/>
      <c r="I234" s="309">
        <v>4.3899999999999997</v>
      </c>
      <c r="J234" s="934"/>
      <c r="K234" s="935"/>
      <c r="L234" s="936"/>
      <c r="M234" s="263" t="str">
        <f>IF(I234&gt;K$232,"EXCESSIVAMENTE ELEVADO",IF(I234&lt;L$232,"INEXEQUÍVEL","VÁLIDO"))</f>
        <v>VÁLIDO</v>
      </c>
      <c r="N234" s="267"/>
      <c r="O234" s="187"/>
      <c r="P234" s="912"/>
      <c r="Q234" s="900"/>
      <c r="Y234" s="25"/>
    </row>
    <row r="235" spans="1:25" s="394" customFormat="1" ht="50.45" customHeight="1" x14ac:dyDescent="0.25">
      <c r="A235" s="903"/>
      <c r="B235" s="930"/>
      <c r="C235" s="933"/>
      <c r="D235" s="933"/>
      <c r="E235" s="547" t="s">
        <v>322</v>
      </c>
      <c r="F235" s="185" t="s">
        <v>146</v>
      </c>
      <c r="G235" s="548" t="s">
        <v>323</v>
      </c>
      <c r="H235" s="185" t="s">
        <v>42</v>
      </c>
      <c r="I235" s="182">
        <v>4.59</v>
      </c>
      <c r="J235" s="934"/>
      <c r="K235" s="935"/>
      <c r="L235" s="936"/>
      <c r="M235" s="263" t="str">
        <f>IF(I235&gt;K$232,"EXCESSIVAMENTE ELEVADO",IF(I235&lt;L$232,"INEXEQUÍVEL","VÁLIDO"))</f>
        <v>VÁLIDO</v>
      </c>
      <c r="N235" s="267"/>
      <c r="O235" s="187"/>
      <c r="P235" s="912"/>
      <c r="Q235" s="900"/>
      <c r="Y235" s="25"/>
    </row>
    <row r="236" spans="1:25" ht="76.150000000000006" customHeight="1" x14ac:dyDescent="0.25">
      <c r="A236" s="903"/>
      <c r="B236" s="930"/>
      <c r="C236" s="933"/>
      <c r="D236" s="933"/>
      <c r="E236" s="300" t="s">
        <v>191</v>
      </c>
      <c r="F236" s="300" t="s">
        <v>146</v>
      </c>
      <c r="G236" s="300" t="s">
        <v>190</v>
      </c>
      <c r="H236" s="308"/>
      <c r="I236" s="309">
        <v>4.67</v>
      </c>
      <c r="J236" s="934"/>
      <c r="K236" s="935"/>
      <c r="L236" s="936"/>
      <c r="M236" s="263" t="str">
        <f>IF(I236&gt;K$232,"EXCESSIVAMENTE ELEVADO",IF(I236&lt;L$232,"INEXEQUÍVEL","VÁLIDO"))</f>
        <v>VÁLIDO</v>
      </c>
      <c r="N236" s="267"/>
      <c r="O236" s="187"/>
      <c r="P236" s="912"/>
      <c r="Q236" s="900"/>
      <c r="Y236" s="25"/>
    </row>
    <row r="237" spans="1:25" ht="101.45" customHeight="1" thickBot="1" x14ac:dyDescent="0.3">
      <c r="A237" s="903"/>
      <c r="B237" s="930"/>
      <c r="C237" s="933"/>
      <c r="D237" s="933"/>
      <c r="E237" s="336" t="s">
        <v>427</v>
      </c>
      <c r="F237" s="300" t="s">
        <v>85</v>
      </c>
      <c r="G237" s="300" t="s">
        <v>426</v>
      </c>
      <c r="H237" s="300" t="s">
        <v>44</v>
      </c>
      <c r="I237" s="309">
        <v>5.24</v>
      </c>
      <c r="J237" s="934"/>
      <c r="K237" s="935"/>
      <c r="L237" s="936"/>
      <c r="M237" s="263" t="str">
        <f>IF(I237&gt;K232,"EXCESSIVAMENTE ELEVADO",IF(I237&lt;L232,"INEXEQUÍVEL","VÁLIDO"))</f>
        <v>VÁLIDO</v>
      </c>
      <c r="N237" s="267"/>
      <c r="O237" s="187"/>
      <c r="P237" s="912"/>
      <c r="Q237" s="900"/>
      <c r="Y237" s="25"/>
    </row>
    <row r="238" spans="1:25" ht="111" customHeight="1" x14ac:dyDescent="0.25">
      <c r="A238" s="560"/>
      <c r="B238" s="342"/>
      <c r="C238" s="561"/>
      <c r="D238" s="386"/>
      <c r="E238" s="536" t="s">
        <v>429</v>
      </c>
      <c r="F238" s="408" t="s">
        <v>85</v>
      </c>
      <c r="G238" s="169" t="s">
        <v>428</v>
      </c>
      <c r="H238" s="169" t="s">
        <v>44</v>
      </c>
      <c r="I238" s="170">
        <v>4.3499999999999996</v>
      </c>
      <c r="J238" s="474"/>
      <c r="K238" s="541"/>
      <c r="L238" s="562"/>
      <c r="M238" s="354" t="str">
        <f>IF(I238&gt;K240,"EXCESSIVAMENTE ELEVADO",IF(I238&lt;L240,"INEXEQUÍVEL","VÁLIDO"))</f>
        <v>VÁLIDO</v>
      </c>
      <c r="N238" s="355"/>
      <c r="O238" s="303"/>
      <c r="P238" s="348"/>
      <c r="Q238" s="374"/>
      <c r="R238" s="123"/>
      <c r="Y238" s="25"/>
    </row>
    <row r="239" spans="1:25" ht="70.900000000000006" customHeight="1" x14ac:dyDescent="0.25">
      <c r="A239" s="563"/>
      <c r="B239" s="343"/>
      <c r="C239" s="556"/>
      <c r="D239" s="387"/>
      <c r="E239" s="411" t="s">
        <v>214</v>
      </c>
      <c r="F239" s="380" t="s">
        <v>146</v>
      </c>
      <c r="G239" s="416" t="s">
        <v>213</v>
      </c>
      <c r="H239" s="178"/>
      <c r="I239" s="286">
        <v>4.5199999999999996</v>
      </c>
      <c r="J239" s="477"/>
      <c r="K239" s="535"/>
      <c r="L239" s="534"/>
      <c r="M239" s="356" t="str">
        <f>IF(I239&gt;K240,"EXCESSIVAMENTE ELEVADO",IF(I239&lt;L240,"INEXEQUÍVEL","VÁLIDO"))</f>
        <v>VÁLIDO</v>
      </c>
      <c r="N239" s="353"/>
      <c r="O239" s="187"/>
      <c r="P239" s="349"/>
      <c r="Q239" s="375"/>
      <c r="R239" s="123"/>
      <c r="Y239" s="25"/>
    </row>
    <row r="240" spans="1:25" ht="126" x14ac:dyDescent="0.25">
      <c r="A240" s="563">
        <v>25</v>
      </c>
      <c r="B240" s="343" t="s">
        <v>565</v>
      </c>
      <c r="C240" s="556" t="s">
        <v>6</v>
      </c>
      <c r="D240" s="387">
        <v>100</v>
      </c>
      <c r="E240" s="411" t="s">
        <v>150</v>
      </c>
      <c r="F240" s="380" t="s">
        <v>146</v>
      </c>
      <c r="G240" s="416" t="s">
        <v>149</v>
      </c>
      <c r="H240" s="178"/>
      <c r="I240" s="286">
        <v>4.6900000000000004</v>
      </c>
      <c r="J240" s="477">
        <f>AVERAGE(I238:I244)</f>
        <v>5.18</v>
      </c>
      <c r="K240" s="535">
        <f>(J240*30%)+J240</f>
        <v>6.734</v>
      </c>
      <c r="L240" s="534">
        <f>70%*J240</f>
        <v>3.6259999999999994</v>
      </c>
      <c r="M240" s="356" t="str">
        <f>IF(I240&gt;K240,"EXCESSIVAMENTE ELEVADO",IF(I240&lt;L240,"INEXEQUÍVEL","VÁLIDO"))</f>
        <v>VÁLIDO</v>
      </c>
      <c r="N240" s="353"/>
      <c r="O240" s="187"/>
      <c r="P240" s="349">
        <f>TRUNC(AVERAGE(I238:I244),2)</f>
        <v>5.18</v>
      </c>
      <c r="Q240" s="375">
        <f>P240*D240</f>
        <v>518</v>
      </c>
      <c r="R240" s="123"/>
      <c r="Y240" s="25"/>
    </row>
    <row r="241" spans="1:25" ht="45.75" customHeight="1" x14ac:dyDescent="0.25">
      <c r="A241" s="563"/>
      <c r="B241" s="343"/>
      <c r="C241" s="556"/>
      <c r="D241" s="387"/>
      <c r="E241" s="557" t="s">
        <v>212</v>
      </c>
      <c r="F241" s="380" t="s">
        <v>146</v>
      </c>
      <c r="G241" s="416" t="s">
        <v>211</v>
      </c>
      <c r="H241" s="178"/>
      <c r="I241" s="286">
        <v>4.79</v>
      </c>
      <c r="J241" s="564"/>
      <c r="K241" s="535"/>
      <c r="L241" s="534"/>
      <c r="M241" s="356" t="str">
        <f>IF(I241&gt;K240,"EXCESSIVAMENTE ELEVADO",IF(I241&lt;L240,"INEXEQUÍVEL","VÁLIDO"))</f>
        <v>VÁLIDO</v>
      </c>
      <c r="N241" s="353"/>
      <c r="O241" s="187"/>
      <c r="P241" s="349"/>
      <c r="Q241" s="375"/>
      <c r="R241" s="123"/>
      <c r="Y241" s="25"/>
    </row>
    <row r="242" spans="1:25" ht="111" customHeight="1" x14ac:dyDescent="0.25">
      <c r="A242" s="563"/>
      <c r="B242" s="343"/>
      <c r="C242" s="556"/>
      <c r="D242" s="387"/>
      <c r="E242" s="379" t="s">
        <v>427</v>
      </c>
      <c r="F242" s="410" t="s">
        <v>85</v>
      </c>
      <c r="G242" s="175" t="s">
        <v>426</v>
      </c>
      <c r="H242" s="175" t="s">
        <v>44</v>
      </c>
      <c r="I242" s="176">
        <v>5.24</v>
      </c>
      <c r="J242" s="477"/>
      <c r="K242" s="535"/>
      <c r="L242" s="534"/>
      <c r="M242" s="356" t="str">
        <f>IF(I242&gt;K240,"EXCESSIVAMENTE ELEVADO",IF(I242&lt;L240,"INEXEQUÍVEL","VÁLIDO"))</f>
        <v>VÁLIDO</v>
      </c>
      <c r="N242" s="353"/>
      <c r="O242" s="187"/>
      <c r="P242" s="349"/>
      <c r="Q242" s="375"/>
      <c r="R242" s="123"/>
      <c r="Y242" s="25"/>
    </row>
    <row r="243" spans="1:25" ht="33.6" customHeight="1" x14ac:dyDescent="0.25">
      <c r="A243" s="563"/>
      <c r="B243" s="343"/>
      <c r="C243" s="556"/>
      <c r="D243" s="387"/>
      <c r="E243" s="378" t="s">
        <v>182</v>
      </c>
      <c r="F243" s="378" t="s">
        <v>146</v>
      </c>
      <c r="G243" s="185" t="s">
        <v>156</v>
      </c>
      <c r="H243" s="181"/>
      <c r="I243" s="182">
        <v>5.98</v>
      </c>
      <c r="J243" s="477"/>
      <c r="K243" s="535"/>
      <c r="L243" s="534"/>
      <c r="M243" s="356" t="str">
        <f>IF(I243&gt;K240,"EXCESSIVAMENTE ELEVADO",IF(I243&lt;L240,"INEXEQUÍVEL","VÁLIDO"))</f>
        <v>VÁLIDO</v>
      </c>
      <c r="N243" s="353"/>
      <c r="O243" s="187"/>
      <c r="P243" s="349"/>
      <c r="Q243" s="375"/>
      <c r="R243" s="123"/>
      <c r="Y243" s="25"/>
    </row>
    <row r="244" spans="1:25" ht="37.15" customHeight="1" thickBot="1" x14ac:dyDescent="0.3">
      <c r="A244" s="565"/>
      <c r="B244" s="344"/>
      <c r="C244" s="566"/>
      <c r="D244" s="388"/>
      <c r="E244" s="567" t="s">
        <v>216</v>
      </c>
      <c r="F244" s="555" t="s">
        <v>146</v>
      </c>
      <c r="G244" s="184" t="s">
        <v>215</v>
      </c>
      <c r="H244" s="184"/>
      <c r="I244" s="287">
        <v>6.69</v>
      </c>
      <c r="J244" s="492"/>
      <c r="K244" s="545"/>
      <c r="L244" s="568"/>
      <c r="M244" s="357" t="str">
        <f>IF(I244&gt;K240,"EXCESSIVAMENTE ELEVADO",IF(I244&lt;L240,"INEXEQUÍVEL","VÁLIDO"))</f>
        <v>VÁLIDO</v>
      </c>
      <c r="N244" s="358"/>
      <c r="O244" s="305"/>
      <c r="P244" s="350"/>
      <c r="Q244" s="376"/>
      <c r="R244" s="123"/>
      <c r="Y244" s="25"/>
    </row>
    <row r="245" spans="1:25" ht="94.5" x14ac:dyDescent="0.25">
      <c r="A245" s="901">
        <v>26</v>
      </c>
      <c r="B245" s="904" t="s">
        <v>566</v>
      </c>
      <c r="C245" s="907" t="s">
        <v>6</v>
      </c>
      <c r="D245" s="907">
        <v>100</v>
      </c>
      <c r="E245" s="188" t="s">
        <v>431</v>
      </c>
      <c r="F245" s="188" t="s">
        <v>85</v>
      </c>
      <c r="G245" s="188" t="s">
        <v>430</v>
      </c>
      <c r="H245" s="188" t="s">
        <v>44</v>
      </c>
      <c r="I245" s="189">
        <v>9.5</v>
      </c>
      <c r="J245" s="895">
        <f>AVERAGE(I245:I251)</f>
        <v>5.6585714285714284</v>
      </c>
      <c r="K245" s="472">
        <f>(J245*30%)+J245</f>
        <v>7.3561428571428564</v>
      </c>
      <c r="L245" s="473">
        <f>70%*J245</f>
        <v>3.9609999999999994</v>
      </c>
      <c r="M245" s="317" t="str">
        <f>IF(I245&gt;K245,"EXCESSIVAMENTE ELEVADO",IF(I245&lt;L245,"INEXEQUÍVEL","VÁLIDO"))</f>
        <v>EXCESSIVAMENTE ELEVADO</v>
      </c>
      <c r="N245" s="257">
        <f>(I245-J245)/J245</f>
        <v>0.67886897248169664</v>
      </c>
      <c r="O245" s="259" t="s">
        <v>647</v>
      </c>
      <c r="P245" s="910">
        <f>TRUNC(AVERAGE(I246:I251),2)</f>
        <v>5.01</v>
      </c>
      <c r="Q245" s="898">
        <f>P245*D245</f>
        <v>501</v>
      </c>
      <c r="Y245" s="25"/>
    </row>
    <row r="246" spans="1:25" ht="129.75" customHeight="1" x14ac:dyDescent="0.25">
      <c r="A246" s="902"/>
      <c r="B246" s="905"/>
      <c r="C246" s="908"/>
      <c r="D246" s="908"/>
      <c r="E246" s="175" t="s">
        <v>433</v>
      </c>
      <c r="F246" s="175" t="s">
        <v>85</v>
      </c>
      <c r="G246" s="175" t="s">
        <v>432</v>
      </c>
      <c r="H246" s="175" t="s">
        <v>44</v>
      </c>
      <c r="I246" s="176">
        <v>7</v>
      </c>
      <c r="J246" s="895"/>
      <c r="K246" s="463"/>
      <c r="L246" s="464"/>
      <c r="M246" s="262" t="str">
        <f>IF(I246&gt;K245,"EXCESSIVAMENTE ELEVADO",IF(I246&lt;L245,"INEXEQUÍVEL","VÁLIDO"))</f>
        <v>VÁLIDO</v>
      </c>
      <c r="N246" s="267"/>
      <c r="O246" s="187"/>
      <c r="P246" s="911"/>
      <c r="Q246" s="899"/>
      <c r="Y246" s="25"/>
    </row>
    <row r="247" spans="1:25" ht="47.25" customHeight="1" x14ac:dyDescent="0.25">
      <c r="A247" s="902"/>
      <c r="B247" s="905"/>
      <c r="C247" s="908"/>
      <c r="D247" s="908"/>
      <c r="E247" s="178" t="s">
        <v>184</v>
      </c>
      <c r="F247" s="178" t="s">
        <v>146</v>
      </c>
      <c r="G247" s="178" t="s">
        <v>384</v>
      </c>
      <c r="H247" s="178"/>
      <c r="I247" s="286">
        <v>4.25</v>
      </c>
      <c r="J247" s="895"/>
      <c r="K247" s="463"/>
      <c r="L247" s="464"/>
      <c r="M247" s="262" t="str">
        <f>IF(I247&gt;K245,"EXCESSIVAMENTE ELEVADO",IF(I247&lt;L245,"INEXEQUÍVEL","VÁLIDO"))</f>
        <v>VÁLIDO</v>
      </c>
      <c r="N247" s="267"/>
      <c r="O247" s="187"/>
      <c r="P247" s="911"/>
      <c r="Q247" s="899"/>
      <c r="Y247" s="25"/>
    </row>
    <row r="248" spans="1:25" ht="47.25" customHeight="1" x14ac:dyDescent="0.25">
      <c r="A248" s="902"/>
      <c r="B248" s="905"/>
      <c r="C248" s="908"/>
      <c r="D248" s="908"/>
      <c r="E248" s="404" t="s">
        <v>191</v>
      </c>
      <c r="F248" s="178" t="s">
        <v>146</v>
      </c>
      <c r="G248" s="416" t="s">
        <v>190</v>
      </c>
      <c r="H248" s="178"/>
      <c r="I248" s="286">
        <v>4.67</v>
      </c>
      <c r="J248" s="895"/>
      <c r="K248" s="463"/>
      <c r="L248" s="464"/>
      <c r="M248" s="262" t="str">
        <f>IF(I248&gt;K245,"EXCESSIVAMENTE ELEVADO",IF(I248&lt;L245,"INEXEQUÍVEL","VÁLIDO"))</f>
        <v>VÁLIDO</v>
      </c>
      <c r="N248" s="267"/>
      <c r="O248" s="187"/>
      <c r="P248" s="911"/>
      <c r="Q248" s="899"/>
      <c r="Y248" s="25"/>
    </row>
    <row r="249" spans="1:25" ht="47.25" customHeight="1" x14ac:dyDescent="0.25">
      <c r="A249" s="902"/>
      <c r="B249" s="905"/>
      <c r="C249" s="908"/>
      <c r="D249" s="908"/>
      <c r="E249" s="404" t="s">
        <v>183</v>
      </c>
      <c r="F249" s="178" t="s">
        <v>146</v>
      </c>
      <c r="G249" s="416" t="s">
        <v>91</v>
      </c>
      <c r="H249" s="178"/>
      <c r="I249" s="286">
        <v>4.7</v>
      </c>
      <c r="J249" s="895"/>
      <c r="K249" s="463"/>
      <c r="L249" s="464"/>
      <c r="M249" s="262" t="str">
        <f>IF(I249&gt;K245,"EXCESSIVAMENTE ELEVADO",IF(I249&lt;L245,"INEXEQUÍVEL","VÁLIDO"))</f>
        <v>VÁLIDO</v>
      </c>
      <c r="N249" s="267"/>
      <c r="O249" s="187"/>
      <c r="P249" s="911"/>
      <c r="Q249" s="899"/>
      <c r="Y249" s="25"/>
    </row>
    <row r="250" spans="1:25" ht="61.5" customHeight="1" x14ac:dyDescent="0.25">
      <c r="A250" s="902"/>
      <c r="B250" s="905"/>
      <c r="C250" s="908"/>
      <c r="D250" s="908"/>
      <c r="E250" s="185" t="s">
        <v>218</v>
      </c>
      <c r="F250" s="185" t="s">
        <v>146</v>
      </c>
      <c r="G250" s="185" t="s">
        <v>217</v>
      </c>
      <c r="H250" s="181"/>
      <c r="I250" s="182">
        <v>5.0999999999999996</v>
      </c>
      <c r="J250" s="895"/>
      <c r="K250" s="463"/>
      <c r="L250" s="464"/>
      <c r="M250" s="262" t="str">
        <f>IF(I250&gt;K245,"EXCESSIVAMENTE ELEVADO",IF(I250&lt;L245,"INEXEQUÍVEL","VÁLIDO"))</f>
        <v>VÁLIDO</v>
      </c>
      <c r="N250" s="267"/>
      <c r="O250" s="187"/>
      <c r="P250" s="911"/>
      <c r="Q250" s="899"/>
      <c r="Y250" s="25"/>
    </row>
    <row r="251" spans="1:25" ht="37.15" customHeight="1" thickBot="1" x14ac:dyDescent="0.3">
      <c r="A251" s="903"/>
      <c r="B251" s="906"/>
      <c r="C251" s="909"/>
      <c r="D251" s="909"/>
      <c r="E251" s="180" t="s">
        <v>220</v>
      </c>
      <c r="F251" s="180" t="s">
        <v>146</v>
      </c>
      <c r="G251" s="180" t="s">
        <v>219</v>
      </c>
      <c r="H251" s="180"/>
      <c r="I251" s="306">
        <v>4.3899999999999997</v>
      </c>
      <c r="J251" s="895"/>
      <c r="K251" s="470"/>
      <c r="L251" s="471"/>
      <c r="M251" s="263" t="str">
        <f>IF(I251&gt;K245,"EXCESSIVAMENTE ELEVADO",IF(I251&lt;L245,"INEXEQUÍVEL","VÁLIDO"))</f>
        <v>VÁLIDO</v>
      </c>
      <c r="N251" s="267"/>
      <c r="O251" s="187"/>
      <c r="P251" s="912"/>
      <c r="Q251" s="900"/>
      <c r="Y251" s="25"/>
    </row>
    <row r="252" spans="1:25" ht="110.25" x14ac:dyDescent="0.25">
      <c r="A252" s="915">
        <v>27</v>
      </c>
      <c r="B252" s="917" t="s">
        <v>567</v>
      </c>
      <c r="C252" s="919" t="s">
        <v>6</v>
      </c>
      <c r="D252" s="919">
        <v>100</v>
      </c>
      <c r="E252" s="169" t="s">
        <v>435</v>
      </c>
      <c r="F252" s="169" t="s">
        <v>85</v>
      </c>
      <c r="G252" s="169" t="s">
        <v>434</v>
      </c>
      <c r="H252" s="169" t="s">
        <v>42</v>
      </c>
      <c r="I252" s="170">
        <v>9.27</v>
      </c>
      <c r="J252" s="894">
        <f>AVERAGE(I252:I259)</f>
        <v>8.3112500000000011</v>
      </c>
      <c r="K252" s="460">
        <f>(J252*30%)+J252</f>
        <v>10.804625000000001</v>
      </c>
      <c r="L252" s="461">
        <f>70%*J252</f>
        <v>5.8178750000000008</v>
      </c>
      <c r="M252" s="264" t="str">
        <f>IF(I252&gt;K252,"EXCESSIVAMENTE ELEVADO",IF(I252&lt;L252,"INEXEQUÍVEL","VÁLIDO"))</f>
        <v>VÁLIDO</v>
      </c>
      <c r="N252" s="302"/>
      <c r="O252" s="303"/>
      <c r="P252" s="926">
        <f>TRUNC(AVERAGE(I252:I259),2)</f>
        <v>8.31</v>
      </c>
      <c r="Q252" s="913">
        <f>P252*D252</f>
        <v>831</v>
      </c>
      <c r="Y252" s="25"/>
    </row>
    <row r="253" spans="1:25" ht="94.5" x14ac:dyDescent="0.25">
      <c r="A253" s="902"/>
      <c r="B253" s="905"/>
      <c r="C253" s="908"/>
      <c r="D253" s="908"/>
      <c r="E253" s="175" t="s">
        <v>437</v>
      </c>
      <c r="F253" s="175" t="s">
        <v>85</v>
      </c>
      <c r="G253" s="175" t="s">
        <v>436</v>
      </c>
      <c r="H253" s="175" t="s">
        <v>42</v>
      </c>
      <c r="I253" s="176">
        <v>8.42</v>
      </c>
      <c r="J253" s="895"/>
      <c r="K253" s="463"/>
      <c r="L253" s="464"/>
      <c r="M253" s="262" t="str">
        <f>IF(I253&gt;K252,"EXCESSIVAMENTE ELEVADO",IF(I253&lt;L252,"INEXEQUÍVEL","VÁLIDO"))</f>
        <v>VÁLIDO</v>
      </c>
      <c r="N253" s="267"/>
      <c r="O253" s="187"/>
      <c r="P253" s="911"/>
      <c r="Q253" s="899"/>
      <c r="Y253" s="25"/>
    </row>
    <row r="254" spans="1:25" ht="63" x14ac:dyDescent="0.25">
      <c r="A254" s="902"/>
      <c r="B254" s="905"/>
      <c r="C254" s="908"/>
      <c r="D254" s="908"/>
      <c r="E254" s="175" t="s">
        <v>439</v>
      </c>
      <c r="F254" s="171" t="s">
        <v>85</v>
      </c>
      <c r="G254" s="175" t="s">
        <v>438</v>
      </c>
      <c r="H254" s="175" t="s">
        <v>44</v>
      </c>
      <c r="I254" s="172">
        <v>9.9499999999999993</v>
      </c>
      <c r="J254" s="895"/>
      <c r="K254" s="463"/>
      <c r="L254" s="464"/>
      <c r="M254" s="262" t="str">
        <f>IF(I254&gt;K252,"EXCESSIVAMENTE ELEVADO",IF(I254&lt;L252,"INEXEQUÍVEL","VÁLIDO"))</f>
        <v>VÁLIDO</v>
      </c>
      <c r="N254" s="267"/>
      <c r="O254" s="187"/>
      <c r="P254" s="911"/>
      <c r="Q254" s="899"/>
      <c r="Y254" s="25"/>
    </row>
    <row r="255" spans="1:25" ht="55.5" customHeight="1" x14ac:dyDescent="0.25">
      <c r="A255" s="902"/>
      <c r="B255" s="905"/>
      <c r="C255" s="908"/>
      <c r="D255" s="908"/>
      <c r="E255" s="404" t="s">
        <v>222</v>
      </c>
      <c r="F255" s="185" t="s">
        <v>146</v>
      </c>
      <c r="G255" s="416" t="s">
        <v>221</v>
      </c>
      <c r="H255" s="181"/>
      <c r="I255" s="182">
        <v>6.98</v>
      </c>
      <c r="J255" s="895"/>
      <c r="K255" s="463"/>
      <c r="L255" s="464"/>
      <c r="M255" s="262" t="str">
        <f>IF(I255&gt;K252,"EXCESSIVAMENTE ELEVADO",IF(I255&lt;L252,"INEXEQUÍVEL","VÁLIDO"))</f>
        <v>VÁLIDO</v>
      </c>
      <c r="N255" s="267"/>
      <c r="O255" s="187"/>
      <c r="P255" s="911"/>
      <c r="Q255" s="899"/>
      <c r="Y255" s="25"/>
    </row>
    <row r="256" spans="1:25" ht="60.75" customHeight="1" x14ac:dyDescent="0.25">
      <c r="A256" s="902"/>
      <c r="B256" s="905"/>
      <c r="C256" s="908"/>
      <c r="D256" s="908"/>
      <c r="E256" s="404" t="s">
        <v>224</v>
      </c>
      <c r="F256" s="185" t="s">
        <v>146</v>
      </c>
      <c r="G256" s="416" t="s">
        <v>223</v>
      </c>
      <c r="H256" s="181"/>
      <c r="I256" s="182">
        <v>7.13</v>
      </c>
      <c r="J256" s="895"/>
      <c r="K256" s="463"/>
      <c r="L256" s="464"/>
      <c r="M256" s="262" t="str">
        <f>IF(I256&gt;K252,"EXCESSIVAMENTE ELEVADO",IF(I256&lt;L252,"INEXEQUÍVEL","VÁLIDO"))</f>
        <v>VÁLIDO</v>
      </c>
      <c r="N256" s="267"/>
      <c r="O256" s="187"/>
      <c r="P256" s="911"/>
      <c r="Q256" s="899"/>
      <c r="Y256" s="25"/>
    </row>
    <row r="257" spans="1:25" ht="60.75" customHeight="1" x14ac:dyDescent="0.25">
      <c r="A257" s="902"/>
      <c r="B257" s="905"/>
      <c r="C257" s="908"/>
      <c r="D257" s="908"/>
      <c r="E257" s="404" t="s">
        <v>184</v>
      </c>
      <c r="F257" s="185" t="s">
        <v>146</v>
      </c>
      <c r="G257" s="416" t="s">
        <v>153</v>
      </c>
      <c r="H257" s="181"/>
      <c r="I257" s="182">
        <v>7.42</v>
      </c>
      <c r="J257" s="895"/>
      <c r="K257" s="463"/>
      <c r="L257" s="464"/>
      <c r="M257" s="262" t="str">
        <f>IF(I257&gt;K252,"EXCESSIVAMENTE ELEVADO",IF(I257&lt;L252,"INEXEQUÍVEL","VÁLIDO"))</f>
        <v>VÁLIDO</v>
      </c>
      <c r="N257" s="267"/>
      <c r="O257" s="187"/>
      <c r="P257" s="911"/>
      <c r="Q257" s="899"/>
      <c r="Y257" s="25"/>
    </row>
    <row r="258" spans="1:25" ht="60.75" customHeight="1" x14ac:dyDescent="0.25">
      <c r="A258" s="902"/>
      <c r="B258" s="905"/>
      <c r="C258" s="908"/>
      <c r="D258" s="908"/>
      <c r="E258" s="404" t="s">
        <v>210</v>
      </c>
      <c r="F258" s="185" t="s">
        <v>146</v>
      </c>
      <c r="G258" s="416" t="s">
        <v>102</v>
      </c>
      <c r="H258" s="181"/>
      <c r="I258" s="182">
        <v>7.42</v>
      </c>
      <c r="J258" s="895"/>
      <c r="K258" s="463"/>
      <c r="L258" s="464"/>
      <c r="M258" s="262" t="str">
        <f>IF(I258&gt;K252,"EXCESSIVAMENTE ELEVADO",IF(I258&lt;L252,"INEXEQUÍVEL","VÁLIDO"))</f>
        <v>VÁLIDO</v>
      </c>
      <c r="N258" s="267"/>
      <c r="O258" s="187"/>
      <c r="P258" s="911"/>
      <c r="Q258" s="899"/>
      <c r="Y258" s="25"/>
    </row>
    <row r="259" spans="1:25" ht="37.15" customHeight="1" thickBot="1" x14ac:dyDescent="0.3">
      <c r="A259" s="916"/>
      <c r="B259" s="918"/>
      <c r="C259" s="920"/>
      <c r="D259" s="920"/>
      <c r="E259" s="184" t="s">
        <v>185</v>
      </c>
      <c r="F259" s="184" t="s">
        <v>146</v>
      </c>
      <c r="G259" s="184" t="s">
        <v>355</v>
      </c>
      <c r="H259" s="184"/>
      <c r="I259" s="287">
        <v>9.9</v>
      </c>
      <c r="J259" s="896"/>
      <c r="K259" s="468"/>
      <c r="L259" s="469"/>
      <c r="M259" s="265" t="str">
        <f>IF(I259&gt;K252,"EXCESSIVAMENTE ELEVADO",IF(I259&lt;L252,"INEXEQUÍVEL","VÁLIDO"))</f>
        <v>VÁLIDO</v>
      </c>
      <c r="N259" s="304"/>
      <c r="O259" s="305"/>
      <c r="P259" s="927"/>
      <c r="Q259" s="914"/>
      <c r="Y259" s="25"/>
    </row>
    <row r="260" spans="1:25" ht="142.5" customHeight="1" x14ac:dyDescent="0.25">
      <c r="A260" s="915">
        <v>28</v>
      </c>
      <c r="B260" s="917" t="s">
        <v>568</v>
      </c>
      <c r="C260" s="919" t="s">
        <v>6</v>
      </c>
      <c r="D260" s="919">
        <v>100</v>
      </c>
      <c r="E260" s="169" t="s">
        <v>441</v>
      </c>
      <c r="F260" s="169" t="s">
        <v>85</v>
      </c>
      <c r="G260" s="169" t="s">
        <v>440</v>
      </c>
      <c r="H260" s="169" t="s">
        <v>42</v>
      </c>
      <c r="I260" s="168">
        <v>6.97</v>
      </c>
      <c r="J260" s="894">
        <f>AVERAGE(I260:I264)</f>
        <v>5.9939999999999998</v>
      </c>
      <c r="K260" s="460">
        <f>(J260*30%)+J260</f>
        <v>7.7921999999999993</v>
      </c>
      <c r="L260" s="461">
        <f>70%*J260</f>
        <v>4.1957999999999993</v>
      </c>
      <c r="M260" s="264" t="str">
        <f>IF(I260&gt;K260,"EXCESSIVAMENTE ELEVADO",IF(I260&lt;L260,"INEXEQUÍVEL","VÁLIDO"))</f>
        <v>VÁLIDO</v>
      </c>
      <c r="N260" s="302"/>
      <c r="O260" s="303"/>
      <c r="P260" s="926">
        <f>TRUNC(AVERAGE(I260:I264),2)</f>
        <v>5.99</v>
      </c>
      <c r="Q260" s="913">
        <f>P260*D260</f>
        <v>599</v>
      </c>
      <c r="Y260" s="25"/>
    </row>
    <row r="261" spans="1:25" ht="109.9" customHeight="1" x14ac:dyDescent="0.25">
      <c r="A261" s="902"/>
      <c r="B261" s="905"/>
      <c r="C261" s="908"/>
      <c r="D261" s="908"/>
      <c r="E261" s="175" t="s">
        <v>443</v>
      </c>
      <c r="F261" s="175" t="s">
        <v>85</v>
      </c>
      <c r="G261" s="175" t="s">
        <v>442</v>
      </c>
      <c r="H261" s="175" t="s">
        <v>44</v>
      </c>
      <c r="I261" s="176">
        <v>6.32</v>
      </c>
      <c r="J261" s="895"/>
      <c r="K261" s="463"/>
      <c r="L261" s="464"/>
      <c r="M261" s="262" t="str">
        <f>IF(I261&gt;K260,"EXCESSIVAMENTE ELEVADO",IF(I261&lt;L260,"INEXEQUÍVEL","VÁLIDO"))</f>
        <v>VÁLIDO</v>
      </c>
      <c r="N261" s="267"/>
      <c r="O261" s="187"/>
      <c r="P261" s="911"/>
      <c r="Q261" s="899"/>
      <c r="Y261" s="25"/>
    </row>
    <row r="262" spans="1:25" ht="82.5" customHeight="1" x14ac:dyDescent="0.25">
      <c r="A262" s="902"/>
      <c r="B262" s="905"/>
      <c r="C262" s="908"/>
      <c r="D262" s="908"/>
      <c r="E262" s="175" t="s">
        <v>445</v>
      </c>
      <c r="F262" s="171" t="s">
        <v>85</v>
      </c>
      <c r="G262" s="175" t="s">
        <v>444</v>
      </c>
      <c r="H262" s="183" t="s">
        <v>42</v>
      </c>
      <c r="I262" s="192">
        <v>5.69</v>
      </c>
      <c r="J262" s="895"/>
      <c r="K262" s="463"/>
      <c r="L262" s="464"/>
      <c r="M262" s="262" t="str">
        <f>IF(I262&gt;K260,"EXCESSIVAMENTE ELEVADO",IF(I262&lt;L260,"INEXEQUÍVEL","VÁLIDO"))</f>
        <v>VÁLIDO</v>
      </c>
      <c r="N262" s="267"/>
      <c r="O262" s="187"/>
      <c r="P262" s="911"/>
      <c r="Q262" s="899"/>
      <c r="Y262" s="25"/>
    </row>
    <row r="263" spans="1:25" ht="62.45" customHeight="1" x14ac:dyDescent="0.25">
      <c r="A263" s="902"/>
      <c r="B263" s="905"/>
      <c r="C263" s="908"/>
      <c r="D263" s="908"/>
      <c r="E263" s="178" t="s">
        <v>225</v>
      </c>
      <c r="F263" s="185" t="s">
        <v>146</v>
      </c>
      <c r="G263" s="178" t="s">
        <v>446</v>
      </c>
      <c r="H263" s="181"/>
      <c r="I263" s="193">
        <v>5.99</v>
      </c>
      <c r="J263" s="895"/>
      <c r="K263" s="463"/>
      <c r="L263" s="464"/>
      <c r="M263" s="262" t="str">
        <f>IF(I263&gt;K260,"EXCESSIVAMENTE ELEVADO",IF(I263&lt;L260,"INEXEQUÍVEL","VÁLIDO"))</f>
        <v>VÁLIDO</v>
      </c>
      <c r="N263" s="267"/>
      <c r="O263" s="187"/>
      <c r="P263" s="911"/>
      <c r="Q263" s="899"/>
      <c r="Y263" s="25"/>
    </row>
    <row r="264" spans="1:25" ht="82.5" customHeight="1" thickBot="1" x14ac:dyDescent="0.3">
      <c r="A264" s="916"/>
      <c r="B264" s="918"/>
      <c r="C264" s="920"/>
      <c r="D264" s="920"/>
      <c r="E264" s="184" t="s">
        <v>226</v>
      </c>
      <c r="F264" s="186" t="s">
        <v>146</v>
      </c>
      <c r="G264" s="184" t="s">
        <v>372</v>
      </c>
      <c r="H264" s="190"/>
      <c r="I264" s="572">
        <v>5</v>
      </c>
      <c r="J264" s="896"/>
      <c r="K264" s="468"/>
      <c r="L264" s="469"/>
      <c r="M264" s="265" t="str">
        <f>IF(I264&gt;K260,"EXCESSIVAMENTE ELEVADO",IF(I264&lt;L260,"INEXEQUÍVEL","VÁLIDO"))</f>
        <v>VÁLIDO</v>
      </c>
      <c r="N264" s="304"/>
      <c r="O264" s="305"/>
      <c r="P264" s="927"/>
      <c r="Q264" s="914"/>
      <c r="Y264" s="25"/>
    </row>
    <row r="265" spans="1:25" ht="156.75" customHeight="1" x14ac:dyDescent="0.25">
      <c r="A265" s="901">
        <v>29</v>
      </c>
      <c r="B265" s="904" t="s">
        <v>569</v>
      </c>
      <c r="C265" s="907" t="s">
        <v>6</v>
      </c>
      <c r="D265" s="907">
        <v>100</v>
      </c>
      <c r="E265" s="188" t="s">
        <v>441</v>
      </c>
      <c r="F265" s="188" t="s">
        <v>85</v>
      </c>
      <c r="G265" s="188" t="s">
        <v>440</v>
      </c>
      <c r="H265" s="188" t="s">
        <v>42</v>
      </c>
      <c r="I265" s="307">
        <v>6.97</v>
      </c>
      <c r="J265" s="895">
        <f>AVERAGE(I265:I267)</f>
        <v>7.2566666666666668</v>
      </c>
      <c r="K265" s="472">
        <f>(J265*30%)+J265</f>
        <v>9.4336666666666673</v>
      </c>
      <c r="L265" s="473">
        <f>70%*J265</f>
        <v>5.0796666666666663</v>
      </c>
      <c r="M265" s="317" t="str">
        <f>IF(I265&gt;K265,"EXCESSIVAMENTE ELEVADO",IF(I265&lt;L265,"INEXEQUÍVEL","VÁLIDO"))</f>
        <v>VÁLIDO</v>
      </c>
      <c r="N265" s="267"/>
      <c r="O265" s="187"/>
      <c r="P265" s="910">
        <f>TRUNC(AVERAGE(I265:I267),2)</f>
        <v>7.25</v>
      </c>
      <c r="Q265" s="898">
        <f>P265*D265</f>
        <v>725</v>
      </c>
      <c r="Y265" s="25"/>
    </row>
    <row r="266" spans="1:25" ht="47.25" customHeight="1" x14ac:dyDescent="0.25">
      <c r="A266" s="902"/>
      <c r="B266" s="905"/>
      <c r="C266" s="908"/>
      <c r="D266" s="908"/>
      <c r="E266" s="177" t="s">
        <v>227</v>
      </c>
      <c r="F266" s="178" t="s">
        <v>146</v>
      </c>
      <c r="G266" s="178" t="s">
        <v>372</v>
      </c>
      <c r="H266" s="178"/>
      <c r="I266" s="177">
        <v>8.66</v>
      </c>
      <c r="J266" s="895"/>
      <c r="K266" s="463"/>
      <c r="L266" s="464"/>
      <c r="M266" s="262" t="str">
        <f>IF(I266&gt;K265,"EXCESSIVAMENTE ELEVADO",IF(I266&lt;L265,"INEXEQUÍVEL","VÁLIDO"))</f>
        <v>VÁLIDO</v>
      </c>
      <c r="N266" s="267"/>
      <c r="O266" s="187"/>
      <c r="P266" s="911"/>
      <c r="Q266" s="899"/>
      <c r="Y266" s="25"/>
    </row>
    <row r="267" spans="1:25" ht="33.6" customHeight="1" thickBot="1" x14ac:dyDescent="0.3">
      <c r="A267" s="903"/>
      <c r="B267" s="906"/>
      <c r="C267" s="909"/>
      <c r="D267" s="909"/>
      <c r="E267" s="300" t="s">
        <v>228</v>
      </c>
      <c r="F267" s="300" t="s">
        <v>146</v>
      </c>
      <c r="G267" s="300" t="s">
        <v>446</v>
      </c>
      <c r="H267" s="308"/>
      <c r="I267" s="546">
        <v>6.14</v>
      </c>
      <c r="J267" s="895"/>
      <c r="K267" s="470"/>
      <c r="L267" s="471"/>
      <c r="M267" s="263" t="str">
        <f>IF(I267&gt;K265,"EXCESSIVAMENTE ELEVADO",IF(I267&lt;L265,"INEXEQUÍVEL","VÁLIDO"))</f>
        <v>VÁLIDO</v>
      </c>
      <c r="N267" s="267"/>
      <c r="O267" s="187"/>
      <c r="P267" s="912"/>
      <c r="Q267" s="900"/>
      <c r="Y267" s="25"/>
    </row>
    <row r="268" spans="1:25" ht="155.25" customHeight="1" x14ac:dyDescent="0.25">
      <c r="A268" s="915">
        <v>30</v>
      </c>
      <c r="B268" s="917" t="s">
        <v>570</v>
      </c>
      <c r="C268" s="919" t="s">
        <v>6</v>
      </c>
      <c r="D268" s="919">
        <v>100</v>
      </c>
      <c r="E268" s="169" t="s">
        <v>447</v>
      </c>
      <c r="F268" s="169" t="s">
        <v>85</v>
      </c>
      <c r="G268" s="169" t="s">
        <v>440</v>
      </c>
      <c r="H268" s="169" t="s">
        <v>42</v>
      </c>
      <c r="I268" s="170">
        <v>6.97</v>
      </c>
      <c r="J268" s="894">
        <f>AVERAGE(I268:I270)</f>
        <v>7.1833333333333336</v>
      </c>
      <c r="K268" s="460">
        <f>(J268*30%)+J268</f>
        <v>9.3383333333333329</v>
      </c>
      <c r="L268" s="461">
        <f>70%*J268</f>
        <v>5.0283333333333333</v>
      </c>
      <c r="M268" s="264" t="str">
        <f>IF(I268&gt;K268,"EXCESSIVAMENTE ELEVADO",IF(I268&lt;L268,"INEXEQUÍVEL","VÁLIDO"))</f>
        <v>VÁLIDO</v>
      </c>
      <c r="N268" s="302"/>
      <c r="O268" s="303"/>
      <c r="P268" s="926">
        <f>TRUNC(AVERAGE(I268:I270),2)</f>
        <v>7.18</v>
      </c>
      <c r="Q268" s="913">
        <f>P268*D268</f>
        <v>718</v>
      </c>
      <c r="Y268" s="25"/>
    </row>
    <row r="269" spans="1:25" ht="47.25" customHeight="1" x14ac:dyDescent="0.25">
      <c r="A269" s="902"/>
      <c r="B269" s="905"/>
      <c r="C269" s="908"/>
      <c r="D269" s="908"/>
      <c r="E269" s="177" t="s">
        <v>229</v>
      </c>
      <c r="F269" s="178" t="s">
        <v>146</v>
      </c>
      <c r="G269" s="178" t="s">
        <v>384</v>
      </c>
      <c r="H269" s="178"/>
      <c r="I269" s="286">
        <v>7.49</v>
      </c>
      <c r="J269" s="895"/>
      <c r="K269" s="463"/>
      <c r="L269" s="464"/>
      <c r="M269" s="262" t="str">
        <f>IF(I269&gt;K268,"EXCESSIVAMENTE ELEVADO",IF(I269&lt;L268,"INEXEQUÍVEL","VÁLIDO"))</f>
        <v>VÁLIDO</v>
      </c>
      <c r="N269" s="267"/>
      <c r="O269" s="187"/>
      <c r="P269" s="911"/>
      <c r="Q269" s="899"/>
      <c r="Y269" s="25"/>
    </row>
    <row r="270" spans="1:25" ht="33.6" customHeight="1" thickBot="1" x14ac:dyDescent="0.3">
      <c r="A270" s="916"/>
      <c r="B270" s="918"/>
      <c r="C270" s="920"/>
      <c r="D270" s="920"/>
      <c r="E270" s="186" t="s">
        <v>227</v>
      </c>
      <c r="F270" s="186" t="s">
        <v>146</v>
      </c>
      <c r="G270" s="186" t="s">
        <v>372</v>
      </c>
      <c r="H270" s="190"/>
      <c r="I270" s="191">
        <v>7.09</v>
      </c>
      <c r="J270" s="896"/>
      <c r="K270" s="468"/>
      <c r="L270" s="469"/>
      <c r="M270" s="265" t="str">
        <f>IF(I270&gt;K268,"EXCESSIVAMENTE ELEVADO",IF(I270&lt;L268,"INEXEQUÍVEL","VÁLIDO"))</f>
        <v>VÁLIDO</v>
      </c>
      <c r="N270" s="304"/>
      <c r="O270" s="305"/>
      <c r="P270" s="912"/>
      <c r="Q270" s="900"/>
      <c r="Y270" s="25"/>
    </row>
    <row r="271" spans="1:25" ht="112.5" customHeight="1" x14ac:dyDescent="0.25">
      <c r="A271" s="573"/>
      <c r="B271" s="558"/>
      <c r="C271" s="559"/>
      <c r="D271" s="559"/>
      <c r="E271" s="188" t="s">
        <v>449</v>
      </c>
      <c r="F271" s="188" t="s">
        <v>85</v>
      </c>
      <c r="G271" s="188" t="s">
        <v>428</v>
      </c>
      <c r="H271" s="188" t="s">
        <v>44</v>
      </c>
      <c r="I271" s="189">
        <v>4.3499999999999996</v>
      </c>
      <c r="J271" s="462"/>
      <c r="K271" s="502"/>
      <c r="L271" s="504"/>
      <c r="M271" s="317" t="str">
        <f>IF(I271&gt;K$272,"EXCESSIVAMENTE ELEVADO",IF(I271&lt;L$272,"INEXEQUÍVEL","VÁLIDO"))</f>
        <v>INEXEQUÍVEL</v>
      </c>
      <c r="N271" s="257">
        <f>I271/J272</f>
        <v>0.50028752156411727</v>
      </c>
      <c r="O271" s="574" t="s">
        <v>525</v>
      </c>
      <c r="P271" s="348"/>
      <c r="Q271" s="521"/>
      <c r="Y271" s="25"/>
    </row>
    <row r="272" spans="1:25" ht="126" x14ac:dyDescent="0.25">
      <c r="A272" s="549">
        <v>31</v>
      </c>
      <c r="B272" s="551" t="s">
        <v>571</v>
      </c>
      <c r="C272" s="553" t="s">
        <v>6</v>
      </c>
      <c r="D272" s="553">
        <v>100</v>
      </c>
      <c r="E272" s="178" t="s">
        <v>230</v>
      </c>
      <c r="F272" s="185" t="s">
        <v>146</v>
      </c>
      <c r="G272" s="178" t="s">
        <v>446</v>
      </c>
      <c r="H272" s="178"/>
      <c r="I272" s="182">
        <v>6.72</v>
      </c>
      <c r="J272" s="462">
        <f>AVERAGE(I272:I276)</f>
        <v>8.6950000000000003</v>
      </c>
      <c r="K272" s="503">
        <f>(J272*30%)+J272</f>
        <v>11.3035</v>
      </c>
      <c r="L272" s="505">
        <f>70%*J272</f>
        <v>6.0865</v>
      </c>
      <c r="M272" s="262" t="str">
        <f>IF(I272&gt;K272,"EXCESSIVAMENTE ELEVADO",IF(I272&lt;L272,"INEXEQUÍVEL","VÁLIDO"))</f>
        <v>VÁLIDO</v>
      </c>
      <c r="N272" s="267"/>
      <c r="O272" s="353"/>
      <c r="P272" s="349">
        <f>TRUNC(AVERAGE(I272:I274,2))</f>
        <v>6</v>
      </c>
      <c r="Q272" s="522">
        <f>P272*D272</f>
        <v>600</v>
      </c>
      <c r="Y272" s="25"/>
    </row>
    <row r="273" spans="1:25" ht="94.5" x14ac:dyDescent="0.25">
      <c r="A273" s="549"/>
      <c r="B273" s="551"/>
      <c r="C273" s="553"/>
      <c r="D273" s="553"/>
      <c r="E273" s="175" t="s">
        <v>441</v>
      </c>
      <c r="F273" s="175" t="s">
        <v>85</v>
      </c>
      <c r="G273" s="175" t="s">
        <v>448</v>
      </c>
      <c r="H273" s="175" t="s">
        <v>42</v>
      </c>
      <c r="I273" s="176">
        <v>6.97</v>
      </c>
      <c r="J273" s="462"/>
      <c r="K273" s="503"/>
      <c r="L273" s="505"/>
      <c r="M273" s="262" t="str">
        <f>IF(I273&gt;K272,"EXCESSIVAMENTE ELEVADO",IF(I273&lt;L272,"INEXEQUÍVEL","VÁLIDO"))</f>
        <v>VÁLIDO</v>
      </c>
      <c r="N273" s="267"/>
      <c r="O273" s="353"/>
      <c r="P273" s="349"/>
      <c r="Q273" s="522"/>
      <c r="Y273" s="25"/>
    </row>
    <row r="274" spans="1:25" ht="104.45" customHeight="1" x14ac:dyDescent="0.25">
      <c r="A274" s="549"/>
      <c r="B274" s="551"/>
      <c r="C274" s="553"/>
      <c r="D274" s="553"/>
      <c r="E274" s="175" t="s">
        <v>451</v>
      </c>
      <c r="F274" s="171" t="s">
        <v>85</v>
      </c>
      <c r="G274" s="175" t="s">
        <v>450</v>
      </c>
      <c r="H274" s="175" t="s">
        <v>44</v>
      </c>
      <c r="I274" s="172">
        <v>9.1300000000000008</v>
      </c>
      <c r="J274" s="462"/>
      <c r="K274" s="463"/>
      <c r="L274" s="464"/>
      <c r="M274" s="262" t="str">
        <f>IF(I274&gt;K272,"EXCESSIVAMENTE ELEVADO",IF(I274&lt;L272,"INEXEQUÍVEL","VÁLIDO"))</f>
        <v>VÁLIDO</v>
      </c>
      <c r="N274" s="267"/>
      <c r="O274" s="353"/>
      <c r="P274" s="349"/>
      <c r="Q274" s="522"/>
      <c r="Y274" s="25"/>
    </row>
    <row r="275" spans="1:25" ht="62.25" customHeight="1" thickBot="1" x14ac:dyDescent="0.3">
      <c r="A275" s="550"/>
      <c r="B275" s="552"/>
      <c r="C275" s="554"/>
      <c r="D275" s="554"/>
      <c r="E275" s="184" t="s">
        <v>226</v>
      </c>
      <c r="F275" s="184" t="s">
        <v>146</v>
      </c>
      <c r="G275" s="184" t="s">
        <v>372</v>
      </c>
      <c r="H275" s="184"/>
      <c r="I275" s="287">
        <v>11.96</v>
      </c>
      <c r="J275" s="467"/>
      <c r="K275" s="468"/>
      <c r="L275" s="469"/>
      <c r="M275" s="265" t="str">
        <f>IF(I275&gt;K272,"EXCESSIVAMENTE ELEVADO",IF(I275&lt;L272,"INEXEQUÍVEL","VÁLIDO"))</f>
        <v>EXCESSIVAMENTE ELEVADO</v>
      </c>
      <c r="N275" s="260">
        <f>(I275-J272)/J272</f>
        <v>0.37550316273720535</v>
      </c>
      <c r="O275" s="528" t="s">
        <v>73</v>
      </c>
      <c r="P275" s="350"/>
      <c r="Q275" s="575"/>
      <c r="Y275" s="25"/>
    </row>
    <row r="276" spans="1:25" ht="41.45" customHeight="1" x14ac:dyDescent="0.25">
      <c r="A276" s="987" t="s">
        <v>82</v>
      </c>
      <c r="B276" s="987"/>
      <c r="C276" s="987"/>
      <c r="D276" s="987"/>
      <c r="E276" s="987"/>
      <c r="F276" s="987"/>
      <c r="G276" s="987"/>
      <c r="H276" s="987"/>
      <c r="I276" s="987"/>
      <c r="J276" s="987"/>
      <c r="K276" s="987"/>
      <c r="L276" s="987"/>
      <c r="M276" s="987"/>
      <c r="N276" s="987"/>
      <c r="O276" s="987"/>
      <c r="P276" s="987"/>
      <c r="Q276" s="197">
        <f>SUM(Q72:Q275)</f>
        <v>17610.27</v>
      </c>
    </row>
    <row r="280" spans="1:25" s="13" customFormat="1" x14ac:dyDescent="0.25">
      <c r="A280" s="43"/>
      <c r="B280" s="51"/>
      <c r="C280" s="43"/>
      <c r="D280" s="43"/>
      <c r="E280" s="53"/>
      <c r="F280" s="53"/>
      <c r="G280" s="112"/>
      <c r="H280" s="43"/>
      <c r="I280" s="43"/>
      <c r="J280" s="501"/>
      <c r="K280" s="288"/>
      <c r="L280" s="288"/>
      <c r="M280" s="281"/>
      <c r="P280"/>
      <c r="Q280"/>
      <c r="R280"/>
      <c r="S280"/>
      <c r="T280"/>
      <c r="U280"/>
      <c r="V280"/>
      <c r="W280"/>
      <c r="X280"/>
      <c r="Y280"/>
    </row>
    <row r="281" spans="1:25" s="13" customFormat="1" x14ac:dyDescent="0.25">
      <c r="A281" s="43"/>
      <c r="B281" s="51"/>
      <c r="C281" s="43"/>
      <c r="D281" s="43"/>
      <c r="E281" s="53"/>
      <c r="F281" s="53"/>
      <c r="G281" s="112"/>
      <c r="H281" s="43"/>
      <c r="I281" s="43"/>
      <c r="J281" s="501"/>
      <c r="K281" s="288"/>
      <c r="L281" s="288"/>
      <c r="M281" s="281"/>
      <c r="P281"/>
      <c r="Q281"/>
      <c r="R281"/>
      <c r="S281"/>
      <c r="T281"/>
      <c r="U281"/>
      <c r="V281"/>
      <c r="W281"/>
      <c r="X281"/>
      <c r="Y281"/>
    </row>
    <row r="282" spans="1:25" s="13" customFormat="1" x14ac:dyDescent="0.25">
      <c r="A282" s="43"/>
      <c r="B282" s="51"/>
      <c r="C282" s="43"/>
      <c r="D282" s="43"/>
      <c r="E282" s="53"/>
      <c r="F282" s="53"/>
      <c r="G282" s="112"/>
      <c r="H282" s="43"/>
      <c r="I282" s="43"/>
      <c r="J282" s="501"/>
      <c r="K282" s="288"/>
      <c r="L282" s="288"/>
      <c r="M282" s="281"/>
      <c r="P282"/>
      <c r="Q282"/>
      <c r="R282"/>
      <c r="S282"/>
      <c r="T282"/>
      <c r="U282"/>
      <c r="V282"/>
      <c r="W282"/>
      <c r="X282"/>
      <c r="Y282"/>
    </row>
    <row r="283" spans="1:25" s="13" customFormat="1" x14ac:dyDescent="0.25">
      <c r="A283" s="43"/>
      <c r="B283" s="51"/>
      <c r="C283" s="43"/>
      <c r="D283" s="43"/>
      <c r="E283" s="53"/>
      <c r="F283" s="53"/>
      <c r="G283" s="112"/>
      <c r="H283" s="43"/>
      <c r="I283" s="43"/>
      <c r="J283" s="501"/>
      <c r="K283" s="288"/>
      <c r="L283" s="288"/>
      <c r="M283" s="281"/>
      <c r="P283"/>
      <c r="Q283"/>
      <c r="R283"/>
      <c r="S283"/>
      <c r="T283"/>
      <c r="U283"/>
      <c r="V283"/>
      <c r="W283"/>
      <c r="X283"/>
      <c r="Y283"/>
    </row>
  </sheetData>
  <sortState xmlns:xlrd2="http://schemas.microsoft.com/office/spreadsheetml/2017/richdata2" ref="A271:AG275">
    <sortCondition ref="I271:I275"/>
  </sortState>
  <mergeCells count="194">
    <mergeCell ref="J109:J116"/>
    <mergeCell ref="J117:J123"/>
    <mergeCell ref="J124:J128"/>
    <mergeCell ref="A276:P276"/>
    <mergeCell ref="A81:A84"/>
    <mergeCell ref="B81:B84"/>
    <mergeCell ref="C81:C84"/>
    <mergeCell ref="D81:D84"/>
    <mergeCell ref="A85:A92"/>
    <mergeCell ref="B85:B92"/>
    <mergeCell ref="C85:C92"/>
    <mergeCell ref="D85:D92"/>
    <mergeCell ref="P81:P84"/>
    <mergeCell ref="A101:A108"/>
    <mergeCell ref="B101:B108"/>
    <mergeCell ref="C101:C108"/>
    <mergeCell ref="D101:D108"/>
    <mergeCell ref="A117:A123"/>
    <mergeCell ref="P193:P198"/>
    <mergeCell ref="P203:P206"/>
    <mergeCell ref="P224:P228"/>
    <mergeCell ref="P232:P237"/>
    <mergeCell ref="P245:P251"/>
    <mergeCell ref="P260:P264"/>
    <mergeCell ref="Q109:Q116"/>
    <mergeCell ref="B117:B123"/>
    <mergeCell ref="C117:C123"/>
    <mergeCell ref="D117:D123"/>
    <mergeCell ref="P117:P123"/>
    <mergeCell ref="Q81:Q84"/>
    <mergeCell ref="P85:P92"/>
    <mergeCell ref="Q85:Q92"/>
    <mergeCell ref="T18:AB18"/>
    <mergeCell ref="U27:AB27"/>
    <mergeCell ref="U28:AB28"/>
    <mergeCell ref="P70:Q70"/>
    <mergeCell ref="U29:AC30"/>
    <mergeCell ref="Q72:Q80"/>
    <mergeCell ref="T34:AE35"/>
    <mergeCell ref="B70:B71"/>
    <mergeCell ref="C70:C71"/>
    <mergeCell ref="D70:D71"/>
    <mergeCell ref="M70:M71"/>
    <mergeCell ref="E70:E71"/>
    <mergeCell ref="N70:O71"/>
    <mergeCell ref="J70:J71"/>
    <mergeCell ref="F70:F71"/>
    <mergeCell ref="G70:G71"/>
    <mergeCell ref="Q139:Q146"/>
    <mergeCell ref="A147:A154"/>
    <mergeCell ref="B147:B154"/>
    <mergeCell ref="C147:C154"/>
    <mergeCell ref="D147:D154"/>
    <mergeCell ref="J147:J154"/>
    <mergeCell ref="P147:P154"/>
    <mergeCell ref="Q147:Q154"/>
    <mergeCell ref="A139:A146"/>
    <mergeCell ref="B139:B146"/>
    <mergeCell ref="C139:C146"/>
    <mergeCell ref="D139:D146"/>
    <mergeCell ref="J139:J146"/>
    <mergeCell ref="P139:P146"/>
    <mergeCell ref="Q193:Q198"/>
    <mergeCell ref="A193:A198"/>
    <mergeCell ref="B193:B198"/>
    <mergeCell ref="C193:C198"/>
    <mergeCell ref="D193:D198"/>
    <mergeCell ref="J193:J198"/>
    <mergeCell ref="Q155:Q163"/>
    <mergeCell ref="A164:A170"/>
    <mergeCell ref="B164:B170"/>
    <mergeCell ref="C164:C170"/>
    <mergeCell ref="D164:D170"/>
    <mergeCell ref="P164:P170"/>
    <mergeCell ref="Q164:Q170"/>
    <mergeCell ref="A155:A163"/>
    <mergeCell ref="B155:B163"/>
    <mergeCell ref="C155:C163"/>
    <mergeCell ref="D155:D163"/>
    <mergeCell ref="J155:J163"/>
    <mergeCell ref="J164:J170"/>
    <mergeCell ref="P155:P163"/>
    <mergeCell ref="Q203:Q206"/>
    <mergeCell ref="A203:A206"/>
    <mergeCell ref="B203:B206"/>
    <mergeCell ref="C203:C206"/>
    <mergeCell ref="D203:D206"/>
    <mergeCell ref="K203:K206"/>
    <mergeCell ref="L203:L206"/>
    <mergeCell ref="J203:J206"/>
    <mergeCell ref="A218:A223"/>
    <mergeCell ref="B218:B223"/>
    <mergeCell ref="C218:C223"/>
    <mergeCell ref="D218:D223"/>
    <mergeCell ref="P218:P223"/>
    <mergeCell ref="Q218:Q223"/>
    <mergeCell ref="J218:J223"/>
    <mergeCell ref="Q232:Q237"/>
    <mergeCell ref="A232:A237"/>
    <mergeCell ref="B232:B237"/>
    <mergeCell ref="C232:C237"/>
    <mergeCell ref="D232:D237"/>
    <mergeCell ref="J232:J237"/>
    <mergeCell ref="K232:K237"/>
    <mergeCell ref="L232:L237"/>
    <mergeCell ref="Q224:Q228"/>
    <mergeCell ref="A229:A231"/>
    <mergeCell ref="B229:B231"/>
    <mergeCell ref="C229:C231"/>
    <mergeCell ref="D229:D231"/>
    <mergeCell ref="P229:P231"/>
    <mergeCell ref="Q229:Q231"/>
    <mergeCell ref="A224:A228"/>
    <mergeCell ref="B224:B228"/>
    <mergeCell ref="C224:C228"/>
    <mergeCell ref="D224:D228"/>
    <mergeCell ref="J224:J228"/>
    <mergeCell ref="J229:J231"/>
    <mergeCell ref="Q245:Q251"/>
    <mergeCell ref="A252:A259"/>
    <mergeCell ref="B252:B259"/>
    <mergeCell ref="C252:C259"/>
    <mergeCell ref="D252:D259"/>
    <mergeCell ref="P252:P259"/>
    <mergeCell ref="Q252:Q259"/>
    <mergeCell ref="A245:A251"/>
    <mergeCell ref="B245:B251"/>
    <mergeCell ref="C245:C251"/>
    <mergeCell ref="D245:D251"/>
    <mergeCell ref="J245:J251"/>
    <mergeCell ref="J252:J259"/>
    <mergeCell ref="P268:P270"/>
    <mergeCell ref="Q268:Q270"/>
    <mergeCell ref="A268:A270"/>
    <mergeCell ref="B268:B270"/>
    <mergeCell ref="C268:C270"/>
    <mergeCell ref="D268:D270"/>
    <mergeCell ref="J268:J270"/>
    <mergeCell ref="Q260:Q264"/>
    <mergeCell ref="A265:A267"/>
    <mergeCell ref="B265:B267"/>
    <mergeCell ref="C265:C267"/>
    <mergeCell ref="D265:D267"/>
    <mergeCell ref="P265:P267"/>
    <mergeCell ref="Q265:Q267"/>
    <mergeCell ref="A260:A264"/>
    <mergeCell ref="B260:B264"/>
    <mergeCell ref="C260:C264"/>
    <mergeCell ref="D260:D264"/>
    <mergeCell ref="J260:J264"/>
    <mergeCell ref="J265:J267"/>
    <mergeCell ref="A129:A138"/>
    <mergeCell ref="B129:B138"/>
    <mergeCell ref="C129:C138"/>
    <mergeCell ref="D129:D138"/>
    <mergeCell ref="P129:P138"/>
    <mergeCell ref="Q129:Q138"/>
    <mergeCell ref="Q93:Q100"/>
    <mergeCell ref="P93:P100"/>
    <mergeCell ref="D93:D100"/>
    <mergeCell ref="C93:C100"/>
    <mergeCell ref="B93:B100"/>
    <mergeCell ref="A93:A100"/>
    <mergeCell ref="Q124:Q128"/>
    <mergeCell ref="A124:A128"/>
    <mergeCell ref="B124:B128"/>
    <mergeCell ref="C124:C128"/>
    <mergeCell ref="D124:D128"/>
    <mergeCell ref="P124:P128"/>
    <mergeCell ref="Q117:Q123"/>
    <mergeCell ref="A109:A116"/>
    <mergeCell ref="B109:B116"/>
    <mergeCell ref="C109:C116"/>
    <mergeCell ref="D109:D116"/>
    <mergeCell ref="P109:P116"/>
    <mergeCell ref="A9:P9"/>
    <mergeCell ref="A13:Q13"/>
    <mergeCell ref="A72:A80"/>
    <mergeCell ref="B72:B80"/>
    <mergeCell ref="C72:C80"/>
    <mergeCell ref="D72:D80"/>
    <mergeCell ref="P72:P80"/>
    <mergeCell ref="P101:P108"/>
    <mergeCell ref="Q101:Q108"/>
    <mergeCell ref="A16:D16"/>
    <mergeCell ref="A70:A71"/>
    <mergeCell ref="I70:I71"/>
    <mergeCell ref="K70:K71"/>
    <mergeCell ref="L70:L71"/>
    <mergeCell ref="E65:I68"/>
    <mergeCell ref="H70:H71"/>
    <mergeCell ref="J81:J84"/>
    <mergeCell ref="J93:J100"/>
    <mergeCell ref="J101:J108"/>
  </mergeCells>
  <phoneticPr fontId="3" type="noConversion"/>
  <conditionalFormatting sqref="M85 N81:O84 M252:O259 M76:M79 M70:M74 N72:N74 M101:O108 N156 N153:N154 N157:O163 M152:M163 N185:O192 M181:M192 M232:O237">
    <cfRule type="containsText" dxfId="967" priority="669" operator="containsText" text="Excessivamente elevado">
      <formula>NOT(ISERROR(SEARCH("Excessivamente elevado",M70)))</formula>
    </cfRule>
  </conditionalFormatting>
  <conditionalFormatting sqref="M85 N81:O84 M252:O259 M76:M79 M72:N74 M101:O108 N156 N153:N154 N157:O163 M152:M163 N185:O192 M181:M192 M232:O237">
    <cfRule type="cellIs" dxfId="966" priority="667" operator="lessThan">
      <formula>"K$25"</formula>
    </cfRule>
    <cfRule type="cellIs" dxfId="965" priority="668" operator="greaterThan">
      <formula>"J$25"</formula>
    </cfRule>
  </conditionalFormatting>
  <conditionalFormatting sqref="M85 N81:O84 M252:O259 M76:M79 M72:N74 M101:O108 N156 N153:N154 N157:O163 M152:M163 N185:O192 M181:M192 M232:O237">
    <cfRule type="cellIs" dxfId="964" priority="665" operator="lessThan">
      <formula>"K$25"</formula>
    </cfRule>
    <cfRule type="cellIs" dxfId="963" priority="666" operator="greaterThan">
      <formula>"J&amp;25"</formula>
    </cfRule>
  </conditionalFormatting>
  <conditionalFormatting sqref="N70">
    <cfRule type="containsText" dxfId="962" priority="663" operator="containsText" text="Excessivamente elevado">
      <formula>NOT(ISERROR(SEARCH("Excessivamente elevado",N70)))</formula>
    </cfRule>
  </conditionalFormatting>
  <conditionalFormatting sqref="M75">
    <cfRule type="containsText" dxfId="961" priority="622" operator="containsText" text="Excessivamente elevado">
      <formula>NOT(ISERROR(SEARCH("Excessivamente elevado",M75)))</formula>
    </cfRule>
  </conditionalFormatting>
  <conditionalFormatting sqref="M75">
    <cfRule type="cellIs" dxfId="960" priority="620" operator="lessThan">
      <formula>"K$25"</formula>
    </cfRule>
    <cfRule type="cellIs" dxfId="959" priority="621" operator="greaterThan">
      <formula>"J$25"</formula>
    </cfRule>
  </conditionalFormatting>
  <conditionalFormatting sqref="M75">
    <cfRule type="cellIs" dxfId="958" priority="618" operator="lessThan">
      <formula>"K$25"</formula>
    </cfRule>
    <cfRule type="cellIs" dxfId="957" priority="619" operator="greaterThan">
      <formula>"J&amp;25"</formula>
    </cfRule>
  </conditionalFormatting>
  <conditionalFormatting sqref="N75:N79">
    <cfRule type="containsText" dxfId="956" priority="613" operator="containsText" text="Excessivamente elevado">
      <formula>NOT(ISERROR(SEARCH("Excessivamente elevado",N75)))</formula>
    </cfRule>
  </conditionalFormatting>
  <conditionalFormatting sqref="N75:N79">
    <cfRule type="cellIs" dxfId="955" priority="611" operator="lessThan">
      <formula>"K$25"</formula>
    </cfRule>
    <cfRule type="cellIs" dxfId="954" priority="612" operator="greaterThan">
      <formula>"J$25"</formula>
    </cfRule>
  </conditionalFormatting>
  <conditionalFormatting sqref="N75:N79">
    <cfRule type="cellIs" dxfId="953" priority="609" operator="lessThan">
      <formula>"K$25"</formula>
    </cfRule>
    <cfRule type="cellIs" dxfId="952" priority="610" operator="greaterThan">
      <formula>"J&amp;25"</formula>
    </cfRule>
  </conditionalFormatting>
  <conditionalFormatting sqref="N75:N79">
    <cfRule type="containsText" priority="614" operator="containsText" text="Excessivamente elevado">
      <formula>NOT(ISERROR(SEARCH("Excessivamente elevado",N75)))</formula>
    </cfRule>
    <cfRule type="containsText" dxfId="951" priority="615" operator="containsText" text="Válido">
      <formula>NOT(ISERROR(SEARCH("Válido",N75)))</formula>
    </cfRule>
    <cfRule type="containsText" dxfId="950" priority="616" operator="containsText" text="Inexequível">
      <formula>NOT(ISERROR(SEARCH("Inexequível",N75)))</formula>
    </cfRule>
    <cfRule type="aboveAverage" dxfId="949" priority="617" aboveAverage="0"/>
  </conditionalFormatting>
  <conditionalFormatting sqref="M75">
    <cfRule type="containsText" priority="623" operator="containsText" text="Excessivamente elevado">
      <formula>NOT(ISERROR(SEARCH("Excessivamente elevado",M75)))</formula>
    </cfRule>
    <cfRule type="containsText" dxfId="948" priority="624" operator="containsText" text="Válido">
      <formula>NOT(ISERROR(SEARCH("Válido",M75)))</formula>
    </cfRule>
    <cfRule type="containsText" dxfId="947" priority="625" operator="containsText" text="Inexequível">
      <formula>NOT(ISERROR(SEARCH("Inexequível",M75)))</formula>
    </cfRule>
    <cfRule type="aboveAverage" dxfId="946" priority="626" aboveAverage="0"/>
  </conditionalFormatting>
  <conditionalFormatting sqref="M80:M84">
    <cfRule type="containsText" dxfId="945" priority="604" operator="containsText" text="Excessivamente elevado">
      <formula>NOT(ISERROR(SEARCH("Excessivamente elevado",M80)))</formula>
    </cfRule>
  </conditionalFormatting>
  <conditionalFormatting sqref="M80:M84">
    <cfRule type="cellIs" dxfId="944" priority="602" operator="lessThan">
      <formula>"K$25"</formula>
    </cfRule>
    <cfRule type="cellIs" dxfId="943" priority="603" operator="greaterThan">
      <formula>"J$25"</formula>
    </cfRule>
  </conditionalFormatting>
  <conditionalFormatting sqref="M80:M84">
    <cfRule type="cellIs" dxfId="942" priority="600" operator="lessThan">
      <formula>"K$25"</formula>
    </cfRule>
    <cfRule type="cellIs" dxfId="941" priority="601" operator="greaterThan">
      <formula>"J&amp;25"</formula>
    </cfRule>
  </conditionalFormatting>
  <conditionalFormatting sqref="N80">
    <cfRule type="containsText" dxfId="940" priority="595" operator="containsText" text="Excessivamente elevado">
      <formula>NOT(ISERROR(SEARCH("Excessivamente elevado",N80)))</formula>
    </cfRule>
  </conditionalFormatting>
  <conditionalFormatting sqref="N80">
    <cfRule type="cellIs" dxfId="939" priority="593" operator="lessThan">
      <formula>"K$25"</formula>
    </cfRule>
    <cfRule type="cellIs" dxfId="938" priority="594" operator="greaterThan">
      <formula>"J$25"</formula>
    </cfRule>
  </conditionalFormatting>
  <conditionalFormatting sqref="N80">
    <cfRule type="cellIs" dxfId="937" priority="591" operator="lessThan">
      <formula>"K$25"</formula>
    </cfRule>
    <cfRule type="cellIs" dxfId="936" priority="592" operator="greaterThan">
      <formula>"J&amp;25"</formula>
    </cfRule>
  </conditionalFormatting>
  <conditionalFormatting sqref="N80">
    <cfRule type="containsText" priority="596" operator="containsText" text="Excessivamente elevado">
      <formula>NOT(ISERROR(SEARCH("Excessivamente elevado",N80)))</formula>
    </cfRule>
    <cfRule type="containsText" dxfId="935" priority="597" operator="containsText" text="Válido">
      <formula>NOT(ISERROR(SEARCH("Válido",N80)))</formula>
    </cfRule>
    <cfRule type="containsText" dxfId="934" priority="598" operator="containsText" text="Inexequível">
      <formula>NOT(ISERROR(SEARCH("Inexequível",N80)))</formula>
    </cfRule>
    <cfRule type="aboveAverage" dxfId="933" priority="599" aboveAverage="0"/>
  </conditionalFormatting>
  <conditionalFormatting sqref="M80:M84">
    <cfRule type="containsText" priority="605" operator="containsText" text="Excessivamente elevado">
      <formula>NOT(ISERROR(SEARCH("Excessivamente elevado",M80)))</formula>
    </cfRule>
    <cfRule type="containsText" dxfId="932" priority="606" operator="containsText" text="Válido">
      <formula>NOT(ISERROR(SEARCH("Válido",M80)))</formula>
    </cfRule>
    <cfRule type="containsText" dxfId="931" priority="607" operator="containsText" text="Inexequível">
      <formula>NOT(ISERROR(SEARCH("Inexequível",M80)))</formula>
    </cfRule>
    <cfRule type="aboveAverage" dxfId="930" priority="608" aboveAverage="0"/>
  </conditionalFormatting>
  <conditionalFormatting sqref="M88:O90 M86:M87 M91">
    <cfRule type="containsText" dxfId="929" priority="586" operator="containsText" text="Excessivamente elevado">
      <formula>NOT(ISERROR(SEARCH("Excessivamente elevado",M86)))</formula>
    </cfRule>
  </conditionalFormatting>
  <conditionalFormatting sqref="M88:O90 M86:M87 M91">
    <cfRule type="cellIs" dxfId="928" priority="584" operator="lessThan">
      <formula>"K$25"</formula>
    </cfRule>
    <cfRule type="cellIs" dxfId="927" priority="585" operator="greaterThan">
      <formula>"J$25"</formula>
    </cfRule>
  </conditionalFormatting>
  <conditionalFormatting sqref="M88:O90 M86:M87 M91">
    <cfRule type="cellIs" dxfId="926" priority="582" operator="lessThan">
      <formula>"K$25"</formula>
    </cfRule>
    <cfRule type="cellIs" dxfId="925" priority="583" operator="greaterThan">
      <formula>"J&amp;25"</formula>
    </cfRule>
  </conditionalFormatting>
  <conditionalFormatting sqref="M88:O90 M86:M87 M91">
    <cfRule type="containsText" priority="587" operator="containsText" text="Excessivamente elevado">
      <formula>NOT(ISERROR(SEARCH("Excessivamente elevado",M86)))</formula>
    </cfRule>
    <cfRule type="containsText" dxfId="924" priority="588" operator="containsText" text="Válido">
      <formula>NOT(ISERROR(SEARCH("Válido",M86)))</formula>
    </cfRule>
    <cfRule type="containsText" dxfId="923" priority="589" operator="containsText" text="Inexequível">
      <formula>NOT(ISERROR(SEARCH("Inexequível",M86)))</formula>
    </cfRule>
    <cfRule type="aboveAverage" dxfId="922" priority="590" aboveAverage="0"/>
  </conditionalFormatting>
  <conditionalFormatting sqref="M85 N81:O84 M76:M79 M72:M74">
    <cfRule type="containsText" priority="3275" operator="containsText" text="Excessivamente elevado">
      <formula>NOT(ISERROR(SEARCH("Excessivamente elevado",M72)))</formula>
    </cfRule>
    <cfRule type="containsText" dxfId="921" priority="3276" operator="containsText" text="Válido">
      <formula>NOT(ISERROR(SEARCH("Válido",M72)))</formula>
    </cfRule>
    <cfRule type="containsText" dxfId="920" priority="3277" operator="containsText" text="Inexequível">
      <formula>NOT(ISERROR(SEARCH("Inexequível",M72)))</formula>
    </cfRule>
    <cfRule type="aboveAverage" dxfId="919" priority="3278" aboveAverage="0"/>
  </conditionalFormatting>
  <conditionalFormatting sqref="N93:O93 M100:O100">
    <cfRule type="containsText" dxfId="918" priority="577" operator="containsText" text="Excessivamente elevado">
      <formula>NOT(ISERROR(SEARCH("Excessivamente elevado",M93)))</formula>
    </cfRule>
  </conditionalFormatting>
  <conditionalFormatting sqref="N93:O93 M100:O100">
    <cfRule type="cellIs" dxfId="917" priority="575" operator="lessThan">
      <formula>"K$25"</formula>
    </cfRule>
    <cfRule type="cellIs" dxfId="916" priority="576" operator="greaterThan">
      <formula>"J$25"</formula>
    </cfRule>
  </conditionalFormatting>
  <conditionalFormatting sqref="N93:O93 M100:O100">
    <cfRule type="cellIs" dxfId="915" priority="573" operator="lessThan">
      <formula>"K$25"</formula>
    </cfRule>
    <cfRule type="cellIs" dxfId="914" priority="574" operator="greaterThan">
      <formula>"J&amp;25"</formula>
    </cfRule>
  </conditionalFormatting>
  <conditionalFormatting sqref="N94:O95 M96:O97 M99:O99 N98:O98">
    <cfRule type="containsText" dxfId="913" priority="568" operator="containsText" text="Excessivamente elevado">
      <formula>NOT(ISERROR(SEARCH("Excessivamente elevado",M94)))</formula>
    </cfRule>
  </conditionalFormatting>
  <conditionalFormatting sqref="N94:O95 M96:O97 M99:O99 N98:O98">
    <cfRule type="cellIs" dxfId="912" priority="566" operator="lessThan">
      <formula>"K$25"</formula>
    </cfRule>
    <cfRule type="cellIs" dxfId="911" priority="567" operator="greaterThan">
      <formula>"J$25"</formula>
    </cfRule>
  </conditionalFormatting>
  <conditionalFormatting sqref="N94:O95 M96:O97 M99:O99 N98:O98">
    <cfRule type="cellIs" dxfId="910" priority="564" operator="lessThan">
      <formula>"K$25"</formula>
    </cfRule>
    <cfRule type="cellIs" dxfId="909" priority="565" operator="greaterThan">
      <formula>"J&amp;25"</formula>
    </cfRule>
  </conditionalFormatting>
  <conditionalFormatting sqref="N94:O95 M96:O97 M99:O99 N98:O98">
    <cfRule type="containsText" priority="569" operator="containsText" text="Excessivamente elevado">
      <formula>NOT(ISERROR(SEARCH("Excessivamente elevado",M94)))</formula>
    </cfRule>
    <cfRule type="containsText" dxfId="908" priority="570" operator="containsText" text="Válido">
      <formula>NOT(ISERROR(SEARCH("Válido",M94)))</formula>
    </cfRule>
    <cfRule type="containsText" dxfId="907" priority="571" operator="containsText" text="Inexequível">
      <formula>NOT(ISERROR(SEARCH("Inexequível",M94)))</formula>
    </cfRule>
    <cfRule type="aboveAverage" dxfId="906" priority="572" aboveAverage="0"/>
  </conditionalFormatting>
  <conditionalFormatting sqref="N93:O93 M100:O100">
    <cfRule type="containsText" priority="578" operator="containsText" text="Excessivamente elevado">
      <formula>NOT(ISERROR(SEARCH("Excessivamente elevado",M93)))</formula>
    </cfRule>
    <cfRule type="containsText" dxfId="905" priority="579" operator="containsText" text="Válido">
      <formula>NOT(ISERROR(SEARCH("Válido",M93)))</formula>
    </cfRule>
    <cfRule type="containsText" dxfId="904" priority="580" operator="containsText" text="Inexequível">
      <formula>NOT(ISERROR(SEARCH("Inexequível",M93)))</formula>
    </cfRule>
    <cfRule type="aboveAverage" dxfId="903" priority="581" aboveAverage="0"/>
  </conditionalFormatting>
  <conditionalFormatting sqref="M109 M110:O115 M116">
    <cfRule type="containsText" dxfId="902" priority="532" operator="containsText" text="Excessivamente elevado">
      <formula>NOT(ISERROR(SEARCH("Excessivamente elevado",M109)))</formula>
    </cfRule>
  </conditionalFormatting>
  <conditionalFormatting sqref="M109 M110:O115 M116">
    <cfRule type="cellIs" dxfId="901" priority="530" operator="lessThan">
      <formula>"K$25"</formula>
    </cfRule>
    <cfRule type="cellIs" dxfId="900" priority="531" operator="greaterThan">
      <formula>"J$25"</formula>
    </cfRule>
  </conditionalFormatting>
  <conditionalFormatting sqref="M109 M110:O115 M116">
    <cfRule type="cellIs" dxfId="899" priority="528" operator="lessThan">
      <formula>"K$25"</formula>
    </cfRule>
    <cfRule type="cellIs" dxfId="898" priority="529" operator="greaterThan">
      <formula>"J&amp;25"</formula>
    </cfRule>
  </conditionalFormatting>
  <conditionalFormatting sqref="M122:M123 M119:O122 M117:M118">
    <cfRule type="containsText" dxfId="897" priority="523" operator="containsText" text="Excessivamente elevado">
      <formula>NOT(ISERROR(SEARCH("Excessivamente elevado",M117)))</formula>
    </cfRule>
  </conditionalFormatting>
  <conditionalFormatting sqref="M122:M123 M119:O122 M117:M118">
    <cfRule type="cellIs" dxfId="896" priority="521" operator="lessThan">
      <formula>"K$25"</formula>
    </cfRule>
    <cfRule type="cellIs" dxfId="895" priority="522" operator="greaterThan">
      <formula>"J$25"</formula>
    </cfRule>
  </conditionalFormatting>
  <conditionalFormatting sqref="M122:M123 M119:O122 M117:M118">
    <cfRule type="cellIs" dxfId="894" priority="519" operator="lessThan">
      <formula>"K$25"</formula>
    </cfRule>
    <cfRule type="cellIs" dxfId="893" priority="520" operator="greaterThan">
      <formula>"J&amp;25"</formula>
    </cfRule>
  </conditionalFormatting>
  <conditionalFormatting sqref="M93">
    <cfRule type="containsText" dxfId="892" priority="487" operator="containsText" text="Excessivamente elevado">
      <formula>NOT(ISERROR(SEARCH("Excessivamente elevado",M93)))</formula>
    </cfRule>
  </conditionalFormatting>
  <conditionalFormatting sqref="M93">
    <cfRule type="cellIs" dxfId="891" priority="485" operator="lessThan">
      <formula>"K$25"</formula>
    </cfRule>
    <cfRule type="cellIs" dxfId="890" priority="486" operator="greaterThan">
      <formula>"J$25"</formula>
    </cfRule>
  </conditionalFormatting>
  <conditionalFormatting sqref="M93">
    <cfRule type="cellIs" dxfId="889" priority="483" operator="lessThan">
      <formula>"K$25"</formula>
    </cfRule>
    <cfRule type="cellIs" dxfId="888" priority="484" operator="greaterThan">
      <formula>"J&amp;25"</formula>
    </cfRule>
  </conditionalFormatting>
  <conditionalFormatting sqref="M94:M95">
    <cfRule type="containsText" dxfId="887" priority="505" operator="containsText" text="Excessivamente elevado">
      <formula>NOT(ISERROR(SEARCH("Excessivamente elevado",M94)))</formula>
    </cfRule>
  </conditionalFormatting>
  <conditionalFormatting sqref="M94:M95">
    <cfRule type="cellIs" dxfId="886" priority="503" operator="lessThan">
      <formula>"K$25"</formula>
    </cfRule>
    <cfRule type="cellIs" dxfId="885" priority="504" operator="greaterThan">
      <formula>"J$25"</formula>
    </cfRule>
  </conditionalFormatting>
  <conditionalFormatting sqref="M94:M95">
    <cfRule type="cellIs" dxfId="884" priority="501" operator="lessThan">
      <formula>"K$25"</formula>
    </cfRule>
    <cfRule type="cellIs" dxfId="883" priority="502" operator="greaterThan">
      <formula>"J&amp;25"</formula>
    </cfRule>
  </conditionalFormatting>
  <conditionalFormatting sqref="M94:M95">
    <cfRule type="containsText" priority="506" operator="containsText" text="Excessivamente elevado">
      <formula>NOT(ISERROR(SEARCH("Excessivamente elevado",M94)))</formula>
    </cfRule>
    <cfRule type="containsText" dxfId="882" priority="507" operator="containsText" text="Válido">
      <formula>NOT(ISERROR(SEARCH("Válido",M94)))</formula>
    </cfRule>
    <cfRule type="containsText" dxfId="881" priority="508" operator="containsText" text="Inexequível">
      <formula>NOT(ISERROR(SEARCH("Inexequível",M94)))</formula>
    </cfRule>
    <cfRule type="aboveAverage" dxfId="880" priority="509" aboveAverage="0"/>
  </conditionalFormatting>
  <conditionalFormatting sqref="M124:O128">
    <cfRule type="containsText" dxfId="879" priority="478" operator="containsText" text="Excessivamente elevado">
      <formula>NOT(ISERROR(SEARCH("Excessivamente elevado",M124)))</formula>
    </cfRule>
  </conditionalFormatting>
  <conditionalFormatting sqref="M124:O128">
    <cfRule type="cellIs" dxfId="878" priority="476" operator="lessThan">
      <formula>"K$25"</formula>
    </cfRule>
    <cfRule type="cellIs" dxfId="877" priority="477" operator="greaterThan">
      <formula>"J$25"</formula>
    </cfRule>
  </conditionalFormatting>
  <conditionalFormatting sqref="M124:O128">
    <cfRule type="cellIs" dxfId="876" priority="474" operator="lessThan">
      <formula>"K$25"</formula>
    </cfRule>
    <cfRule type="cellIs" dxfId="875" priority="475" operator="greaterThan">
      <formula>"J&amp;25"</formula>
    </cfRule>
  </conditionalFormatting>
  <conditionalFormatting sqref="M93">
    <cfRule type="containsText" priority="488" operator="containsText" text="Excessivamente elevado">
      <formula>NOT(ISERROR(SEARCH("Excessivamente elevado",M93)))</formula>
    </cfRule>
    <cfRule type="containsText" dxfId="874" priority="489" operator="containsText" text="Válido">
      <formula>NOT(ISERROR(SEARCH("Válido",M93)))</formula>
    </cfRule>
    <cfRule type="containsText" dxfId="873" priority="490" operator="containsText" text="Inexequível">
      <formula>NOT(ISERROR(SEARCH("Inexequível",M93)))</formula>
    </cfRule>
    <cfRule type="aboveAverage" dxfId="872" priority="491" aboveAverage="0"/>
  </conditionalFormatting>
  <conditionalFormatting sqref="M129:O129 N134:O138 N130:O132 M130:M138">
    <cfRule type="containsText" dxfId="871" priority="469" operator="containsText" text="Excessivamente elevado">
      <formula>NOT(ISERROR(SEARCH("Excessivamente elevado",M129)))</formula>
    </cfRule>
  </conditionalFormatting>
  <conditionalFormatting sqref="M129:O129 N134:O138 N130:O132 M130:M138">
    <cfRule type="cellIs" dxfId="870" priority="467" operator="lessThan">
      <formula>"K$25"</formula>
    </cfRule>
    <cfRule type="cellIs" dxfId="869" priority="468" operator="greaterThan">
      <formula>"J$25"</formula>
    </cfRule>
  </conditionalFormatting>
  <conditionalFormatting sqref="M129:O129 N134:O138 N130:O132 M130:M138">
    <cfRule type="cellIs" dxfId="868" priority="465" operator="lessThan">
      <formula>"K$25"</formula>
    </cfRule>
    <cfRule type="cellIs" dxfId="867" priority="466" operator="greaterThan">
      <formula>"J&amp;25"</formula>
    </cfRule>
  </conditionalFormatting>
  <conditionalFormatting sqref="M139 M140:O146">
    <cfRule type="cellIs" dxfId="866" priority="456" operator="lessThan">
      <formula>"K$25"</formula>
    </cfRule>
    <cfRule type="cellIs" dxfId="865" priority="457" operator="greaterThan">
      <formula>"J&amp;25"</formula>
    </cfRule>
  </conditionalFormatting>
  <conditionalFormatting sqref="M139 M140:O146">
    <cfRule type="containsText" dxfId="864" priority="460" operator="containsText" text="Excessivamente elevado">
      <formula>NOT(ISERROR(SEARCH("Excessivamente elevado",M139)))</formula>
    </cfRule>
  </conditionalFormatting>
  <conditionalFormatting sqref="M139 M140:O146">
    <cfRule type="cellIs" dxfId="863" priority="458" operator="lessThan">
      <formula>"K$25"</formula>
    </cfRule>
    <cfRule type="cellIs" dxfId="862" priority="459" operator="greaterThan">
      <formula>"J$25"</formula>
    </cfRule>
  </conditionalFormatting>
  <conditionalFormatting sqref="M147:M148 M149:O152">
    <cfRule type="cellIs" dxfId="861" priority="447" operator="lessThan">
      <formula>"K$25"</formula>
    </cfRule>
    <cfRule type="cellIs" dxfId="860" priority="448" operator="greaterThan">
      <formula>"J&amp;25"</formula>
    </cfRule>
  </conditionalFormatting>
  <conditionalFormatting sqref="M124:O128">
    <cfRule type="containsText" priority="479" operator="containsText" text="Excessivamente elevado">
      <formula>NOT(ISERROR(SEARCH("Excessivamente elevado",M124)))</formula>
    </cfRule>
    <cfRule type="containsText" dxfId="859" priority="480" operator="containsText" text="Válido">
      <formula>NOT(ISERROR(SEARCH("Válido",M124)))</formula>
    </cfRule>
    <cfRule type="containsText" dxfId="858" priority="481" operator="containsText" text="Inexequível">
      <formula>NOT(ISERROR(SEARCH("Inexequível",M124)))</formula>
    </cfRule>
    <cfRule type="aboveAverage" dxfId="857" priority="482" aboveAverage="0"/>
  </conditionalFormatting>
  <conditionalFormatting sqref="M147:M148 M149:O152">
    <cfRule type="containsText" dxfId="856" priority="451" operator="containsText" text="Excessivamente elevado">
      <formula>NOT(ISERROR(SEARCH("Excessivamente elevado",M147)))</formula>
    </cfRule>
  </conditionalFormatting>
  <conditionalFormatting sqref="M147:M148 M149:O152">
    <cfRule type="cellIs" dxfId="855" priority="449" operator="lessThan">
      <formula>"K$25"</formula>
    </cfRule>
    <cfRule type="cellIs" dxfId="854" priority="450" operator="greaterThan">
      <formula>"J$25"</formula>
    </cfRule>
  </conditionalFormatting>
  <conditionalFormatting sqref="M129:O129 N134:O138 N130:O132 M130:M138">
    <cfRule type="containsText" priority="470" operator="containsText" text="Excessivamente elevado">
      <formula>NOT(ISERROR(SEARCH("Excessivamente elevado",M129)))</formula>
    </cfRule>
    <cfRule type="containsText" dxfId="853" priority="471" operator="containsText" text="Válido">
      <formula>NOT(ISERROR(SEARCH("Válido",M129)))</formula>
    </cfRule>
    <cfRule type="containsText" dxfId="852" priority="472" operator="containsText" text="Inexequível">
      <formula>NOT(ISERROR(SEARCH("Inexequível",M129)))</formula>
    </cfRule>
    <cfRule type="aboveAverage" dxfId="851" priority="473" aboveAverage="0"/>
  </conditionalFormatting>
  <conditionalFormatting sqref="M164:O170">
    <cfRule type="cellIs" dxfId="850" priority="429" operator="lessThan">
      <formula>"K$25"</formula>
    </cfRule>
    <cfRule type="cellIs" dxfId="849" priority="430" operator="greaterThan">
      <formula>"J&amp;25"</formula>
    </cfRule>
  </conditionalFormatting>
  <conditionalFormatting sqref="M139 M140:O146">
    <cfRule type="containsText" priority="461" operator="containsText" text="Excessivamente elevado">
      <formula>NOT(ISERROR(SEARCH("Excessivamente elevado",M139)))</formula>
    </cfRule>
    <cfRule type="containsText" dxfId="848" priority="462" operator="containsText" text="Válido">
      <formula>NOT(ISERROR(SEARCH("Válido",M139)))</formula>
    </cfRule>
    <cfRule type="containsText" dxfId="847" priority="463" operator="containsText" text="Inexequível">
      <formula>NOT(ISERROR(SEARCH("Inexequível",M139)))</formula>
    </cfRule>
    <cfRule type="aboveAverage" dxfId="846" priority="464" aboveAverage="0"/>
  </conditionalFormatting>
  <conditionalFormatting sqref="M171:O171 N174:O179 M172:M179">
    <cfRule type="cellIs" dxfId="845" priority="420" operator="lessThan">
      <formula>"K$25"</formula>
    </cfRule>
    <cfRule type="cellIs" dxfId="844" priority="421" operator="greaterThan">
      <formula>"J&amp;25"</formula>
    </cfRule>
  </conditionalFormatting>
  <conditionalFormatting sqref="M164:O170">
    <cfRule type="containsText" dxfId="843" priority="433" operator="containsText" text="Excessivamente elevado">
      <formula>NOT(ISERROR(SEARCH("Excessivamente elevado",M164)))</formula>
    </cfRule>
  </conditionalFormatting>
  <conditionalFormatting sqref="M164:O170">
    <cfRule type="cellIs" dxfId="842" priority="431" operator="lessThan">
      <formula>"K$25"</formula>
    </cfRule>
    <cfRule type="cellIs" dxfId="841" priority="432" operator="greaterThan">
      <formula>"J$25"</formula>
    </cfRule>
  </conditionalFormatting>
  <conditionalFormatting sqref="N182:O183 M180:M192">
    <cfRule type="cellIs" dxfId="840" priority="411" operator="lessThan">
      <formula>"K$25"</formula>
    </cfRule>
    <cfRule type="cellIs" dxfId="839" priority="412" operator="greaterThan">
      <formula>"J&amp;25"</formula>
    </cfRule>
  </conditionalFormatting>
  <conditionalFormatting sqref="M171:O171 N174:O179 M172:M179">
    <cfRule type="containsText" dxfId="838" priority="424" operator="containsText" text="Excessivamente elevado">
      <formula>NOT(ISERROR(SEARCH("Excessivamente elevado",M171)))</formula>
    </cfRule>
  </conditionalFormatting>
  <conditionalFormatting sqref="M171:O171 N174:O179 M172:M179">
    <cfRule type="cellIs" dxfId="837" priority="422" operator="lessThan">
      <formula>"K$25"</formula>
    </cfRule>
    <cfRule type="cellIs" dxfId="836" priority="423" operator="greaterThan">
      <formula>"J$25"</formula>
    </cfRule>
  </conditionalFormatting>
  <conditionalFormatting sqref="M194:O196 M193:M198">
    <cfRule type="cellIs" dxfId="835" priority="402" operator="lessThan">
      <formula>"K$25"</formula>
    </cfRule>
    <cfRule type="cellIs" dxfId="834" priority="403" operator="greaterThan">
      <formula>"J&amp;25"</formula>
    </cfRule>
  </conditionalFormatting>
  <conditionalFormatting sqref="N182:O183 M180:M192">
    <cfRule type="containsText" dxfId="833" priority="415" operator="containsText" text="Excessivamente elevado">
      <formula>NOT(ISERROR(SEARCH("Excessivamente elevado",M180)))</formula>
    </cfRule>
  </conditionalFormatting>
  <conditionalFormatting sqref="N182:O183 M180:M192">
    <cfRule type="cellIs" dxfId="832" priority="413" operator="lessThan">
      <formula>"K$25"</formula>
    </cfRule>
    <cfRule type="cellIs" dxfId="831" priority="414" operator="greaterThan">
      <formula>"J$25"</formula>
    </cfRule>
  </conditionalFormatting>
  <conditionalFormatting sqref="M199:O201 M202">
    <cfRule type="cellIs" dxfId="830" priority="393" operator="lessThan">
      <formula>"K$25"</formula>
    </cfRule>
    <cfRule type="cellIs" dxfId="829" priority="394" operator="greaterThan">
      <formula>"J&amp;25"</formula>
    </cfRule>
  </conditionalFormatting>
  <conditionalFormatting sqref="M194:O196 M193:M198">
    <cfRule type="containsText" dxfId="828" priority="406" operator="containsText" text="Excessivamente elevado">
      <formula>NOT(ISERROR(SEARCH("Excessivamente elevado",M193)))</formula>
    </cfRule>
  </conditionalFormatting>
  <conditionalFormatting sqref="M194:O196 M193:M198">
    <cfRule type="cellIs" dxfId="827" priority="404" operator="lessThan">
      <formula>"K$25"</formula>
    </cfRule>
    <cfRule type="cellIs" dxfId="826" priority="405" operator="greaterThan">
      <formula>"J$25"</formula>
    </cfRule>
  </conditionalFormatting>
  <conditionalFormatting sqref="M171:O171 N174:O179 M172:M179">
    <cfRule type="containsText" priority="425" operator="containsText" text="Excessivamente elevado">
      <formula>NOT(ISERROR(SEARCH("Excessivamente elevado",M171)))</formula>
    </cfRule>
    <cfRule type="containsText" dxfId="825" priority="426" operator="containsText" text="Válido">
      <formula>NOT(ISERROR(SEARCH("Válido",M171)))</formula>
    </cfRule>
    <cfRule type="containsText" dxfId="824" priority="427" operator="containsText" text="Inexequível">
      <formula>NOT(ISERROR(SEARCH("Inexequível",M171)))</formula>
    </cfRule>
    <cfRule type="aboveAverage" dxfId="823" priority="428" aboveAverage="0"/>
  </conditionalFormatting>
  <conditionalFormatting sqref="M203:O206">
    <cfRule type="cellIs" dxfId="822" priority="384" operator="lessThan">
      <formula>"K$25"</formula>
    </cfRule>
    <cfRule type="cellIs" dxfId="821" priority="385" operator="greaterThan">
      <formula>"J&amp;25"</formula>
    </cfRule>
  </conditionalFormatting>
  <conditionalFormatting sqref="M199:O201 M202">
    <cfRule type="containsText" dxfId="820" priority="397" operator="containsText" text="Excessivamente elevado">
      <formula>NOT(ISERROR(SEARCH("Excessivamente elevado",M199)))</formula>
    </cfRule>
  </conditionalFormatting>
  <conditionalFormatting sqref="M199:O201 M202">
    <cfRule type="cellIs" dxfId="819" priority="395" operator="lessThan">
      <formula>"K$25"</formula>
    </cfRule>
    <cfRule type="cellIs" dxfId="818" priority="396" operator="greaterThan">
      <formula>"J$25"</formula>
    </cfRule>
  </conditionalFormatting>
  <conditionalFormatting sqref="M207:O211">
    <cfRule type="cellIs" dxfId="817" priority="375" operator="lessThan">
      <formula>"K$25"</formula>
    </cfRule>
    <cfRule type="cellIs" dxfId="816" priority="376" operator="greaterThan">
      <formula>"J&amp;25"</formula>
    </cfRule>
  </conditionalFormatting>
  <conditionalFormatting sqref="M203:O206">
    <cfRule type="containsText" dxfId="815" priority="388" operator="containsText" text="Excessivamente elevado">
      <formula>NOT(ISERROR(SEARCH("Excessivamente elevado",M203)))</formula>
    </cfRule>
  </conditionalFormatting>
  <conditionalFormatting sqref="M203:O206">
    <cfRule type="cellIs" dxfId="814" priority="386" operator="lessThan">
      <formula>"K$25"</formula>
    </cfRule>
    <cfRule type="cellIs" dxfId="813" priority="387" operator="greaterThan">
      <formula>"J$25"</formula>
    </cfRule>
  </conditionalFormatting>
  <conditionalFormatting sqref="M213:O213 M212 N215:O217 M214:M217">
    <cfRule type="cellIs" dxfId="812" priority="366" operator="lessThan">
      <formula>"K$25"</formula>
    </cfRule>
    <cfRule type="cellIs" dxfId="811" priority="367" operator="greaterThan">
      <formula>"J&amp;25"</formula>
    </cfRule>
  </conditionalFormatting>
  <conditionalFormatting sqref="M207:O211">
    <cfRule type="containsText" dxfId="810" priority="379" operator="containsText" text="Excessivamente elevado">
      <formula>NOT(ISERROR(SEARCH("Excessivamente elevado",M207)))</formula>
    </cfRule>
  </conditionalFormatting>
  <conditionalFormatting sqref="M207:O211">
    <cfRule type="cellIs" dxfId="809" priority="377" operator="lessThan">
      <formula>"K$25"</formula>
    </cfRule>
    <cfRule type="cellIs" dxfId="808" priority="378" operator="greaterThan">
      <formula>"J$25"</formula>
    </cfRule>
  </conditionalFormatting>
  <conditionalFormatting sqref="M218:O223">
    <cfRule type="cellIs" dxfId="807" priority="357" operator="lessThan">
      <formula>"K$25"</formula>
    </cfRule>
    <cfRule type="cellIs" dxfId="806" priority="358" operator="greaterThan">
      <formula>"J&amp;25"</formula>
    </cfRule>
  </conditionalFormatting>
  <conditionalFormatting sqref="M213:O213 M212 N215:O217 M214:M217">
    <cfRule type="containsText" dxfId="805" priority="370" operator="containsText" text="Excessivamente elevado">
      <formula>NOT(ISERROR(SEARCH("Excessivamente elevado",M212)))</formula>
    </cfRule>
  </conditionalFormatting>
  <conditionalFormatting sqref="M213:O213 M212 N215:O217 M214:M217">
    <cfRule type="cellIs" dxfId="804" priority="368" operator="lessThan">
      <formula>"K$25"</formula>
    </cfRule>
    <cfRule type="cellIs" dxfId="803" priority="369" operator="greaterThan">
      <formula>"J$25"</formula>
    </cfRule>
  </conditionalFormatting>
  <conditionalFormatting sqref="M203:O206">
    <cfRule type="containsText" priority="389" operator="containsText" text="Excessivamente elevado">
      <formula>NOT(ISERROR(SEARCH("Excessivamente elevado",M203)))</formula>
    </cfRule>
    <cfRule type="containsText" dxfId="802" priority="390" operator="containsText" text="Válido">
      <formula>NOT(ISERROR(SEARCH("Válido",M203)))</formula>
    </cfRule>
    <cfRule type="containsText" dxfId="801" priority="391" operator="containsText" text="Inexequível">
      <formula>NOT(ISERROR(SEARCH("Inexequível",M203)))</formula>
    </cfRule>
    <cfRule type="aboveAverage" dxfId="800" priority="392" aboveAverage="0"/>
  </conditionalFormatting>
  <conditionalFormatting sqref="M224:O228">
    <cfRule type="cellIs" dxfId="799" priority="348" operator="lessThan">
      <formula>"K$25"</formula>
    </cfRule>
    <cfRule type="cellIs" dxfId="798" priority="349" operator="greaterThan">
      <formula>"J&amp;25"</formula>
    </cfRule>
  </conditionalFormatting>
  <conditionalFormatting sqref="M218:O223">
    <cfRule type="containsText" dxfId="797" priority="361" operator="containsText" text="Excessivamente elevado">
      <formula>NOT(ISERROR(SEARCH("Excessivamente elevado",M218)))</formula>
    </cfRule>
  </conditionalFormatting>
  <conditionalFormatting sqref="M218:O223">
    <cfRule type="cellIs" dxfId="796" priority="359" operator="lessThan">
      <formula>"K$25"</formula>
    </cfRule>
    <cfRule type="cellIs" dxfId="795" priority="360" operator="greaterThan">
      <formula>"J$25"</formula>
    </cfRule>
  </conditionalFormatting>
  <conditionalFormatting sqref="M229:O231">
    <cfRule type="cellIs" dxfId="794" priority="339" operator="lessThan">
      <formula>"K$25"</formula>
    </cfRule>
    <cfRule type="cellIs" dxfId="793" priority="340" operator="greaterThan">
      <formula>"J&amp;25"</formula>
    </cfRule>
  </conditionalFormatting>
  <conditionalFormatting sqref="M224:O228">
    <cfRule type="containsText" dxfId="792" priority="352" operator="containsText" text="Excessivamente elevado">
      <formula>NOT(ISERROR(SEARCH("Excessivamente elevado",M224)))</formula>
    </cfRule>
  </conditionalFormatting>
  <conditionalFormatting sqref="M224:O228">
    <cfRule type="cellIs" dxfId="791" priority="350" operator="lessThan">
      <formula>"K$25"</formula>
    </cfRule>
    <cfRule type="cellIs" dxfId="790" priority="351" operator="greaterThan">
      <formula>"J$25"</formula>
    </cfRule>
  </conditionalFormatting>
  <conditionalFormatting sqref="M229:O231">
    <cfRule type="containsText" dxfId="789" priority="343" operator="containsText" text="Excessivamente elevado">
      <formula>NOT(ISERROR(SEARCH("Excessivamente elevado",M229)))</formula>
    </cfRule>
  </conditionalFormatting>
  <conditionalFormatting sqref="M229:O231">
    <cfRule type="cellIs" dxfId="788" priority="341" operator="lessThan">
      <formula>"K$25"</formula>
    </cfRule>
    <cfRule type="cellIs" dxfId="787" priority="342" operator="greaterThan">
      <formula>"J$25"</formula>
    </cfRule>
  </conditionalFormatting>
  <conditionalFormatting sqref="M238:O244">
    <cfRule type="cellIs" dxfId="786" priority="321" operator="lessThan">
      <formula>"K$25"</formula>
    </cfRule>
    <cfRule type="cellIs" dxfId="785" priority="322" operator="greaterThan">
      <formula>"J&amp;25"</formula>
    </cfRule>
  </conditionalFormatting>
  <conditionalFormatting sqref="M246:O251 M245">
    <cfRule type="cellIs" dxfId="784" priority="312" operator="lessThan">
      <formula>"K$25"</formula>
    </cfRule>
    <cfRule type="cellIs" dxfId="783" priority="313" operator="greaterThan">
      <formula>"J&amp;25"</formula>
    </cfRule>
  </conditionalFormatting>
  <conditionalFormatting sqref="M238:O244">
    <cfRule type="containsText" dxfId="782" priority="325" operator="containsText" text="Excessivamente elevado">
      <formula>NOT(ISERROR(SEARCH("Excessivamente elevado",M238)))</formula>
    </cfRule>
  </conditionalFormatting>
  <conditionalFormatting sqref="M238:O244">
    <cfRule type="cellIs" dxfId="781" priority="323" operator="lessThan">
      <formula>"K$25"</formula>
    </cfRule>
    <cfRule type="cellIs" dxfId="780" priority="324" operator="greaterThan">
      <formula>"J$25"</formula>
    </cfRule>
  </conditionalFormatting>
  <conditionalFormatting sqref="M246:O251 M245">
    <cfRule type="containsText" dxfId="779" priority="316" operator="containsText" text="Excessivamente elevado">
      <formula>NOT(ISERROR(SEARCH("Excessivamente elevado",M245)))</formula>
    </cfRule>
  </conditionalFormatting>
  <conditionalFormatting sqref="M246:O251 M245">
    <cfRule type="cellIs" dxfId="778" priority="314" operator="lessThan">
      <formula>"K$25"</formula>
    </cfRule>
    <cfRule type="cellIs" dxfId="777" priority="315" operator="greaterThan">
      <formula>"J$25"</formula>
    </cfRule>
  </conditionalFormatting>
  <conditionalFormatting sqref="M260:O264">
    <cfRule type="cellIs" dxfId="776" priority="294" operator="lessThan">
      <formula>"K$25"</formula>
    </cfRule>
    <cfRule type="cellIs" dxfId="775" priority="295" operator="greaterThan">
      <formula>"J&amp;25"</formula>
    </cfRule>
  </conditionalFormatting>
  <conditionalFormatting sqref="M238:O244">
    <cfRule type="containsText" priority="326" operator="containsText" text="Excessivamente elevado">
      <formula>NOT(ISERROR(SEARCH("Excessivamente elevado",M238)))</formula>
    </cfRule>
    <cfRule type="containsText" dxfId="774" priority="327" operator="containsText" text="Válido">
      <formula>NOT(ISERROR(SEARCH("Válido",M238)))</formula>
    </cfRule>
    <cfRule type="containsText" dxfId="773" priority="328" operator="containsText" text="Inexequível">
      <formula>NOT(ISERROR(SEARCH("Inexequível",M238)))</formula>
    </cfRule>
    <cfRule type="aboveAverage" dxfId="772" priority="329" aboveAverage="0"/>
  </conditionalFormatting>
  <conditionalFormatting sqref="M265:O267">
    <cfRule type="cellIs" dxfId="771" priority="285" operator="lessThan">
      <formula>"K$25"</formula>
    </cfRule>
    <cfRule type="cellIs" dxfId="770" priority="286" operator="greaterThan">
      <formula>"J&amp;25"</formula>
    </cfRule>
  </conditionalFormatting>
  <conditionalFormatting sqref="M260:O264">
    <cfRule type="containsText" dxfId="769" priority="298" operator="containsText" text="Excessivamente elevado">
      <formula>NOT(ISERROR(SEARCH("Excessivamente elevado",M260)))</formula>
    </cfRule>
  </conditionalFormatting>
  <conditionalFormatting sqref="M260:O264">
    <cfRule type="cellIs" dxfId="768" priority="296" operator="lessThan">
      <formula>"K$25"</formula>
    </cfRule>
    <cfRule type="cellIs" dxfId="767" priority="297" operator="greaterThan">
      <formula>"J$25"</formula>
    </cfRule>
  </conditionalFormatting>
  <conditionalFormatting sqref="M246:O251 M245">
    <cfRule type="containsText" priority="317" operator="containsText" text="Excessivamente elevado">
      <formula>NOT(ISERROR(SEARCH("Excessivamente elevado",M245)))</formula>
    </cfRule>
    <cfRule type="containsText" dxfId="766" priority="318" operator="containsText" text="Válido">
      <formula>NOT(ISERROR(SEARCH("Válido",M245)))</formula>
    </cfRule>
    <cfRule type="containsText" dxfId="765" priority="319" operator="containsText" text="Inexequível">
      <formula>NOT(ISERROR(SEARCH("Inexequível",M245)))</formula>
    </cfRule>
    <cfRule type="aboveAverage" dxfId="764" priority="320" aboveAverage="0"/>
  </conditionalFormatting>
  <conditionalFormatting sqref="M268:O270">
    <cfRule type="cellIs" dxfId="763" priority="276" operator="lessThan">
      <formula>"K$25"</formula>
    </cfRule>
    <cfRule type="cellIs" dxfId="762" priority="277" operator="greaterThan">
      <formula>"J&amp;25"</formula>
    </cfRule>
  </conditionalFormatting>
  <conditionalFormatting sqref="M265:O267">
    <cfRule type="containsText" dxfId="761" priority="289" operator="containsText" text="Excessivamente elevado">
      <formula>NOT(ISERROR(SEARCH("Excessivamente elevado",M265)))</formula>
    </cfRule>
  </conditionalFormatting>
  <conditionalFormatting sqref="M265:O267">
    <cfRule type="cellIs" dxfId="760" priority="287" operator="lessThan">
      <formula>"K$25"</formula>
    </cfRule>
    <cfRule type="cellIs" dxfId="759" priority="288" operator="greaterThan">
      <formula>"J$25"</formula>
    </cfRule>
  </conditionalFormatting>
  <conditionalFormatting sqref="M271:O271 M273:O274 M272 M275">
    <cfRule type="cellIs" dxfId="758" priority="267" operator="lessThan">
      <formula>"K$25"</formula>
    </cfRule>
    <cfRule type="cellIs" dxfId="757" priority="268" operator="greaterThan">
      <formula>"J&amp;25"</formula>
    </cfRule>
  </conditionalFormatting>
  <conditionalFormatting sqref="M268:O270">
    <cfRule type="containsText" dxfId="756" priority="280" operator="containsText" text="Excessivamente elevado">
      <formula>NOT(ISERROR(SEARCH("Excessivamente elevado",M268)))</formula>
    </cfRule>
  </conditionalFormatting>
  <conditionalFormatting sqref="M268:O270">
    <cfRule type="cellIs" dxfId="755" priority="278" operator="lessThan">
      <formula>"K$25"</formula>
    </cfRule>
    <cfRule type="cellIs" dxfId="754" priority="279" operator="greaterThan">
      <formula>"J$25"</formula>
    </cfRule>
  </conditionalFormatting>
  <conditionalFormatting sqref="M271:O271 M273:O274 M272 M275">
    <cfRule type="containsText" dxfId="753" priority="271" operator="containsText" text="Excessivamente elevado">
      <formula>NOT(ISERROR(SEARCH("Excessivamente elevado",M271)))</formula>
    </cfRule>
  </conditionalFormatting>
  <conditionalFormatting sqref="M271:O271 M273:O274 M272 M275">
    <cfRule type="cellIs" dxfId="752" priority="269" operator="lessThan">
      <formula>"K$25"</formula>
    </cfRule>
    <cfRule type="cellIs" dxfId="751" priority="270" operator="greaterThan">
      <formula>"J$25"</formula>
    </cfRule>
  </conditionalFormatting>
  <conditionalFormatting sqref="M271:O271 M273:O274 M272 M275">
    <cfRule type="containsText" priority="272" operator="containsText" text="Excessivamente elevado">
      <formula>NOT(ISERROR(SEARCH("Excessivamente elevado",M271)))</formula>
    </cfRule>
    <cfRule type="containsText" dxfId="750" priority="273" operator="containsText" text="Válido">
      <formula>NOT(ISERROR(SEARCH("Válido",M271)))</formula>
    </cfRule>
    <cfRule type="containsText" dxfId="749" priority="274" operator="containsText" text="Inexequível">
      <formula>NOT(ISERROR(SEARCH("Inexequível",M271)))</formula>
    </cfRule>
    <cfRule type="aboveAverage" dxfId="748" priority="275" aboveAverage="0"/>
  </conditionalFormatting>
  <conditionalFormatting sqref="M164:O170">
    <cfRule type="containsText" priority="3287" operator="containsText" text="Excessivamente elevado">
      <formula>NOT(ISERROR(SEARCH("Excessivamente elevado",M164)))</formula>
    </cfRule>
    <cfRule type="containsText" dxfId="747" priority="3288" operator="containsText" text="Válido">
      <formula>NOT(ISERROR(SEARCH("Válido",M164)))</formula>
    </cfRule>
    <cfRule type="containsText" dxfId="746" priority="3289" operator="containsText" text="Inexequível">
      <formula>NOT(ISERROR(SEARCH("Inexequível",M164)))</formula>
    </cfRule>
    <cfRule type="aboveAverage" dxfId="745" priority="3290" aboveAverage="0"/>
  </conditionalFormatting>
  <conditionalFormatting sqref="M109 M110:O115 M116">
    <cfRule type="containsText" priority="3291" operator="containsText" text="Excessivamente elevado">
      <formula>NOT(ISERROR(SEARCH("Excessivamente elevado",M109)))</formula>
    </cfRule>
    <cfRule type="containsText" dxfId="744" priority="3292" operator="containsText" text="Válido">
      <formula>NOT(ISERROR(SEARCH("Válido",M109)))</formula>
    </cfRule>
    <cfRule type="containsText" dxfId="743" priority="3293" operator="containsText" text="Inexequível">
      <formula>NOT(ISERROR(SEARCH("Inexequível",M109)))</formula>
    </cfRule>
    <cfRule type="aboveAverage" dxfId="742" priority="3294" aboveAverage="0"/>
  </conditionalFormatting>
  <conditionalFormatting sqref="M194:O196 M193:M198">
    <cfRule type="containsText" priority="3295" operator="containsText" text="Excessivamente elevado">
      <formula>NOT(ISERROR(SEARCH("Excessivamente elevado",M193)))</formula>
    </cfRule>
    <cfRule type="containsText" dxfId="741" priority="3296" operator="containsText" text="Válido">
      <formula>NOT(ISERROR(SEARCH("Válido",M193)))</formula>
    </cfRule>
    <cfRule type="containsText" dxfId="740" priority="3297" operator="containsText" text="Inexequível">
      <formula>NOT(ISERROR(SEARCH("Inexequível",M193)))</formula>
    </cfRule>
    <cfRule type="aboveAverage" dxfId="739" priority="3298" aboveAverage="0"/>
  </conditionalFormatting>
  <conditionalFormatting sqref="M199:O201 M202">
    <cfRule type="containsText" priority="3299" operator="containsText" text="Excessivamente elevado">
      <formula>NOT(ISERROR(SEARCH("Excessivamente elevado",M199)))</formula>
    </cfRule>
    <cfRule type="containsText" dxfId="738" priority="3300" operator="containsText" text="Válido">
      <formula>NOT(ISERROR(SEARCH("Válido",M199)))</formula>
    </cfRule>
    <cfRule type="containsText" dxfId="737" priority="3301" operator="containsText" text="Inexequível">
      <formula>NOT(ISERROR(SEARCH("Inexequível",M199)))</formula>
    </cfRule>
    <cfRule type="aboveAverage" dxfId="736" priority="3302" aboveAverage="0"/>
  </conditionalFormatting>
  <conditionalFormatting sqref="M207:O211">
    <cfRule type="containsText" priority="3303" operator="containsText" text="Excessivamente elevado">
      <formula>NOT(ISERROR(SEARCH("Excessivamente elevado",M207)))</formula>
    </cfRule>
    <cfRule type="containsText" dxfId="735" priority="3304" operator="containsText" text="Válido">
      <formula>NOT(ISERROR(SEARCH("Válido",M207)))</formula>
    </cfRule>
    <cfRule type="containsText" dxfId="734" priority="3305" operator="containsText" text="Inexequível">
      <formula>NOT(ISERROR(SEARCH("Inexequível",M207)))</formula>
    </cfRule>
    <cfRule type="aboveAverage" dxfId="733" priority="3306" aboveAverage="0"/>
  </conditionalFormatting>
  <conditionalFormatting sqref="M213:O213 M212 N215:O217 M214:M217">
    <cfRule type="containsText" priority="3307" operator="containsText" text="Excessivamente elevado">
      <formula>NOT(ISERROR(SEARCH("Excessivamente elevado",M212)))</formula>
    </cfRule>
    <cfRule type="containsText" dxfId="732" priority="3308" operator="containsText" text="Válido">
      <formula>NOT(ISERROR(SEARCH("Válido",M212)))</formula>
    </cfRule>
    <cfRule type="containsText" dxfId="731" priority="3309" operator="containsText" text="Inexequível">
      <formula>NOT(ISERROR(SEARCH("Inexequível",M212)))</formula>
    </cfRule>
    <cfRule type="aboveAverage" dxfId="730" priority="3310" aboveAverage="0"/>
  </conditionalFormatting>
  <conditionalFormatting sqref="M224:O228">
    <cfRule type="containsText" priority="3315" operator="containsText" text="Excessivamente elevado">
      <formula>NOT(ISERROR(SEARCH("Excessivamente elevado",M224)))</formula>
    </cfRule>
    <cfRule type="containsText" dxfId="729" priority="3316" operator="containsText" text="Válido">
      <formula>NOT(ISERROR(SEARCH("Válido",M224)))</formula>
    </cfRule>
    <cfRule type="containsText" dxfId="728" priority="3317" operator="containsText" text="Inexequível">
      <formula>NOT(ISERROR(SEARCH("Inexequível",M224)))</formula>
    </cfRule>
    <cfRule type="aboveAverage" dxfId="727" priority="3318" aboveAverage="0"/>
  </conditionalFormatting>
  <conditionalFormatting sqref="M252:O259">
    <cfRule type="containsText" priority="3333" operator="containsText" text="Excessivamente elevado">
      <formula>NOT(ISERROR(SEARCH("Excessivamente elevado",M252)))</formula>
    </cfRule>
    <cfRule type="containsText" dxfId="726" priority="3334" operator="containsText" text="Válido">
      <formula>NOT(ISERROR(SEARCH("Válido",M252)))</formula>
    </cfRule>
    <cfRule type="containsText" dxfId="725" priority="3335" operator="containsText" text="Inexequível">
      <formula>NOT(ISERROR(SEARCH("Inexequível",M252)))</formula>
    </cfRule>
    <cfRule type="aboveAverage" dxfId="724" priority="3336" aboveAverage="0"/>
  </conditionalFormatting>
  <conditionalFormatting sqref="M260:O264">
    <cfRule type="containsText" priority="3337" operator="containsText" text="Excessivamente elevado">
      <formula>NOT(ISERROR(SEARCH("Excessivamente elevado",M260)))</formula>
    </cfRule>
    <cfRule type="containsText" dxfId="723" priority="3338" operator="containsText" text="Válido">
      <formula>NOT(ISERROR(SEARCH("Válido",M260)))</formula>
    </cfRule>
    <cfRule type="containsText" dxfId="722" priority="3339" operator="containsText" text="Inexequível">
      <formula>NOT(ISERROR(SEARCH("Inexequível",M260)))</formula>
    </cfRule>
    <cfRule type="aboveAverage" dxfId="721" priority="3340" aboveAverage="0"/>
  </conditionalFormatting>
  <conditionalFormatting sqref="M265:O267">
    <cfRule type="containsText" priority="3341" operator="containsText" text="Excessivamente elevado">
      <formula>NOT(ISERROR(SEARCH("Excessivamente elevado",M265)))</formula>
    </cfRule>
    <cfRule type="containsText" dxfId="720" priority="3342" operator="containsText" text="Válido">
      <formula>NOT(ISERROR(SEARCH("Válido",M265)))</formula>
    </cfRule>
    <cfRule type="containsText" dxfId="719" priority="3343" operator="containsText" text="Inexequível">
      <formula>NOT(ISERROR(SEARCH("Inexequível",M265)))</formula>
    </cfRule>
    <cfRule type="aboveAverage" dxfId="718" priority="3344" aboveAverage="0"/>
  </conditionalFormatting>
  <conditionalFormatting sqref="M268:O270">
    <cfRule type="containsText" priority="3345" operator="containsText" text="Excessivamente elevado">
      <formula>NOT(ISERROR(SEARCH("Excessivamente elevado",M268)))</formula>
    </cfRule>
    <cfRule type="containsText" dxfId="717" priority="3346" operator="containsText" text="Válido">
      <formula>NOT(ISERROR(SEARCH("Válido",M268)))</formula>
    </cfRule>
    <cfRule type="containsText" dxfId="716" priority="3347" operator="containsText" text="Inexequível">
      <formula>NOT(ISERROR(SEARCH("Inexequível",M268)))</formula>
    </cfRule>
    <cfRule type="aboveAverage" dxfId="715" priority="3348" aboveAverage="0"/>
  </conditionalFormatting>
  <conditionalFormatting sqref="N85:N87">
    <cfRule type="containsText" dxfId="714" priority="253" operator="containsText" text="Excessivamente elevado">
      <formula>NOT(ISERROR(SEARCH("Excessivamente elevado",N85)))</formula>
    </cfRule>
  </conditionalFormatting>
  <conditionalFormatting sqref="N85:N87">
    <cfRule type="cellIs" dxfId="713" priority="251" operator="lessThan">
      <formula>"K$25"</formula>
    </cfRule>
    <cfRule type="cellIs" dxfId="712" priority="252" operator="greaterThan">
      <formula>"J$25"</formula>
    </cfRule>
  </conditionalFormatting>
  <conditionalFormatting sqref="N85:N87">
    <cfRule type="cellIs" dxfId="711" priority="249" operator="lessThan">
      <formula>"K$25"</formula>
    </cfRule>
    <cfRule type="cellIs" dxfId="710" priority="250" operator="greaterThan">
      <formula>"J&amp;25"</formula>
    </cfRule>
  </conditionalFormatting>
  <conditionalFormatting sqref="N85:N87">
    <cfRule type="containsText" priority="254" operator="containsText" text="Excessivamente elevado">
      <formula>NOT(ISERROR(SEARCH("Excessivamente elevado",N85)))</formula>
    </cfRule>
    <cfRule type="containsText" dxfId="709" priority="255" operator="containsText" text="Válido">
      <formula>NOT(ISERROR(SEARCH("Válido",N85)))</formula>
    </cfRule>
    <cfRule type="containsText" dxfId="708" priority="256" operator="containsText" text="Inexequível">
      <formula>NOT(ISERROR(SEARCH("Inexequível",N85)))</formula>
    </cfRule>
    <cfRule type="aboveAverage" dxfId="707" priority="257" aboveAverage="0"/>
  </conditionalFormatting>
  <conditionalFormatting sqref="N117:N118">
    <cfRule type="containsText" dxfId="706" priority="235" operator="containsText" text="Excessivamente elevado">
      <formula>NOT(ISERROR(SEARCH("Excessivamente elevado",N117)))</formula>
    </cfRule>
  </conditionalFormatting>
  <conditionalFormatting sqref="N117:N118">
    <cfRule type="cellIs" dxfId="705" priority="233" operator="lessThan">
      <formula>"K$25"</formula>
    </cfRule>
    <cfRule type="cellIs" dxfId="704" priority="234" operator="greaterThan">
      <formula>"J$25"</formula>
    </cfRule>
  </conditionalFormatting>
  <conditionalFormatting sqref="N117:N118">
    <cfRule type="cellIs" dxfId="703" priority="231" operator="lessThan">
      <formula>"K$25"</formula>
    </cfRule>
    <cfRule type="cellIs" dxfId="702" priority="232" operator="greaterThan">
      <formula>"J&amp;25"</formula>
    </cfRule>
  </conditionalFormatting>
  <conditionalFormatting sqref="N123">
    <cfRule type="containsText" dxfId="701" priority="226" operator="containsText" text="Excessivamente elevado">
      <formula>NOT(ISERROR(SEARCH("Excessivamente elevado",N123)))</formula>
    </cfRule>
  </conditionalFormatting>
  <conditionalFormatting sqref="N123">
    <cfRule type="cellIs" dxfId="700" priority="224" operator="lessThan">
      <formula>"K$25"</formula>
    </cfRule>
    <cfRule type="cellIs" dxfId="699" priority="225" operator="greaterThan">
      <formula>"J$25"</formula>
    </cfRule>
  </conditionalFormatting>
  <conditionalFormatting sqref="N123">
    <cfRule type="cellIs" dxfId="698" priority="222" operator="lessThan">
      <formula>"K$25"</formula>
    </cfRule>
    <cfRule type="cellIs" dxfId="697" priority="223" operator="greaterThan">
      <formula>"J&amp;25"</formula>
    </cfRule>
  </conditionalFormatting>
  <conditionalFormatting sqref="N123">
    <cfRule type="containsText" priority="227" operator="containsText" text="Excessivamente elevado">
      <formula>NOT(ISERROR(SEARCH("Excessivamente elevado",N123)))</formula>
    </cfRule>
    <cfRule type="containsText" dxfId="696" priority="228" operator="containsText" text="Válido">
      <formula>NOT(ISERROR(SEARCH("Válido",N123)))</formula>
    </cfRule>
    <cfRule type="containsText" dxfId="695" priority="229" operator="containsText" text="Inexequível">
      <formula>NOT(ISERROR(SEARCH("Inexequível",N123)))</formula>
    </cfRule>
    <cfRule type="aboveAverage" dxfId="694" priority="230" aboveAverage="0"/>
  </conditionalFormatting>
  <conditionalFormatting sqref="N133">
    <cfRule type="containsText" dxfId="693" priority="217" operator="containsText" text="Excessivamente elevado">
      <formula>NOT(ISERROR(SEARCH("Excessivamente elevado",N133)))</formula>
    </cfRule>
  </conditionalFormatting>
  <conditionalFormatting sqref="N133">
    <cfRule type="cellIs" dxfId="692" priority="215" operator="lessThan">
      <formula>"K$25"</formula>
    </cfRule>
    <cfRule type="cellIs" dxfId="691" priority="216" operator="greaterThan">
      <formula>"J$25"</formula>
    </cfRule>
  </conditionalFormatting>
  <conditionalFormatting sqref="N133">
    <cfRule type="cellIs" dxfId="690" priority="213" operator="lessThan">
      <formula>"K$25"</formula>
    </cfRule>
    <cfRule type="cellIs" dxfId="689" priority="214" operator="greaterThan">
      <formula>"J&amp;25"</formula>
    </cfRule>
  </conditionalFormatting>
  <conditionalFormatting sqref="N133">
    <cfRule type="containsText" priority="218" operator="containsText" text="Excessivamente elevado">
      <formula>NOT(ISERROR(SEARCH("Excessivamente elevado",N133)))</formula>
    </cfRule>
    <cfRule type="containsText" dxfId="688" priority="219" operator="containsText" text="Válido">
      <formula>NOT(ISERROR(SEARCH("Válido",N133)))</formula>
    </cfRule>
    <cfRule type="containsText" dxfId="687" priority="220" operator="containsText" text="Inexequível">
      <formula>NOT(ISERROR(SEARCH("Inexequível",N133)))</formula>
    </cfRule>
    <cfRule type="aboveAverage" dxfId="686" priority="221" aboveAverage="0"/>
  </conditionalFormatting>
  <conditionalFormatting sqref="N139">
    <cfRule type="containsText" dxfId="685" priority="208" operator="containsText" text="Excessivamente elevado">
      <formula>NOT(ISERROR(SEARCH("Excessivamente elevado",N139)))</formula>
    </cfRule>
  </conditionalFormatting>
  <conditionalFormatting sqref="N139">
    <cfRule type="cellIs" dxfId="684" priority="206" operator="lessThan">
      <formula>"K$25"</formula>
    </cfRule>
    <cfRule type="cellIs" dxfId="683" priority="207" operator="greaterThan">
      <formula>"J$25"</formula>
    </cfRule>
  </conditionalFormatting>
  <conditionalFormatting sqref="N139">
    <cfRule type="cellIs" dxfId="682" priority="204" operator="lessThan">
      <formula>"K$25"</formula>
    </cfRule>
    <cfRule type="cellIs" dxfId="681" priority="205" operator="greaterThan">
      <formula>"J&amp;25"</formula>
    </cfRule>
  </conditionalFormatting>
  <conditionalFormatting sqref="N139">
    <cfRule type="containsText" priority="209" operator="containsText" text="Excessivamente elevado">
      <formula>NOT(ISERROR(SEARCH("Excessivamente elevado",N139)))</formula>
    </cfRule>
    <cfRule type="containsText" dxfId="680" priority="210" operator="containsText" text="Válido">
      <formula>NOT(ISERROR(SEARCH("Válido",N139)))</formula>
    </cfRule>
    <cfRule type="containsText" dxfId="679" priority="211" operator="containsText" text="Inexequível">
      <formula>NOT(ISERROR(SEARCH("Inexequível",N139)))</formula>
    </cfRule>
    <cfRule type="aboveAverage" dxfId="678" priority="212" aboveAverage="0"/>
  </conditionalFormatting>
  <conditionalFormatting sqref="N147:N148">
    <cfRule type="containsText" dxfId="677" priority="199" operator="containsText" text="Excessivamente elevado">
      <formula>NOT(ISERROR(SEARCH("Excessivamente elevado",N147)))</formula>
    </cfRule>
  </conditionalFormatting>
  <conditionalFormatting sqref="N147:N148">
    <cfRule type="cellIs" dxfId="676" priority="197" operator="lessThan">
      <formula>"K$25"</formula>
    </cfRule>
    <cfRule type="cellIs" dxfId="675" priority="198" operator="greaterThan">
      <formula>"J$25"</formula>
    </cfRule>
  </conditionalFormatting>
  <conditionalFormatting sqref="N147:N148">
    <cfRule type="cellIs" dxfId="674" priority="195" operator="lessThan">
      <formula>"K$25"</formula>
    </cfRule>
    <cfRule type="cellIs" dxfId="673" priority="196" operator="greaterThan">
      <formula>"J&amp;25"</formula>
    </cfRule>
  </conditionalFormatting>
  <conditionalFormatting sqref="N147:N148">
    <cfRule type="containsText" priority="200" operator="containsText" text="Excessivamente elevado">
      <formula>NOT(ISERROR(SEARCH("Excessivamente elevado",N147)))</formula>
    </cfRule>
    <cfRule type="containsText" dxfId="672" priority="201" operator="containsText" text="Válido">
      <formula>NOT(ISERROR(SEARCH("Válido",N147)))</formula>
    </cfRule>
    <cfRule type="containsText" dxfId="671" priority="202" operator="containsText" text="Inexequível">
      <formula>NOT(ISERROR(SEARCH("Inexequível",N147)))</formula>
    </cfRule>
    <cfRule type="aboveAverage" dxfId="670" priority="203" aboveAverage="0"/>
  </conditionalFormatting>
  <conditionalFormatting sqref="N172:N173">
    <cfRule type="containsText" dxfId="669" priority="172" operator="containsText" text="Excessivamente elevado">
      <formula>NOT(ISERROR(SEARCH("Excessivamente elevado",N172)))</formula>
    </cfRule>
  </conditionalFormatting>
  <conditionalFormatting sqref="N172:N173">
    <cfRule type="cellIs" dxfId="668" priority="170" operator="lessThan">
      <formula>"K$25"</formula>
    </cfRule>
    <cfRule type="cellIs" dxfId="667" priority="171" operator="greaterThan">
      <formula>"J$25"</formula>
    </cfRule>
  </conditionalFormatting>
  <conditionalFormatting sqref="N172:N173">
    <cfRule type="cellIs" dxfId="666" priority="168" operator="lessThan">
      <formula>"K$25"</formula>
    </cfRule>
    <cfRule type="cellIs" dxfId="665" priority="169" operator="greaterThan">
      <formula>"J&amp;25"</formula>
    </cfRule>
  </conditionalFormatting>
  <conditionalFormatting sqref="N172:N173">
    <cfRule type="containsText" priority="173" operator="containsText" text="Excessivamente elevado">
      <formula>NOT(ISERROR(SEARCH("Excessivamente elevado",N172)))</formula>
    </cfRule>
    <cfRule type="containsText" dxfId="664" priority="174" operator="containsText" text="Válido">
      <formula>NOT(ISERROR(SEARCH("Válido",N172)))</formula>
    </cfRule>
    <cfRule type="containsText" dxfId="663" priority="175" operator="containsText" text="Inexequível">
      <formula>NOT(ISERROR(SEARCH("Inexequível",N172)))</formula>
    </cfRule>
    <cfRule type="aboveAverage" dxfId="662" priority="176" aboveAverage="0"/>
  </conditionalFormatting>
  <conditionalFormatting sqref="N184">
    <cfRule type="containsText" dxfId="661" priority="163" operator="containsText" text="Excessivamente elevado">
      <formula>NOT(ISERROR(SEARCH("Excessivamente elevado",N184)))</formula>
    </cfRule>
  </conditionalFormatting>
  <conditionalFormatting sqref="N184">
    <cfRule type="cellIs" dxfId="660" priority="161" operator="lessThan">
      <formula>"K$25"</formula>
    </cfRule>
    <cfRule type="cellIs" dxfId="659" priority="162" operator="greaterThan">
      <formula>"J$25"</formula>
    </cfRule>
  </conditionalFormatting>
  <conditionalFormatting sqref="N184">
    <cfRule type="cellIs" dxfId="658" priority="159" operator="lessThan">
      <formula>"K$25"</formula>
    </cfRule>
    <cfRule type="cellIs" dxfId="657" priority="160" operator="greaterThan">
      <formula>"J&amp;25"</formula>
    </cfRule>
  </conditionalFormatting>
  <conditionalFormatting sqref="N184">
    <cfRule type="containsText" priority="164" operator="containsText" text="Excessivamente elevado">
      <formula>NOT(ISERROR(SEARCH("Excessivamente elevado",N184)))</formula>
    </cfRule>
    <cfRule type="containsText" dxfId="656" priority="165" operator="containsText" text="Válido">
      <formula>NOT(ISERROR(SEARCH("Válido",N184)))</formula>
    </cfRule>
    <cfRule type="containsText" dxfId="655" priority="166" operator="containsText" text="Inexequível">
      <formula>NOT(ISERROR(SEARCH("Inexequível",N184)))</formula>
    </cfRule>
    <cfRule type="aboveAverage" dxfId="654" priority="167" aboveAverage="0"/>
  </conditionalFormatting>
  <conditionalFormatting sqref="N197:N198">
    <cfRule type="containsText" dxfId="653" priority="154" operator="containsText" text="Excessivamente elevado">
      <formula>NOT(ISERROR(SEARCH("Excessivamente elevado",N197)))</formula>
    </cfRule>
  </conditionalFormatting>
  <conditionalFormatting sqref="N197:N198">
    <cfRule type="cellIs" dxfId="652" priority="152" operator="lessThan">
      <formula>"K$25"</formula>
    </cfRule>
    <cfRule type="cellIs" dxfId="651" priority="153" operator="greaterThan">
      <formula>"J$25"</formula>
    </cfRule>
  </conditionalFormatting>
  <conditionalFormatting sqref="N197:N198">
    <cfRule type="cellIs" dxfId="650" priority="150" operator="lessThan">
      <formula>"K$25"</formula>
    </cfRule>
    <cfRule type="cellIs" dxfId="649" priority="151" operator="greaterThan">
      <formula>"J&amp;25"</formula>
    </cfRule>
  </conditionalFormatting>
  <conditionalFormatting sqref="N197:N198">
    <cfRule type="containsText" priority="155" operator="containsText" text="Excessivamente elevado">
      <formula>NOT(ISERROR(SEARCH("Excessivamente elevado",N197)))</formula>
    </cfRule>
    <cfRule type="containsText" dxfId="648" priority="156" operator="containsText" text="Válido">
      <formula>NOT(ISERROR(SEARCH("Válido",N197)))</formula>
    </cfRule>
    <cfRule type="containsText" dxfId="647" priority="157" operator="containsText" text="Inexequível">
      <formula>NOT(ISERROR(SEARCH("Inexequível",N197)))</formula>
    </cfRule>
    <cfRule type="aboveAverage" dxfId="646" priority="158" aboveAverage="0"/>
  </conditionalFormatting>
  <conditionalFormatting sqref="N202">
    <cfRule type="containsText" dxfId="645" priority="136" operator="containsText" text="Excessivamente elevado">
      <formula>NOT(ISERROR(SEARCH("Excessivamente elevado",N202)))</formula>
    </cfRule>
  </conditionalFormatting>
  <conditionalFormatting sqref="N202">
    <cfRule type="cellIs" dxfId="644" priority="134" operator="lessThan">
      <formula>"K$25"</formula>
    </cfRule>
    <cfRule type="cellIs" dxfId="643" priority="135" operator="greaterThan">
      <formula>"J$25"</formula>
    </cfRule>
  </conditionalFormatting>
  <conditionalFormatting sqref="N202">
    <cfRule type="cellIs" dxfId="642" priority="132" operator="lessThan">
      <formula>"K$25"</formula>
    </cfRule>
    <cfRule type="cellIs" dxfId="641" priority="133" operator="greaterThan">
      <formula>"J&amp;25"</formula>
    </cfRule>
  </conditionalFormatting>
  <conditionalFormatting sqref="N202">
    <cfRule type="containsText" priority="137" operator="containsText" text="Excessivamente elevado">
      <formula>NOT(ISERROR(SEARCH("Excessivamente elevado",N202)))</formula>
    </cfRule>
    <cfRule type="containsText" dxfId="640" priority="138" operator="containsText" text="Válido">
      <formula>NOT(ISERROR(SEARCH("Válido",N202)))</formula>
    </cfRule>
    <cfRule type="containsText" dxfId="639" priority="139" operator="containsText" text="Inexequível">
      <formula>NOT(ISERROR(SEARCH("Inexequível",N202)))</formula>
    </cfRule>
    <cfRule type="aboveAverage" dxfId="638" priority="140" aboveAverage="0"/>
  </conditionalFormatting>
  <conditionalFormatting sqref="N212">
    <cfRule type="containsText" dxfId="637" priority="127" operator="containsText" text="Excessivamente elevado">
      <formula>NOT(ISERROR(SEARCH("Excessivamente elevado",N212)))</formula>
    </cfRule>
  </conditionalFormatting>
  <conditionalFormatting sqref="N212">
    <cfRule type="cellIs" dxfId="636" priority="125" operator="lessThan">
      <formula>"K$25"</formula>
    </cfRule>
    <cfRule type="cellIs" dxfId="635" priority="126" operator="greaterThan">
      <formula>"J$25"</formula>
    </cfRule>
  </conditionalFormatting>
  <conditionalFormatting sqref="N212">
    <cfRule type="cellIs" dxfId="634" priority="123" operator="lessThan">
      <formula>"K$25"</formula>
    </cfRule>
    <cfRule type="cellIs" dxfId="633" priority="124" operator="greaterThan">
      <formula>"J&amp;25"</formula>
    </cfRule>
  </conditionalFormatting>
  <conditionalFormatting sqref="N212">
    <cfRule type="containsText" priority="128" operator="containsText" text="Excessivamente elevado">
      <formula>NOT(ISERROR(SEARCH("Excessivamente elevado",N212)))</formula>
    </cfRule>
    <cfRule type="containsText" dxfId="632" priority="129" operator="containsText" text="Válido">
      <formula>NOT(ISERROR(SEARCH("Válido",N212)))</formula>
    </cfRule>
    <cfRule type="containsText" dxfId="631" priority="130" operator="containsText" text="Inexequível">
      <formula>NOT(ISERROR(SEARCH("Inexequível",N212)))</formula>
    </cfRule>
    <cfRule type="aboveAverage" dxfId="630" priority="131" aboveAverage="0"/>
  </conditionalFormatting>
  <conditionalFormatting sqref="N214">
    <cfRule type="containsText" dxfId="629" priority="118" operator="containsText" text="Excessivamente elevado">
      <formula>NOT(ISERROR(SEARCH("Excessivamente elevado",N214)))</formula>
    </cfRule>
  </conditionalFormatting>
  <conditionalFormatting sqref="N214">
    <cfRule type="cellIs" dxfId="628" priority="116" operator="lessThan">
      <formula>"K$25"</formula>
    </cfRule>
    <cfRule type="cellIs" dxfId="627" priority="117" operator="greaterThan">
      <formula>"J$25"</formula>
    </cfRule>
  </conditionalFormatting>
  <conditionalFormatting sqref="N214">
    <cfRule type="cellIs" dxfId="626" priority="114" operator="lessThan">
      <formula>"K$25"</formula>
    </cfRule>
    <cfRule type="cellIs" dxfId="625" priority="115" operator="greaterThan">
      <formula>"J&amp;25"</formula>
    </cfRule>
  </conditionalFormatting>
  <conditionalFormatting sqref="N214">
    <cfRule type="containsText" priority="119" operator="containsText" text="Excessivamente elevado">
      <formula>NOT(ISERROR(SEARCH("Excessivamente elevado",N214)))</formula>
    </cfRule>
    <cfRule type="containsText" dxfId="624" priority="120" operator="containsText" text="Válido">
      <formula>NOT(ISERROR(SEARCH("Válido",N214)))</formula>
    </cfRule>
    <cfRule type="containsText" dxfId="623" priority="121" operator="containsText" text="Inexequível">
      <formula>NOT(ISERROR(SEARCH("Inexequível",N214)))</formula>
    </cfRule>
    <cfRule type="aboveAverage" dxfId="622" priority="122" aboveAverage="0"/>
  </conditionalFormatting>
  <conditionalFormatting sqref="N245">
    <cfRule type="containsText" dxfId="621" priority="109" operator="containsText" text="Excessivamente elevado">
      <formula>NOT(ISERROR(SEARCH("Excessivamente elevado",N245)))</formula>
    </cfRule>
  </conditionalFormatting>
  <conditionalFormatting sqref="N245">
    <cfRule type="cellIs" dxfId="620" priority="107" operator="lessThan">
      <formula>"K$25"</formula>
    </cfRule>
    <cfRule type="cellIs" dxfId="619" priority="108" operator="greaterThan">
      <formula>"J$25"</formula>
    </cfRule>
  </conditionalFormatting>
  <conditionalFormatting sqref="N245">
    <cfRule type="cellIs" dxfId="618" priority="105" operator="lessThan">
      <formula>"K$25"</formula>
    </cfRule>
    <cfRule type="cellIs" dxfId="617" priority="106" operator="greaterThan">
      <formula>"J&amp;25"</formula>
    </cfRule>
  </conditionalFormatting>
  <conditionalFormatting sqref="N245">
    <cfRule type="containsText" priority="110" operator="containsText" text="Excessivamente elevado">
      <formula>NOT(ISERROR(SEARCH("Excessivamente elevado",N245)))</formula>
    </cfRule>
    <cfRule type="containsText" dxfId="616" priority="111" operator="containsText" text="Válido">
      <formula>NOT(ISERROR(SEARCH("Válido",N245)))</formula>
    </cfRule>
    <cfRule type="containsText" dxfId="615" priority="112" operator="containsText" text="Inexequível">
      <formula>NOT(ISERROR(SEARCH("Inexequível",N245)))</formula>
    </cfRule>
    <cfRule type="aboveAverage" dxfId="614" priority="113" aboveAverage="0"/>
  </conditionalFormatting>
  <conditionalFormatting sqref="N272">
    <cfRule type="containsText" dxfId="613" priority="100" operator="containsText" text="Excessivamente elevado">
      <formula>NOT(ISERROR(SEARCH("Excessivamente elevado",N272)))</formula>
    </cfRule>
  </conditionalFormatting>
  <conditionalFormatting sqref="N272">
    <cfRule type="cellIs" dxfId="612" priority="98" operator="lessThan">
      <formula>"K$25"</formula>
    </cfRule>
    <cfRule type="cellIs" dxfId="611" priority="99" operator="greaterThan">
      <formula>"J$25"</formula>
    </cfRule>
  </conditionalFormatting>
  <conditionalFormatting sqref="N272">
    <cfRule type="cellIs" dxfId="610" priority="96" operator="lessThan">
      <formula>"K$25"</formula>
    </cfRule>
    <cfRule type="cellIs" dxfId="609" priority="97" operator="greaterThan">
      <formula>"J&amp;25"</formula>
    </cfRule>
  </conditionalFormatting>
  <conditionalFormatting sqref="N272">
    <cfRule type="containsText" priority="101" operator="containsText" text="Excessivamente elevado">
      <formula>NOT(ISERROR(SEARCH("Excessivamente elevado",N272)))</formula>
    </cfRule>
    <cfRule type="containsText" dxfId="608" priority="102" operator="containsText" text="Válido">
      <formula>NOT(ISERROR(SEARCH("Válido",N272)))</formula>
    </cfRule>
    <cfRule type="containsText" dxfId="607" priority="103" operator="containsText" text="Inexequível">
      <formula>NOT(ISERROR(SEARCH("Inexequível",N272)))</formula>
    </cfRule>
    <cfRule type="aboveAverage" dxfId="606" priority="104" aboveAverage="0"/>
  </conditionalFormatting>
  <conditionalFormatting sqref="N275">
    <cfRule type="containsText" dxfId="605" priority="91" operator="containsText" text="Excessivamente elevado">
      <formula>NOT(ISERROR(SEARCH("Excessivamente elevado",N275)))</formula>
    </cfRule>
  </conditionalFormatting>
  <conditionalFormatting sqref="N275">
    <cfRule type="cellIs" dxfId="604" priority="89" operator="lessThan">
      <formula>"K$25"</formula>
    </cfRule>
    <cfRule type="cellIs" dxfId="603" priority="90" operator="greaterThan">
      <formula>"J$25"</formula>
    </cfRule>
  </conditionalFormatting>
  <conditionalFormatting sqref="N275">
    <cfRule type="cellIs" dxfId="602" priority="87" operator="lessThan">
      <formula>"K$25"</formula>
    </cfRule>
    <cfRule type="cellIs" dxfId="601" priority="88" operator="greaterThan">
      <formula>"J&amp;25"</formula>
    </cfRule>
  </conditionalFormatting>
  <conditionalFormatting sqref="N275">
    <cfRule type="containsText" priority="92" operator="containsText" text="Excessivamente elevado">
      <formula>NOT(ISERROR(SEARCH("Excessivamente elevado",N275)))</formula>
    </cfRule>
    <cfRule type="containsText" dxfId="600" priority="93" operator="containsText" text="Válido">
      <formula>NOT(ISERROR(SEARCH("Válido",N275)))</formula>
    </cfRule>
    <cfRule type="containsText" dxfId="599" priority="94" operator="containsText" text="Inexequível">
      <formula>NOT(ISERROR(SEARCH("Inexequível",N275)))</formula>
    </cfRule>
    <cfRule type="aboveAverage" dxfId="598" priority="95" aboveAverage="0"/>
  </conditionalFormatting>
  <conditionalFormatting sqref="M101:O108">
    <cfRule type="containsText" priority="3379" operator="containsText" text="Excessivamente elevado">
      <formula>NOT(ISERROR(SEARCH("Excessivamente elevado",M101)))</formula>
    </cfRule>
    <cfRule type="containsText" dxfId="597" priority="3380" operator="containsText" text="Válido">
      <formula>NOT(ISERROR(SEARCH("Válido",M101)))</formula>
    </cfRule>
    <cfRule type="containsText" dxfId="596" priority="3381" operator="containsText" text="Inexequível">
      <formula>NOT(ISERROR(SEARCH("Inexequível",M101)))</formula>
    </cfRule>
    <cfRule type="aboveAverage" dxfId="595" priority="3382" aboveAverage="0"/>
  </conditionalFormatting>
  <conditionalFormatting sqref="N72:N74">
    <cfRule type="containsText" priority="3834" operator="containsText" text="Excessivamente elevado">
      <formula>NOT(ISERROR(SEARCH("Excessivamente elevado",N72)))</formula>
    </cfRule>
    <cfRule type="containsText" dxfId="594" priority="3835" operator="containsText" text="Válido">
      <formula>NOT(ISERROR(SEARCH("Válido",N72)))</formula>
    </cfRule>
    <cfRule type="containsText" dxfId="593" priority="3836" operator="containsText" text="Inexequível">
      <formula>NOT(ISERROR(SEARCH("Inexequível",N72)))</formula>
    </cfRule>
    <cfRule type="aboveAverage" dxfId="592" priority="3837" aboveAverage="0"/>
  </conditionalFormatting>
  <conditionalFormatting sqref="M92">
    <cfRule type="containsText" dxfId="591" priority="82" operator="containsText" text="Excessivamente elevado">
      <formula>NOT(ISERROR(SEARCH("Excessivamente elevado",M92)))</formula>
    </cfRule>
  </conditionalFormatting>
  <conditionalFormatting sqref="M92">
    <cfRule type="cellIs" dxfId="590" priority="80" operator="lessThan">
      <formula>"K$25"</formula>
    </cfRule>
    <cfRule type="cellIs" dxfId="589" priority="81" operator="greaterThan">
      <formula>"J$25"</formula>
    </cfRule>
  </conditionalFormatting>
  <conditionalFormatting sqref="M92">
    <cfRule type="cellIs" dxfId="588" priority="78" operator="lessThan">
      <formula>"K$25"</formula>
    </cfRule>
    <cfRule type="cellIs" dxfId="587" priority="79" operator="greaterThan">
      <formula>"J&amp;25"</formula>
    </cfRule>
  </conditionalFormatting>
  <conditionalFormatting sqref="M92">
    <cfRule type="containsText" priority="83" operator="containsText" text="Excessivamente elevado">
      <formula>NOT(ISERROR(SEARCH("Excessivamente elevado",M92)))</formula>
    </cfRule>
    <cfRule type="containsText" dxfId="586" priority="84" operator="containsText" text="Válido">
      <formula>NOT(ISERROR(SEARCH("Válido",M92)))</formula>
    </cfRule>
    <cfRule type="containsText" dxfId="585" priority="85" operator="containsText" text="Inexequível">
      <formula>NOT(ISERROR(SEARCH("Inexequível",M92)))</formula>
    </cfRule>
    <cfRule type="aboveAverage" dxfId="584" priority="86" aboveAverage="0"/>
  </conditionalFormatting>
  <conditionalFormatting sqref="N91">
    <cfRule type="containsText" dxfId="583" priority="73" operator="containsText" text="Excessivamente elevado">
      <formula>NOT(ISERROR(SEARCH("Excessivamente elevado",N91)))</formula>
    </cfRule>
  </conditionalFormatting>
  <conditionalFormatting sqref="N91">
    <cfRule type="cellIs" dxfId="582" priority="71" operator="lessThan">
      <formula>"K$25"</formula>
    </cfRule>
    <cfRule type="cellIs" dxfId="581" priority="72" operator="greaterThan">
      <formula>"J$25"</formula>
    </cfRule>
  </conditionalFormatting>
  <conditionalFormatting sqref="N91">
    <cfRule type="cellIs" dxfId="580" priority="69" operator="lessThan">
      <formula>"K$25"</formula>
    </cfRule>
    <cfRule type="cellIs" dxfId="579" priority="70" operator="greaterThan">
      <formula>"J&amp;25"</formula>
    </cfRule>
  </conditionalFormatting>
  <conditionalFormatting sqref="N91">
    <cfRule type="containsText" priority="74" operator="containsText" text="Excessivamente elevado">
      <formula>NOT(ISERROR(SEARCH("Excessivamente elevado",N91)))</formula>
    </cfRule>
    <cfRule type="containsText" dxfId="578" priority="75" operator="containsText" text="Válido">
      <formula>NOT(ISERROR(SEARCH("Válido",N91)))</formula>
    </cfRule>
    <cfRule type="containsText" dxfId="577" priority="76" operator="containsText" text="Inexequível">
      <formula>NOT(ISERROR(SEARCH("Inexequível",N91)))</formula>
    </cfRule>
    <cfRule type="aboveAverage" dxfId="576" priority="77" aboveAverage="0"/>
  </conditionalFormatting>
  <conditionalFormatting sqref="N92">
    <cfRule type="containsText" dxfId="575" priority="64" operator="containsText" text="Excessivamente elevado">
      <formula>NOT(ISERROR(SEARCH("Excessivamente elevado",N92)))</formula>
    </cfRule>
  </conditionalFormatting>
  <conditionalFormatting sqref="N92">
    <cfRule type="cellIs" dxfId="574" priority="62" operator="lessThan">
      <formula>"K$25"</formula>
    </cfRule>
    <cfRule type="cellIs" dxfId="573" priority="63" operator="greaterThan">
      <formula>"J$25"</formula>
    </cfRule>
  </conditionalFormatting>
  <conditionalFormatting sqref="N92">
    <cfRule type="cellIs" dxfId="572" priority="60" operator="lessThan">
      <formula>"K$25"</formula>
    </cfRule>
    <cfRule type="cellIs" dxfId="571" priority="61" operator="greaterThan">
      <formula>"J&amp;25"</formula>
    </cfRule>
  </conditionalFormatting>
  <conditionalFormatting sqref="N92">
    <cfRule type="containsText" priority="65" operator="containsText" text="Excessivamente elevado">
      <formula>NOT(ISERROR(SEARCH("Excessivamente elevado",N92)))</formula>
    </cfRule>
    <cfRule type="containsText" dxfId="570" priority="66" operator="containsText" text="Válido">
      <formula>NOT(ISERROR(SEARCH("Válido",N92)))</formula>
    </cfRule>
    <cfRule type="containsText" dxfId="569" priority="67" operator="containsText" text="Inexequível">
      <formula>NOT(ISERROR(SEARCH("Inexequível",N92)))</formula>
    </cfRule>
    <cfRule type="aboveAverage" dxfId="568" priority="68" aboveAverage="0"/>
  </conditionalFormatting>
  <conditionalFormatting sqref="M98">
    <cfRule type="containsText" dxfId="567" priority="55" operator="containsText" text="Excessivamente elevado">
      <formula>NOT(ISERROR(SEARCH("Excessivamente elevado",M98)))</formula>
    </cfRule>
  </conditionalFormatting>
  <conditionalFormatting sqref="M98">
    <cfRule type="cellIs" dxfId="566" priority="53" operator="lessThan">
      <formula>"K$25"</formula>
    </cfRule>
    <cfRule type="cellIs" dxfId="565" priority="54" operator="greaterThan">
      <formula>"J$25"</formula>
    </cfRule>
  </conditionalFormatting>
  <conditionalFormatting sqref="M98">
    <cfRule type="cellIs" dxfId="564" priority="51" operator="lessThan">
      <formula>"K$25"</formula>
    </cfRule>
    <cfRule type="cellIs" dxfId="563" priority="52" operator="greaterThan">
      <formula>"J&amp;25"</formula>
    </cfRule>
  </conditionalFormatting>
  <conditionalFormatting sqref="M98">
    <cfRule type="containsText" priority="56" operator="containsText" text="Excessivamente elevado">
      <formula>NOT(ISERROR(SEARCH("Excessivamente elevado",M98)))</formula>
    </cfRule>
    <cfRule type="containsText" dxfId="562" priority="57" operator="containsText" text="Válido">
      <formula>NOT(ISERROR(SEARCH("Válido",M98)))</formula>
    </cfRule>
    <cfRule type="containsText" dxfId="561" priority="58" operator="containsText" text="Inexequível">
      <formula>NOT(ISERROR(SEARCH("Inexequível",M98)))</formula>
    </cfRule>
    <cfRule type="aboveAverage" dxfId="560" priority="59" aboveAverage="0"/>
  </conditionalFormatting>
  <conditionalFormatting sqref="M122:M123 M119:O122 M117:M118">
    <cfRule type="containsText" priority="3838" operator="containsText" text="Excessivamente elevado">
      <formula>NOT(ISERROR(SEARCH("Excessivamente elevado",M117)))</formula>
    </cfRule>
    <cfRule type="containsText" dxfId="559" priority="3839" operator="containsText" text="Válido">
      <formula>NOT(ISERROR(SEARCH("Válido",M117)))</formula>
    </cfRule>
    <cfRule type="containsText" dxfId="558" priority="3840" operator="containsText" text="Inexequível">
      <formula>NOT(ISERROR(SEARCH("Inexequível",M117)))</formula>
    </cfRule>
    <cfRule type="aboveAverage" dxfId="557" priority="3841" aboveAverage="0"/>
  </conditionalFormatting>
  <conditionalFormatting sqref="N109">
    <cfRule type="containsText" dxfId="556" priority="46" operator="containsText" text="Excessivamente elevado">
      <formula>NOT(ISERROR(SEARCH("Excessivamente elevado",N109)))</formula>
    </cfRule>
  </conditionalFormatting>
  <conditionalFormatting sqref="N109">
    <cfRule type="cellIs" dxfId="555" priority="44" operator="lessThan">
      <formula>"K$25"</formula>
    </cfRule>
    <cfRule type="cellIs" dxfId="554" priority="45" operator="greaterThan">
      <formula>"J$25"</formula>
    </cfRule>
  </conditionalFormatting>
  <conditionalFormatting sqref="N109">
    <cfRule type="cellIs" dxfId="553" priority="42" operator="lessThan">
      <formula>"K$25"</formula>
    </cfRule>
    <cfRule type="cellIs" dxfId="552" priority="43" operator="greaterThan">
      <formula>"J&amp;25"</formula>
    </cfRule>
  </conditionalFormatting>
  <conditionalFormatting sqref="N109">
    <cfRule type="containsText" priority="47" operator="containsText" text="Excessivamente elevado">
      <formula>NOT(ISERROR(SEARCH("Excessivamente elevado",N109)))</formula>
    </cfRule>
    <cfRule type="containsText" dxfId="551" priority="48" operator="containsText" text="Válido">
      <formula>NOT(ISERROR(SEARCH("Válido",N109)))</formula>
    </cfRule>
    <cfRule type="containsText" dxfId="550" priority="49" operator="containsText" text="Inexequível">
      <formula>NOT(ISERROR(SEARCH("Inexequível",N109)))</formula>
    </cfRule>
    <cfRule type="aboveAverage" dxfId="549" priority="50" aboveAverage="0"/>
  </conditionalFormatting>
  <conditionalFormatting sqref="N116">
    <cfRule type="containsText" dxfId="548" priority="37" operator="containsText" text="Excessivamente elevado">
      <formula>NOT(ISERROR(SEARCH("Excessivamente elevado",N116)))</formula>
    </cfRule>
  </conditionalFormatting>
  <conditionalFormatting sqref="N116">
    <cfRule type="cellIs" dxfId="547" priority="35" operator="lessThan">
      <formula>"K$25"</formula>
    </cfRule>
    <cfRule type="cellIs" dxfId="546" priority="36" operator="greaterThan">
      <formula>"J$25"</formula>
    </cfRule>
  </conditionalFormatting>
  <conditionalFormatting sqref="N116">
    <cfRule type="cellIs" dxfId="545" priority="33" operator="lessThan">
      <formula>"K$25"</formula>
    </cfRule>
    <cfRule type="cellIs" dxfId="544" priority="34" operator="greaterThan">
      <formula>"J&amp;25"</formula>
    </cfRule>
  </conditionalFormatting>
  <conditionalFormatting sqref="N116">
    <cfRule type="containsText" priority="38" operator="containsText" text="Excessivamente elevado">
      <formula>NOT(ISERROR(SEARCH("Excessivamente elevado",N116)))</formula>
    </cfRule>
    <cfRule type="containsText" dxfId="543" priority="39" operator="containsText" text="Válido">
      <formula>NOT(ISERROR(SEARCH("Válido",N116)))</formula>
    </cfRule>
    <cfRule type="containsText" dxfId="542" priority="40" operator="containsText" text="Inexequível">
      <formula>NOT(ISERROR(SEARCH("Inexequível",N116)))</formula>
    </cfRule>
    <cfRule type="aboveAverage" dxfId="541" priority="41" aboveAverage="0"/>
  </conditionalFormatting>
  <conditionalFormatting sqref="N117:N118">
    <cfRule type="containsText" priority="3914" operator="containsText" text="Excessivamente elevado">
      <formula>NOT(ISERROR(SEARCH("Excessivamente elevado",N117)))</formula>
    </cfRule>
    <cfRule type="containsText" dxfId="540" priority="3915" operator="containsText" text="Válido">
      <formula>NOT(ISERROR(SEARCH("Válido",N117)))</formula>
    </cfRule>
    <cfRule type="containsText" dxfId="539" priority="3916" operator="containsText" text="Inexequível">
      <formula>NOT(ISERROR(SEARCH("Inexequível",N117)))</formula>
    </cfRule>
    <cfRule type="aboveAverage" dxfId="538" priority="3917" aboveAverage="0"/>
  </conditionalFormatting>
  <conditionalFormatting sqref="N156">
    <cfRule type="containsText" priority="3988" operator="containsText" text="Excessivamente elevado">
      <formula>NOT(ISERROR(SEARCH("Excessivamente elevado",N156)))</formula>
    </cfRule>
    <cfRule type="containsText" dxfId="537" priority="3989" operator="containsText" text="Válido">
      <formula>NOT(ISERROR(SEARCH("Válido",N156)))</formula>
    </cfRule>
    <cfRule type="containsText" dxfId="536" priority="3990" operator="containsText" text="Inexequível">
      <formula>NOT(ISERROR(SEARCH("Inexequível",N156)))</formula>
    </cfRule>
    <cfRule type="aboveAverage" dxfId="535" priority="3991" aboveAverage="0"/>
  </conditionalFormatting>
  <conditionalFormatting sqref="N153:N154">
    <cfRule type="containsText" priority="4072" operator="containsText" text="Excessivamente elevado">
      <formula>NOT(ISERROR(SEARCH("Excessivamente elevado",N153)))</formula>
    </cfRule>
    <cfRule type="containsText" dxfId="534" priority="4073" operator="containsText" text="Válido">
      <formula>NOT(ISERROR(SEARCH("Válido",N153)))</formula>
    </cfRule>
    <cfRule type="containsText" dxfId="533" priority="4074" operator="containsText" text="Inexequível">
      <formula>NOT(ISERROR(SEARCH("Inexequível",N153)))</formula>
    </cfRule>
    <cfRule type="aboveAverage" dxfId="532" priority="4075" aboveAverage="0"/>
  </conditionalFormatting>
  <conditionalFormatting sqref="M147:M148 M149:O152 M152:M154">
    <cfRule type="containsText" priority="4080" operator="containsText" text="Excessivamente elevado">
      <formula>NOT(ISERROR(SEARCH("Excessivamente elevado",M147)))</formula>
    </cfRule>
    <cfRule type="containsText" dxfId="531" priority="4081" operator="containsText" text="Válido">
      <formula>NOT(ISERROR(SEARCH("Válido",M147)))</formula>
    </cfRule>
    <cfRule type="containsText" dxfId="530" priority="4082" operator="containsText" text="Inexequível">
      <formula>NOT(ISERROR(SEARCH("Inexequível",M147)))</formula>
    </cfRule>
    <cfRule type="aboveAverage" dxfId="529" priority="4083" aboveAverage="0"/>
  </conditionalFormatting>
  <conditionalFormatting sqref="N155">
    <cfRule type="containsText" dxfId="528" priority="23" operator="containsText" text="Excessivamente elevado">
      <formula>NOT(ISERROR(SEARCH("Excessivamente elevado",N155)))</formula>
    </cfRule>
  </conditionalFormatting>
  <conditionalFormatting sqref="N155">
    <cfRule type="cellIs" dxfId="527" priority="21" operator="lessThan">
      <formula>"K$25"</formula>
    </cfRule>
    <cfRule type="cellIs" dxfId="526" priority="22" operator="greaterThan">
      <formula>"J$25"</formula>
    </cfRule>
  </conditionalFormatting>
  <conditionalFormatting sqref="N155">
    <cfRule type="cellIs" dxfId="525" priority="19" operator="lessThan">
      <formula>"K$25"</formula>
    </cfRule>
    <cfRule type="cellIs" dxfId="524" priority="20" operator="greaterThan">
      <formula>"J&amp;25"</formula>
    </cfRule>
  </conditionalFormatting>
  <conditionalFormatting sqref="N155">
    <cfRule type="containsText" priority="24" operator="containsText" text="Excessivamente elevado">
      <formula>NOT(ISERROR(SEARCH("Excessivamente elevado",N155)))</formula>
    </cfRule>
    <cfRule type="containsText" dxfId="523" priority="25" operator="containsText" text="Válido">
      <formula>NOT(ISERROR(SEARCH("Válido",N155)))</formula>
    </cfRule>
    <cfRule type="containsText" dxfId="522" priority="26" operator="containsText" text="Inexequível">
      <formula>NOT(ISERROR(SEARCH("Inexequível",N155)))</formula>
    </cfRule>
    <cfRule type="aboveAverage" dxfId="521" priority="27" aboveAverage="0"/>
  </conditionalFormatting>
  <conditionalFormatting sqref="N157:O163 M155:M163">
    <cfRule type="containsText" priority="4180" operator="containsText" text="Excessivamente elevado">
      <formula>NOT(ISERROR(SEARCH("Excessivamente elevado",M155)))</formula>
    </cfRule>
    <cfRule type="containsText" dxfId="520" priority="4181" operator="containsText" text="Válido">
      <formula>NOT(ISERROR(SEARCH("Válido",M155)))</formula>
    </cfRule>
    <cfRule type="containsText" dxfId="519" priority="4182" operator="containsText" text="Inexequível">
      <formula>NOT(ISERROR(SEARCH("Inexequível",M155)))</formula>
    </cfRule>
    <cfRule type="aboveAverage" dxfId="518" priority="4183" aboveAverage="0"/>
  </conditionalFormatting>
  <conditionalFormatting sqref="N185:O192 N182:O183 M180:M192">
    <cfRule type="containsText" priority="4204" operator="containsText" text="Excessivamente elevado">
      <formula>NOT(ISERROR(SEARCH("Excessivamente elevado",M180)))</formula>
    </cfRule>
    <cfRule type="containsText" dxfId="517" priority="4205" operator="containsText" text="Válido">
      <formula>NOT(ISERROR(SEARCH("Válido",M180)))</formula>
    </cfRule>
    <cfRule type="containsText" dxfId="516" priority="4206" operator="containsText" text="Inexequível">
      <formula>NOT(ISERROR(SEARCH("Inexequível",M180)))</formula>
    </cfRule>
    <cfRule type="aboveAverage" dxfId="515" priority="4207" aboveAverage="0"/>
  </conditionalFormatting>
  <conditionalFormatting sqref="N180:O181">
    <cfRule type="cellIs" dxfId="514" priority="10" operator="lessThan">
      <formula>"K$25"</formula>
    </cfRule>
    <cfRule type="cellIs" dxfId="513" priority="11" operator="greaterThan">
      <formula>"J&amp;25"</formula>
    </cfRule>
  </conditionalFormatting>
  <conditionalFormatting sqref="N180:O181">
    <cfRule type="containsText" dxfId="512" priority="14" operator="containsText" text="Excessivamente elevado">
      <formula>NOT(ISERROR(SEARCH("Excessivamente elevado",N180)))</formula>
    </cfRule>
  </conditionalFormatting>
  <conditionalFormatting sqref="N180:O181">
    <cfRule type="cellIs" dxfId="511" priority="12" operator="lessThan">
      <formula>"K$25"</formula>
    </cfRule>
    <cfRule type="cellIs" dxfId="510" priority="13" operator="greaterThan">
      <formula>"J$25"</formula>
    </cfRule>
  </conditionalFormatting>
  <conditionalFormatting sqref="N180:O181">
    <cfRule type="containsText" priority="15" operator="containsText" text="Excessivamente elevado">
      <formula>NOT(ISERROR(SEARCH("Excessivamente elevado",N180)))</formula>
    </cfRule>
    <cfRule type="containsText" dxfId="509" priority="16" operator="containsText" text="Válido">
      <formula>NOT(ISERROR(SEARCH("Válido",N180)))</formula>
    </cfRule>
    <cfRule type="containsText" dxfId="508" priority="17" operator="containsText" text="Inexequível">
      <formula>NOT(ISERROR(SEARCH("Inexequível",N180)))</formula>
    </cfRule>
    <cfRule type="aboveAverage" dxfId="507" priority="18" aboveAverage="0"/>
  </conditionalFormatting>
  <conditionalFormatting sqref="N193">
    <cfRule type="containsText" dxfId="506" priority="5" operator="containsText" text="Excessivamente elevado">
      <formula>NOT(ISERROR(SEARCH("Excessivamente elevado",N193)))</formula>
    </cfRule>
  </conditionalFormatting>
  <conditionalFormatting sqref="N193">
    <cfRule type="cellIs" dxfId="505" priority="3" operator="lessThan">
      <formula>"K$25"</formula>
    </cfRule>
    <cfRule type="cellIs" dxfId="504" priority="4" operator="greaterThan">
      <formula>"J$25"</formula>
    </cfRule>
  </conditionalFormatting>
  <conditionalFormatting sqref="N193">
    <cfRule type="cellIs" dxfId="503" priority="1" operator="lessThan">
      <formula>"K$25"</formula>
    </cfRule>
    <cfRule type="cellIs" dxfId="502" priority="2" operator="greaterThan">
      <formula>"J&amp;25"</formula>
    </cfRule>
  </conditionalFormatting>
  <conditionalFormatting sqref="N193">
    <cfRule type="containsText" priority="6" operator="containsText" text="Excessivamente elevado">
      <formula>NOT(ISERROR(SEARCH("Excessivamente elevado",N193)))</formula>
    </cfRule>
    <cfRule type="containsText" dxfId="501" priority="7" operator="containsText" text="Válido">
      <formula>NOT(ISERROR(SEARCH("Válido",N193)))</formula>
    </cfRule>
    <cfRule type="containsText" dxfId="500" priority="8" operator="containsText" text="Inexequível">
      <formula>NOT(ISERROR(SEARCH("Inexequível",N193)))</formula>
    </cfRule>
    <cfRule type="aboveAverage" dxfId="499" priority="9" aboveAverage="0"/>
  </conditionalFormatting>
  <conditionalFormatting sqref="M218:O223">
    <cfRule type="containsText" priority="4224" operator="containsText" text="Excessivamente elevado">
      <formula>NOT(ISERROR(SEARCH("Excessivamente elevado",M218)))</formula>
    </cfRule>
    <cfRule type="containsText" dxfId="498" priority="4225" operator="containsText" text="Válido">
      <formula>NOT(ISERROR(SEARCH("Válido",M218)))</formula>
    </cfRule>
    <cfRule type="containsText" dxfId="497" priority="4226" operator="containsText" text="Inexequível">
      <formula>NOT(ISERROR(SEARCH("Inexequível",M218)))</formula>
    </cfRule>
    <cfRule type="aboveAverage" dxfId="496" priority="4227" aboveAverage="0"/>
  </conditionalFormatting>
  <conditionalFormatting sqref="M229:O231">
    <cfRule type="containsText" priority="4244" operator="containsText" text="Excessivamente elevado">
      <formula>NOT(ISERROR(SEARCH("Excessivamente elevado",M229)))</formula>
    </cfRule>
    <cfRule type="containsText" dxfId="495" priority="4245" operator="containsText" text="Válido">
      <formula>NOT(ISERROR(SEARCH("Válido",M229)))</formula>
    </cfRule>
    <cfRule type="containsText" dxfId="494" priority="4246" operator="containsText" text="Inexequível">
      <formula>NOT(ISERROR(SEARCH("Inexequível",M229)))</formula>
    </cfRule>
    <cfRule type="aboveAverage" dxfId="493" priority="4247" aboveAverage="0"/>
  </conditionalFormatting>
  <conditionalFormatting sqref="M232:O237">
    <cfRule type="containsText" priority="4274" operator="containsText" text="Excessivamente elevado">
      <formula>NOT(ISERROR(SEARCH("Excessivamente elevado",M232)))</formula>
    </cfRule>
    <cfRule type="containsText" dxfId="492" priority="4275" operator="containsText" text="Válido">
      <formula>NOT(ISERROR(SEARCH("Válido",M232)))</formula>
    </cfRule>
    <cfRule type="containsText" dxfId="491" priority="4276" operator="containsText" text="Inexequível">
      <formula>NOT(ISERROR(SEARCH("Inexequível",M232)))</formula>
    </cfRule>
    <cfRule type="aboveAverage" dxfId="490" priority="4277" aboveAverage="0"/>
  </conditionalFormatting>
  <hyperlinks>
    <hyperlink ref="E192" r:id="rId1" xr:uid="{010F6CA3-CB16-4F1F-9C1D-415DBFBB34E2}"/>
    <hyperlink ref="E188" r:id="rId2" xr:uid="{36C976FC-6E60-418C-9669-A8E0F1D480D6}"/>
  </hyperlinks>
  <pageMargins left="0.23622047244094491" right="0.23622047244094491" top="0.74803149606299213" bottom="0.74803149606299213" header="0.31496062992125984" footer="0.31496062992125984"/>
  <pageSetup paperSize="9" scale="65" fitToHeight="0" orientation="landscape"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59999389629810485"/>
  </sheetPr>
  <dimension ref="A1:AE81"/>
  <sheetViews>
    <sheetView showGridLines="0" zoomScale="70" zoomScaleNormal="70" workbookViewId="0">
      <selection activeCell="AD9" sqref="AD9"/>
    </sheetView>
  </sheetViews>
  <sheetFormatPr defaultColWidth="9.140625" defaultRowHeight="15" x14ac:dyDescent="0.25"/>
  <cols>
    <col min="1" max="1" width="9" style="579" customWidth="1"/>
    <col min="2" max="2" width="23.7109375" style="577" customWidth="1"/>
    <col min="3" max="3" width="6.28515625" style="577" customWidth="1"/>
    <col min="4" max="4" width="5.28515625" style="579" customWidth="1"/>
    <col min="5" max="5" width="29.28515625" style="576" customWidth="1"/>
    <col min="6" max="6" width="20.85546875" style="576" customWidth="1"/>
    <col min="7" max="7" width="26.5703125" style="576" customWidth="1"/>
    <col min="8" max="8" width="12.85546875" style="576" customWidth="1"/>
    <col min="9" max="9" width="16" style="576" customWidth="1"/>
    <col min="10" max="10" width="12.42578125" style="576" customWidth="1"/>
    <col min="11" max="11" width="17.28515625" style="576" customWidth="1"/>
    <col min="12" max="12" width="25.42578125" style="576" customWidth="1"/>
    <col min="13" max="13" width="22.140625" style="576" customWidth="1"/>
    <col min="14" max="14" width="11.28515625" style="576" customWidth="1"/>
    <col min="15" max="15" width="26.85546875" style="576" customWidth="1"/>
    <col min="16" max="16" width="14.28515625" style="577" customWidth="1"/>
    <col min="17" max="17" width="17.5703125" style="577" customWidth="1"/>
    <col min="18" max="18" width="9.140625" style="577"/>
    <col min="19" max="19" width="13.42578125" style="577" customWidth="1"/>
    <col min="20" max="21" width="9.140625" style="577"/>
    <col min="22" max="22" width="12.5703125" style="577" bestFit="1" customWidth="1"/>
    <col min="23" max="24" width="9.140625" style="577"/>
    <col min="25" max="25" width="10.5703125" style="577" bestFit="1" customWidth="1"/>
    <col min="26" max="27" width="9.140625" style="577"/>
    <col min="28" max="28" width="58.5703125" style="577" customWidth="1"/>
    <col min="29" max="29" width="28.140625" style="577" customWidth="1"/>
    <col min="30" max="16384" width="9.140625" style="577"/>
  </cols>
  <sheetData>
    <row r="1" spans="1:31" ht="15.75" thickBot="1" x14ac:dyDescent="0.3">
      <c r="A1" s="1017" t="s">
        <v>129</v>
      </c>
      <c r="B1" s="1017"/>
      <c r="C1" s="1017"/>
      <c r="D1" s="1017"/>
      <c r="T1" s="578" t="s">
        <v>45</v>
      </c>
      <c r="U1" s="578"/>
      <c r="V1" s="578"/>
      <c r="W1" s="578"/>
      <c r="X1" s="578"/>
      <c r="Y1" s="578"/>
      <c r="Z1" s="578"/>
      <c r="AA1" s="578"/>
      <c r="AB1" s="578"/>
      <c r="AC1" s="578"/>
      <c r="AD1" s="578"/>
      <c r="AE1" s="578"/>
    </row>
    <row r="2" spans="1:31" ht="16.5" thickTop="1" thickBot="1" x14ac:dyDescent="0.3">
      <c r="F2" s="577"/>
      <c r="G2" s="577"/>
      <c r="H2" s="577"/>
      <c r="I2" s="577"/>
      <c r="J2" s="577"/>
      <c r="K2" s="577"/>
      <c r="L2" s="577"/>
      <c r="M2" s="577"/>
      <c r="N2" s="577"/>
      <c r="O2" s="577"/>
      <c r="T2" s="578"/>
      <c r="U2" s="578"/>
      <c r="V2" s="578"/>
      <c r="W2" s="578"/>
      <c r="X2" s="578"/>
      <c r="Y2" s="578"/>
      <c r="Z2" s="578"/>
      <c r="AA2" s="578"/>
      <c r="AB2" s="578"/>
      <c r="AC2" s="578"/>
      <c r="AD2" s="578"/>
      <c r="AE2" s="578"/>
    </row>
    <row r="3" spans="1:31" ht="17.45" customHeight="1" thickTop="1" x14ac:dyDescent="0.25">
      <c r="A3" s="740" t="s">
        <v>513</v>
      </c>
      <c r="B3" s="580"/>
      <c r="C3" s="580"/>
      <c r="D3" s="580"/>
      <c r="E3" s="577"/>
      <c r="F3" s="49" t="s">
        <v>516</v>
      </c>
      <c r="G3" s="580"/>
      <c r="H3" s="580"/>
      <c r="I3" s="580"/>
      <c r="J3" s="577"/>
      <c r="K3" s="49" t="s">
        <v>519</v>
      </c>
      <c r="L3" s="580"/>
      <c r="M3" s="580"/>
      <c r="N3" s="580"/>
      <c r="O3" s="577"/>
      <c r="T3" s="1018" t="s">
        <v>46</v>
      </c>
      <c r="U3" s="1018"/>
      <c r="V3" s="1018"/>
      <c r="W3" s="1018"/>
      <c r="X3" s="1018"/>
      <c r="Y3" s="1018"/>
      <c r="Z3" s="1018"/>
      <c r="AA3" s="1018"/>
      <c r="AB3" s="1018"/>
      <c r="AC3" s="64"/>
      <c r="AD3" s="63" t="s">
        <v>47</v>
      </c>
      <c r="AE3" s="64"/>
    </row>
    <row r="4" spans="1:31" ht="17.45" customHeight="1" x14ac:dyDescent="0.25">
      <c r="A4" s="579" t="s">
        <v>0</v>
      </c>
      <c r="E4" s="582">
        <f>AVERAGE(I29:I33)</f>
        <v>7.0539999999999994</v>
      </c>
      <c r="F4" s="581" t="s">
        <v>0</v>
      </c>
      <c r="G4" s="577"/>
      <c r="H4" s="577"/>
      <c r="I4" s="579"/>
      <c r="J4" s="582">
        <f>AVERAGE(I45:I49)</f>
        <v>6.1059999999999999</v>
      </c>
      <c r="K4" s="581" t="s">
        <v>0</v>
      </c>
      <c r="L4" s="577"/>
      <c r="M4" s="577"/>
      <c r="N4" s="579"/>
      <c r="O4" s="582">
        <f>AVERAGE(I65:I67)</f>
        <v>13.51</v>
      </c>
      <c r="R4" s="579"/>
      <c r="T4" s="64" t="s">
        <v>48</v>
      </c>
      <c r="U4" s="509" t="s">
        <v>49</v>
      </c>
      <c r="V4" s="509"/>
      <c r="W4" s="509"/>
      <c r="X4" s="509"/>
      <c r="Y4" s="509"/>
      <c r="Z4" s="509"/>
      <c r="AA4" s="509"/>
      <c r="AB4" s="509"/>
      <c r="AC4" s="64"/>
      <c r="AD4" s="65" t="s">
        <v>75</v>
      </c>
      <c r="AE4" s="64"/>
    </row>
    <row r="5" spans="1:31" ht="17.45" customHeight="1" x14ac:dyDescent="0.25">
      <c r="A5" s="579" t="s">
        <v>1</v>
      </c>
      <c r="E5" s="582">
        <f>_xlfn.STDEV.S(I29:I33)</f>
        <v>1.3601029372808564</v>
      </c>
      <c r="F5" s="581" t="s">
        <v>1</v>
      </c>
      <c r="G5" s="577"/>
      <c r="H5" s="577"/>
      <c r="I5" s="579"/>
      <c r="J5" s="582">
        <f>_xlfn.STDEV.S(I45:I49)</f>
        <v>1.7138057066073769</v>
      </c>
      <c r="K5" s="581" t="s">
        <v>1</v>
      </c>
      <c r="L5" s="577"/>
      <c r="M5" s="577"/>
      <c r="N5" s="579"/>
      <c r="O5" s="582">
        <f>_xlfn.STDEV.S(I65:I67)</f>
        <v>1.345808307300858</v>
      </c>
      <c r="R5" s="579"/>
      <c r="T5" s="64" t="s">
        <v>50</v>
      </c>
      <c r="U5" s="509" t="s">
        <v>51</v>
      </c>
      <c r="V5" s="509"/>
      <c r="W5" s="509"/>
      <c r="X5" s="509"/>
      <c r="Y5" s="509"/>
      <c r="Z5" s="509"/>
      <c r="AA5" s="509"/>
      <c r="AB5" s="509"/>
      <c r="AC5" s="64"/>
      <c r="AD5" s="65" t="s">
        <v>75</v>
      </c>
      <c r="AE5" s="64"/>
    </row>
    <row r="6" spans="1:31" ht="17.45" customHeight="1" x14ac:dyDescent="0.25">
      <c r="A6" s="579" t="s">
        <v>16</v>
      </c>
      <c r="E6" s="583">
        <f>(E5/E4)*100</f>
        <v>19.281300500153904</v>
      </c>
      <c r="F6" s="581" t="s">
        <v>16</v>
      </c>
      <c r="G6" s="577"/>
      <c r="H6" s="577"/>
      <c r="I6" s="579"/>
      <c r="J6" s="583">
        <f>(J5/J4)*100</f>
        <v>28.067568074146365</v>
      </c>
      <c r="K6" s="581" t="s">
        <v>16</v>
      </c>
      <c r="L6" s="577"/>
      <c r="M6" s="577"/>
      <c r="N6" s="579"/>
      <c r="O6" s="583">
        <f>(O5/O4)*100</f>
        <v>9.9615714826118271</v>
      </c>
      <c r="R6" s="579"/>
      <c r="T6" s="64" t="s">
        <v>52</v>
      </c>
      <c r="U6" s="509" t="s">
        <v>53</v>
      </c>
      <c r="V6" s="509"/>
      <c r="W6" s="509"/>
      <c r="X6" s="509"/>
      <c r="Y6" s="509"/>
      <c r="Z6" s="509"/>
      <c r="AA6" s="509"/>
      <c r="AB6" s="509"/>
      <c r="AC6" s="64"/>
      <c r="AD6" s="65" t="s">
        <v>75</v>
      </c>
      <c r="AE6" s="64"/>
    </row>
    <row r="7" spans="1:31" ht="17.45" customHeight="1" x14ac:dyDescent="0.25">
      <c r="A7" s="579" t="s">
        <v>2</v>
      </c>
      <c r="E7" s="659" t="str">
        <f>IF(E6&gt;25,"Mediana","Média")</f>
        <v>Média</v>
      </c>
      <c r="F7" s="581" t="s">
        <v>2</v>
      </c>
      <c r="G7" s="577"/>
      <c r="H7" s="577"/>
      <c r="I7" s="579"/>
      <c r="J7" s="584" t="str">
        <f>IF(J6&gt;25,"Mediana","Média")</f>
        <v>Mediana</v>
      </c>
      <c r="K7" s="581" t="s">
        <v>2</v>
      </c>
      <c r="L7" s="577"/>
      <c r="M7" s="577"/>
      <c r="N7" s="579"/>
      <c r="O7" s="659" t="str">
        <f>IF(O6&gt;25,"Mediana","Média")</f>
        <v>Média</v>
      </c>
      <c r="R7" s="579"/>
      <c r="T7" s="64" t="s">
        <v>54</v>
      </c>
      <c r="U7" s="509" t="s">
        <v>55</v>
      </c>
      <c r="V7" s="509"/>
      <c r="W7" s="509"/>
      <c r="X7" s="509"/>
      <c r="Y7" s="509"/>
      <c r="Z7" s="509"/>
      <c r="AA7" s="509"/>
      <c r="AB7" s="509"/>
      <c r="AC7" s="64"/>
      <c r="AD7" s="65" t="s">
        <v>75</v>
      </c>
      <c r="AE7" s="64"/>
    </row>
    <row r="8" spans="1:31" ht="17.45" customHeight="1" x14ac:dyDescent="0.25">
      <c r="A8" s="579" t="s">
        <v>3</v>
      </c>
      <c r="E8" s="582">
        <f>MIN(I28:I33)</f>
        <v>3.92</v>
      </c>
      <c r="F8" s="581" t="s">
        <v>3</v>
      </c>
      <c r="G8" s="577"/>
      <c r="H8" s="577"/>
      <c r="I8" s="579"/>
      <c r="J8" s="582">
        <f>MIN(I45:I50)</f>
        <v>4.6500000000000004</v>
      </c>
      <c r="K8" s="581" t="s">
        <v>3</v>
      </c>
      <c r="L8" s="577"/>
      <c r="M8" s="577"/>
      <c r="N8" s="579"/>
      <c r="O8" s="582">
        <f>MIN(I64:I67)</f>
        <v>7.5</v>
      </c>
      <c r="R8" s="579"/>
      <c r="T8" s="64" t="s">
        <v>56</v>
      </c>
      <c r="U8" s="509" t="s">
        <v>57</v>
      </c>
      <c r="V8" s="509"/>
      <c r="W8" s="509"/>
      <c r="X8" s="509"/>
      <c r="Y8" s="509"/>
      <c r="Z8" s="509"/>
      <c r="AA8" s="509"/>
      <c r="AB8" s="509"/>
      <c r="AC8" s="64"/>
      <c r="AD8" s="65" t="s">
        <v>76</v>
      </c>
      <c r="AE8" s="64"/>
    </row>
    <row r="9" spans="1:31" ht="17.45" customHeight="1" x14ac:dyDescent="0.25">
      <c r="A9" s="740" t="s">
        <v>514</v>
      </c>
      <c r="B9" s="580"/>
      <c r="C9" s="580"/>
      <c r="D9" s="580"/>
      <c r="E9" s="577"/>
      <c r="F9" s="49" t="s">
        <v>517</v>
      </c>
      <c r="G9" s="580"/>
      <c r="H9" s="580"/>
      <c r="I9" s="580"/>
      <c r="J9" s="577"/>
      <c r="K9" s="49" t="s">
        <v>520</v>
      </c>
      <c r="L9" s="580"/>
      <c r="M9" s="580"/>
      <c r="N9" s="580"/>
      <c r="O9" s="577"/>
      <c r="T9" s="64" t="s">
        <v>58</v>
      </c>
      <c r="U9" s="509" t="s">
        <v>59</v>
      </c>
      <c r="V9" s="509"/>
      <c r="W9" s="509"/>
      <c r="X9" s="509"/>
      <c r="Y9" s="509"/>
      <c r="Z9" s="509"/>
      <c r="AA9" s="509"/>
      <c r="AB9" s="509"/>
      <c r="AC9" s="64"/>
      <c r="AD9" s="65" t="s">
        <v>76</v>
      </c>
      <c r="AE9" s="64"/>
    </row>
    <row r="10" spans="1:31" ht="17.45" customHeight="1" x14ac:dyDescent="0.25">
      <c r="A10" s="579" t="s">
        <v>0</v>
      </c>
      <c r="E10" s="582">
        <f>AVERAGE(I35:I37)</f>
        <v>2.5566666666666666</v>
      </c>
      <c r="F10" s="581" t="s">
        <v>0</v>
      </c>
      <c r="G10" s="577"/>
      <c r="H10" s="577"/>
      <c r="I10" s="579"/>
      <c r="J10" s="582">
        <f>AVERAGE(I51:I56)</f>
        <v>4.0583333333333336</v>
      </c>
      <c r="K10" s="581" t="s">
        <v>0</v>
      </c>
      <c r="L10" s="577"/>
      <c r="M10" s="577"/>
      <c r="N10" s="579"/>
      <c r="O10" s="582">
        <f>AVERAGE(I70:I73)</f>
        <v>12.66</v>
      </c>
      <c r="T10" s="64" t="s">
        <v>60</v>
      </c>
      <c r="U10" s="509" t="s">
        <v>61</v>
      </c>
      <c r="V10" s="509"/>
      <c r="W10" s="509"/>
      <c r="X10" s="509"/>
      <c r="Y10" s="509"/>
      <c r="Z10" s="509"/>
      <c r="AA10" s="509"/>
      <c r="AB10" s="509"/>
      <c r="AC10" s="64"/>
      <c r="AD10" s="65" t="s">
        <v>75</v>
      </c>
      <c r="AE10" s="64" t="s">
        <v>78</v>
      </c>
    </row>
    <row r="11" spans="1:31" ht="17.45" customHeight="1" x14ac:dyDescent="0.25">
      <c r="A11" s="579" t="s">
        <v>1</v>
      </c>
      <c r="E11" s="582">
        <f>_xlfn.STDEV.S(I35:I37)</f>
        <v>0.6658328118479393</v>
      </c>
      <c r="F11" s="581" t="s">
        <v>1</v>
      </c>
      <c r="G11" s="577"/>
      <c r="H11" s="577"/>
      <c r="I11" s="579"/>
      <c r="J11" s="582">
        <f>_xlfn.STDEV.S(I51:I56)</f>
        <v>0.89798478086583855</v>
      </c>
      <c r="K11" s="581" t="s">
        <v>1</v>
      </c>
      <c r="L11" s="577"/>
      <c r="M11" s="577"/>
      <c r="N11" s="579"/>
      <c r="O11" s="582">
        <f>_xlfn.STDEV.S(I70:I73)</f>
        <v>2.5399081348216828</v>
      </c>
      <c r="T11" s="64" t="s">
        <v>62</v>
      </c>
      <c r="U11" s="509" t="s">
        <v>63</v>
      </c>
      <c r="V11" s="509"/>
      <c r="W11" s="509"/>
      <c r="X11" s="509"/>
      <c r="Y11" s="509"/>
      <c r="Z11" s="509"/>
      <c r="AA11" s="509"/>
      <c r="AB11" s="509"/>
      <c r="AC11" s="64"/>
      <c r="AD11" s="65" t="s">
        <v>75</v>
      </c>
      <c r="AE11" s="64"/>
    </row>
    <row r="12" spans="1:31" ht="17.45" customHeight="1" x14ac:dyDescent="0.25">
      <c r="A12" s="579" t="s">
        <v>16</v>
      </c>
      <c r="E12" s="583">
        <f>(E11/E10)*100</f>
        <v>26.043004374756428</v>
      </c>
      <c r="F12" s="581" t="s">
        <v>16</v>
      </c>
      <c r="G12" s="577"/>
      <c r="H12" s="577"/>
      <c r="I12" s="579"/>
      <c r="J12" s="583">
        <f>(J11/J10)*100</f>
        <v>22.12693505213565</v>
      </c>
      <c r="K12" s="581" t="s">
        <v>16</v>
      </c>
      <c r="L12" s="577"/>
      <c r="M12" s="577"/>
      <c r="N12" s="579"/>
      <c r="O12" s="583">
        <f>(O11/O10)*100</f>
        <v>20.062465519918504</v>
      </c>
      <c r="T12" s="64" t="s">
        <v>64</v>
      </c>
      <c r="U12" s="1019" t="s">
        <v>65</v>
      </c>
      <c r="V12" s="1019"/>
      <c r="W12" s="1019"/>
      <c r="X12" s="1019"/>
      <c r="Y12" s="1019"/>
      <c r="Z12" s="1019"/>
      <c r="AA12" s="1019"/>
      <c r="AB12" s="1019"/>
      <c r="AC12" s="64"/>
      <c r="AD12" s="65" t="s">
        <v>75</v>
      </c>
      <c r="AE12" s="64"/>
    </row>
    <row r="13" spans="1:31" ht="17.45" customHeight="1" x14ac:dyDescent="0.25">
      <c r="A13" s="579" t="s">
        <v>2</v>
      </c>
      <c r="E13" s="584" t="str">
        <f>IF(E12&gt;25,"Mediana","Média")</f>
        <v>Mediana</v>
      </c>
      <c r="F13" s="581" t="s">
        <v>2</v>
      </c>
      <c r="G13" s="577"/>
      <c r="H13" s="577"/>
      <c r="I13" s="579"/>
      <c r="J13" s="659" t="str">
        <f>IF(J12&gt;25,"Mediana","Média")</f>
        <v>Média</v>
      </c>
      <c r="K13" s="581" t="s">
        <v>2</v>
      </c>
      <c r="L13" s="577"/>
      <c r="M13" s="577"/>
      <c r="N13" s="579"/>
      <c r="O13" s="659" t="str">
        <f>IF(O12&gt;25,"Mediana","Média")</f>
        <v>Média</v>
      </c>
      <c r="T13" s="64" t="s">
        <v>66</v>
      </c>
      <c r="U13" s="1019" t="s">
        <v>67</v>
      </c>
      <c r="V13" s="1019"/>
      <c r="W13" s="1019"/>
      <c r="X13" s="1019"/>
      <c r="Y13" s="1019"/>
      <c r="Z13" s="1019"/>
      <c r="AA13" s="1019"/>
      <c r="AB13" s="1019"/>
      <c r="AC13" s="64"/>
      <c r="AD13" s="65" t="s">
        <v>75</v>
      </c>
      <c r="AE13" s="64"/>
    </row>
    <row r="14" spans="1:31" ht="17.45" customHeight="1" x14ac:dyDescent="0.25">
      <c r="A14" s="579" t="s">
        <v>3</v>
      </c>
      <c r="E14" s="582">
        <f>MIN(I34:I38)</f>
        <v>1.33</v>
      </c>
      <c r="F14" s="581" t="s">
        <v>3</v>
      </c>
      <c r="G14" s="577"/>
      <c r="H14" s="577"/>
      <c r="I14" s="579"/>
      <c r="J14" s="582">
        <f>MIN(I51:I56)</f>
        <v>2.97</v>
      </c>
      <c r="K14" s="581" t="s">
        <v>3</v>
      </c>
      <c r="L14" s="577"/>
      <c r="M14" s="577"/>
      <c r="N14" s="579"/>
      <c r="O14" s="582">
        <f>MIN(I68:I73)</f>
        <v>6.99</v>
      </c>
      <c r="T14" s="64" t="s">
        <v>79</v>
      </c>
      <c r="U14" s="1015" t="s">
        <v>80</v>
      </c>
      <c r="V14" s="1015"/>
      <c r="W14" s="1015"/>
      <c r="X14" s="1015"/>
      <c r="Y14" s="1015"/>
      <c r="Z14" s="1015"/>
      <c r="AA14" s="1015"/>
      <c r="AB14" s="1015"/>
      <c r="AC14" s="1015"/>
      <c r="AD14" s="65" t="s">
        <v>76</v>
      </c>
      <c r="AE14" s="64"/>
    </row>
    <row r="15" spans="1:31" ht="17.45" customHeight="1" x14ac:dyDescent="0.25">
      <c r="E15" s="585"/>
      <c r="F15" s="577"/>
      <c r="G15" s="577"/>
      <c r="H15" s="577"/>
      <c r="I15" s="577"/>
      <c r="J15" s="577"/>
      <c r="K15" s="577"/>
      <c r="L15" s="577"/>
      <c r="M15" s="577"/>
      <c r="N15" s="577"/>
      <c r="O15" s="577"/>
      <c r="T15" s="63"/>
      <c r="U15" s="1015"/>
      <c r="V15" s="1015"/>
      <c r="W15" s="1015"/>
      <c r="X15" s="1015"/>
      <c r="Y15" s="1015"/>
      <c r="Z15" s="1015"/>
      <c r="AA15" s="1015"/>
      <c r="AB15" s="1015"/>
      <c r="AC15" s="1015"/>
      <c r="AD15" s="64"/>
      <c r="AE15" s="64"/>
    </row>
    <row r="16" spans="1:31" ht="17.45" customHeight="1" x14ac:dyDescent="0.25">
      <c r="A16" s="740" t="s">
        <v>515</v>
      </c>
      <c r="B16" s="580"/>
      <c r="C16" s="580"/>
      <c r="D16" s="580"/>
      <c r="E16" s="577"/>
      <c r="F16" s="49" t="s">
        <v>518</v>
      </c>
      <c r="G16" s="580"/>
      <c r="H16" s="580"/>
      <c r="I16" s="580"/>
      <c r="J16" s="577"/>
      <c r="K16" s="577"/>
      <c r="L16" s="577"/>
      <c r="M16" s="577"/>
      <c r="N16" s="577"/>
      <c r="O16" s="577"/>
      <c r="T16" s="63" t="s">
        <v>68</v>
      </c>
      <c r="U16" s="64"/>
      <c r="V16" s="64"/>
      <c r="W16" s="64"/>
      <c r="X16" s="64"/>
      <c r="Y16" s="64"/>
      <c r="Z16" s="64"/>
      <c r="AA16" s="64"/>
      <c r="AB16" s="64"/>
      <c r="AC16" s="64"/>
      <c r="AD16" s="64"/>
      <c r="AE16" s="64"/>
    </row>
    <row r="17" spans="1:31" ht="17.45" customHeight="1" x14ac:dyDescent="0.25">
      <c r="A17" s="579" t="s">
        <v>0</v>
      </c>
      <c r="E17" s="582">
        <f>AVERAGE(I39:I43)</f>
        <v>2.3559999999999999</v>
      </c>
      <c r="F17" s="581" t="s">
        <v>0</v>
      </c>
      <c r="G17" s="577"/>
      <c r="H17" s="577"/>
      <c r="I17" s="579"/>
      <c r="J17" s="582">
        <f>AVERAGE(I59:I62)</f>
        <v>2.5925000000000002</v>
      </c>
      <c r="K17" s="577"/>
      <c r="L17" s="577"/>
      <c r="M17" s="577"/>
      <c r="N17" s="577"/>
      <c r="O17" s="577"/>
      <c r="T17" s="509" t="s">
        <v>649</v>
      </c>
      <c r="U17" s="64"/>
      <c r="V17" s="64"/>
      <c r="W17" s="64"/>
      <c r="X17" s="64"/>
      <c r="Y17" s="64"/>
      <c r="Z17" s="64"/>
      <c r="AA17" s="64"/>
      <c r="AB17" s="64"/>
      <c r="AC17" s="64"/>
      <c r="AD17" s="64"/>
      <c r="AE17" s="64"/>
    </row>
    <row r="18" spans="1:31" ht="17.45" customHeight="1" x14ac:dyDescent="0.25">
      <c r="A18" s="579" t="s">
        <v>1</v>
      </c>
      <c r="E18" s="582">
        <f>_xlfn.STDEV.S(I39:I43)</f>
        <v>0.36080465628924618</v>
      </c>
      <c r="F18" s="581" t="s">
        <v>1</v>
      </c>
      <c r="G18" s="577"/>
      <c r="H18" s="577"/>
      <c r="I18" s="579"/>
      <c r="J18" s="582">
        <f>_xlfn.STDEV.S(I59:I62)</f>
        <v>0.45389976867145365</v>
      </c>
      <c r="K18" s="577"/>
      <c r="L18" s="577"/>
      <c r="M18" s="577"/>
      <c r="N18" s="577"/>
      <c r="O18" s="577"/>
      <c r="T18" s="509" t="s">
        <v>650</v>
      </c>
      <c r="U18" s="509"/>
      <c r="V18" s="509"/>
      <c r="W18" s="509"/>
      <c r="X18" s="509"/>
      <c r="Y18" s="509"/>
      <c r="Z18" s="509"/>
      <c r="AA18" s="509"/>
      <c r="AB18" s="509"/>
      <c r="AC18" s="509"/>
      <c r="AD18" s="509"/>
      <c r="AE18" s="509"/>
    </row>
    <row r="19" spans="1:31" ht="17.45" customHeight="1" x14ac:dyDescent="0.25">
      <c r="A19" s="579" t="s">
        <v>16</v>
      </c>
      <c r="E19" s="583">
        <f>(E18/E17)*100</f>
        <v>15.314289316181927</v>
      </c>
      <c r="F19" s="581" t="s">
        <v>16</v>
      </c>
      <c r="G19" s="577"/>
      <c r="H19" s="577"/>
      <c r="I19" s="579"/>
      <c r="J19" s="583">
        <f>(J18/J17)*100</f>
        <v>17.508187798320293</v>
      </c>
      <c r="K19" s="577"/>
      <c r="L19" s="577"/>
      <c r="M19" s="577"/>
      <c r="N19" s="577"/>
      <c r="O19" s="577"/>
      <c r="T19" s="64" t="s">
        <v>651</v>
      </c>
      <c r="U19" s="64"/>
      <c r="V19" s="64"/>
      <c r="W19" s="64"/>
      <c r="X19" s="64"/>
      <c r="Y19" s="64"/>
      <c r="Z19" s="64"/>
      <c r="AA19" s="64"/>
      <c r="AB19" s="64"/>
      <c r="AC19" s="64"/>
      <c r="AD19" s="64"/>
      <c r="AE19" s="64"/>
    </row>
    <row r="20" spans="1:31" ht="17.45" customHeight="1" x14ac:dyDescent="0.25">
      <c r="A20" s="579" t="s">
        <v>2</v>
      </c>
      <c r="E20" s="659" t="str">
        <f>IF(E19&gt;25,"Mediana","Média")</f>
        <v>Média</v>
      </c>
      <c r="F20" s="581" t="s">
        <v>2</v>
      </c>
      <c r="G20" s="577"/>
      <c r="H20" s="577"/>
      <c r="I20" s="579"/>
      <c r="J20" s="659" t="str">
        <f>IF(J19&gt;25,"Mediana","Média")</f>
        <v>Média</v>
      </c>
      <c r="K20" s="577"/>
      <c r="L20" s="577"/>
      <c r="M20" s="577"/>
      <c r="N20" s="577"/>
      <c r="O20" s="577"/>
      <c r="T20" s="1015" t="s">
        <v>652</v>
      </c>
      <c r="U20" s="1015"/>
      <c r="V20" s="1015"/>
      <c r="W20" s="1015"/>
      <c r="X20" s="1015"/>
      <c r="Y20" s="1015"/>
      <c r="Z20" s="1015"/>
      <c r="AA20" s="1015"/>
      <c r="AB20" s="1015"/>
      <c r="AC20" s="1015"/>
      <c r="AD20" s="1015"/>
      <c r="AE20" s="1015"/>
    </row>
    <row r="21" spans="1:31" ht="17.45" customHeight="1" x14ac:dyDescent="0.25">
      <c r="A21" s="579" t="s">
        <v>3</v>
      </c>
      <c r="E21" s="582">
        <f>MIN(I39:I44)</f>
        <v>1.99</v>
      </c>
      <c r="F21" s="581" t="s">
        <v>3</v>
      </c>
      <c r="G21" s="577"/>
      <c r="H21" s="577"/>
      <c r="I21" s="579"/>
      <c r="J21" s="582">
        <f>MIN(I57:I63)</f>
        <v>1.55</v>
      </c>
      <c r="K21" s="577"/>
      <c r="L21" s="577"/>
      <c r="M21" s="577"/>
      <c r="N21" s="577"/>
      <c r="O21" s="577"/>
      <c r="T21" s="1015"/>
      <c r="U21" s="1015"/>
      <c r="V21" s="1015"/>
      <c r="W21" s="1015"/>
      <c r="X21" s="1015"/>
      <c r="Y21" s="1015"/>
      <c r="Z21" s="1015"/>
      <c r="AA21" s="1015"/>
      <c r="AB21" s="1015"/>
      <c r="AC21" s="1015"/>
      <c r="AD21" s="1015"/>
      <c r="AE21" s="1015"/>
    </row>
    <row r="22" spans="1:31" ht="17.45" customHeight="1" x14ac:dyDescent="0.25">
      <c r="E22" s="585"/>
      <c r="F22" s="581"/>
      <c r="G22" s="577"/>
      <c r="H22" s="577"/>
      <c r="I22" s="579"/>
      <c r="J22" s="585"/>
      <c r="K22" s="577"/>
      <c r="L22" s="577"/>
      <c r="M22" s="577"/>
      <c r="N22" s="577"/>
      <c r="O22" s="577"/>
    </row>
    <row r="23" spans="1:31" x14ac:dyDescent="0.25">
      <c r="E23" s="585"/>
      <c r="F23" s="577"/>
      <c r="G23" s="577"/>
      <c r="H23" s="577"/>
      <c r="I23" s="577"/>
      <c r="J23" s="577"/>
      <c r="K23" s="577"/>
      <c r="L23" s="577"/>
      <c r="M23" s="577"/>
      <c r="N23" s="577"/>
      <c r="O23" s="577"/>
    </row>
    <row r="24" spans="1:31" x14ac:dyDescent="0.25">
      <c r="E24" s="585"/>
      <c r="F24" s="577"/>
      <c r="G24" s="577"/>
      <c r="H24" s="577"/>
      <c r="I24" s="577"/>
      <c r="J24" s="577"/>
      <c r="K24" s="577"/>
      <c r="L24" s="577"/>
      <c r="M24" s="577"/>
      <c r="N24" s="577"/>
      <c r="O24" s="577"/>
    </row>
    <row r="25" spans="1:31" ht="36" customHeight="1" thickBot="1" x14ac:dyDescent="0.3">
      <c r="F25" s="577"/>
      <c r="G25" s="577"/>
      <c r="H25" s="577"/>
      <c r="I25" s="577"/>
      <c r="J25" s="577"/>
      <c r="K25" s="577"/>
      <c r="L25" s="577"/>
      <c r="M25" s="577"/>
      <c r="N25" s="577"/>
      <c r="O25" s="577"/>
    </row>
    <row r="26" spans="1:31" ht="15" customHeight="1" thickBot="1" x14ac:dyDescent="0.3">
      <c r="A26" s="1022" t="s">
        <v>4</v>
      </c>
      <c r="B26" s="1024" t="s">
        <v>5</v>
      </c>
      <c r="C26" s="1024" t="s">
        <v>6</v>
      </c>
      <c r="D26" s="1024" t="s">
        <v>7</v>
      </c>
      <c r="E26" s="1024" t="s">
        <v>17</v>
      </c>
      <c r="F26" s="1024" t="s">
        <v>258</v>
      </c>
      <c r="G26" s="1024" t="s">
        <v>8</v>
      </c>
      <c r="H26" s="1020" t="s">
        <v>9</v>
      </c>
      <c r="I26" s="1012" t="s">
        <v>10</v>
      </c>
      <c r="J26" s="1012" t="s">
        <v>43</v>
      </c>
      <c r="K26" s="1013" t="s">
        <v>19</v>
      </c>
      <c r="L26" s="1013" t="s">
        <v>20</v>
      </c>
      <c r="M26" s="1013" t="s">
        <v>11</v>
      </c>
      <c r="N26" s="1013" t="s">
        <v>72</v>
      </c>
      <c r="O26" s="1013"/>
      <c r="P26" s="1012" t="s">
        <v>12</v>
      </c>
      <c r="Q26" s="1012"/>
    </row>
    <row r="27" spans="1:31" s="6" customFormat="1" ht="27" customHeight="1" thickBot="1" x14ac:dyDescent="0.3">
      <c r="A27" s="1023"/>
      <c r="B27" s="1024"/>
      <c r="C27" s="1024"/>
      <c r="D27" s="1024"/>
      <c r="E27" s="1024"/>
      <c r="F27" s="1024"/>
      <c r="G27" s="1024"/>
      <c r="H27" s="1021"/>
      <c r="I27" s="1012"/>
      <c r="J27" s="1012"/>
      <c r="K27" s="1013"/>
      <c r="L27" s="1013"/>
      <c r="M27" s="1014"/>
      <c r="N27" s="1014"/>
      <c r="O27" s="1014"/>
      <c r="P27" s="586" t="s">
        <v>13</v>
      </c>
      <c r="Q27" s="586" t="s">
        <v>14</v>
      </c>
    </row>
    <row r="28" spans="1:31" ht="58.5" customHeight="1" x14ac:dyDescent="0.25">
      <c r="A28" s="1003">
        <v>32</v>
      </c>
      <c r="B28" s="1005" t="s">
        <v>121</v>
      </c>
      <c r="C28" s="1007" t="s">
        <v>21</v>
      </c>
      <c r="D28" s="1007">
        <v>90</v>
      </c>
      <c r="E28" s="612" t="s">
        <v>461</v>
      </c>
      <c r="F28" s="743" t="s">
        <v>458</v>
      </c>
      <c r="G28" s="698" t="s">
        <v>460</v>
      </c>
      <c r="H28" s="743" t="s">
        <v>42</v>
      </c>
      <c r="I28" s="745">
        <v>3.92</v>
      </c>
      <c r="J28" s="1016">
        <f>MEDIAN(I28:I33)</f>
        <v>7.01</v>
      </c>
      <c r="K28" s="613">
        <f>(J28*30%)+J28</f>
        <v>9.1129999999999995</v>
      </c>
      <c r="L28" s="614">
        <f>70%*J28</f>
        <v>4.9069999999999991</v>
      </c>
      <c r="M28" s="589" t="str">
        <f>IF(I28&gt;K$28,"EXCESSIVAMENTE ELEVADO",IF(I28&lt;L$28,"Inexequível","VÁLIDO"))</f>
        <v>Inexequível</v>
      </c>
      <c r="N28" s="590">
        <f>I28/J28</f>
        <v>0.55920114122681885</v>
      </c>
      <c r="O28" s="591" t="s">
        <v>653</v>
      </c>
      <c r="P28" s="1001">
        <f>TRUNC(AVERAGE(I29:I33),2)</f>
        <v>7.05</v>
      </c>
      <c r="Q28" s="991">
        <f>D28*P28</f>
        <v>634.5</v>
      </c>
    </row>
    <row r="29" spans="1:31" ht="108" customHeight="1" x14ac:dyDescent="0.25">
      <c r="A29" s="1004"/>
      <c r="B29" s="1006"/>
      <c r="C29" s="1008"/>
      <c r="D29" s="1008"/>
      <c r="E29" s="592" t="s">
        <v>463</v>
      </c>
      <c r="F29" s="617" t="s">
        <v>458</v>
      </c>
      <c r="G29" s="633" t="s">
        <v>462</v>
      </c>
      <c r="H29" s="617" t="s">
        <v>42</v>
      </c>
      <c r="I29" s="644">
        <v>6.99</v>
      </c>
      <c r="J29" s="1011"/>
      <c r="K29" s="593"/>
      <c r="L29" s="594"/>
      <c r="M29" s="595" t="str">
        <f>IF(I29&gt;K$28,"EXCESSIVAMENTE ELEVADO",IF(I29&lt;L$28,"Inexequível","VÁLIDO"))</f>
        <v>VÁLIDO</v>
      </c>
      <c r="N29" s="596"/>
      <c r="O29" s="402"/>
      <c r="P29" s="1002"/>
      <c r="Q29" s="992"/>
    </row>
    <row r="30" spans="1:31" ht="59.25" customHeight="1" x14ac:dyDescent="0.25">
      <c r="A30" s="1004"/>
      <c r="B30" s="1006"/>
      <c r="C30" s="1008"/>
      <c r="D30" s="1008"/>
      <c r="E30" s="601" t="s">
        <v>464</v>
      </c>
      <c r="F30" s="601" t="s">
        <v>262</v>
      </c>
      <c r="G30" s="602" t="s">
        <v>97</v>
      </c>
      <c r="H30" s="603"/>
      <c r="I30" s="597">
        <v>4.99</v>
      </c>
      <c r="J30" s="1011"/>
      <c r="K30" s="597"/>
      <c r="L30" s="598"/>
      <c r="M30" s="595" t="str">
        <f t="shared" ref="M30:M31" si="0">IF(I30&gt;K$28,"EXCESSIVAMENTE ELEVADO",IF(I30&lt;L$28,"Inexequível","VÁLIDO"))</f>
        <v>VÁLIDO</v>
      </c>
      <c r="N30" s="596"/>
      <c r="O30" s="599"/>
      <c r="P30" s="1002"/>
      <c r="Q30" s="992"/>
      <c r="Y30" s="600"/>
    </row>
    <row r="31" spans="1:31" ht="70.900000000000006" customHeight="1" x14ac:dyDescent="0.25">
      <c r="A31" s="1004"/>
      <c r="B31" s="1006"/>
      <c r="C31" s="1008"/>
      <c r="D31" s="1008"/>
      <c r="E31" s="605" t="s">
        <v>467</v>
      </c>
      <c r="F31" s="605" t="s">
        <v>262</v>
      </c>
      <c r="G31" s="606" t="s">
        <v>167</v>
      </c>
      <c r="H31" s="607"/>
      <c r="I31" s="608">
        <v>7.03</v>
      </c>
      <c r="J31" s="1011"/>
      <c r="K31" s="597"/>
      <c r="L31" s="598"/>
      <c r="M31" s="604" t="str">
        <f t="shared" si="0"/>
        <v>VÁLIDO</v>
      </c>
      <c r="N31" s="596"/>
      <c r="O31" s="599"/>
      <c r="P31" s="1002"/>
      <c r="Q31" s="992"/>
      <c r="Y31" s="600"/>
    </row>
    <row r="32" spans="1:31" ht="70.900000000000006" customHeight="1" x14ac:dyDescent="0.25">
      <c r="A32" s="1004"/>
      <c r="B32" s="1006"/>
      <c r="C32" s="1008"/>
      <c r="D32" s="1008"/>
      <c r="E32" s="601" t="s">
        <v>466</v>
      </c>
      <c r="F32" s="601" t="s">
        <v>262</v>
      </c>
      <c r="G32" s="602" t="s">
        <v>465</v>
      </c>
      <c r="H32" s="603"/>
      <c r="I32" s="597">
        <v>7.49</v>
      </c>
      <c r="J32" s="1011"/>
      <c r="K32" s="597"/>
      <c r="L32" s="598"/>
      <c r="M32" s="604" t="str">
        <f>IF(I32&gt;K$28,"EXCESSIVAMENTE ELEVADO",IF(I32&lt;L$28,"Inexequível","VÁLIDO"))</f>
        <v>VÁLIDO</v>
      </c>
      <c r="N32" s="596"/>
      <c r="O32" s="599"/>
      <c r="P32" s="1002"/>
      <c r="Q32" s="992"/>
      <c r="Y32" s="600"/>
    </row>
    <row r="33" spans="1:25" ht="70.900000000000006" customHeight="1" thickBot="1" x14ac:dyDescent="0.3">
      <c r="A33" s="1004"/>
      <c r="B33" s="1006"/>
      <c r="C33" s="1008"/>
      <c r="D33" s="1008"/>
      <c r="E33" s="670" t="s">
        <v>459</v>
      </c>
      <c r="F33" s="758" t="s">
        <v>458</v>
      </c>
      <c r="G33" s="759" t="s">
        <v>457</v>
      </c>
      <c r="H33" s="639" t="s">
        <v>42</v>
      </c>
      <c r="I33" s="640">
        <v>8.77</v>
      </c>
      <c r="J33" s="1011"/>
      <c r="K33" s="608"/>
      <c r="L33" s="609"/>
      <c r="M33" s="604" t="str">
        <f>IF(I33&gt;K$28,"EXCESSIVAMENTE ELEVADO",IF(I33&lt;L$28,"Inexequível","VÁLIDO"))</f>
        <v>VÁLIDO</v>
      </c>
      <c r="N33" s="596"/>
      <c r="O33" s="599"/>
      <c r="P33" s="1002"/>
      <c r="Q33" s="992"/>
      <c r="Y33" s="600"/>
    </row>
    <row r="34" spans="1:25" ht="77.25" customHeight="1" x14ac:dyDescent="0.25">
      <c r="A34" s="690"/>
      <c r="B34" s="671"/>
      <c r="C34" s="672"/>
      <c r="D34" s="673"/>
      <c r="E34" s="611" t="s">
        <v>473</v>
      </c>
      <c r="F34" s="698" t="s">
        <v>470</v>
      </c>
      <c r="G34" s="753" t="s">
        <v>469</v>
      </c>
      <c r="H34" s="698" t="s">
        <v>302</v>
      </c>
      <c r="I34" s="754">
        <v>1.33</v>
      </c>
      <c r="J34" s="674"/>
      <c r="K34" s="613"/>
      <c r="L34" s="614"/>
      <c r="M34" s="675" t="str">
        <f>IF(I34&gt;K$36,"EXCESSIVAMENTE ELEVADO",IF(I34&lt;L$36,"INEXEQUÍVEL","VÁLIDO"))</f>
        <v>INEXEQUÍVEL</v>
      </c>
      <c r="N34" s="676">
        <f>I34/J36</f>
        <v>0.51193225558121636</v>
      </c>
      <c r="O34" s="400" t="s">
        <v>525</v>
      </c>
      <c r="P34" s="677"/>
      <c r="Q34" s="678"/>
      <c r="Y34" s="600"/>
    </row>
    <row r="35" spans="1:25" ht="47.25" customHeight="1" x14ac:dyDescent="0.25">
      <c r="A35" s="660"/>
      <c r="B35" s="661"/>
      <c r="C35" s="662"/>
      <c r="D35" s="663"/>
      <c r="E35" s="592" t="s">
        <v>304</v>
      </c>
      <c r="F35" s="617" t="s">
        <v>458</v>
      </c>
      <c r="G35" s="755" t="s">
        <v>472</v>
      </c>
      <c r="H35" s="617" t="s">
        <v>42</v>
      </c>
      <c r="I35" s="619">
        <v>1.99</v>
      </c>
      <c r="J35" s="664"/>
      <c r="K35" s="597"/>
      <c r="L35" s="598"/>
      <c r="M35" s="669" t="str">
        <f>IF(I35&gt;K$36,"EXCESSIVAMENTE ELEVADO",IF(I35&lt;L$36,"INEXEQUÍVEL","VÁLIDO"))</f>
        <v>VÁLIDO</v>
      </c>
      <c r="N35" s="668"/>
      <c r="O35" s="616"/>
      <c r="P35" s="666"/>
      <c r="Q35" s="665"/>
      <c r="Y35" s="600"/>
    </row>
    <row r="36" spans="1:25" ht="47.25" customHeight="1" x14ac:dyDescent="0.25">
      <c r="A36" s="660">
        <v>33</v>
      </c>
      <c r="B36" s="661" t="s">
        <v>122</v>
      </c>
      <c r="C36" s="662" t="s">
        <v>6</v>
      </c>
      <c r="D36" s="663">
        <v>186</v>
      </c>
      <c r="E36" s="653" t="s">
        <v>477</v>
      </c>
      <c r="F36" s="617" t="s">
        <v>262</v>
      </c>
      <c r="G36" s="618" t="s">
        <v>476</v>
      </c>
      <c r="H36" s="617"/>
      <c r="I36" s="619">
        <v>2.39</v>
      </c>
      <c r="J36" s="664">
        <f>AVERAGE(I34:I38)</f>
        <v>2.5979999999999999</v>
      </c>
      <c r="K36" s="597">
        <f>(J36*30%)+J36</f>
        <v>3.3773999999999997</v>
      </c>
      <c r="L36" s="598">
        <f>70%*J36</f>
        <v>1.8185999999999998</v>
      </c>
      <c r="M36" s="669" t="str">
        <f>IF(I36&gt;K$36,"EXCESSIVAMENTE ELEVADO",IF(I36&lt;L$36,"INEXEQUÍVEL","VÁLIDO"))</f>
        <v>VÁLIDO</v>
      </c>
      <c r="N36" s="668"/>
      <c r="O36" s="616"/>
      <c r="P36" s="666">
        <f>TRUNC(MEDIAN(I35:I37),2)</f>
        <v>2.39</v>
      </c>
      <c r="Q36" s="665">
        <f>D36*P36</f>
        <v>444.54</v>
      </c>
      <c r="Y36" s="600"/>
    </row>
    <row r="37" spans="1:25" ht="47.25" customHeight="1" x14ac:dyDescent="0.25">
      <c r="A37" s="660"/>
      <c r="B37" s="661"/>
      <c r="C37" s="662"/>
      <c r="D37" s="663"/>
      <c r="E37" s="620" t="s">
        <v>466</v>
      </c>
      <c r="F37" s="621" t="s">
        <v>262</v>
      </c>
      <c r="G37" s="622" t="s">
        <v>465</v>
      </c>
      <c r="H37" s="617"/>
      <c r="I37" s="619">
        <v>3.29</v>
      </c>
      <c r="J37" s="664"/>
      <c r="K37" s="597"/>
      <c r="L37" s="598"/>
      <c r="M37" s="669" t="str">
        <f>IF(I37&gt;K$36,"EXCESSIVAMENTE ELEVADO",IF(I37&lt;L$36,"INEXEQUÍVEL","VÁLIDO"))</f>
        <v>VÁLIDO</v>
      </c>
      <c r="N37" s="668"/>
      <c r="O37" s="616"/>
      <c r="P37" s="666"/>
      <c r="Q37" s="665"/>
      <c r="Y37" s="600"/>
    </row>
    <row r="38" spans="1:25" ht="52.15" customHeight="1" thickBot="1" x14ac:dyDescent="0.3">
      <c r="A38" s="701"/>
      <c r="B38" s="679"/>
      <c r="C38" s="680"/>
      <c r="D38" s="681"/>
      <c r="E38" s="682" t="s">
        <v>475</v>
      </c>
      <c r="F38" s="648" t="s">
        <v>262</v>
      </c>
      <c r="G38" s="683" t="s">
        <v>474</v>
      </c>
      <c r="H38" s="648"/>
      <c r="I38" s="684">
        <v>3.99</v>
      </c>
      <c r="J38" s="685"/>
      <c r="K38" s="650"/>
      <c r="L38" s="651"/>
      <c r="M38" s="686" t="str">
        <f>IF(I38&gt;K$36,"EXCESSIVAMENTE ELEVADO",IF(I38&lt;L$36,"INEXEQUÍVEL","VÁLIDO"))</f>
        <v>EXCESSIVAMENTE ELEVADO</v>
      </c>
      <c r="N38" s="687">
        <f>(I38-J36)/J36</f>
        <v>0.53579676674364918</v>
      </c>
      <c r="O38" s="261" t="s">
        <v>73</v>
      </c>
      <c r="P38" s="688"/>
      <c r="Q38" s="689"/>
      <c r="Y38" s="600"/>
    </row>
    <row r="39" spans="1:25" ht="47.25" customHeight="1" x14ac:dyDescent="0.25">
      <c r="A39" s="1004">
        <v>34</v>
      </c>
      <c r="B39" s="1006" t="s">
        <v>123</v>
      </c>
      <c r="C39" s="1008" t="s">
        <v>21</v>
      </c>
      <c r="D39" s="1008">
        <v>200</v>
      </c>
      <c r="E39" s="587" t="s">
        <v>473</v>
      </c>
      <c r="F39" s="756" t="s">
        <v>470</v>
      </c>
      <c r="G39" s="757" t="s">
        <v>468</v>
      </c>
      <c r="H39" s="756" t="s">
        <v>302</v>
      </c>
      <c r="I39" s="737">
        <v>2.21</v>
      </c>
      <c r="J39" s="1011">
        <f>AVERAGE(I39:I44)</f>
        <v>2.5883333333333334</v>
      </c>
      <c r="K39" s="627">
        <f>(J39*30%)+J39</f>
        <v>3.3648333333333333</v>
      </c>
      <c r="L39" s="652">
        <f>70%*J39</f>
        <v>1.8118333333333332</v>
      </c>
      <c r="M39" s="615" t="str">
        <f>IF(I39&gt;K$39,"EXCESSIVAMENTE ELEVADO",IF(I39&lt;L$39,"INEXEQUÍVEL","VÁLIDO"))</f>
        <v>VÁLIDO</v>
      </c>
      <c r="N39" s="615"/>
      <c r="O39" s="616"/>
      <c r="P39" s="1002">
        <f>TRUNC(AVERAGE(I39:I43),2)</f>
        <v>2.35</v>
      </c>
      <c r="Q39" s="992">
        <f>P39*D39</f>
        <v>470</v>
      </c>
      <c r="Y39" s="600"/>
    </row>
    <row r="40" spans="1:25" ht="47.25" customHeight="1" x14ac:dyDescent="0.25">
      <c r="A40" s="1004"/>
      <c r="B40" s="1006"/>
      <c r="C40" s="1008"/>
      <c r="D40" s="1008"/>
      <c r="E40" s="592" t="s">
        <v>209</v>
      </c>
      <c r="F40" s="617" t="s">
        <v>458</v>
      </c>
      <c r="G40" s="633" t="s">
        <v>479</v>
      </c>
      <c r="H40" s="617" t="s">
        <v>44</v>
      </c>
      <c r="I40" s="644">
        <v>2.1</v>
      </c>
      <c r="J40" s="1011"/>
      <c r="K40" s="627"/>
      <c r="L40" s="588"/>
      <c r="M40" s="595" t="str">
        <f>IF(I40&gt;K$39,"EXCESSIVAMENTE ELEVADO",IF(I40&lt;L$39,"INEXEQUÍVEL","VÁLIDO"))</f>
        <v>VÁLIDO</v>
      </c>
      <c r="N40" s="615"/>
      <c r="O40" s="616"/>
      <c r="P40" s="1002"/>
      <c r="Q40" s="992"/>
      <c r="Y40" s="600"/>
    </row>
    <row r="41" spans="1:25" ht="39" customHeight="1" x14ac:dyDescent="0.25">
      <c r="A41" s="1004"/>
      <c r="B41" s="1006"/>
      <c r="C41" s="1008"/>
      <c r="D41" s="1008"/>
      <c r="E41" s="592" t="s">
        <v>310</v>
      </c>
      <c r="F41" s="634" t="s">
        <v>458</v>
      </c>
      <c r="G41" s="633" t="s">
        <v>471</v>
      </c>
      <c r="H41" s="634" t="s">
        <v>44</v>
      </c>
      <c r="I41" s="635">
        <v>1.99</v>
      </c>
      <c r="J41" s="1011"/>
      <c r="K41" s="597"/>
      <c r="L41" s="598"/>
      <c r="M41" s="595" t="str">
        <f>IF(I41&gt;K$39,"EXCESSIVAMENTE ELEVADO",IF(I41&lt;L$39,"INEXEQUÍVEL","VÁLIDO"))</f>
        <v>VÁLIDO</v>
      </c>
      <c r="N41" s="615"/>
      <c r="O41" s="616"/>
      <c r="P41" s="1002"/>
      <c r="Q41" s="992"/>
      <c r="Y41" s="600"/>
    </row>
    <row r="42" spans="1:25" ht="39" customHeight="1" x14ac:dyDescent="0.25">
      <c r="A42" s="1004"/>
      <c r="B42" s="1006"/>
      <c r="C42" s="1008"/>
      <c r="D42" s="1008"/>
      <c r="E42" s="628" t="s">
        <v>480</v>
      </c>
      <c r="F42" s="629" t="s">
        <v>262</v>
      </c>
      <c r="G42" s="628" t="s">
        <v>170</v>
      </c>
      <c r="H42" s="629"/>
      <c r="I42" s="630">
        <v>2.79</v>
      </c>
      <c r="J42" s="1011"/>
      <c r="K42" s="608"/>
      <c r="L42" s="609"/>
      <c r="M42" s="595" t="str">
        <f t="shared" ref="M42:M44" si="1">IF(I42&gt;K$39,"EXCESSIVAMENTE ELEVADO",IF(I42&lt;L$39,"INEXEQUÍVEL","VÁLIDO"))</f>
        <v>VÁLIDO</v>
      </c>
      <c r="N42" s="615"/>
      <c r="O42" s="616"/>
      <c r="P42" s="1002"/>
      <c r="Q42" s="992"/>
      <c r="Y42" s="600"/>
    </row>
    <row r="43" spans="1:25" ht="66.75" customHeight="1" x14ac:dyDescent="0.25">
      <c r="A43" s="1004"/>
      <c r="B43" s="1006"/>
      <c r="C43" s="1008"/>
      <c r="D43" s="1008"/>
      <c r="E43" s="628" t="s">
        <v>482</v>
      </c>
      <c r="F43" s="629" t="s">
        <v>262</v>
      </c>
      <c r="G43" s="628" t="s">
        <v>481</v>
      </c>
      <c r="H43" s="629"/>
      <c r="I43" s="630">
        <v>2.69</v>
      </c>
      <c r="J43" s="1011"/>
      <c r="K43" s="608"/>
      <c r="L43" s="609"/>
      <c r="M43" s="595" t="str">
        <f t="shared" si="1"/>
        <v>VÁLIDO</v>
      </c>
      <c r="N43" s="615"/>
      <c r="O43" s="616"/>
      <c r="P43" s="1002"/>
      <c r="Q43" s="992"/>
      <c r="Y43" s="600"/>
    </row>
    <row r="44" spans="1:25" ht="48" customHeight="1" thickBot="1" x14ac:dyDescent="0.3">
      <c r="A44" s="1004"/>
      <c r="B44" s="1006"/>
      <c r="C44" s="1008"/>
      <c r="D44" s="1008"/>
      <c r="E44" s="624" t="s">
        <v>483</v>
      </c>
      <c r="F44" s="624" t="s">
        <v>262</v>
      </c>
      <c r="G44" s="624" t="s">
        <v>133</v>
      </c>
      <c r="H44" s="631"/>
      <c r="I44" s="632">
        <v>3.75</v>
      </c>
      <c r="J44" s="1011"/>
      <c r="K44" s="608"/>
      <c r="L44" s="609"/>
      <c r="M44" s="604" t="str">
        <f t="shared" si="1"/>
        <v>EXCESSIVAMENTE ELEVADO</v>
      </c>
      <c r="N44" s="610">
        <f>(I44-J39)/J39</f>
        <v>0.44880875724404379</v>
      </c>
      <c r="O44" s="278" t="s">
        <v>73</v>
      </c>
      <c r="P44" s="1002"/>
      <c r="Q44" s="992"/>
      <c r="Y44" s="600"/>
    </row>
    <row r="45" spans="1:25" ht="47.25" customHeight="1" x14ac:dyDescent="0.25">
      <c r="A45" s="690"/>
      <c r="B45" s="671"/>
      <c r="C45" s="673"/>
      <c r="D45" s="673"/>
      <c r="E45" s="612" t="s">
        <v>484</v>
      </c>
      <c r="F45" s="697" t="s">
        <v>458</v>
      </c>
      <c r="G45" s="698" t="s">
        <v>479</v>
      </c>
      <c r="H45" s="697"/>
      <c r="I45" s="699">
        <v>4.6500000000000004</v>
      </c>
      <c r="J45" s="674"/>
      <c r="K45" s="625"/>
      <c r="L45" s="626"/>
      <c r="M45" s="623" t="str">
        <f t="shared" ref="M45:M50" si="2">IF(I45&gt;K$47,"EXCESSIVAMENTE ELEVADO",IF(I45&lt;L$47,"INEXEQUÍVEL","VÁLIDO"))</f>
        <v>VÁLIDO</v>
      </c>
      <c r="N45" s="615"/>
      <c r="O45" s="616"/>
      <c r="P45" s="677"/>
      <c r="Q45" s="678"/>
      <c r="Y45" s="600"/>
    </row>
    <row r="46" spans="1:25" ht="47.25" customHeight="1" x14ac:dyDescent="0.25">
      <c r="A46" s="660"/>
      <c r="B46" s="661"/>
      <c r="C46" s="663"/>
      <c r="D46" s="663"/>
      <c r="E46" s="633" t="s">
        <v>477</v>
      </c>
      <c r="F46" s="634" t="s">
        <v>262</v>
      </c>
      <c r="G46" s="633" t="s">
        <v>476</v>
      </c>
      <c r="H46" s="634"/>
      <c r="I46" s="635">
        <v>4.99</v>
      </c>
      <c r="J46" s="664"/>
      <c r="K46" s="627"/>
      <c r="L46" s="588"/>
      <c r="M46" s="647" t="str">
        <f t="shared" si="2"/>
        <v>VÁLIDO</v>
      </c>
      <c r="N46" s="615"/>
      <c r="O46" s="616"/>
      <c r="P46" s="666"/>
      <c r="Q46" s="665"/>
      <c r="Y46" s="600"/>
    </row>
    <row r="47" spans="1:25" ht="43.5" customHeight="1" x14ac:dyDescent="0.25">
      <c r="A47" s="660">
        <v>35</v>
      </c>
      <c r="B47" s="661" t="s">
        <v>124</v>
      </c>
      <c r="C47" s="663" t="s">
        <v>21</v>
      </c>
      <c r="D47" s="663">
        <v>100</v>
      </c>
      <c r="E47" s="592" t="s">
        <v>209</v>
      </c>
      <c r="F47" s="634" t="s">
        <v>458</v>
      </c>
      <c r="G47" s="633" t="s">
        <v>478</v>
      </c>
      <c r="H47" s="634"/>
      <c r="I47" s="635">
        <v>5</v>
      </c>
      <c r="J47" s="664">
        <f>AVERAGE(I45:I50)</f>
        <v>6.5533333333333337</v>
      </c>
      <c r="K47" s="608">
        <f>(J47*30%)+J47</f>
        <v>8.5193333333333339</v>
      </c>
      <c r="L47" s="609">
        <f>70%*J47</f>
        <v>4.5873333333333335</v>
      </c>
      <c r="M47" s="636" t="str">
        <f t="shared" si="2"/>
        <v>VÁLIDO</v>
      </c>
      <c r="N47" s="615"/>
      <c r="O47" s="616"/>
      <c r="P47" s="666">
        <f>TRUNC(MEDIAN(I45:I49),2)</f>
        <v>5</v>
      </c>
      <c r="Q47" s="665">
        <f>P47*D47</f>
        <v>500</v>
      </c>
      <c r="Y47" s="600"/>
    </row>
    <row r="48" spans="1:25" ht="43.5" customHeight="1" x14ac:dyDescent="0.25">
      <c r="A48" s="660"/>
      <c r="B48" s="661"/>
      <c r="C48" s="663"/>
      <c r="D48" s="663"/>
      <c r="E48" s="693" t="s">
        <v>473</v>
      </c>
      <c r="F48" s="700" t="s">
        <v>470</v>
      </c>
      <c r="G48" s="700" t="s">
        <v>468</v>
      </c>
      <c r="H48" s="617"/>
      <c r="I48" s="644">
        <v>7.5</v>
      </c>
      <c r="J48" s="664"/>
      <c r="K48" s="608"/>
      <c r="L48" s="609"/>
      <c r="M48" s="636" t="str">
        <f t="shared" si="2"/>
        <v>VÁLIDO</v>
      </c>
      <c r="N48" s="615"/>
      <c r="O48" s="616"/>
      <c r="P48" s="666"/>
      <c r="Q48" s="665"/>
      <c r="Y48" s="600"/>
    </row>
    <row r="49" spans="1:25" ht="43.5" customHeight="1" x14ac:dyDescent="0.25">
      <c r="A49" s="660"/>
      <c r="B49" s="661"/>
      <c r="C49" s="663"/>
      <c r="D49" s="663"/>
      <c r="E49" s="617" t="s">
        <v>487</v>
      </c>
      <c r="F49" s="617" t="s">
        <v>262</v>
      </c>
      <c r="G49" s="617" t="s">
        <v>149</v>
      </c>
      <c r="H49" s="643"/>
      <c r="I49" s="644">
        <v>8.39</v>
      </c>
      <c r="J49" s="664"/>
      <c r="K49" s="608"/>
      <c r="L49" s="609"/>
      <c r="M49" s="636" t="str">
        <f t="shared" si="2"/>
        <v>VÁLIDO</v>
      </c>
      <c r="N49" s="615"/>
      <c r="O49" s="616"/>
      <c r="P49" s="666"/>
      <c r="Q49" s="665"/>
      <c r="Y49" s="600"/>
    </row>
    <row r="50" spans="1:25" ht="42.6" customHeight="1" thickBot="1" x14ac:dyDescent="0.3">
      <c r="A50" s="660"/>
      <c r="B50" s="661"/>
      <c r="C50" s="663"/>
      <c r="D50" s="663"/>
      <c r="E50" s="694" t="s">
        <v>486</v>
      </c>
      <c r="F50" s="695" t="s">
        <v>262</v>
      </c>
      <c r="G50" s="694" t="s">
        <v>485</v>
      </c>
      <c r="H50" s="695"/>
      <c r="I50" s="696">
        <v>8.7899999999999991</v>
      </c>
      <c r="J50" s="664"/>
      <c r="K50" s="608"/>
      <c r="L50" s="609"/>
      <c r="M50" s="604" t="str">
        <f t="shared" si="2"/>
        <v>EXCESSIVAMENTE ELEVADO</v>
      </c>
      <c r="N50" s="610">
        <f>(I50-J47)/J47</f>
        <v>0.34130213631739553</v>
      </c>
      <c r="O50" s="278" t="s">
        <v>73</v>
      </c>
      <c r="P50" s="692"/>
      <c r="Q50" s="665"/>
      <c r="Y50" s="600"/>
    </row>
    <row r="51" spans="1:25" ht="94.5" customHeight="1" x14ac:dyDescent="0.25">
      <c r="A51" s="1003">
        <v>36</v>
      </c>
      <c r="B51" s="1005" t="s">
        <v>125</v>
      </c>
      <c r="C51" s="1007" t="s">
        <v>21</v>
      </c>
      <c r="D51" s="1007">
        <v>100</v>
      </c>
      <c r="E51" s="612" t="s">
        <v>488</v>
      </c>
      <c r="F51" s="697" t="s">
        <v>458</v>
      </c>
      <c r="G51" s="698" t="s">
        <v>479</v>
      </c>
      <c r="H51" s="697" t="s">
        <v>44</v>
      </c>
      <c r="I51" s="699">
        <v>4.5</v>
      </c>
      <c r="J51" s="1009">
        <f>AVERAGE(I51:I56)</f>
        <v>4.0583333333333336</v>
      </c>
      <c r="K51" s="608">
        <f>(J51*30%)+J51</f>
        <v>5.2758333333333338</v>
      </c>
      <c r="L51" s="608">
        <f>70%*J51</f>
        <v>2.8408333333333333</v>
      </c>
      <c r="M51" s="710" t="str">
        <f>IF(I51&gt;K$51,"EXCESSIVAMENTE ELEVADO",IF(I51&lt;L$51,"INEXEQUÍVEL","VÁLIDO"))</f>
        <v>VÁLIDO</v>
      </c>
      <c r="N51" s="615"/>
      <c r="O51" s="616"/>
      <c r="P51" s="1002">
        <f>TRUNC(AVERAGE(I51:I56),2)</f>
        <v>4.05</v>
      </c>
      <c r="Q51" s="991">
        <f>P51*D51</f>
        <v>405</v>
      </c>
      <c r="Y51" s="600"/>
    </row>
    <row r="52" spans="1:25" ht="47.25" customHeight="1" x14ac:dyDescent="0.25">
      <c r="A52" s="1004"/>
      <c r="B52" s="1006"/>
      <c r="C52" s="1008"/>
      <c r="D52" s="1008"/>
      <c r="E52" s="592" t="s">
        <v>489</v>
      </c>
      <c r="F52" s="617" t="s">
        <v>458</v>
      </c>
      <c r="G52" s="633" t="s">
        <v>490</v>
      </c>
      <c r="H52" s="617" t="s">
        <v>44</v>
      </c>
      <c r="I52" s="644">
        <v>4.8600000000000003</v>
      </c>
      <c r="J52" s="1010"/>
      <c r="K52" s="713"/>
      <c r="L52" s="713"/>
      <c r="M52" s="711" t="str">
        <f>IF(I52&gt;K$51,"EXCESSIVAMENTE ELEVADO",IF(I52&lt;L$51,"INEXEQUÍVEL","VÁLIDO"))</f>
        <v>VÁLIDO</v>
      </c>
      <c r="N52" s="615"/>
      <c r="O52" s="616"/>
      <c r="P52" s="1002"/>
      <c r="Q52" s="992"/>
      <c r="Y52" s="600"/>
    </row>
    <row r="53" spans="1:25" ht="62.25" customHeight="1" x14ac:dyDescent="0.25">
      <c r="A53" s="1004"/>
      <c r="B53" s="1006"/>
      <c r="C53" s="1008"/>
      <c r="D53" s="1008"/>
      <c r="E53" s="637" t="s">
        <v>492</v>
      </c>
      <c r="F53" s="624" t="s">
        <v>458</v>
      </c>
      <c r="G53" s="760" t="s">
        <v>491</v>
      </c>
      <c r="H53" s="624" t="s">
        <v>42</v>
      </c>
      <c r="I53" s="646">
        <v>2.97</v>
      </c>
      <c r="J53" s="1010"/>
      <c r="K53" s="713"/>
      <c r="L53" s="713"/>
      <c r="M53" s="711" t="str">
        <f>IF(I53&gt;K$51,"EXCESSIVAMENTE ELEVADO",IF(I53&lt;L$51,"INEXEQUÍVEL","VÁLIDO"))</f>
        <v>VÁLIDO</v>
      </c>
      <c r="N53" s="615"/>
      <c r="O53" s="616"/>
      <c r="P53" s="1002"/>
      <c r="Q53" s="992"/>
      <c r="Y53" s="600"/>
    </row>
    <row r="54" spans="1:25" ht="62.25" customHeight="1" x14ac:dyDescent="0.25">
      <c r="A54" s="1004"/>
      <c r="B54" s="1006"/>
      <c r="C54" s="1008"/>
      <c r="D54" s="1008"/>
      <c r="E54" s="638" t="s">
        <v>494</v>
      </c>
      <c r="F54" s="617" t="s">
        <v>262</v>
      </c>
      <c r="G54" s="633" t="s">
        <v>493</v>
      </c>
      <c r="H54" s="617"/>
      <c r="I54" s="635">
        <v>4.99</v>
      </c>
      <c r="J54" s="1010"/>
      <c r="K54" s="713"/>
      <c r="L54" s="713"/>
      <c r="M54" s="711" t="str">
        <f t="shared" ref="M54:M56" si="3">IF(I54&gt;K$51,"EXCESSIVAMENTE ELEVADO",IF(I54&lt;L$51,"INEXEQUÍVEL","VÁLIDO"))</f>
        <v>VÁLIDO</v>
      </c>
      <c r="N54" s="615"/>
      <c r="O54" s="616"/>
      <c r="P54" s="1002"/>
      <c r="Q54" s="992"/>
      <c r="Y54" s="600"/>
    </row>
    <row r="55" spans="1:25" ht="62.25" customHeight="1" x14ac:dyDescent="0.25">
      <c r="A55" s="1004"/>
      <c r="B55" s="1006"/>
      <c r="C55" s="1008"/>
      <c r="D55" s="1008"/>
      <c r="E55" s="638" t="s">
        <v>496</v>
      </c>
      <c r="F55" s="617" t="s">
        <v>262</v>
      </c>
      <c r="G55" s="633" t="s">
        <v>495</v>
      </c>
      <c r="H55" s="617"/>
      <c r="I55" s="635">
        <v>2.99</v>
      </c>
      <c r="J55" s="1010"/>
      <c r="K55" s="713"/>
      <c r="L55" s="713"/>
      <c r="M55" s="711" t="str">
        <f t="shared" si="3"/>
        <v>VÁLIDO</v>
      </c>
      <c r="N55" s="615"/>
      <c r="O55" s="616"/>
      <c r="P55" s="1002"/>
      <c r="Q55" s="992"/>
      <c r="Y55" s="600"/>
    </row>
    <row r="56" spans="1:25" ht="72" customHeight="1" thickBot="1" x14ac:dyDescent="0.3">
      <c r="A56" s="1004"/>
      <c r="B56" s="1006"/>
      <c r="C56" s="1008"/>
      <c r="D56" s="1008"/>
      <c r="E56" s="639" t="s">
        <v>497</v>
      </c>
      <c r="F56" s="639" t="s">
        <v>262</v>
      </c>
      <c r="G56" s="639" t="s">
        <v>149</v>
      </c>
      <c r="H56" s="639"/>
      <c r="I56" s="640">
        <v>4.04</v>
      </c>
      <c r="J56" s="1010"/>
      <c r="K56" s="713"/>
      <c r="L56" s="713"/>
      <c r="M56" s="712" t="str">
        <f t="shared" si="3"/>
        <v>VÁLIDO</v>
      </c>
      <c r="N56" s="615"/>
      <c r="O56" s="616"/>
      <c r="P56" s="1002"/>
      <c r="Q56" s="992"/>
      <c r="Y56" s="600"/>
    </row>
    <row r="57" spans="1:25" ht="47.25" customHeight="1" x14ac:dyDescent="0.25">
      <c r="A57" s="690"/>
      <c r="B57" s="671"/>
      <c r="C57" s="673"/>
      <c r="D57" s="673"/>
      <c r="E57" s="704" t="s">
        <v>209</v>
      </c>
      <c r="F57" s="697" t="s">
        <v>262</v>
      </c>
      <c r="G57" s="698" t="s">
        <v>499</v>
      </c>
      <c r="H57" s="761" t="s">
        <v>44</v>
      </c>
      <c r="I57" s="691">
        <v>1.55</v>
      </c>
      <c r="J57" s="707"/>
      <c r="K57" s="715"/>
      <c r="L57" s="626"/>
      <c r="M57" s="722" t="str">
        <f t="shared" ref="M57:M63" si="4">IF(I57&gt;K$60,"EXCESSIVAMENTE ELEVADO",IF(I57&lt;L$60,"INEXEQUÍVEL","VÁLIDO"))</f>
        <v>INEXEQUÍVEL</v>
      </c>
      <c r="N57" s="719">
        <f>I57/J60</f>
        <v>0.62862108922363846</v>
      </c>
      <c r="O57" s="706" t="s">
        <v>525</v>
      </c>
      <c r="P57" s="702"/>
      <c r="Q57" s="678"/>
      <c r="Y57" s="600"/>
    </row>
    <row r="58" spans="1:25" ht="87.75" customHeight="1" x14ac:dyDescent="0.25">
      <c r="A58" s="660"/>
      <c r="B58" s="661"/>
      <c r="C58" s="663"/>
      <c r="D58" s="663"/>
      <c r="E58" s="717" t="s">
        <v>500</v>
      </c>
      <c r="F58" s="617" t="s">
        <v>458</v>
      </c>
      <c r="G58" s="633" t="s">
        <v>499</v>
      </c>
      <c r="H58" s="643" t="s">
        <v>44</v>
      </c>
      <c r="I58" s="644">
        <v>1.55</v>
      </c>
      <c r="J58" s="708"/>
      <c r="K58" s="714"/>
      <c r="L58" s="652"/>
      <c r="M58" s="723" t="str">
        <f t="shared" si="4"/>
        <v>INEXEQUÍVEL</v>
      </c>
      <c r="N58" s="720">
        <f>I58/J60</f>
        <v>0.62862108922363846</v>
      </c>
      <c r="O58" s="279" t="s">
        <v>525</v>
      </c>
      <c r="P58" s="703"/>
      <c r="Q58" s="665"/>
      <c r="Y58" s="600"/>
    </row>
    <row r="59" spans="1:25" ht="47.25" customHeight="1" x14ac:dyDescent="0.25">
      <c r="A59" s="660"/>
      <c r="B59" s="661"/>
      <c r="C59" s="663"/>
      <c r="D59" s="663"/>
      <c r="E59" s="592" t="s">
        <v>304</v>
      </c>
      <c r="F59" s="617" t="s">
        <v>458</v>
      </c>
      <c r="G59" s="760" t="s">
        <v>472</v>
      </c>
      <c r="H59" s="643" t="s">
        <v>44</v>
      </c>
      <c r="I59" s="644">
        <v>1.99</v>
      </c>
      <c r="J59" s="708"/>
      <c r="K59" s="713"/>
      <c r="L59" s="652"/>
      <c r="M59" s="723" t="str">
        <f t="shared" si="4"/>
        <v>VÁLIDO</v>
      </c>
      <c r="N59" s="721"/>
      <c r="O59" s="641"/>
      <c r="P59" s="703"/>
      <c r="Q59" s="665"/>
      <c r="Y59" s="600"/>
    </row>
    <row r="60" spans="1:25" ht="33" x14ac:dyDescent="0.25">
      <c r="A60" s="660">
        <v>37</v>
      </c>
      <c r="B60" s="661" t="s">
        <v>126</v>
      </c>
      <c r="C60" s="663" t="s">
        <v>21</v>
      </c>
      <c r="D60" s="663">
        <v>70</v>
      </c>
      <c r="E60" s="718" t="s">
        <v>473</v>
      </c>
      <c r="F60" s="762" t="s">
        <v>470</v>
      </c>
      <c r="G60" s="633" t="s">
        <v>498</v>
      </c>
      <c r="H60" s="763" t="s">
        <v>302</v>
      </c>
      <c r="I60" s="644">
        <v>2.5</v>
      </c>
      <c r="J60" s="708">
        <f>AVERAGE(I57:I63)</f>
        <v>2.4657142857142857</v>
      </c>
      <c r="K60" s="713">
        <f>(J60*30%)+J60</f>
        <v>3.2054285714285715</v>
      </c>
      <c r="L60" s="652">
        <f>70%*J60</f>
        <v>1.726</v>
      </c>
      <c r="M60" s="723" t="str">
        <f t="shared" si="4"/>
        <v>VÁLIDO</v>
      </c>
      <c r="N60" s="721"/>
      <c r="O60" s="641"/>
      <c r="P60" s="703">
        <f>TRUNC(AVERAGE(I59:I62),2)</f>
        <v>2.59</v>
      </c>
      <c r="Q60" s="665">
        <f>P60*D60</f>
        <v>181.29999999999998</v>
      </c>
      <c r="Y60" s="600"/>
    </row>
    <row r="61" spans="1:25" ht="47.25" customHeight="1" x14ac:dyDescent="0.25">
      <c r="A61" s="660"/>
      <c r="B61" s="661"/>
      <c r="C61" s="663"/>
      <c r="D61" s="663"/>
      <c r="E61" s="638" t="s">
        <v>501</v>
      </c>
      <c r="F61" s="617" t="s">
        <v>262</v>
      </c>
      <c r="G61" s="642" t="s">
        <v>139</v>
      </c>
      <c r="H61" s="643"/>
      <c r="I61" s="644">
        <v>2.89</v>
      </c>
      <c r="J61" s="708"/>
      <c r="K61" s="713"/>
      <c r="L61" s="652"/>
      <c r="M61" s="723" t="str">
        <f t="shared" si="4"/>
        <v>VÁLIDO</v>
      </c>
      <c r="N61" s="721"/>
      <c r="O61" s="641"/>
      <c r="P61" s="703"/>
      <c r="Q61" s="665"/>
      <c r="Y61" s="600"/>
    </row>
    <row r="62" spans="1:25" ht="37.15" customHeight="1" x14ac:dyDescent="0.25">
      <c r="A62" s="660"/>
      <c r="B62" s="661"/>
      <c r="C62" s="663"/>
      <c r="D62" s="663"/>
      <c r="E62" s="617" t="s">
        <v>503</v>
      </c>
      <c r="F62" s="617" t="s">
        <v>262</v>
      </c>
      <c r="G62" s="617" t="s">
        <v>502</v>
      </c>
      <c r="H62" s="643"/>
      <c r="I62" s="705">
        <v>2.99</v>
      </c>
      <c r="J62" s="708"/>
      <c r="K62" s="713"/>
      <c r="L62" s="652"/>
      <c r="M62" s="723" t="str">
        <f t="shared" si="4"/>
        <v>VÁLIDO</v>
      </c>
      <c r="N62" s="721"/>
      <c r="O62" s="641"/>
      <c r="P62" s="703"/>
      <c r="Q62" s="665"/>
      <c r="Y62" s="600"/>
    </row>
    <row r="63" spans="1:25" ht="46.9" customHeight="1" thickBot="1" x14ac:dyDescent="0.3">
      <c r="A63" s="660"/>
      <c r="B63" s="661"/>
      <c r="C63" s="663"/>
      <c r="D63" s="663"/>
      <c r="E63" s="695" t="s">
        <v>482</v>
      </c>
      <c r="F63" s="695" t="s">
        <v>262</v>
      </c>
      <c r="G63" s="730" t="s">
        <v>481</v>
      </c>
      <c r="H63" s="731"/>
      <c r="I63" s="696">
        <v>3.79</v>
      </c>
      <c r="J63" s="708"/>
      <c r="K63" s="713"/>
      <c r="L63" s="652"/>
      <c r="M63" s="732" t="str">
        <f t="shared" si="4"/>
        <v>EXCESSIVAMENTE ELEVADO</v>
      </c>
      <c r="N63" s="720">
        <f>(I63-J60)/J60</f>
        <v>0.5370799536500579</v>
      </c>
      <c r="O63" s="280" t="s">
        <v>73</v>
      </c>
      <c r="P63" s="703"/>
      <c r="Q63" s="665"/>
      <c r="Y63" s="600"/>
    </row>
    <row r="64" spans="1:25" ht="76.5" customHeight="1" x14ac:dyDescent="0.25">
      <c r="A64" s="993">
        <v>38</v>
      </c>
      <c r="B64" s="995" t="s">
        <v>127</v>
      </c>
      <c r="C64" s="997" t="s">
        <v>21</v>
      </c>
      <c r="D64" s="997">
        <v>100</v>
      </c>
      <c r="E64" s="733" t="s">
        <v>456</v>
      </c>
      <c r="F64" s="764" t="s">
        <v>512</v>
      </c>
      <c r="G64" s="743" t="s">
        <v>455</v>
      </c>
      <c r="H64" s="765" t="s">
        <v>44</v>
      </c>
      <c r="I64" s="766">
        <v>7.5</v>
      </c>
      <c r="J64" s="999">
        <f>AVERAGE(I64:I67)</f>
        <v>12.0075</v>
      </c>
      <c r="K64" s="728">
        <f>(J64*30%)+J64</f>
        <v>15.60975</v>
      </c>
      <c r="L64" s="748">
        <f>70%*J64</f>
        <v>8.4052499999999988</v>
      </c>
      <c r="M64" s="750" t="str">
        <f t="shared" ref="M64:M67" si="5">IF(I64&gt;K$64,"EXCESSIVAMENTE ELEVADO",IF(I64&lt;L$64,"INEXEQUÍVEL","VÁLIDO"))</f>
        <v>INEXEQUÍVEL</v>
      </c>
      <c r="N64" s="749">
        <f>I64/J64</f>
        <v>0.62460961898813239</v>
      </c>
      <c r="O64" s="734" t="s">
        <v>525</v>
      </c>
      <c r="P64" s="1001">
        <f>TRUNC(AVERAGE(I65:I67),2)</f>
        <v>13.51</v>
      </c>
      <c r="Q64" s="991">
        <f>P64*D64</f>
        <v>1351</v>
      </c>
      <c r="Y64" s="600"/>
    </row>
    <row r="65" spans="1:25" ht="30" x14ac:dyDescent="0.25">
      <c r="A65" s="994"/>
      <c r="B65" s="996"/>
      <c r="C65" s="998"/>
      <c r="D65" s="998"/>
      <c r="E65" s="725" t="s">
        <v>466</v>
      </c>
      <c r="F65" s="634" t="s">
        <v>262</v>
      </c>
      <c r="G65" s="634" t="s">
        <v>465</v>
      </c>
      <c r="H65" s="634"/>
      <c r="I65" s="635">
        <v>13.99</v>
      </c>
      <c r="J65" s="1000"/>
      <c r="K65" s="729"/>
      <c r="L65" s="724"/>
      <c r="M65" s="751" t="str">
        <f t="shared" si="5"/>
        <v>VÁLIDO</v>
      </c>
      <c r="N65" s="727"/>
      <c r="O65" s="726"/>
      <c r="P65" s="1002"/>
      <c r="Q65" s="992"/>
      <c r="Y65" s="600"/>
    </row>
    <row r="66" spans="1:25" ht="33.6" customHeight="1" x14ac:dyDescent="0.25">
      <c r="A66" s="994"/>
      <c r="B66" s="996"/>
      <c r="C66" s="998"/>
      <c r="D66" s="998"/>
      <c r="E66" s="634" t="s">
        <v>477</v>
      </c>
      <c r="F66" s="634" t="s">
        <v>262</v>
      </c>
      <c r="G66" s="634" t="s">
        <v>476</v>
      </c>
      <c r="H66" s="645"/>
      <c r="I66" s="646">
        <v>11.99</v>
      </c>
      <c r="J66" s="1000"/>
      <c r="K66" s="729"/>
      <c r="L66" s="724"/>
      <c r="M66" s="751" t="str">
        <f t="shared" si="5"/>
        <v>VÁLIDO</v>
      </c>
      <c r="N66" s="727"/>
      <c r="O66" s="726"/>
      <c r="P66" s="1002"/>
      <c r="Q66" s="992"/>
      <c r="Y66" s="600"/>
    </row>
    <row r="67" spans="1:25" ht="37.15" customHeight="1" thickBot="1" x14ac:dyDescent="0.3">
      <c r="A67" s="994"/>
      <c r="B67" s="996"/>
      <c r="C67" s="998"/>
      <c r="D67" s="998"/>
      <c r="E67" s="695" t="s">
        <v>483</v>
      </c>
      <c r="F67" s="695" t="s">
        <v>262</v>
      </c>
      <c r="G67" s="695" t="s">
        <v>133</v>
      </c>
      <c r="H67" s="695"/>
      <c r="I67" s="696">
        <v>14.55</v>
      </c>
      <c r="J67" s="1000"/>
      <c r="K67" s="729"/>
      <c r="L67" s="724"/>
      <c r="M67" s="752" t="str">
        <f t="shared" si="5"/>
        <v>VÁLIDO</v>
      </c>
      <c r="N67" s="735"/>
      <c r="O67" s="736"/>
      <c r="P67" s="1002"/>
      <c r="Q67" s="992"/>
      <c r="Y67" s="600"/>
    </row>
    <row r="68" spans="1:25" ht="47.25" customHeight="1" x14ac:dyDescent="0.25">
      <c r="A68" s="690"/>
      <c r="B68" s="671"/>
      <c r="C68" s="673"/>
      <c r="D68" s="673"/>
      <c r="E68" s="743" t="s">
        <v>509</v>
      </c>
      <c r="F68" s="743" t="s">
        <v>262</v>
      </c>
      <c r="G68" s="743" t="s">
        <v>91</v>
      </c>
      <c r="H68" s="744"/>
      <c r="I68" s="745">
        <v>6.99</v>
      </c>
      <c r="J68" s="707"/>
      <c r="K68" s="715"/>
      <c r="L68" s="625"/>
      <c r="M68" s="746" t="str">
        <f>IF(I68&gt;K$71,"EXCESSIVAMENTE ELEVADO",IF(I68&lt;L$71,"INEXEQUÍVEL","VÁLIDO"))</f>
        <v>INEXEQUÍVEL</v>
      </c>
      <c r="N68" s="667">
        <f>I68/J71</f>
        <v>0.64892464799628646</v>
      </c>
      <c r="O68" s="402" t="s">
        <v>524</v>
      </c>
      <c r="P68" s="677"/>
      <c r="Q68" s="678"/>
      <c r="Y68" s="600"/>
    </row>
    <row r="69" spans="1:25" ht="47.25" customHeight="1" x14ac:dyDescent="0.25">
      <c r="A69" s="660"/>
      <c r="B69" s="661"/>
      <c r="C69" s="663"/>
      <c r="D69" s="663"/>
      <c r="E69" s="653" t="s">
        <v>464</v>
      </c>
      <c r="F69" s="617" t="s">
        <v>262</v>
      </c>
      <c r="G69" s="617" t="s">
        <v>97</v>
      </c>
      <c r="H69" s="617"/>
      <c r="I69" s="644">
        <v>7</v>
      </c>
      <c r="J69" s="708"/>
      <c r="K69" s="713"/>
      <c r="L69" s="627"/>
      <c r="M69" s="746" t="str">
        <f>IF(I69&gt;K$71,"EXCESSIVAMENTE ELEVADO",IF(I69&lt;L$71,"INEXEQUÍVEL","VÁLIDO"))</f>
        <v>INEXEQUÍVEL</v>
      </c>
      <c r="N69" s="667">
        <f>I69/J71</f>
        <v>0.64985300943834123</v>
      </c>
      <c r="O69" s="402" t="s">
        <v>525</v>
      </c>
      <c r="P69" s="666"/>
      <c r="Q69" s="665"/>
      <c r="Y69" s="600"/>
    </row>
    <row r="70" spans="1:25" ht="47.25" customHeight="1" x14ac:dyDescent="0.25">
      <c r="A70" s="660"/>
      <c r="B70" s="661"/>
      <c r="C70" s="663"/>
      <c r="D70" s="663"/>
      <c r="E70" s="621" t="s">
        <v>511</v>
      </c>
      <c r="F70" s="621" t="s">
        <v>262</v>
      </c>
      <c r="G70" s="621" t="s">
        <v>510</v>
      </c>
      <c r="H70" s="621"/>
      <c r="I70" s="737">
        <v>8.99</v>
      </c>
      <c r="J70" s="708"/>
      <c r="K70" s="713"/>
      <c r="L70" s="627"/>
      <c r="M70" s="746" t="str">
        <f>IF(I70&gt;K$64,"EXCESSIVAMENTE ELEVADO",IF(I70&lt;L$64,"INEXEQUÍVEL","VÁLIDO"))</f>
        <v>VÁLIDO</v>
      </c>
      <c r="N70" s="668"/>
      <c r="O70" s="616"/>
      <c r="P70" s="666"/>
      <c r="Q70" s="665"/>
      <c r="Y70" s="600"/>
    </row>
    <row r="71" spans="1:25" ht="47.25" customHeight="1" x14ac:dyDescent="0.25">
      <c r="A71" s="660">
        <v>39</v>
      </c>
      <c r="B71" s="661" t="s">
        <v>128</v>
      </c>
      <c r="C71" s="663" t="s">
        <v>21</v>
      </c>
      <c r="D71" s="663">
        <v>20</v>
      </c>
      <c r="E71" s="592" t="s">
        <v>505</v>
      </c>
      <c r="F71" s="633" t="s">
        <v>136</v>
      </c>
      <c r="G71" s="633" t="s">
        <v>504</v>
      </c>
      <c r="H71" s="617" t="s">
        <v>302</v>
      </c>
      <c r="I71" s="644">
        <v>13</v>
      </c>
      <c r="J71" s="708">
        <f>AVERAGE(I68:I73)</f>
        <v>10.771666666666668</v>
      </c>
      <c r="K71" s="713">
        <f>(J71*30%)+J71</f>
        <v>14.003166666666669</v>
      </c>
      <c r="L71" s="627">
        <f>70%*J71</f>
        <v>7.5401666666666669</v>
      </c>
      <c r="M71" s="746" t="str">
        <f>IF(I71&gt;K$64,"EXCESSIVAMENTE ELEVADO",IF(I71&lt;L$64,"INEXEQUÍVEL","VÁLIDO"))</f>
        <v>VÁLIDO</v>
      </c>
      <c r="N71" s="668"/>
      <c r="O71" s="616"/>
      <c r="P71" s="666">
        <f>TRUNC(AVERAGE(I69:I73),2)</f>
        <v>11.52</v>
      </c>
      <c r="Q71" s="665">
        <f>P71*D71</f>
        <v>230.39999999999998</v>
      </c>
      <c r="Y71" s="600"/>
    </row>
    <row r="72" spans="1:25" ht="57" customHeight="1" x14ac:dyDescent="0.25">
      <c r="A72" s="660"/>
      <c r="B72" s="661"/>
      <c r="C72" s="663"/>
      <c r="D72" s="663"/>
      <c r="E72" s="738" t="s">
        <v>507</v>
      </c>
      <c r="F72" s="617" t="s">
        <v>262</v>
      </c>
      <c r="G72" s="617" t="s">
        <v>508</v>
      </c>
      <c r="H72" s="617"/>
      <c r="I72" s="705">
        <v>13.99</v>
      </c>
      <c r="J72" s="708"/>
      <c r="K72" s="713"/>
      <c r="L72" s="627"/>
      <c r="M72" s="746" t="str">
        <f>IF(I72&gt;K$64,"EXCESSIVAMENTE ELEVADO",IF(I72&lt;L$64,"INEXEQUÍVEL","VÁLIDO"))</f>
        <v>VÁLIDO</v>
      </c>
      <c r="N72" s="668"/>
      <c r="O72" s="616"/>
      <c r="P72" s="666"/>
      <c r="Q72" s="665"/>
      <c r="Y72" s="600"/>
    </row>
    <row r="73" spans="1:25" ht="71.25" customHeight="1" thickBot="1" x14ac:dyDescent="0.35">
      <c r="A73" s="701"/>
      <c r="B73" s="679"/>
      <c r="C73" s="681"/>
      <c r="D73" s="681"/>
      <c r="E73" s="739" t="s">
        <v>505</v>
      </c>
      <c r="F73" s="768" t="s">
        <v>136</v>
      </c>
      <c r="G73" s="767" t="s">
        <v>506</v>
      </c>
      <c r="H73" s="648" t="s">
        <v>44</v>
      </c>
      <c r="I73" s="649">
        <v>14.66</v>
      </c>
      <c r="J73" s="709"/>
      <c r="K73" s="716"/>
      <c r="L73" s="741"/>
      <c r="M73" s="747" t="str">
        <f>IF(I73&gt;K$64,"EXCESSIVAMENTE ELEVADO",IF(I73&lt;L$64,"INEXEQUÍVEL","VÁLIDO"))</f>
        <v>VÁLIDO</v>
      </c>
      <c r="N73" s="742"/>
      <c r="O73" s="654"/>
      <c r="P73" s="688"/>
      <c r="Q73" s="689"/>
      <c r="Y73" s="600"/>
    </row>
    <row r="74" spans="1:25" ht="22.9" customHeight="1" thickBot="1" x14ac:dyDescent="0.3">
      <c r="A74" s="988" t="s">
        <v>82</v>
      </c>
      <c r="B74" s="989"/>
      <c r="C74" s="989"/>
      <c r="D74" s="989"/>
      <c r="E74" s="989"/>
      <c r="F74" s="989"/>
      <c r="G74" s="989"/>
      <c r="H74" s="989"/>
      <c r="I74" s="989"/>
      <c r="J74" s="989"/>
      <c r="K74" s="989"/>
      <c r="L74" s="989"/>
      <c r="M74" s="989"/>
      <c r="N74" s="989"/>
      <c r="O74" s="989"/>
      <c r="P74" s="990"/>
      <c r="Q74" s="655">
        <f>SUM(Q28:Q73)</f>
        <v>4216.74</v>
      </c>
    </row>
    <row r="78" spans="1:25" s="576" customFormat="1" x14ac:dyDescent="0.25">
      <c r="A78" s="579"/>
      <c r="B78" s="656"/>
      <c r="C78" s="579"/>
      <c r="D78" s="579"/>
      <c r="E78" s="657"/>
      <c r="F78" s="657"/>
      <c r="G78" s="658"/>
      <c r="H78" s="658"/>
      <c r="I78" s="579"/>
      <c r="J78" s="579"/>
      <c r="P78" s="577"/>
      <c r="Q78" s="577"/>
      <c r="R78" s="577"/>
      <c r="S78" s="577"/>
      <c r="T78" s="577"/>
      <c r="U78" s="577"/>
      <c r="V78" s="577"/>
      <c r="W78" s="577"/>
      <c r="X78" s="577"/>
      <c r="Y78" s="577"/>
    </row>
    <row r="79" spans="1:25" s="576" customFormat="1" x14ac:dyDescent="0.25">
      <c r="A79" s="579"/>
      <c r="B79" s="656"/>
      <c r="C79" s="579"/>
      <c r="D79" s="579"/>
      <c r="E79" s="657"/>
      <c r="F79" s="657"/>
      <c r="G79" s="658"/>
      <c r="H79" s="658"/>
      <c r="I79" s="579"/>
      <c r="J79" s="579"/>
      <c r="P79" s="577"/>
      <c r="Q79" s="577"/>
      <c r="R79" s="577"/>
      <c r="S79" s="577"/>
      <c r="T79" s="577"/>
      <c r="U79" s="577"/>
      <c r="V79" s="577"/>
      <c r="W79" s="577"/>
      <c r="X79" s="577"/>
      <c r="Y79" s="577"/>
    </row>
    <row r="80" spans="1:25" s="576" customFormat="1" x14ac:dyDescent="0.25">
      <c r="A80" s="579"/>
      <c r="B80" s="656"/>
      <c r="C80" s="579"/>
      <c r="D80" s="579"/>
      <c r="E80" s="657"/>
      <c r="F80" s="657"/>
      <c r="G80" s="658"/>
      <c r="H80" s="658"/>
      <c r="I80" s="579"/>
      <c r="J80" s="579"/>
      <c r="P80" s="577"/>
      <c r="Q80" s="577"/>
      <c r="R80" s="577"/>
      <c r="S80" s="577"/>
      <c r="T80" s="577"/>
      <c r="U80" s="577"/>
      <c r="V80" s="577"/>
      <c r="W80" s="577"/>
      <c r="X80" s="577"/>
      <c r="Y80" s="577"/>
    </row>
    <row r="81" spans="1:25" s="576" customFormat="1" x14ac:dyDescent="0.25">
      <c r="A81" s="579"/>
      <c r="B81" s="656"/>
      <c r="C81" s="579"/>
      <c r="D81" s="579"/>
      <c r="E81" s="657"/>
      <c r="F81" s="657"/>
      <c r="G81" s="658"/>
      <c r="H81" s="658"/>
      <c r="I81" s="579"/>
      <c r="J81" s="579"/>
      <c r="P81" s="577"/>
      <c r="Q81" s="577"/>
      <c r="R81" s="577"/>
      <c r="S81" s="577"/>
      <c r="T81" s="577"/>
      <c r="U81" s="577"/>
      <c r="V81" s="577"/>
      <c r="W81" s="577"/>
      <c r="X81" s="577"/>
      <c r="Y81" s="577"/>
    </row>
  </sheetData>
  <sortState xmlns:xlrd2="http://schemas.microsoft.com/office/spreadsheetml/2017/richdata2" ref="A68:AE73">
    <sortCondition ref="I68:I73"/>
  </sortState>
  <mergeCells count="50">
    <mergeCell ref="T20:AE21"/>
    <mergeCell ref="J28:J33"/>
    <mergeCell ref="P28:P33"/>
    <mergeCell ref="A1:D1"/>
    <mergeCell ref="T3:AB3"/>
    <mergeCell ref="U12:AB12"/>
    <mergeCell ref="U13:AB13"/>
    <mergeCell ref="U14:AC15"/>
    <mergeCell ref="H26:H27"/>
    <mergeCell ref="A26:A27"/>
    <mergeCell ref="B26:B27"/>
    <mergeCell ref="C26:C27"/>
    <mergeCell ref="D26:D27"/>
    <mergeCell ref="E26:E27"/>
    <mergeCell ref="F26:F27"/>
    <mergeCell ref="G26:G27"/>
    <mergeCell ref="J26:J27"/>
    <mergeCell ref="K26:K27"/>
    <mergeCell ref="L26:L27"/>
    <mergeCell ref="Q28:Q33"/>
    <mergeCell ref="M26:M27"/>
    <mergeCell ref="N26:O27"/>
    <mergeCell ref="P26:Q26"/>
    <mergeCell ref="D28:D33"/>
    <mergeCell ref="C28:C33"/>
    <mergeCell ref="B28:B33"/>
    <mergeCell ref="A28:A33"/>
    <mergeCell ref="I26:I27"/>
    <mergeCell ref="Q39:Q44"/>
    <mergeCell ref="A39:A44"/>
    <mergeCell ref="B39:B44"/>
    <mergeCell ref="C39:C44"/>
    <mergeCell ref="D39:D44"/>
    <mergeCell ref="J39:J44"/>
    <mergeCell ref="P39:P44"/>
    <mergeCell ref="Q51:Q56"/>
    <mergeCell ref="A51:A56"/>
    <mergeCell ref="B51:B56"/>
    <mergeCell ref="C51:C56"/>
    <mergeCell ref="D51:D56"/>
    <mergeCell ref="J51:J56"/>
    <mergeCell ref="P51:P56"/>
    <mergeCell ref="A74:P74"/>
    <mergeCell ref="Q64:Q67"/>
    <mergeCell ref="A64:A67"/>
    <mergeCell ref="B64:B67"/>
    <mergeCell ref="C64:C67"/>
    <mergeCell ref="D64:D67"/>
    <mergeCell ref="J64:J67"/>
    <mergeCell ref="P64:P67"/>
  </mergeCells>
  <conditionalFormatting sqref="M26:M30 M35:O36 M38:O39 M37 M32:M34">
    <cfRule type="containsText" dxfId="489" priority="465" operator="containsText" text="Excessivamente elevado">
      <formula>NOT(ISERROR(SEARCH("Excessivamente elevado",M26)))</formula>
    </cfRule>
  </conditionalFormatting>
  <conditionalFormatting sqref="M28:M30 M35:O36 M38:O39 M37 M32:M34">
    <cfRule type="cellIs" dxfId="488" priority="463" operator="lessThan">
      <formula>"K$25"</formula>
    </cfRule>
    <cfRule type="cellIs" dxfId="487" priority="464" operator="greaterThan">
      <formula>"J$25"</formula>
    </cfRule>
  </conditionalFormatting>
  <conditionalFormatting sqref="M28:M30 M35:O36 M38:O39 M37 M32:M34">
    <cfRule type="cellIs" dxfId="486" priority="461" operator="lessThan">
      <formula>"K$25"</formula>
    </cfRule>
    <cfRule type="cellIs" dxfId="485" priority="462" operator="greaterThan">
      <formula>"J&amp;25"</formula>
    </cfRule>
  </conditionalFormatting>
  <conditionalFormatting sqref="N26">
    <cfRule type="containsText" dxfId="484" priority="460" operator="containsText" text="Excessivamente elevado">
      <formula>NOT(ISERROR(SEARCH("Excessivamente elevado",N26)))</formula>
    </cfRule>
  </conditionalFormatting>
  <conditionalFormatting sqref="N32:N33">
    <cfRule type="containsText" dxfId="483" priority="455" operator="containsText" text="Excessivamente elevado">
      <formula>NOT(ISERROR(SEARCH("Excessivamente elevado",N32)))</formula>
    </cfRule>
  </conditionalFormatting>
  <conditionalFormatting sqref="N32:N33">
    <cfRule type="cellIs" dxfId="482" priority="453" operator="lessThan">
      <formula>"K$25"</formula>
    </cfRule>
    <cfRule type="cellIs" dxfId="481" priority="454" operator="greaterThan">
      <formula>"J$25"</formula>
    </cfRule>
  </conditionalFormatting>
  <conditionalFormatting sqref="N32:N33">
    <cfRule type="cellIs" dxfId="480" priority="451" operator="lessThan">
      <formula>"K$25"</formula>
    </cfRule>
    <cfRule type="cellIs" dxfId="479" priority="452" operator="greaterThan">
      <formula>"J&amp;25"</formula>
    </cfRule>
  </conditionalFormatting>
  <conditionalFormatting sqref="N32:N33">
    <cfRule type="containsText" priority="456" operator="containsText" text="Excessivamente elevado">
      <formula>NOT(ISERROR(SEARCH("Excessivamente elevado",N32)))</formula>
    </cfRule>
    <cfRule type="containsText" dxfId="478" priority="457" operator="containsText" text="Válido">
      <formula>NOT(ISERROR(SEARCH("Válido",N32)))</formula>
    </cfRule>
    <cfRule type="containsText" dxfId="477" priority="458" operator="containsText" text="Inexequível">
      <formula>NOT(ISERROR(SEARCH("Inexequível",N32)))</formula>
    </cfRule>
    <cfRule type="aboveAverage" dxfId="476" priority="459" aboveAverage="0"/>
  </conditionalFormatting>
  <conditionalFormatting sqref="M51:O56">
    <cfRule type="containsText" dxfId="475" priority="446" operator="containsText" text="Excessivamente elevado">
      <formula>NOT(ISERROR(SEARCH("Excessivamente elevado",M51)))</formula>
    </cfRule>
  </conditionalFormatting>
  <conditionalFormatting sqref="M51:O56">
    <cfRule type="cellIs" dxfId="474" priority="444" operator="lessThan">
      <formula>"K$25"</formula>
    </cfRule>
    <cfRule type="cellIs" dxfId="473" priority="445" operator="greaterThan">
      <formula>"J$25"</formula>
    </cfRule>
  </conditionalFormatting>
  <conditionalFormatting sqref="M51:O56">
    <cfRule type="cellIs" dxfId="472" priority="442" operator="lessThan">
      <formula>"K$25"</formula>
    </cfRule>
    <cfRule type="cellIs" dxfId="471" priority="443" operator="greaterThan">
      <formula>"J&amp;25"</formula>
    </cfRule>
  </conditionalFormatting>
  <conditionalFormatting sqref="M51:O56">
    <cfRule type="containsText" priority="447" operator="containsText" text="Excessivamente elevado">
      <formula>NOT(ISERROR(SEARCH("Excessivamente elevado",M51)))</formula>
    </cfRule>
    <cfRule type="containsText" dxfId="470" priority="448" operator="containsText" text="Válido">
      <formula>NOT(ISERROR(SEARCH("Válido",M51)))</formula>
    </cfRule>
    <cfRule type="containsText" dxfId="469" priority="449" operator="containsText" text="Inexequível">
      <formula>NOT(ISERROR(SEARCH("Inexequível",M51)))</formula>
    </cfRule>
    <cfRule type="aboveAverage" dxfId="468" priority="450" aboveAverage="0"/>
  </conditionalFormatting>
  <conditionalFormatting sqref="M31">
    <cfRule type="containsText" dxfId="467" priority="437" operator="containsText" text="Excessivamente elevado">
      <formula>NOT(ISERROR(SEARCH("Excessivamente elevado",M31)))</formula>
    </cfRule>
  </conditionalFormatting>
  <conditionalFormatting sqref="M31">
    <cfRule type="cellIs" dxfId="466" priority="435" operator="lessThan">
      <formula>"K$25"</formula>
    </cfRule>
    <cfRule type="cellIs" dxfId="465" priority="436" operator="greaterThan">
      <formula>"J$25"</formula>
    </cfRule>
  </conditionalFormatting>
  <conditionalFormatting sqref="M31">
    <cfRule type="cellIs" dxfId="464" priority="433" operator="lessThan">
      <formula>"K$25"</formula>
    </cfRule>
    <cfRule type="cellIs" dxfId="463" priority="434" operator="greaterThan">
      <formula>"J&amp;25"</formula>
    </cfRule>
  </conditionalFormatting>
  <conditionalFormatting sqref="N31">
    <cfRule type="containsText" dxfId="462" priority="428" operator="containsText" text="Excessivamente elevado">
      <formula>NOT(ISERROR(SEARCH("Excessivamente elevado",N31)))</formula>
    </cfRule>
  </conditionalFormatting>
  <conditionalFormatting sqref="N31">
    <cfRule type="cellIs" dxfId="461" priority="426" operator="lessThan">
      <formula>"K$25"</formula>
    </cfRule>
    <cfRule type="cellIs" dxfId="460" priority="427" operator="greaterThan">
      <formula>"J$25"</formula>
    </cfRule>
  </conditionalFormatting>
  <conditionalFormatting sqref="N31">
    <cfRule type="cellIs" dxfId="459" priority="424" operator="lessThan">
      <formula>"K$25"</formula>
    </cfRule>
    <cfRule type="cellIs" dxfId="458" priority="425" operator="greaterThan">
      <formula>"J&amp;25"</formula>
    </cfRule>
  </conditionalFormatting>
  <conditionalFormatting sqref="N31">
    <cfRule type="containsText" priority="429" operator="containsText" text="Excessivamente elevado">
      <formula>NOT(ISERROR(SEARCH("Excessivamente elevado",N31)))</formula>
    </cfRule>
    <cfRule type="containsText" dxfId="457" priority="430" operator="containsText" text="Válido">
      <formula>NOT(ISERROR(SEARCH("Válido",N31)))</formula>
    </cfRule>
    <cfRule type="containsText" dxfId="456" priority="431" operator="containsText" text="Inexequível">
      <formula>NOT(ISERROR(SEARCH("Inexequível",N31)))</formula>
    </cfRule>
    <cfRule type="aboveAverage" dxfId="455" priority="432" aboveAverage="0"/>
  </conditionalFormatting>
  <conditionalFormatting sqref="M31">
    <cfRule type="containsText" priority="438" operator="containsText" text="Excessivamente elevado">
      <formula>NOT(ISERROR(SEARCH("Excessivamente elevado",M31)))</formula>
    </cfRule>
    <cfRule type="containsText" dxfId="454" priority="439" operator="containsText" text="Válido">
      <formula>NOT(ISERROR(SEARCH("Válido",M31)))</formula>
    </cfRule>
    <cfRule type="containsText" dxfId="453" priority="440" operator="containsText" text="Inexequível">
      <formula>NOT(ISERROR(SEARCH("Inexequível",M31)))</formula>
    </cfRule>
    <cfRule type="aboveAverage" dxfId="452" priority="441" aboveAverage="0"/>
  </conditionalFormatting>
  <conditionalFormatting sqref="M40:O43 M44">
    <cfRule type="containsText" dxfId="451" priority="401" operator="containsText" text="Excessivamente elevado">
      <formula>NOT(ISERROR(SEARCH("Excessivamente elevado",M40)))</formula>
    </cfRule>
  </conditionalFormatting>
  <conditionalFormatting sqref="M40:O43 M44">
    <cfRule type="cellIs" dxfId="450" priority="399" operator="lessThan">
      <formula>"K$25"</formula>
    </cfRule>
    <cfRule type="cellIs" dxfId="449" priority="400" operator="greaterThan">
      <formula>"J$25"</formula>
    </cfRule>
  </conditionalFormatting>
  <conditionalFormatting sqref="M40:O43 M44">
    <cfRule type="cellIs" dxfId="448" priority="397" operator="lessThan">
      <formula>"K$25"</formula>
    </cfRule>
    <cfRule type="cellIs" dxfId="447" priority="398" operator="greaterThan">
      <formula>"J&amp;25"</formula>
    </cfRule>
  </conditionalFormatting>
  <conditionalFormatting sqref="M40:O43 M44">
    <cfRule type="containsText" priority="402" operator="containsText" text="Excessivamente elevado">
      <formula>NOT(ISERROR(SEARCH("Excessivamente elevado",M40)))</formula>
    </cfRule>
    <cfRule type="containsText" dxfId="446" priority="403" operator="containsText" text="Válido">
      <formula>NOT(ISERROR(SEARCH("Válido",M40)))</formula>
    </cfRule>
    <cfRule type="containsText" dxfId="445" priority="404" operator="containsText" text="Inexequível">
      <formula>NOT(ISERROR(SEARCH("Inexequível",M40)))</formula>
    </cfRule>
    <cfRule type="aboveAverage" dxfId="444" priority="405" aboveAverage="0"/>
  </conditionalFormatting>
  <conditionalFormatting sqref="N45:O45">
    <cfRule type="containsText" dxfId="443" priority="392" operator="containsText" text="Excessivamente elevado">
      <formula>NOT(ISERROR(SEARCH("Excessivamente elevado",N45)))</formula>
    </cfRule>
  </conditionalFormatting>
  <conditionalFormatting sqref="N45:O45">
    <cfRule type="cellIs" dxfId="442" priority="390" operator="lessThan">
      <formula>"K$25"</formula>
    </cfRule>
    <cfRule type="cellIs" dxfId="441" priority="391" operator="greaterThan">
      <formula>"J$25"</formula>
    </cfRule>
  </conditionalFormatting>
  <conditionalFormatting sqref="N45:O45">
    <cfRule type="cellIs" dxfId="440" priority="388" operator="lessThan">
      <formula>"K$25"</formula>
    </cfRule>
    <cfRule type="cellIs" dxfId="439" priority="389" operator="greaterThan">
      <formula>"J&amp;25"</formula>
    </cfRule>
  </conditionalFormatting>
  <conditionalFormatting sqref="N46:O46 M47:O48 M50:O50 M49">
    <cfRule type="containsText" dxfId="438" priority="383" operator="containsText" text="Excessivamente elevado">
      <formula>NOT(ISERROR(SEARCH("Excessivamente elevado",M46)))</formula>
    </cfRule>
  </conditionalFormatting>
  <conditionalFormatting sqref="N46:O46 M47:O48 M50:O50 M49">
    <cfRule type="cellIs" dxfId="437" priority="381" operator="lessThan">
      <formula>"K$25"</formula>
    </cfRule>
    <cfRule type="cellIs" dxfId="436" priority="382" operator="greaterThan">
      <formula>"J$25"</formula>
    </cfRule>
  </conditionalFormatting>
  <conditionalFormatting sqref="N46:O46 M47:O48 M50:O50 M49">
    <cfRule type="cellIs" dxfId="435" priority="379" operator="lessThan">
      <formula>"K$25"</formula>
    </cfRule>
    <cfRule type="cellIs" dxfId="434" priority="380" operator="greaterThan">
      <formula>"J&amp;25"</formula>
    </cfRule>
  </conditionalFormatting>
  <conditionalFormatting sqref="N46:O46 M47:O48 M50:O50 M49">
    <cfRule type="containsText" priority="384" operator="containsText" text="Excessivamente elevado">
      <formula>NOT(ISERROR(SEARCH("Excessivamente elevado",M46)))</formula>
    </cfRule>
    <cfRule type="containsText" dxfId="433" priority="385" operator="containsText" text="Válido">
      <formula>NOT(ISERROR(SEARCH("Válido",M46)))</formula>
    </cfRule>
    <cfRule type="containsText" dxfId="432" priority="386" operator="containsText" text="Inexequível">
      <formula>NOT(ISERROR(SEARCH("Inexequível",M46)))</formula>
    </cfRule>
    <cfRule type="aboveAverage" dxfId="431" priority="387" aboveAverage="0"/>
  </conditionalFormatting>
  <conditionalFormatting sqref="N30">
    <cfRule type="containsText" dxfId="430" priority="374" operator="containsText" text="Excessivamente elevado">
      <formula>NOT(ISERROR(SEARCH("Excessivamente elevado",N30)))</formula>
    </cfRule>
  </conditionalFormatting>
  <conditionalFormatting sqref="N30">
    <cfRule type="cellIs" dxfId="429" priority="372" operator="lessThan">
      <formula>"K$25"</formula>
    </cfRule>
    <cfRule type="cellIs" dxfId="428" priority="373" operator="greaterThan">
      <formula>"J$25"</formula>
    </cfRule>
  </conditionalFormatting>
  <conditionalFormatting sqref="N30">
    <cfRule type="cellIs" dxfId="427" priority="370" operator="lessThan">
      <formula>"K$25"</formula>
    </cfRule>
    <cfRule type="cellIs" dxfId="426" priority="371" operator="greaterThan">
      <formula>"J&amp;25"</formula>
    </cfRule>
  </conditionalFormatting>
  <conditionalFormatting sqref="N30">
    <cfRule type="containsText" priority="375" operator="containsText" text="Excessivamente elevado">
      <formula>NOT(ISERROR(SEARCH("Excessivamente elevado",N30)))</formula>
    </cfRule>
    <cfRule type="containsText" dxfId="425" priority="376" operator="containsText" text="Válido">
      <formula>NOT(ISERROR(SEARCH("Válido",N30)))</formula>
    </cfRule>
    <cfRule type="containsText" dxfId="424" priority="377" operator="containsText" text="Inexequível">
      <formula>NOT(ISERROR(SEARCH("Inexequível",N30)))</formula>
    </cfRule>
    <cfRule type="aboveAverage" dxfId="423" priority="378" aboveAverage="0"/>
  </conditionalFormatting>
  <conditionalFormatting sqref="N28">
    <cfRule type="containsText" dxfId="422" priority="356" operator="containsText" text="Excessivamente elevado">
      <formula>NOT(ISERROR(SEARCH("Excessivamente elevado",N28)))</formula>
    </cfRule>
  </conditionalFormatting>
  <conditionalFormatting sqref="N28">
    <cfRule type="cellIs" dxfId="421" priority="354" operator="lessThan">
      <formula>"K$25"</formula>
    </cfRule>
    <cfRule type="cellIs" dxfId="420" priority="355" operator="greaterThan">
      <formula>"J$25"</formula>
    </cfRule>
  </conditionalFormatting>
  <conditionalFormatting sqref="N28">
    <cfRule type="cellIs" dxfId="419" priority="352" operator="lessThan">
      <formula>"K$25"</formula>
    </cfRule>
    <cfRule type="cellIs" dxfId="418" priority="353" operator="greaterThan">
      <formula>"J&amp;25"</formula>
    </cfRule>
  </conditionalFormatting>
  <conditionalFormatting sqref="N28">
    <cfRule type="containsText" priority="357" operator="containsText" text="Excessivamente elevado">
      <formula>NOT(ISERROR(SEARCH("Excessivamente elevado",N28)))</formula>
    </cfRule>
    <cfRule type="containsText" dxfId="417" priority="358" operator="containsText" text="Válido">
      <formula>NOT(ISERROR(SEARCH("Válido",N28)))</formula>
    </cfRule>
    <cfRule type="containsText" dxfId="416" priority="359" operator="containsText" text="Inexequível">
      <formula>NOT(ISERROR(SEARCH("Inexequível",N28)))</formula>
    </cfRule>
    <cfRule type="aboveAverage" dxfId="415" priority="360" aboveAverage="0"/>
  </conditionalFormatting>
  <conditionalFormatting sqref="M57:O57 M59:O59 M58 M61:O61 M60 M63:O63 M62">
    <cfRule type="containsText" dxfId="414" priority="347" operator="containsText" text="Excessivamente elevado">
      <formula>NOT(ISERROR(SEARCH("Excessivamente elevado",M57)))</formula>
    </cfRule>
  </conditionalFormatting>
  <conditionalFormatting sqref="M57:O57 M59:O59 M58 M61:O61 M60 M63:O63 M62">
    <cfRule type="cellIs" dxfId="413" priority="345" operator="lessThan">
      <formula>"K$25"</formula>
    </cfRule>
    <cfRule type="cellIs" dxfId="412" priority="346" operator="greaterThan">
      <formula>"J$25"</formula>
    </cfRule>
  </conditionalFormatting>
  <conditionalFormatting sqref="M57:O57 M59:O59 M58 M61:O61 M60 M63:O63 M62">
    <cfRule type="cellIs" dxfId="411" priority="343" operator="lessThan">
      <formula>"K$25"</formula>
    </cfRule>
    <cfRule type="cellIs" dxfId="410" priority="344" operator="greaterThan">
      <formula>"J&amp;25"</formula>
    </cfRule>
  </conditionalFormatting>
  <conditionalFormatting sqref="M57:O57 M59:O59 M58 M61:O61 M60 M63:O63 M62">
    <cfRule type="containsText" priority="348" operator="containsText" text="Excessivamente elevado">
      <formula>NOT(ISERROR(SEARCH("Excessivamente elevado",M57)))</formula>
    </cfRule>
    <cfRule type="containsText" dxfId="409" priority="349" operator="containsText" text="Válido">
      <formula>NOT(ISERROR(SEARCH("Válido",M57)))</formula>
    </cfRule>
    <cfRule type="containsText" dxfId="408" priority="350" operator="containsText" text="Inexequível">
      <formula>NOT(ISERROR(SEARCH("Inexequível",M57)))</formula>
    </cfRule>
    <cfRule type="aboveAverage" dxfId="407" priority="351" aboveAverage="0"/>
  </conditionalFormatting>
  <conditionalFormatting sqref="M65:O67 M64">
    <cfRule type="containsText" dxfId="406" priority="338" operator="containsText" text="Excessivamente elevado">
      <formula>NOT(ISERROR(SEARCH("Excessivamente elevado",M64)))</formula>
    </cfRule>
  </conditionalFormatting>
  <conditionalFormatting sqref="M65:O67 M64">
    <cfRule type="cellIs" dxfId="405" priority="336" operator="lessThan">
      <formula>"K$25"</formula>
    </cfRule>
    <cfRule type="cellIs" dxfId="404" priority="337" operator="greaterThan">
      <formula>"J$25"</formula>
    </cfRule>
  </conditionalFormatting>
  <conditionalFormatting sqref="M65:O67 M64">
    <cfRule type="cellIs" dxfId="403" priority="334" operator="lessThan">
      <formula>"K$25"</formula>
    </cfRule>
    <cfRule type="cellIs" dxfId="402" priority="335" operator="greaterThan">
      <formula>"J&amp;25"</formula>
    </cfRule>
  </conditionalFormatting>
  <conditionalFormatting sqref="M65:O67 M64">
    <cfRule type="containsText" priority="339" operator="containsText" text="Excessivamente elevado">
      <formula>NOT(ISERROR(SEARCH("Excessivamente elevado",M64)))</formula>
    </cfRule>
    <cfRule type="containsText" dxfId="401" priority="340" operator="containsText" text="Válido">
      <formula>NOT(ISERROR(SEARCH("Válido",M64)))</formula>
    </cfRule>
    <cfRule type="containsText" dxfId="400" priority="341" operator="containsText" text="Inexequível">
      <formula>NOT(ISERROR(SEARCH("Inexequível",M64)))</formula>
    </cfRule>
    <cfRule type="aboveAverage" dxfId="399" priority="342" aboveAverage="0"/>
  </conditionalFormatting>
  <conditionalFormatting sqref="M45">
    <cfRule type="containsText" dxfId="398" priority="320" operator="containsText" text="Excessivamente elevado">
      <formula>NOT(ISERROR(SEARCH("Excessivamente elevado",M45)))</formula>
    </cfRule>
  </conditionalFormatting>
  <conditionalFormatting sqref="M45">
    <cfRule type="cellIs" dxfId="397" priority="318" operator="lessThan">
      <formula>"K$25"</formula>
    </cfRule>
    <cfRule type="cellIs" dxfId="396" priority="319" operator="greaterThan">
      <formula>"J$25"</formula>
    </cfRule>
  </conditionalFormatting>
  <conditionalFormatting sqref="M45">
    <cfRule type="cellIs" dxfId="395" priority="316" operator="lessThan">
      <formula>"K$25"</formula>
    </cfRule>
    <cfRule type="cellIs" dxfId="394" priority="317" operator="greaterThan">
      <formula>"J&amp;25"</formula>
    </cfRule>
  </conditionalFormatting>
  <conditionalFormatting sqref="M46">
    <cfRule type="containsText" dxfId="393" priority="329" operator="containsText" text="Excessivamente elevado">
      <formula>NOT(ISERROR(SEARCH("Excessivamente elevado",M46)))</formula>
    </cfRule>
  </conditionalFormatting>
  <conditionalFormatting sqref="M46">
    <cfRule type="cellIs" dxfId="392" priority="327" operator="lessThan">
      <formula>"K$25"</formula>
    </cfRule>
    <cfRule type="cellIs" dxfId="391" priority="328" operator="greaterThan">
      <formula>"J$25"</formula>
    </cfRule>
  </conditionalFormatting>
  <conditionalFormatting sqref="M46">
    <cfRule type="cellIs" dxfId="390" priority="325" operator="lessThan">
      <formula>"K$25"</formula>
    </cfRule>
    <cfRule type="cellIs" dxfId="389" priority="326" operator="greaterThan">
      <formula>"J&amp;25"</formula>
    </cfRule>
  </conditionalFormatting>
  <conditionalFormatting sqref="M46">
    <cfRule type="containsText" priority="330" operator="containsText" text="Excessivamente elevado">
      <formula>NOT(ISERROR(SEARCH("Excessivamente elevado",M46)))</formula>
    </cfRule>
    <cfRule type="containsText" dxfId="388" priority="331" operator="containsText" text="Válido">
      <formula>NOT(ISERROR(SEARCH("Válido",M46)))</formula>
    </cfRule>
    <cfRule type="containsText" dxfId="387" priority="332" operator="containsText" text="Inexequível">
      <formula>NOT(ISERROR(SEARCH("Inexequível",M46)))</formula>
    </cfRule>
    <cfRule type="aboveAverage" dxfId="386" priority="333" aboveAverage="0"/>
  </conditionalFormatting>
  <conditionalFormatting sqref="M68:O70 M73:O73 M71:M72">
    <cfRule type="containsText" dxfId="385" priority="311" operator="containsText" text="Excessivamente elevado">
      <formula>NOT(ISERROR(SEARCH("Excessivamente elevado",M68)))</formula>
    </cfRule>
  </conditionalFormatting>
  <conditionalFormatting sqref="M68:O70 M73:O73 M71:M72">
    <cfRule type="cellIs" dxfId="384" priority="309" operator="lessThan">
      <formula>"K$25"</formula>
    </cfRule>
    <cfRule type="cellIs" dxfId="383" priority="310" operator="greaterThan">
      <formula>"J$25"</formula>
    </cfRule>
  </conditionalFormatting>
  <conditionalFormatting sqref="M68:O70 M73:O73 M71:M72">
    <cfRule type="cellIs" dxfId="382" priority="307" operator="lessThan">
      <formula>"K$25"</formula>
    </cfRule>
    <cfRule type="cellIs" dxfId="381" priority="308" operator="greaterThan">
      <formula>"J&amp;25"</formula>
    </cfRule>
  </conditionalFormatting>
  <conditionalFormatting sqref="M45">
    <cfRule type="containsText" priority="321" operator="containsText" text="Excessivamente elevado">
      <formula>NOT(ISERROR(SEARCH("Excessivamente elevado",M45)))</formula>
    </cfRule>
    <cfRule type="containsText" dxfId="380" priority="322" operator="containsText" text="Válido">
      <formula>NOT(ISERROR(SEARCH("Válido",M45)))</formula>
    </cfRule>
    <cfRule type="containsText" dxfId="379" priority="323" operator="containsText" text="Inexequível">
      <formula>NOT(ISERROR(SEARCH("Inexequível",M45)))</formula>
    </cfRule>
    <cfRule type="aboveAverage" dxfId="378" priority="324" aboveAverage="0"/>
  </conditionalFormatting>
  <conditionalFormatting sqref="M68:O70 M73:O73 M71:M72">
    <cfRule type="containsText" priority="312" operator="containsText" text="Excessivamente elevado">
      <formula>NOT(ISERROR(SEARCH("Excessivamente elevado",M68)))</formula>
    </cfRule>
    <cfRule type="containsText" dxfId="377" priority="313" operator="containsText" text="Válido">
      <formula>NOT(ISERROR(SEARCH("Válido",M68)))</formula>
    </cfRule>
    <cfRule type="containsText" dxfId="376" priority="314" operator="containsText" text="Inexequível">
      <formula>NOT(ISERROR(SEARCH("Inexequível",M68)))</formula>
    </cfRule>
    <cfRule type="aboveAverage" dxfId="375" priority="315" aboveAverage="0"/>
  </conditionalFormatting>
  <conditionalFormatting sqref="M35:O36 M28:M30 M38:O39 M37 M32:M34">
    <cfRule type="containsText" priority="3202" operator="containsText" text="Excessivamente elevado">
      <formula>NOT(ISERROR(SEARCH("Excessivamente elevado",M28)))</formula>
    </cfRule>
    <cfRule type="containsText" dxfId="374" priority="3203" operator="containsText" text="Válido">
      <formula>NOT(ISERROR(SEARCH("Válido",M28)))</formula>
    </cfRule>
    <cfRule type="containsText" dxfId="373" priority="3204" operator="containsText" text="Inexequível">
      <formula>NOT(ISERROR(SEARCH("Inexequível",M28)))</formula>
    </cfRule>
    <cfRule type="aboveAverage" dxfId="372" priority="3205" aboveAverage="0"/>
  </conditionalFormatting>
  <conditionalFormatting sqref="N45:O45">
    <cfRule type="containsText" priority="3206" operator="containsText" text="Excessivamente elevado">
      <formula>NOT(ISERROR(SEARCH("Excessivamente elevado",N45)))</formula>
    </cfRule>
    <cfRule type="containsText" dxfId="371" priority="3207" operator="containsText" text="Válido">
      <formula>NOT(ISERROR(SEARCH("Válido",N45)))</formula>
    </cfRule>
    <cfRule type="containsText" dxfId="370" priority="3208" operator="containsText" text="Inexequível">
      <formula>NOT(ISERROR(SEARCH("Inexequível",N45)))</formula>
    </cfRule>
    <cfRule type="aboveAverage" dxfId="369" priority="3209" aboveAverage="0"/>
  </conditionalFormatting>
  <conditionalFormatting sqref="N29">
    <cfRule type="containsText" dxfId="368" priority="95" operator="containsText" text="Excessivamente elevado">
      <formula>NOT(ISERROR(SEARCH("Excessivamente elevado",N29)))</formula>
    </cfRule>
  </conditionalFormatting>
  <conditionalFormatting sqref="N29">
    <cfRule type="cellIs" dxfId="367" priority="93" operator="lessThan">
      <formula>"K$25"</formula>
    </cfRule>
    <cfRule type="cellIs" dxfId="366" priority="94" operator="greaterThan">
      <formula>"J$25"</formula>
    </cfRule>
  </conditionalFormatting>
  <conditionalFormatting sqref="N29">
    <cfRule type="cellIs" dxfId="365" priority="91" operator="lessThan">
      <formula>"K$25"</formula>
    </cfRule>
    <cfRule type="cellIs" dxfId="364" priority="92" operator="greaterThan">
      <formula>"J&amp;25"</formula>
    </cfRule>
  </conditionalFormatting>
  <conditionalFormatting sqref="N29">
    <cfRule type="containsText" priority="96" operator="containsText" text="Excessivamente elevado">
      <formula>NOT(ISERROR(SEARCH("Excessivamente elevado",N29)))</formula>
    </cfRule>
    <cfRule type="containsText" dxfId="363" priority="97" operator="containsText" text="Válido">
      <formula>NOT(ISERROR(SEARCH("Válido",N29)))</formula>
    </cfRule>
    <cfRule type="containsText" dxfId="362" priority="98" operator="containsText" text="Inexequível">
      <formula>NOT(ISERROR(SEARCH("Inexequível",N29)))</formula>
    </cfRule>
    <cfRule type="aboveAverage" dxfId="361" priority="99" aboveAverage="0"/>
  </conditionalFormatting>
  <conditionalFormatting sqref="N34">
    <cfRule type="containsText" dxfId="360" priority="86" operator="containsText" text="Excessivamente elevado">
      <formula>NOT(ISERROR(SEARCH("Excessivamente elevado",N34)))</formula>
    </cfRule>
  </conditionalFormatting>
  <conditionalFormatting sqref="N34">
    <cfRule type="cellIs" dxfId="359" priority="84" operator="lessThan">
      <formula>"K$25"</formula>
    </cfRule>
    <cfRule type="cellIs" dxfId="358" priority="85" operator="greaterThan">
      <formula>"J$25"</formula>
    </cfRule>
  </conditionalFormatting>
  <conditionalFormatting sqref="N34">
    <cfRule type="cellIs" dxfId="357" priority="82" operator="lessThan">
      <formula>"K$25"</formula>
    </cfRule>
    <cfRule type="cellIs" dxfId="356" priority="83" operator="greaterThan">
      <formula>"J&amp;25"</formula>
    </cfRule>
  </conditionalFormatting>
  <conditionalFormatting sqref="N34">
    <cfRule type="containsText" priority="87" operator="containsText" text="Excessivamente elevado">
      <formula>NOT(ISERROR(SEARCH("Excessivamente elevado",N34)))</formula>
    </cfRule>
    <cfRule type="containsText" dxfId="355" priority="88" operator="containsText" text="Válido">
      <formula>NOT(ISERROR(SEARCH("Válido",N34)))</formula>
    </cfRule>
    <cfRule type="containsText" dxfId="354" priority="89" operator="containsText" text="Inexequível">
      <formula>NOT(ISERROR(SEARCH("Inexequível",N34)))</formula>
    </cfRule>
    <cfRule type="aboveAverage" dxfId="353" priority="90" aboveAverage="0"/>
  </conditionalFormatting>
  <conditionalFormatting sqref="N37">
    <cfRule type="containsText" dxfId="352" priority="77" operator="containsText" text="Excessivamente elevado">
      <formula>NOT(ISERROR(SEARCH("Excessivamente elevado",N37)))</formula>
    </cfRule>
  </conditionalFormatting>
  <conditionalFormatting sqref="N37">
    <cfRule type="cellIs" dxfId="351" priority="75" operator="lessThan">
      <formula>"K$25"</formula>
    </cfRule>
    <cfRule type="cellIs" dxfId="350" priority="76" operator="greaterThan">
      <formula>"J$25"</formula>
    </cfRule>
  </conditionalFormatting>
  <conditionalFormatting sqref="N37">
    <cfRule type="cellIs" dxfId="349" priority="73" operator="lessThan">
      <formula>"K$25"</formula>
    </cfRule>
    <cfRule type="cellIs" dxfId="348" priority="74" operator="greaterThan">
      <formula>"J&amp;25"</formula>
    </cfRule>
  </conditionalFormatting>
  <conditionalFormatting sqref="N37">
    <cfRule type="containsText" priority="78" operator="containsText" text="Excessivamente elevado">
      <formula>NOT(ISERROR(SEARCH("Excessivamente elevado",N37)))</formula>
    </cfRule>
    <cfRule type="containsText" dxfId="347" priority="79" operator="containsText" text="Válido">
      <formula>NOT(ISERROR(SEARCH("Válido",N37)))</formula>
    </cfRule>
    <cfRule type="containsText" dxfId="346" priority="80" operator="containsText" text="Inexequível">
      <formula>NOT(ISERROR(SEARCH("Inexequível",N37)))</formula>
    </cfRule>
    <cfRule type="aboveAverage" dxfId="345" priority="81" aboveAverage="0"/>
  </conditionalFormatting>
  <conditionalFormatting sqref="N44">
    <cfRule type="containsText" dxfId="344" priority="68" operator="containsText" text="Excessivamente elevado">
      <formula>NOT(ISERROR(SEARCH("Excessivamente elevado",N44)))</formula>
    </cfRule>
  </conditionalFormatting>
  <conditionalFormatting sqref="N44">
    <cfRule type="cellIs" dxfId="343" priority="66" operator="lessThan">
      <formula>"K$25"</formula>
    </cfRule>
    <cfRule type="cellIs" dxfId="342" priority="67" operator="greaterThan">
      <formula>"J$25"</formula>
    </cfRule>
  </conditionalFormatting>
  <conditionalFormatting sqref="N44">
    <cfRule type="cellIs" dxfId="341" priority="64" operator="lessThan">
      <formula>"K$25"</formula>
    </cfRule>
    <cfRule type="cellIs" dxfId="340" priority="65" operator="greaterThan">
      <formula>"J&amp;25"</formula>
    </cfRule>
  </conditionalFormatting>
  <conditionalFormatting sqref="N44">
    <cfRule type="containsText" priority="69" operator="containsText" text="Excessivamente elevado">
      <formula>NOT(ISERROR(SEARCH("Excessivamente elevado",N44)))</formula>
    </cfRule>
    <cfRule type="containsText" dxfId="339" priority="70" operator="containsText" text="Válido">
      <formula>NOT(ISERROR(SEARCH("Válido",N44)))</formula>
    </cfRule>
    <cfRule type="containsText" dxfId="338" priority="71" operator="containsText" text="Inexequível">
      <formula>NOT(ISERROR(SEARCH("Inexequível",N44)))</formula>
    </cfRule>
    <cfRule type="aboveAverage" dxfId="337" priority="72" aboveAverage="0"/>
  </conditionalFormatting>
  <conditionalFormatting sqref="N49">
    <cfRule type="containsText" dxfId="336" priority="59" operator="containsText" text="Excessivamente elevado">
      <formula>NOT(ISERROR(SEARCH("Excessivamente elevado",N49)))</formula>
    </cfRule>
  </conditionalFormatting>
  <conditionalFormatting sqref="N49">
    <cfRule type="cellIs" dxfId="335" priority="57" operator="lessThan">
      <formula>"K$25"</formula>
    </cfRule>
    <cfRule type="cellIs" dxfId="334" priority="58" operator="greaterThan">
      <formula>"J$25"</formula>
    </cfRule>
  </conditionalFormatting>
  <conditionalFormatting sqref="N49">
    <cfRule type="cellIs" dxfId="333" priority="55" operator="lessThan">
      <formula>"K$25"</formula>
    </cfRule>
    <cfRule type="cellIs" dxfId="332" priority="56" operator="greaterThan">
      <formula>"J&amp;25"</formula>
    </cfRule>
  </conditionalFormatting>
  <conditionalFormatting sqref="N49">
    <cfRule type="containsText" priority="60" operator="containsText" text="Excessivamente elevado">
      <formula>NOT(ISERROR(SEARCH("Excessivamente elevado",N49)))</formula>
    </cfRule>
    <cfRule type="containsText" dxfId="331" priority="61" operator="containsText" text="Válido">
      <formula>NOT(ISERROR(SEARCH("Válido",N49)))</formula>
    </cfRule>
    <cfRule type="containsText" dxfId="330" priority="62" operator="containsText" text="Inexequível">
      <formula>NOT(ISERROR(SEARCH("Inexequível",N49)))</formula>
    </cfRule>
    <cfRule type="aboveAverage" dxfId="329" priority="63" aboveAverage="0"/>
  </conditionalFormatting>
  <conditionalFormatting sqref="N58">
    <cfRule type="containsText" dxfId="328" priority="50" operator="containsText" text="Excessivamente elevado">
      <formula>NOT(ISERROR(SEARCH("Excessivamente elevado",N58)))</formula>
    </cfRule>
  </conditionalFormatting>
  <conditionalFormatting sqref="N58">
    <cfRule type="cellIs" dxfId="327" priority="48" operator="lessThan">
      <formula>"K$25"</formula>
    </cfRule>
    <cfRule type="cellIs" dxfId="326" priority="49" operator="greaterThan">
      <formula>"J$25"</formula>
    </cfRule>
  </conditionalFormatting>
  <conditionalFormatting sqref="N58">
    <cfRule type="cellIs" dxfId="325" priority="46" operator="lessThan">
      <formula>"K$25"</formula>
    </cfRule>
    <cfRule type="cellIs" dxfId="324" priority="47" operator="greaterThan">
      <formula>"J&amp;25"</formula>
    </cfRule>
  </conditionalFormatting>
  <conditionalFormatting sqref="N58">
    <cfRule type="containsText" priority="51" operator="containsText" text="Excessivamente elevado">
      <formula>NOT(ISERROR(SEARCH("Excessivamente elevado",N58)))</formula>
    </cfRule>
    <cfRule type="containsText" dxfId="323" priority="52" operator="containsText" text="Válido">
      <formula>NOT(ISERROR(SEARCH("Válido",N58)))</formula>
    </cfRule>
    <cfRule type="containsText" dxfId="322" priority="53" operator="containsText" text="Inexequível">
      <formula>NOT(ISERROR(SEARCH("Inexequível",N58)))</formula>
    </cfRule>
    <cfRule type="aboveAverage" dxfId="321" priority="54" aboveAverage="0"/>
  </conditionalFormatting>
  <conditionalFormatting sqref="N60">
    <cfRule type="containsText" dxfId="320" priority="41" operator="containsText" text="Excessivamente elevado">
      <formula>NOT(ISERROR(SEARCH("Excessivamente elevado",N60)))</formula>
    </cfRule>
  </conditionalFormatting>
  <conditionalFormatting sqref="N60">
    <cfRule type="cellIs" dxfId="319" priority="39" operator="lessThan">
      <formula>"K$25"</formula>
    </cfRule>
    <cfRule type="cellIs" dxfId="318" priority="40" operator="greaterThan">
      <formula>"J$25"</formula>
    </cfRule>
  </conditionalFormatting>
  <conditionalFormatting sqref="N60">
    <cfRule type="cellIs" dxfId="317" priority="37" operator="lessThan">
      <formula>"K$25"</formula>
    </cfRule>
    <cfRule type="cellIs" dxfId="316" priority="38" operator="greaterThan">
      <formula>"J&amp;25"</formula>
    </cfRule>
  </conditionalFormatting>
  <conditionalFormatting sqref="N60">
    <cfRule type="containsText" priority="42" operator="containsText" text="Excessivamente elevado">
      <formula>NOT(ISERROR(SEARCH("Excessivamente elevado",N60)))</formula>
    </cfRule>
    <cfRule type="containsText" dxfId="315" priority="43" operator="containsText" text="Válido">
      <formula>NOT(ISERROR(SEARCH("Válido",N60)))</formula>
    </cfRule>
    <cfRule type="containsText" dxfId="314" priority="44" operator="containsText" text="Inexequível">
      <formula>NOT(ISERROR(SEARCH("Inexequível",N60)))</formula>
    </cfRule>
    <cfRule type="aboveAverage" dxfId="313" priority="45" aboveAverage="0"/>
  </conditionalFormatting>
  <conditionalFormatting sqref="N62">
    <cfRule type="containsText" dxfId="312" priority="32" operator="containsText" text="Excessivamente elevado">
      <formula>NOT(ISERROR(SEARCH("Excessivamente elevado",N62)))</formula>
    </cfRule>
  </conditionalFormatting>
  <conditionalFormatting sqref="N62">
    <cfRule type="cellIs" dxfId="311" priority="30" operator="lessThan">
      <formula>"K$25"</formula>
    </cfRule>
    <cfRule type="cellIs" dxfId="310" priority="31" operator="greaterThan">
      <formula>"J$25"</formula>
    </cfRule>
  </conditionalFormatting>
  <conditionalFormatting sqref="N62">
    <cfRule type="cellIs" dxfId="309" priority="28" operator="lessThan">
      <formula>"K$25"</formula>
    </cfRule>
    <cfRule type="cellIs" dxfId="308" priority="29" operator="greaterThan">
      <formula>"J&amp;25"</formula>
    </cfRule>
  </conditionalFormatting>
  <conditionalFormatting sqref="N62">
    <cfRule type="containsText" priority="33" operator="containsText" text="Excessivamente elevado">
      <formula>NOT(ISERROR(SEARCH("Excessivamente elevado",N62)))</formula>
    </cfRule>
    <cfRule type="containsText" dxfId="307" priority="34" operator="containsText" text="Válido">
      <formula>NOT(ISERROR(SEARCH("Válido",N62)))</formula>
    </cfRule>
    <cfRule type="containsText" dxfId="306" priority="35" operator="containsText" text="Inexequível">
      <formula>NOT(ISERROR(SEARCH("Inexequível",N62)))</formula>
    </cfRule>
    <cfRule type="aboveAverage" dxfId="305" priority="36" aboveAverage="0"/>
  </conditionalFormatting>
  <conditionalFormatting sqref="N64">
    <cfRule type="containsText" dxfId="304" priority="23" operator="containsText" text="Excessivamente elevado">
      <formula>NOT(ISERROR(SEARCH("Excessivamente elevado",N64)))</formula>
    </cfRule>
  </conditionalFormatting>
  <conditionalFormatting sqref="N64">
    <cfRule type="cellIs" dxfId="303" priority="21" operator="lessThan">
      <formula>"K$25"</formula>
    </cfRule>
    <cfRule type="cellIs" dxfId="302" priority="22" operator="greaterThan">
      <formula>"J$25"</formula>
    </cfRule>
  </conditionalFormatting>
  <conditionalFormatting sqref="N64">
    <cfRule type="cellIs" dxfId="301" priority="19" operator="lessThan">
      <formula>"K$25"</formula>
    </cfRule>
    <cfRule type="cellIs" dxfId="300" priority="20" operator="greaterThan">
      <formula>"J&amp;25"</formula>
    </cfRule>
  </conditionalFormatting>
  <conditionalFormatting sqref="N64">
    <cfRule type="containsText" priority="24" operator="containsText" text="Excessivamente elevado">
      <formula>NOT(ISERROR(SEARCH("Excessivamente elevado",N64)))</formula>
    </cfRule>
    <cfRule type="containsText" dxfId="299" priority="25" operator="containsText" text="Válido">
      <formula>NOT(ISERROR(SEARCH("Válido",N64)))</formula>
    </cfRule>
    <cfRule type="containsText" dxfId="298" priority="26" operator="containsText" text="Inexequível">
      <formula>NOT(ISERROR(SEARCH("Inexequível",N64)))</formula>
    </cfRule>
    <cfRule type="aboveAverage" dxfId="297" priority="27" aboveAverage="0"/>
  </conditionalFormatting>
  <conditionalFormatting sqref="N71">
    <cfRule type="containsText" dxfId="296" priority="14" operator="containsText" text="Excessivamente elevado">
      <formula>NOT(ISERROR(SEARCH("Excessivamente elevado",N71)))</formula>
    </cfRule>
  </conditionalFormatting>
  <conditionalFormatting sqref="N71">
    <cfRule type="cellIs" dxfId="295" priority="12" operator="lessThan">
      <formula>"K$25"</formula>
    </cfRule>
    <cfRule type="cellIs" dxfId="294" priority="13" operator="greaterThan">
      <formula>"J$25"</formula>
    </cfRule>
  </conditionalFormatting>
  <conditionalFormatting sqref="N71">
    <cfRule type="cellIs" dxfId="293" priority="10" operator="lessThan">
      <formula>"K$25"</formula>
    </cfRule>
    <cfRule type="cellIs" dxfId="292" priority="11" operator="greaterThan">
      <formula>"J&amp;25"</formula>
    </cfRule>
  </conditionalFormatting>
  <conditionalFormatting sqref="N71">
    <cfRule type="containsText" priority="15" operator="containsText" text="Excessivamente elevado">
      <formula>NOT(ISERROR(SEARCH("Excessivamente elevado",N71)))</formula>
    </cfRule>
    <cfRule type="containsText" dxfId="291" priority="16" operator="containsText" text="Válido">
      <formula>NOT(ISERROR(SEARCH("Válido",N71)))</formula>
    </cfRule>
    <cfRule type="containsText" dxfId="290" priority="17" operator="containsText" text="Inexequível">
      <formula>NOT(ISERROR(SEARCH("Inexequível",N71)))</formula>
    </cfRule>
    <cfRule type="aboveAverage" dxfId="289" priority="18" aboveAverage="0"/>
  </conditionalFormatting>
  <conditionalFormatting sqref="N72">
    <cfRule type="containsText" dxfId="288" priority="5" operator="containsText" text="Excessivamente elevado">
      <formula>NOT(ISERROR(SEARCH("Excessivamente elevado",N72)))</formula>
    </cfRule>
  </conditionalFormatting>
  <conditionalFormatting sqref="N72">
    <cfRule type="cellIs" dxfId="287" priority="3" operator="lessThan">
      <formula>"K$25"</formula>
    </cfRule>
    <cfRule type="cellIs" dxfId="286" priority="4" operator="greaterThan">
      <formula>"J$25"</formula>
    </cfRule>
  </conditionalFormatting>
  <conditionalFormatting sqref="N72">
    <cfRule type="cellIs" dxfId="285" priority="1" operator="lessThan">
      <formula>"K$25"</formula>
    </cfRule>
    <cfRule type="cellIs" dxfId="284" priority="2" operator="greaterThan">
      <formula>"J&amp;25"</formula>
    </cfRule>
  </conditionalFormatting>
  <conditionalFormatting sqref="N72">
    <cfRule type="containsText" priority="6" operator="containsText" text="Excessivamente elevado">
      <formula>NOT(ISERROR(SEARCH("Excessivamente elevado",N72)))</formula>
    </cfRule>
    <cfRule type="containsText" dxfId="283" priority="7" operator="containsText" text="Válido">
      <formula>NOT(ISERROR(SEARCH("Válido",N72)))</formula>
    </cfRule>
    <cfRule type="containsText" dxfId="282" priority="8" operator="containsText" text="Inexequível">
      <formula>NOT(ISERROR(SEARCH("Inexequível",N72)))</formula>
    </cfRule>
    <cfRule type="aboveAverage" dxfId="281" priority="9" aboveAverage="0"/>
  </conditionalFormatting>
  <pageMargins left="0.23622047244094491" right="0.23622047244094491" top="0.74803149606299213" bottom="0.74803149606299213" header="0.31496062992125984" footer="0.31496062992125984"/>
  <pageSetup paperSize="9"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79998168889431442"/>
  </sheetPr>
  <dimension ref="A1:AE45"/>
  <sheetViews>
    <sheetView showGridLines="0" topLeftCell="A36" zoomScale="85" zoomScaleNormal="85" workbookViewId="0">
      <selection activeCell="I31" sqref="I31"/>
    </sheetView>
  </sheetViews>
  <sheetFormatPr defaultColWidth="9.140625" defaultRowHeight="15" x14ac:dyDescent="0.25"/>
  <cols>
    <col min="1" max="1" width="4.5703125" style="20" customWidth="1"/>
    <col min="2" max="2" width="23.7109375" customWidth="1"/>
    <col min="3" max="3" width="6.28515625" customWidth="1"/>
    <col min="4" max="4" width="5.28515625" style="20" customWidth="1"/>
    <col min="5" max="5" width="23.140625" style="13" customWidth="1"/>
    <col min="6" max="6" width="12.42578125" style="68" customWidth="1"/>
    <col min="7" max="7" width="26.5703125" style="13" customWidth="1"/>
    <col min="8" max="8" width="7.28515625" style="13" customWidth="1"/>
    <col min="9" max="9" width="16" style="13" customWidth="1"/>
    <col min="10" max="10" width="12.42578125" style="13" customWidth="1"/>
    <col min="11" max="11" width="17.28515625" style="13" customWidth="1"/>
    <col min="12" max="12" width="25.42578125" style="13" customWidth="1"/>
    <col min="13" max="13" width="21.28515625" style="513" customWidth="1"/>
    <col min="14" max="14" width="11.28515625" style="13" customWidth="1"/>
    <col min="15" max="15" width="19.140625" style="13" customWidth="1"/>
    <col min="16" max="16" width="12" customWidth="1"/>
    <col min="17" max="17" width="13.28515625" customWidth="1"/>
    <col min="19" max="19" width="13.42578125" customWidth="1"/>
    <col min="22" max="22" width="12.5703125" bestFit="1" customWidth="1"/>
    <col min="25" max="25" width="10.5703125" bestFit="1" customWidth="1"/>
  </cols>
  <sheetData>
    <row r="1" spans="1:31" ht="20.25" thickBot="1" x14ac:dyDescent="0.35">
      <c r="A1" s="1089" t="s">
        <v>130</v>
      </c>
      <c r="B1" s="1089"/>
      <c r="C1" s="1089"/>
      <c r="D1" s="1089"/>
      <c r="F1"/>
      <c r="G1"/>
      <c r="H1"/>
      <c r="I1"/>
      <c r="J1"/>
      <c r="K1"/>
      <c r="L1"/>
      <c r="M1" s="797"/>
      <c r="N1"/>
      <c r="O1"/>
      <c r="T1" s="86" t="s">
        <v>45</v>
      </c>
      <c r="U1" s="86"/>
      <c r="V1" s="86"/>
      <c r="W1" s="86"/>
      <c r="X1" s="86"/>
      <c r="Y1" s="86"/>
      <c r="Z1" s="86"/>
      <c r="AA1" s="86"/>
      <c r="AB1" s="86"/>
      <c r="AC1" s="86"/>
      <c r="AD1" s="86"/>
      <c r="AE1" s="86"/>
    </row>
    <row r="2" spans="1:31" ht="21" thickTop="1" thickBot="1" x14ac:dyDescent="0.3">
      <c r="F2"/>
      <c r="G2"/>
      <c r="H2"/>
      <c r="I2"/>
      <c r="J2"/>
      <c r="K2"/>
      <c r="L2"/>
      <c r="M2" s="797"/>
      <c r="N2"/>
      <c r="O2"/>
      <c r="T2" s="86"/>
      <c r="U2" s="86"/>
      <c r="V2" s="86"/>
      <c r="W2" s="86"/>
      <c r="X2" s="86"/>
      <c r="Y2" s="86"/>
      <c r="Z2" s="86"/>
      <c r="AA2" s="86"/>
      <c r="AB2" s="86"/>
      <c r="AC2" s="86"/>
      <c r="AD2" s="86"/>
      <c r="AE2" s="86"/>
    </row>
    <row r="3" spans="1:31" ht="15.75" thickTop="1" x14ac:dyDescent="0.25">
      <c r="A3" s="49" t="s">
        <v>324</v>
      </c>
      <c r="B3" s="28"/>
      <c r="C3" s="28"/>
      <c r="D3" s="28"/>
      <c r="E3"/>
      <c r="F3" s="49" t="s">
        <v>325</v>
      </c>
      <c r="G3" s="28"/>
      <c r="H3" s="28"/>
      <c r="I3" s="28"/>
      <c r="J3"/>
      <c r="K3" s="49" t="s">
        <v>326</v>
      </c>
      <c r="L3" s="28"/>
      <c r="M3" s="798"/>
      <c r="N3" s="28"/>
      <c r="O3"/>
      <c r="T3" s="1018" t="s">
        <v>46</v>
      </c>
      <c r="U3" s="1018"/>
      <c r="V3" s="1018"/>
      <c r="W3" s="1018"/>
      <c r="X3" s="1018"/>
      <c r="Y3" s="1018"/>
      <c r="Z3" s="1018"/>
      <c r="AA3" s="1018"/>
      <c r="AB3" s="1018"/>
      <c r="AC3" s="64"/>
      <c r="AD3" s="63" t="s">
        <v>47</v>
      </c>
      <c r="AE3" s="64"/>
    </row>
    <row r="4" spans="1:31" x14ac:dyDescent="0.25">
      <c r="A4" s="40" t="s">
        <v>0</v>
      </c>
      <c r="B4" s="41"/>
      <c r="C4" s="41"/>
      <c r="D4" s="43"/>
      <c r="E4" s="47">
        <f>AVERAGE(I21:I23)</f>
        <v>54.830000000000005</v>
      </c>
      <c r="F4" s="40" t="s">
        <v>0</v>
      </c>
      <c r="G4" s="41"/>
      <c r="H4" s="41"/>
      <c r="I4" s="43"/>
      <c r="J4" s="47">
        <f>AVERAGE(I24:I27)</f>
        <v>17.995000000000001</v>
      </c>
      <c r="K4" s="40" t="s">
        <v>0</v>
      </c>
      <c r="L4" s="41"/>
      <c r="M4" s="799"/>
      <c r="N4" s="43"/>
      <c r="O4" s="47">
        <f>AVERAGE(I28:I30)</f>
        <v>69.839999999999989</v>
      </c>
      <c r="R4" s="20"/>
      <c r="T4" s="64" t="s">
        <v>48</v>
      </c>
      <c r="U4" s="87" t="s">
        <v>49</v>
      </c>
      <c r="V4" s="87"/>
      <c r="W4" s="87"/>
      <c r="X4" s="87"/>
      <c r="Y4" s="87"/>
      <c r="Z4" s="87"/>
      <c r="AA4" s="87"/>
      <c r="AB4" s="87"/>
      <c r="AC4" s="64"/>
      <c r="AD4" s="65" t="s">
        <v>75</v>
      </c>
      <c r="AE4" s="64"/>
    </row>
    <row r="5" spans="1:31" x14ac:dyDescent="0.25">
      <c r="A5" s="40" t="s">
        <v>1</v>
      </c>
      <c r="B5" s="41"/>
      <c r="C5" s="41"/>
      <c r="D5" s="43"/>
      <c r="E5" s="47">
        <f>_xlfn.STDEV.S(I21:I23)</f>
        <v>8.859554164855</v>
      </c>
      <c r="F5" s="40" t="s">
        <v>1</v>
      </c>
      <c r="G5" s="41"/>
      <c r="H5" s="41"/>
      <c r="I5" s="43"/>
      <c r="J5" s="47">
        <f>_xlfn.STDEV.S(I24:I27)</f>
        <v>2.9246253321294438</v>
      </c>
      <c r="K5" s="40" t="s">
        <v>1</v>
      </c>
      <c r="L5" s="41"/>
      <c r="M5" s="799"/>
      <c r="N5" s="43"/>
      <c r="O5" s="47">
        <f>_xlfn.STDEV.S(I28:I30)</f>
        <v>14.984161638209885</v>
      </c>
      <c r="R5" s="20"/>
      <c r="T5" s="64" t="s">
        <v>50</v>
      </c>
      <c r="U5" s="87" t="s">
        <v>51</v>
      </c>
      <c r="V5" s="87"/>
      <c r="W5" s="87"/>
      <c r="X5" s="87"/>
      <c r="Y5" s="87"/>
      <c r="Z5" s="87"/>
      <c r="AA5" s="87"/>
      <c r="AB5" s="87"/>
      <c r="AC5" s="64"/>
      <c r="AD5" s="65" t="s">
        <v>75</v>
      </c>
      <c r="AE5" s="64"/>
    </row>
    <row r="6" spans="1:31" x14ac:dyDescent="0.25">
      <c r="A6" s="40" t="s">
        <v>16</v>
      </c>
      <c r="B6" s="41"/>
      <c r="C6" s="41"/>
      <c r="D6" s="43"/>
      <c r="E6" s="48">
        <f>(E5/E4)*100</f>
        <v>16.158223900884551</v>
      </c>
      <c r="F6" s="40" t="s">
        <v>16</v>
      </c>
      <c r="G6" s="41"/>
      <c r="H6" s="41"/>
      <c r="I6" s="43"/>
      <c r="J6" s="48">
        <f>(J5/J4)*100</f>
        <v>16.252433076573737</v>
      </c>
      <c r="K6" s="40" t="s">
        <v>16</v>
      </c>
      <c r="L6" s="41"/>
      <c r="M6" s="799"/>
      <c r="N6" s="43"/>
      <c r="O6" s="48">
        <f>(O5/O4)*100</f>
        <v>21.454985163530768</v>
      </c>
      <c r="R6" s="20"/>
      <c r="T6" s="64" t="s">
        <v>52</v>
      </c>
      <c r="U6" s="87" t="s">
        <v>53</v>
      </c>
      <c r="V6" s="87"/>
      <c r="W6" s="87"/>
      <c r="X6" s="87"/>
      <c r="Y6" s="87"/>
      <c r="Z6" s="87"/>
      <c r="AA6" s="87"/>
      <c r="AB6" s="87"/>
      <c r="AC6" s="64"/>
      <c r="AD6" s="65" t="s">
        <v>75</v>
      </c>
      <c r="AE6" s="64"/>
    </row>
    <row r="7" spans="1:31" x14ac:dyDescent="0.25">
      <c r="A7" s="40" t="s">
        <v>2</v>
      </c>
      <c r="B7" s="41"/>
      <c r="C7" s="41"/>
      <c r="D7" s="43"/>
      <c r="E7" s="777" t="str">
        <f>IF(E6&gt;25,"Mediana","Média")</f>
        <v>Média</v>
      </c>
      <c r="F7" s="40" t="s">
        <v>2</v>
      </c>
      <c r="G7" s="41"/>
      <c r="H7" s="41"/>
      <c r="I7" s="43"/>
      <c r="J7" s="777" t="str">
        <f>IF(J6&gt;25,"Mediana","Média")</f>
        <v>Média</v>
      </c>
      <c r="K7" s="40" t="s">
        <v>2</v>
      </c>
      <c r="L7" s="41"/>
      <c r="M7" s="799"/>
      <c r="N7" s="43"/>
      <c r="O7" s="777" t="str">
        <f>IF(O6&gt;25,"Mediana","Média")</f>
        <v>Média</v>
      </c>
      <c r="R7" s="20"/>
      <c r="T7" s="64" t="s">
        <v>54</v>
      </c>
      <c r="U7" s="87" t="s">
        <v>55</v>
      </c>
      <c r="V7" s="87"/>
      <c r="W7" s="87"/>
      <c r="X7" s="87"/>
      <c r="Y7" s="87"/>
      <c r="Z7" s="87"/>
      <c r="AA7" s="87"/>
      <c r="AB7" s="87"/>
      <c r="AC7" s="64"/>
      <c r="AD7" s="65" t="s">
        <v>75</v>
      </c>
      <c r="AE7" s="64"/>
    </row>
    <row r="8" spans="1:31" x14ac:dyDescent="0.25">
      <c r="A8" s="40" t="s">
        <v>3</v>
      </c>
      <c r="B8" s="41"/>
      <c r="C8" s="41"/>
      <c r="D8" s="43"/>
      <c r="E8" s="47">
        <f>MIN(I21:I23)</f>
        <v>44.6</v>
      </c>
      <c r="F8" s="40" t="s">
        <v>3</v>
      </c>
      <c r="G8" s="41"/>
      <c r="H8" s="41"/>
      <c r="I8" s="43"/>
      <c r="J8" s="47">
        <f>MIN(I24:I27)</f>
        <v>13.98</v>
      </c>
      <c r="K8" s="40" t="s">
        <v>3</v>
      </c>
      <c r="L8" s="41"/>
      <c r="M8" s="799"/>
      <c r="N8" s="43"/>
      <c r="O8" s="47">
        <f>MIN(I28:I30)</f>
        <v>52.63</v>
      </c>
      <c r="R8" s="20"/>
      <c r="T8" s="64" t="s">
        <v>56</v>
      </c>
      <c r="U8" s="87" t="s">
        <v>57</v>
      </c>
      <c r="V8" s="87"/>
      <c r="W8" s="87"/>
      <c r="X8" s="87"/>
      <c r="Y8" s="87"/>
      <c r="Z8" s="87"/>
      <c r="AA8" s="87"/>
      <c r="AB8" s="87"/>
      <c r="AC8" s="64"/>
      <c r="AD8" s="73" t="s">
        <v>76</v>
      </c>
      <c r="AE8" s="64"/>
    </row>
    <row r="9" spans="1:31" x14ac:dyDescent="0.25">
      <c r="A9" s="40"/>
      <c r="B9" s="41"/>
      <c r="C9" s="41"/>
      <c r="D9" s="43"/>
      <c r="E9" s="45"/>
      <c r="F9"/>
      <c r="G9"/>
      <c r="H9"/>
      <c r="I9"/>
      <c r="J9"/>
      <c r="K9"/>
      <c r="L9"/>
      <c r="M9" s="797"/>
      <c r="N9"/>
      <c r="O9"/>
      <c r="T9" s="64" t="s">
        <v>58</v>
      </c>
      <c r="U9" s="87" t="s">
        <v>59</v>
      </c>
      <c r="V9" s="87"/>
      <c r="W9" s="87"/>
      <c r="X9" s="87"/>
      <c r="Y9" s="87"/>
      <c r="Z9" s="87"/>
      <c r="AA9" s="87"/>
      <c r="AB9" s="87"/>
      <c r="AC9" s="64"/>
      <c r="AD9" s="73" t="s">
        <v>75</v>
      </c>
      <c r="AE9" s="64"/>
    </row>
    <row r="10" spans="1:31" x14ac:dyDescent="0.25">
      <c r="A10" s="49" t="s">
        <v>327</v>
      </c>
      <c r="B10" s="28"/>
      <c r="C10" s="28"/>
      <c r="D10" s="28"/>
      <c r="E10"/>
      <c r="F10" s="49" t="s">
        <v>328</v>
      </c>
      <c r="G10" s="28"/>
      <c r="H10" s="28"/>
      <c r="I10" s="28"/>
      <c r="J10"/>
      <c r="K10"/>
      <c r="L10"/>
      <c r="M10" s="797"/>
      <c r="N10"/>
      <c r="O10"/>
      <c r="T10" s="64" t="s">
        <v>60</v>
      </c>
      <c r="U10" s="87" t="s">
        <v>61</v>
      </c>
      <c r="V10" s="87"/>
      <c r="W10" s="87"/>
      <c r="X10" s="87"/>
      <c r="Y10" s="87"/>
      <c r="Z10" s="87"/>
      <c r="AA10" s="87"/>
      <c r="AB10" s="87"/>
      <c r="AC10" s="64"/>
      <c r="AD10" s="73" t="s">
        <v>75</v>
      </c>
      <c r="AE10" s="74" t="s">
        <v>78</v>
      </c>
    </row>
    <row r="11" spans="1:31" x14ac:dyDescent="0.25">
      <c r="A11" s="40" t="s">
        <v>0</v>
      </c>
      <c r="B11" s="41"/>
      <c r="C11" s="41"/>
      <c r="D11" s="43"/>
      <c r="E11" s="47">
        <f>AVERAGE(I31:I33)</f>
        <v>57.00333333333333</v>
      </c>
      <c r="F11" s="40" t="s">
        <v>0</v>
      </c>
      <c r="G11" s="41"/>
      <c r="H11" s="41"/>
      <c r="I11" s="43"/>
      <c r="J11" s="47">
        <f>AVERAGE(I34:I36)</f>
        <v>5.6433333333333335</v>
      </c>
      <c r="K11"/>
      <c r="L11"/>
      <c r="M11" s="797"/>
      <c r="N11"/>
      <c r="O11"/>
      <c r="T11" s="64" t="s">
        <v>62</v>
      </c>
      <c r="U11" s="87" t="s">
        <v>63</v>
      </c>
      <c r="V11" s="87"/>
      <c r="W11" s="87"/>
      <c r="X11" s="87"/>
      <c r="Y11" s="87"/>
      <c r="Z11" s="87"/>
      <c r="AA11" s="87"/>
      <c r="AB11" s="87"/>
      <c r="AC11" s="64"/>
      <c r="AD11" s="73" t="s">
        <v>75</v>
      </c>
      <c r="AE11" s="64"/>
    </row>
    <row r="12" spans="1:31" x14ac:dyDescent="0.25">
      <c r="A12" s="40" t="s">
        <v>1</v>
      </c>
      <c r="B12" s="41"/>
      <c r="C12" s="41"/>
      <c r="D12" s="43"/>
      <c r="E12" s="47">
        <f>_xlfn.STDEV.S(I31:I33)</f>
        <v>16.617512850403781</v>
      </c>
      <c r="F12" s="40" t="s">
        <v>1</v>
      </c>
      <c r="G12" s="41"/>
      <c r="H12" s="41"/>
      <c r="I12" s="43"/>
      <c r="J12" s="47">
        <f>_xlfn.STDEV.S(I34:I36)</f>
        <v>0.59002824791134667</v>
      </c>
      <c r="K12"/>
      <c r="L12"/>
      <c r="M12" s="797"/>
      <c r="N12"/>
      <c r="O12"/>
      <c r="T12" s="64" t="s">
        <v>64</v>
      </c>
      <c r="U12" s="1019" t="s">
        <v>65</v>
      </c>
      <c r="V12" s="1019"/>
      <c r="W12" s="1019"/>
      <c r="X12" s="1019"/>
      <c r="Y12" s="1019"/>
      <c r="Z12" s="1019"/>
      <c r="AA12" s="1019"/>
      <c r="AB12" s="1019"/>
      <c r="AC12" s="64"/>
      <c r="AD12" s="73" t="s">
        <v>76</v>
      </c>
      <c r="AE12" s="74" t="s">
        <v>77</v>
      </c>
    </row>
    <row r="13" spans="1:31" x14ac:dyDescent="0.25">
      <c r="A13" s="40" t="s">
        <v>16</v>
      </c>
      <c r="B13" s="41"/>
      <c r="C13" s="41"/>
      <c r="D13" s="43"/>
      <c r="E13" s="48">
        <f>(E12/E11)*100</f>
        <v>29.151826531320591</v>
      </c>
      <c r="F13" s="40" t="s">
        <v>16</v>
      </c>
      <c r="G13" s="41"/>
      <c r="H13" s="41"/>
      <c r="I13" s="43"/>
      <c r="J13" s="48">
        <f>(J12/J11)*100</f>
        <v>10.455314493408387</v>
      </c>
      <c r="K13"/>
      <c r="L13"/>
      <c r="M13" s="797"/>
      <c r="N13"/>
      <c r="O13"/>
      <c r="T13" s="64" t="s">
        <v>66</v>
      </c>
      <c r="U13" s="1019" t="s">
        <v>67</v>
      </c>
      <c r="V13" s="1019"/>
      <c r="W13" s="1019"/>
      <c r="X13" s="1019"/>
      <c r="Y13" s="1019"/>
      <c r="Z13" s="1019"/>
      <c r="AA13" s="1019"/>
      <c r="AB13" s="1019"/>
      <c r="AC13" s="64"/>
      <c r="AD13" s="65" t="s">
        <v>75</v>
      </c>
      <c r="AE13" s="64"/>
    </row>
    <row r="14" spans="1:31" x14ac:dyDescent="0.25">
      <c r="A14" s="40" t="s">
        <v>2</v>
      </c>
      <c r="B14" s="41"/>
      <c r="C14" s="41"/>
      <c r="D14" s="43"/>
      <c r="E14" s="66" t="str">
        <f>IF(E13&gt;25,"Mediana","Média")</f>
        <v>Mediana</v>
      </c>
      <c r="F14" s="40" t="s">
        <v>2</v>
      </c>
      <c r="G14" s="41"/>
      <c r="H14" s="41"/>
      <c r="I14" s="43"/>
      <c r="J14" s="777" t="str">
        <f>IF(J13&gt;25,"Mediana","Média")</f>
        <v>Média</v>
      </c>
      <c r="K14"/>
      <c r="L14"/>
      <c r="M14" s="797"/>
      <c r="N14"/>
      <c r="O14"/>
      <c r="T14" s="74" t="s">
        <v>79</v>
      </c>
      <c r="U14" s="1090" t="s">
        <v>80</v>
      </c>
      <c r="V14" s="1090"/>
      <c r="W14" s="1090"/>
      <c r="X14" s="1090"/>
      <c r="Y14" s="1090"/>
      <c r="Z14" s="1090"/>
      <c r="AA14" s="1090"/>
      <c r="AB14" s="1090"/>
      <c r="AC14" s="1090"/>
      <c r="AD14" s="73" t="s">
        <v>76</v>
      </c>
      <c r="AE14" s="64"/>
    </row>
    <row r="15" spans="1:31" x14ac:dyDescent="0.25">
      <c r="A15" s="40" t="s">
        <v>3</v>
      </c>
      <c r="B15" s="41"/>
      <c r="C15" s="41"/>
      <c r="D15" s="43"/>
      <c r="E15" s="47">
        <f>MIN(I31:I33)</f>
        <v>39.49</v>
      </c>
      <c r="F15" s="40" t="s">
        <v>3</v>
      </c>
      <c r="G15" s="41"/>
      <c r="H15" s="41"/>
      <c r="I15" s="43"/>
      <c r="J15" s="47">
        <f>MIN(I34:I37)</f>
        <v>4.97</v>
      </c>
      <c r="K15"/>
      <c r="L15"/>
      <c r="M15" s="797"/>
      <c r="N15"/>
      <c r="O15"/>
      <c r="T15" s="63"/>
      <c r="U15" s="1090"/>
      <c r="V15" s="1090"/>
      <c r="W15" s="1090"/>
      <c r="X15" s="1090"/>
      <c r="Y15" s="1090"/>
      <c r="Z15" s="1090"/>
      <c r="AA15" s="1090"/>
      <c r="AB15" s="1090"/>
      <c r="AC15" s="1090"/>
      <c r="AD15" s="64"/>
      <c r="AE15" s="64"/>
    </row>
    <row r="16" spans="1:31" x14ac:dyDescent="0.25">
      <c r="A16"/>
      <c r="D16"/>
      <c r="E16"/>
      <c r="F16"/>
      <c r="G16"/>
      <c r="H16"/>
      <c r="I16"/>
      <c r="J16"/>
      <c r="K16"/>
      <c r="L16"/>
      <c r="M16" s="797"/>
      <c r="N16"/>
      <c r="O16"/>
      <c r="T16" s="63" t="s">
        <v>68</v>
      </c>
      <c r="U16" s="64"/>
      <c r="V16" s="64"/>
      <c r="W16" s="64"/>
      <c r="X16" s="64"/>
      <c r="Y16" s="64"/>
      <c r="Z16" s="64"/>
      <c r="AA16" s="64"/>
      <c r="AB16" s="64"/>
      <c r="AC16" s="64"/>
      <c r="AD16" s="64"/>
      <c r="AE16" s="64"/>
    </row>
    <row r="17" spans="1:31" x14ac:dyDescent="0.25">
      <c r="A17"/>
      <c r="D17"/>
      <c r="E17"/>
      <c r="F17"/>
      <c r="G17"/>
      <c r="H17"/>
      <c r="I17"/>
      <c r="J17"/>
      <c r="K17"/>
      <c r="L17"/>
      <c r="M17" s="797"/>
      <c r="N17"/>
      <c r="O17"/>
      <c r="T17" s="87" t="s">
        <v>69</v>
      </c>
      <c r="U17" s="64"/>
      <c r="V17" s="64"/>
      <c r="W17" s="64"/>
      <c r="X17" s="64"/>
      <c r="Y17" s="64"/>
      <c r="Z17" s="64"/>
      <c r="AA17" s="64"/>
      <c r="AB17" s="64"/>
      <c r="AC17" s="64"/>
      <c r="AD17" s="64"/>
      <c r="AE17" s="64"/>
    </row>
    <row r="18" spans="1:31" ht="36" customHeight="1" thickBot="1" x14ac:dyDescent="0.3">
      <c r="A18"/>
      <c r="D18"/>
      <c r="E18"/>
      <c r="F18"/>
      <c r="G18"/>
      <c r="H18"/>
      <c r="I18"/>
      <c r="J18"/>
      <c r="K18"/>
      <c r="L18"/>
      <c r="M18" s="797"/>
      <c r="N18"/>
      <c r="O18"/>
      <c r="T18" s="87" t="s">
        <v>70</v>
      </c>
      <c r="U18" s="87"/>
      <c r="V18" s="87"/>
      <c r="W18" s="87"/>
      <c r="X18" s="87"/>
      <c r="Y18" s="87"/>
      <c r="Z18" s="87"/>
      <c r="AA18" s="87"/>
      <c r="AB18" s="87"/>
      <c r="AC18" s="87"/>
      <c r="AD18" s="87"/>
      <c r="AE18" s="87"/>
    </row>
    <row r="19" spans="1:31" ht="15" customHeight="1" x14ac:dyDescent="0.25">
      <c r="A19" s="1091" t="s">
        <v>4</v>
      </c>
      <c r="B19" s="1079" t="s">
        <v>5</v>
      </c>
      <c r="C19" s="1093" t="s">
        <v>6</v>
      </c>
      <c r="D19" s="1093" t="s">
        <v>7</v>
      </c>
      <c r="E19" s="1093" t="s">
        <v>17</v>
      </c>
      <c r="F19" s="1079" t="s">
        <v>18</v>
      </c>
      <c r="G19" s="1079" t="s">
        <v>8</v>
      </c>
      <c r="H19" s="88" t="s">
        <v>9</v>
      </c>
      <c r="I19" s="1081" t="s">
        <v>10</v>
      </c>
      <c r="J19" s="1083" t="s">
        <v>43</v>
      </c>
      <c r="K19" s="1085" t="s">
        <v>19</v>
      </c>
      <c r="L19" s="1087" t="s">
        <v>20</v>
      </c>
      <c r="M19" s="1069" t="s">
        <v>11</v>
      </c>
      <c r="N19" s="1071" t="s">
        <v>72</v>
      </c>
      <c r="O19" s="1072"/>
      <c r="P19" s="1075" t="s">
        <v>12</v>
      </c>
      <c r="Q19" s="1076"/>
      <c r="T19" s="64" t="s">
        <v>71</v>
      </c>
      <c r="U19" s="64"/>
      <c r="V19" s="64"/>
      <c r="W19" s="64"/>
      <c r="X19" s="64"/>
      <c r="Y19" s="64"/>
      <c r="Z19" s="64"/>
      <c r="AA19" s="64"/>
      <c r="AB19" s="64"/>
      <c r="AC19" s="64"/>
      <c r="AD19" s="64"/>
      <c r="AE19" s="64"/>
    </row>
    <row r="20" spans="1:31" s="6" customFormat="1" ht="15" customHeight="1" thickBot="1" x14ac:dyDescent="0.3">
      <c r="A20" s="1092"/>
      <c r="B20" s="1080"/>
      <c r="C20" s="1094"/>
      <c r="D20" s="1094"/>
      <c r="E20" s="1094"/>
      <c r="F20" s="1080"/>
      <c r="G20" s="1080"/>
      <c r="H20" s="89"/>
      <c r="I20" s="1082"/>
      <c r="J20" s="1084"/>
      <c r="K20" s="1086"/>
      <c r="L20" s="1088"/>
      <c r="M20" s="1070"/>
      <c r="N20" s="1073"/>
      <c r="O20" s="1074"/>
      <c r="P20" s="253" t="s">
        <v>13</v>
      </c>
      <c r="Q20" s="50" t="s">
        <v>14</v>
      </c>
      <c r="T20" s="1077" t="s">
        <v>81</v>
      </c>
      <c r="U20" s="1077"/>
      <c r="V20" s="1077"/>
      <c r="W20" s="1077"/>
      <c r="X20" s="1077"/>
      <c r="Y20" s="1077"/>
      <c r="Z20" s="1077"/>
      <c r="AA20" s="1077"/>
      <c r="AB20" s="1077"/>
      <c r="AC20" s="1077"/>
      <c r="AD20" s="1077"/>
      <c r="AE20" s="1077"/>
    </row>
    <row r="21" spans="1:31" ht="43.5" customHeight="1" x14ac:dyDescent="0.25">
      <c r="A21" s="1031">
        <v>40</v>
      </c>
      <c r="B21" s="1034" t="s">
        <v>537</v>
      </c>
      <c r="C21" s="1037" t="s">
        <v>21</v>
      </c>
      <c r="D21" s="1037">
        <v>20</v>
      </c>
      <c r="E21" s="108" t="s">
        <v>532</v>
      </c>
      <c r="F21" s="54" t="s">
        <v>301</v>
      </c>
      <c r="G21" s="54" t="s">
        <v>314</v>
      </c>
      <c r="H21" s="107"/>
      <c r="I21" s="91">
        <v>59.9</v>
      </c>
      <c r="J21" s="1040">
        <f>MEDIAN(I21:I23)</f>
        <v>59.9</v>
      </c>
      <c r="K21" s="91">
        <f>(J21*30%)+J21</f>
        <v>77.87</v>
      </c>
      <c r="L21" s="252">
        <f>70%*J21</f>
        <v>41.93</v>
      </c>
      <c r="M21" s="800" t="str">
        <f>IF(I21&gt;K$21,"EXCESSIVAMENTE ELEVADO",IF(I21&lt;L$21,"Inexequível","VÁLIDO"))</f>
        <v>VÁLIDO</v>
      </c>
      <c r="N21" s="254"/>
      <c r="O21" s="104"/>
      <c r="P21" s="1043">
        <f>TRUNC(AVERAGE(I21:I23),2)</f>
        <v>54.83</v>
      </c>
      <c r="Q21" s="1028">
        <f>D21*P21</f>
        <v>1096.5999999999999</v>
      </c>
      <c r="T21" s="1077"/>
      <c r="U21" s="1077"/>
      <c r="V21" s="1077"/>
      <c r="W21" s="1077"/>
      <c r="X21" s="1077"/>
      <c r="Y21" s="1077"/>
      <c r="Z21" s="1077"/>
      <c r="AA21" s="1077"/>
      <c r="AB21" s="1077"/>
      <c r="AC21" s="1077"/>
      <c r="AD21" s="1077"/>
      <c r="AE21" s="1077"/>
    </row>
    <row r="22" spans="1:31" ht="38.450000000000003" customHeight="1" x14ac:dyDescent="0.25">
      <c r="A22" s="1032"/>
      <c r="B22" s="1035"/>
      <c r="C22" s="1038"/>
      <c r="D22" s="1038"/>
      <c r="E22" s="72" t="s">
        <v>533</v>
      </c>
      <c r="F22" s="72" t="s">
        <v>301</v>
      </c>
      <c r="G22" s="72" t="s">
        <v>313</v>
      </c>
      <c r="H22" s="72"/>
      <c r="I22" s="109">
        <v>59.99</v>
      </c>
      <c r="J22" s="1041"/>
      <c r="K22" s="97"/>
      <c r="L22" s="251"/>
      <c r="M22" s="801" t="str">
        <f t="shared" ref="M22:M23" si="0">IF(I22&gt;K$21,"EXCESSIVAMENTE ELEVADO",IF(I22&lt;L$21,"Inexequível","VÁLIDO"))</f>
        <v>VÁLIDO</v>
      </c>
      <c r="N22" s="255"/>
      <c r="O22" s="165"/>
      <c r="P22" s="1044"/>
      <c r="Q22" s="1029"/>
    </row>
    <row r="23" spans="1:31" ht="44.25" customHeight="1" thickBot="1" x14ac:dyDescent="0.3">
      <c r="A23" s="1062"/>
      <c r="B23" s="1078"/>
      <c r="C23" s="1067"/>
      <c r="D23" s="1067"/>
      <c r="E23" s="769" t="s">
        <v>534</v>
      </c>
      <c r="F23" s="770" t="s">
        <v>543</v>
      </c>
      <c r="G23" s="770" t="s">
        <v>535</v>
      </c>
      <c r="H23" s="771"/>
      <c r="I23" s="772">
        <v>44.6</v>
      </c>
      <c r="J23" s="1068"/>
      <c r="K23" s="99"/>
      <c r="L23" s="31"/>
      <c r="M23" s="802" t="str">
        <f t="shared" si="0"/>
        <v>VÁLIDO</v>
      </c>
      <c r="N23" s="255"/>
      <c r="O23" s="165"/>
      <c r="P23" s="1059"/>
      <c r="Q23" s="1061"/>
      <c r="Y23" s="25"/>
    </row>
    <row r="24" spans="1:31" ht="74.45" customHeight="1" x14ac:dyDescent="0.25">
      <c r="A24" s="1031">
        <v>41</v>
      </c>
      <c r="B24" s="1063" t="s">
        <v>545</v>
      </c>
      <c r="C24" s="1037" t="s">
        <v>6</v>
      </c>
      <c r="D24" s="1037">
        <v>30</v>
      </c>
      <c r="E24" s="198" t="s">
        <v>305</v>
      </c>
      <c r="F24" s="199" t="s">
        <v>85</v>
      </c>
      <c r="G24" s="200" t="s">
        <v>303</v>
      </c>
      <c r="H24" s="199" t="s">
        <v>302</v>
      </c>
      <c r="I24" s="201">
        <v>21</v>
      </c>
      <c r="J24" s="1040">
        <f>AVERAGE(I24:I27)</f>
        <v>17.995000000000001</v>
      </c>
      <c r="K24" s="91">
        <f>(J24*30%)+J24</f>
        <v>23.393500000000003</v>
      </c>
      <c r="L24" s="252">
        <f>70%*J24</f>
        <v>12.596500000000001</v>
      </c>
      <c r="M24" s="800" t="str">
        <f>IF(I24&gt;K$24,"EXCESSIVAMENTE ELEVADO",IF(I24&lt;L$24,"INEXEQUÍVEL","VÁLIDO"))</f>
        <v>VÁLIDO</v>
      </c>
      <c r="N24" s="268"/>
      <c r="O24" s="298"/>
      <c r="P24" s="1043">
        <f>TRUNC(AVERAGE(I24:I27),2)</f>
        <v>17.989999999999998</v>
      </c>
      <c r="Q24" s="1028">
        <f>D24*P24</f>
        <v>539.69999999999993</v>
      </c>
      <c r="Y24" s="25"/>
    </row>
    <row r="25" spans="1:31" ht="63.75" x14ac:dyDescent="0.25">
      <c r="A25" s="1032"/>
      <c r="B25" s="1064"/>
      <c r="C25" s="1038"/>
      <c r="D25" s="1038"/>
      <c r="E25" s="202" t="s">
        <v>307</v>
      </c>
      <c r="F25" s="203" t="s">
        <v>85</v>
      </c>
      <c r="G25" s="204" t="s">
        <v>306</v>
      </c>
      <c r="H25" s="203" t="s">
        <v>42</v>
      </c>
      <c r="I25" s="205">
        <v>13.98</v>
      </c>
      <c r="J25" s="1041"/>
      <c r="K25" s="92"/>
      <c r="L25" s="94"/>
      <c r="M25" s="801" t="str">
        <f>IF(I25&gt;K$24,"EXCESSIVAMENTE ELEVADO",IF(I25&lt;L$24,"INEXEQUÍVEL","VÁLIDO"))</f>
        <v>VÁLIDO</v>
      </c>
      <c r="N25" s="256"/>
      <c r="O25" s="101"/>
      <c r="P25" s="1044"/>
      <c r="Q25" s="1029"/>
      <c r="Y25" s="25"/>
    </row>
    <row r="26" spans="1:31" ht="63.75" x14ac:dyDescent="0.25">
      <c r="A26" s="1062"/>
      <c r="B26" s="1065"/>
      <c r="C26" s="1067"/>
      <c r="D26" s="1067"/>
      <c r="E26" s="206" t="s">
        <v>312</v>
      </c>
      <c r="F26" s="207" t="s">
        <v>85</v>
      </c>
      <c r="G26" s="208" t="s">
        <v>311</v>
      </c>
      <c r="H26" s="207" t="s">
        <v>42</v>
      </c>
      <c r="I26" s="209">
        <v>18.5</v>
      </c>
      <c r="J26" s="1068"/>
      <c r="K26" s="99"/>
      <c r="L26" s="31"/>
      <c r="M26" s="801" t="str">
        <f>IF(I26&gt;K$24,"EXCESSIVAMENTE ELEVADO",IF(I26&lt;L$24,"INEXEQUÍVEL","VÁLIDO"))</f>
        <v>VÁLIDO</v>
      </c>
      <c r="N26" s="256"/>
      <c r="O26" s="101"/>
      <c r="P26" s="1059"/>
      <c r="Q26" s="1061"/>
      <c r="Y26" s="25"/>
    </row>
    <row r="27" spans="1:31" ht="78" customHeight="1" thickBot="1" x14ac:dyDescent="0.3">
      <c r="A27" s="1033"/>
      <c r="B27" s="1066"/>
      <c r="C27" s="1039"/>
      <c r="D27" s="1039"/>
      <c r="E27" s="773" t="s">
        <v>309</v>
      </c>
      <c r="F27" s="774" t="s">
        <v>85</v>
      </c>
      <c r="G27" s="775" t="s">
        <v>308</v>
      </c>
      <c r="H27" s="776" t="s">
        <v>42</v>
      </c>
      <c r="I27" s="292">
        <v>18.5</v>
      </c>
      <c r="J27" s="1042"/>
      <c r="K27" s="93"/>
      <c r="L27" s="95"/>
      <c r="M27" s="803" t="str">
        <f>IF(I27&gt;K$24,"EXCESSIVAMENTE ELEVADO",IF(I27&lt;L$24,"INEXEQUÍVEL","VÁLIDO"))</f>
        <v>VÁLIDO</v>
      </c>
      <c r="N27" s="269"/>
      <c r="O27" s="77"/>
      <c r="P27" s="1045"/>
      <c r="Q27" s="1030"/>
      <c r="Y27" s="25"/>
    </row>
    <row r="28" spans="1:31" ht="30" x14ac:dyDescent="0.25">
      <c r="A28" s="1031">
        <v>42</v>
      </c>
      <c r="B28" s="1034" t="s">
        <v>536</v>
      </c>
      <c r="C28" s="1037" t="s">
        <v>21</v>
      </c>
      <c r="D28" s="1037">
        <v>30</v>
      </c>
      <c r="E28" s="212" t="s">
        <v>533</v>
      </c>
      <c r="F28" s="212" t="s">
        <v>301</v>
      </c>
      <c r="G28" s="212" t="s">
        <v>313</v>
      </c>
      <c r="H28" s="166"/>
      <c r="I28" s="166">
        <v>79.989999999999995</v>
      </c>
      <c r="J28" s="1040">
        <f>AVERAGE(I28:I30)</f>
        <v>69.839999999999989</v>
      </c>
      <c r="K28" s="91">
        <f>(J28*30%)+J28</f>
        <v>90.791999999999987</v>
      </c>
      <c r="L28" s="252">
        <f>70%*J28</f>
        <v>48.887999999999991</v>
      </c>
      <c r="M28" s="800" t="str">
        <f>IF(I28&gt;K$28,"EXCESSIVAMENTE ELEVADO",IF(I28&lt;L$28,"INEXEQUÍVEL","VÁLIDO"))</f>
        <v>VÁLIDO</v>
      </c>
      <c r="N28" s="268"/>
      <c r="O28" s="298"/>
      <c r="P28" s="1043">
        <f>TRUNC(AVERAGE(I28:I30),2)</f>
        <v>69.84</v>
      </c>
      <c r="Q28" s="1028">
        <f>P28*D28</f>
        <v>2095.2000000000003</v>
      </c>
      <c r="Y28" s="25"/>
    </row>
    <row r="29" spans="1:31" ht="47.25" customHeight="1" x14ac:dyDescent="0.25">
      <c r="A29" s="1032"/>
      <c r="B29" s="1035"/>
      <c r="C29" s="1038"/>
      <c r="D29" s="1038"/>
      <c r="E29" s="33" t="s">
        <v>532</v>
      </c>
      <c r="F29" s="29" t="s">
        <v>301</v>
      </c>
      <c r="G29" s="29" t="s">
        <v>314</v>
      </c>
      <c r="H29" s="29"/>
      <c r="I29" s="511">
        <v>76.900000000000006</v>
      </c>
      <c r="J29" s="1041"/>
      <c r="K29" s="92"/>
      <c r="L29" s="94"/>
      <c r="M29" s="801" t="str">
        <f>IF(I29&gt;K$28,"EXCESSIVAMENTE ELEVADO",IF(I29&lt;L$28,"INEXEQUÍVEL","VÁLIDO"))</f>
        <v>VÁLIDO</v>
      </c>
      <c r="N29" s="256"/>
      <c r="O29" s="101"/>
      <c r="P29" s="1044"/>
      <c r="Q29" s="1029"/>
      <c r="Y29" s="25"/>
    </row>
    <row r="30" spans="1:31" ht="39" thickBot="1" x14ac:dyDescent="0.3">
      <c r="A30" s="1033"/>
      <c r="B30" s="1036"/>
      <c r="C30" s="1039"/>
      <c r="D30" s="1039"/>
      <c r="E30" s="778" t="s">
        <v>534</v>
      </c>
      <c r="F30" s="779" t="s">
        <v>543</v>
      </c>
      <c r="G30" s="779" t="s">
        <v>535</v>
      </c>
      <c r="H30" s="780"/>
      <c r="I30" s="781">
        <v>52.63</v>
      </c>
      <c r="J30" s="1042"/>
      <c r="K30" s="93"/>
      <c r="L30" s="95"/>
      <c r="M30" s="803" t="str">
        <f>IF(I30&gt;K$28,"EXCESSIVAMENTE ELEVADO",IF(I30&lt;L$28,"INEXEQUÍVEL","VÁLIDO"))</f>
        <v>VÁLIDO</v>
      </c>
      <c r="N30" s="269"/>
      <c r="O30" s="77"/>
      <c r="P30" s="1045"/>
      <c r="Q30" s="1030"/>
      <c r="Y30" s="25"/>
    </row>
    <row r="31" spans="1:31" ht="76.5" x14ac:dyDescent="0.25">
      <c r="A31" s="1046">
        <v>43</v>
      </c>
      <c r="B31" s="1049" t="s">
        <v>538</v>
      </c>
      <c r="C31" s="1052" t="s">
        <v>21</v>
      </c>
      <c r="D31" s="1052">
        <v>50</v>
      </c>
      <c r="E31" s="783" t="s">
        <v>534</v>
      </c>
      <c r="F31" s="789" t="s">
        <v>543</v>
      </c>
      <c r="G31" s="789" t="s">
        <v>535</v>
      </c>
      <c r="H31" s="790"/>
      <c r="I31" s="791">
        <v>39.49</v>
      </c>
      <c r="J31" s="1055">
        <f>AVERAGE(I31:I33)</f>
        <v>57.00333333333333</v>
      </c>
      <c r="K31" s="784">
        <f>(J31*30%)+J31</f>
        <v>74.104333333333329</v>
      </c>
      <c r="L31" s="785">
        <f>70%*J31</f>
        <v>39.902333333333331</v>
      </c>
      <c r="M31" s="804" t="str">
        <f>IF(I31&gt;K$31,"EXCESSIVAMENTE ELEVADO",IF(I31&lt;L$31,"INEXEQUÍVEL","VÁLIDO"))</f>
        <v>INEXEQUÍVEL</v>
      </c>
      <c r="N31" s="257">
        <f>I31/J31</f>
        <v>0.69276650488275549</v>
      </c>
      <c r="O31" s="782" t="s">
        <v>654</v>
      </c>
      <c r="P31" s="1058">
        <f>TRUNC(MEDIAN(I31:I33),2)</f>
        <v>58.97</v>
      </c>
      <c r="Q31" s="1060">
        <f>P31*D31</f>
        <v>2948.5</v>
      </c>
      <c r="Y31" s="25"/>
    </row>
    <row r="32" spans="1:31" ht="47.25" customHeight="1" x14ac:dyDescent="0.25">
      <c r="A32" s="1047"/>
      <c r="B32" s="1050"/>
      <c r="C32" s="1053"/>
      <c r="D32" s="1053"/>
      <c r="E32" s="786" t="s">
        <v>539</v>
      </c>
      <c r="F32" s="72" t="s">
        <v>301</v>
      </c>
      <c r="G32" s="787" t="s">
        <v>540</v>
      </c>
      <c r="H32" s="72"/>
      <c r="I32" s="105">
        <v>72.55</v>
      </c>
      <c r="J32" s="1056"/>
      <c r="K32" s="109"/>
      <c r="L32" s="788"/>
      <c r="M32" s="801" t="str">
        <f>IF(I32&gt;K$31,"EXCESSIVAMENTE ELEVADO",IF(I32&lt;L$31,"INEXEQUÍVEL","VÁLIDO"))</f>
        <v>VÁLIDO</v>
      </c>
      <c r="N32" s="256"/>
      <c r="O32" s="101"/>
      <c r="P32" s="1044"/>
      <c r="Q32" s="1029"/>
      <c r="Y32" s="25"/>
    </row>
    <row r="33" spans="1:25" ht="46.9" customHeight="1" thickBot="1" x14ac:dyDescent="0.3">
      <c r="A33" s="1048"/>
      <c r="B33" s="1051"/>
      <c r="C33" s="1054"/>
      <c r="D33" s="1054"/>
      <c r="E33" s="792" t="s">
        <v>541</v>
      </c>
      <c r="F33" s="793" t="s">
        <v>301</v>
      </c>
      <c r="G33" s="793" t="s">
        <v>542</v>
      </c>
      <c r="H33" s="793"/>
      <c r="I33" s="794">
        <v>58.97</v>
      </c>
      <c r="J33" s="1057"/>
      <c r="K33" s="795"/>
      <c r="L33" s="796"/>
      <c r="M33" s="802" t="str">
        <f>IF(I33&gt;K$31,"EXCESSIVAMENTE ELEVADO",IF(I33&lt;L$31,"INEXEQUÍVEL","VÁLIDO"))</f>
        <v>VÁLIDO</v>
      </c>
      <c r="N33" s="256"/>
      <c r="O33" s="101"/>
      <c r="P33" s="1059"/>
      <c r="Q33" s="1061"/>
      <c r="Y33" s="25"/>
    </row>
    <row r="34" spans="1:25" ht="77.25" thickBot="1" x14ac:dyDescent="0.3">
      <c r="A34" s="1031">
        <v>44</v>
      </c>
      <c r="B34" s="1034" t="s">
        <v>544</v>
      </c>
      <c r="C34" s="1037" t="s">
        <v>6</v>
      </c>
      <c r="D34" s="1037">
        <v>50</v>
      </c>
      <c r="E34" s="214" t="s">
        <v>316</v>
      </c>
      <c r="F34" s="199" t="s">
        <v>85</v>
      </c>
      <c r="G34" s="200" t="s">
        <v>315</v>
      </c>
      <c r="H34" s="199" t="s">
        <v>44</v>
      </c>
      <c r="I34" s="201">
        <v>4.97</v>
      </c>
      <c r="J34" s="1040">
        <f>AVERAGE(I34:I37)</f>
        <v>6.63</v>
      </c>
      <c r="K34" s="91">
        <f>(J34*30%)+J34</f>
        <v>8.6189999999999998</v>
      </c>
      <c r="L34" s="252">
        <f>70%*J34</f>
        <v>4.641</v>
      </c>
      <c r="M34" s="800" t="str">
        <f>IF(I34&gt;K$34,"EXCESSIVAMENTE ELEVADO",IF(I34&lt;L$34,"INEXEQUÍVEL","VÁLIDO"))</f>
        <v>VÁLIDO</v>
      </c>
      <c r="N34" s="268"/>
      <c r="O34" s="298"/>
      <c r="P34" s="1043">
        <f>TRUNC(MEDIAN(I34:I36),2)</f>
        <v>5.89</v>
      </c>
      <c r="Q34" s="1028">
        <f>P34*D34</f>
        <v>294.5</v>
      </c>
      <c r="Y34" s="25"/>
    </row>
    <row r="35" spans="1:25" ht="51.75" thickBot="1" x14ac:dyDescent="0.3">
      <c r="A35" s="1032"/>
      <c r="B35" s="1035"/>
      <c r="C35" s="1038"/>
      <c r="D35" s="1038"/>
      <c r="E35" s="167" t="s">
        <v>318</v>
      </c>
      <c r="F35" s="203" t="s">
        <v>85</v>
      </c>
      <c r="G35" s="204" t="s">
        <v>317</v>
      </c>
      <c r="H35" s="203" t="s">
        <v>42</v>
      </c>
      <c r="I35" s="205">
        <v>5.89</v>
      </c>
      <c r="J35" s="1041"/>
      <c r="K35" s="92"/>
      <c r="L35" s="94"/>
      <c r="M35" s="801" t="str">
        <f>IF(I35&gt;K$34,"EXCESSIVAMENTE ELEVADO",IF(I35&lt;L$34,"INEXEQUÍVEL","VÁLIDO"))</f>
        <v>VÁLIDO</v>
      </c>
      <c r="N35" s="256"/>
      <c r="O35" s="101"/>
      <c r="P35" s="1044"/>
      <c r="Q35" s="1029"/>
      <c r="Y35" s="25"/>
    </row>
    <row r="36" spans="1:25" ht="127.5" x14ac:dyDescent="0.25">
      <c r="A36" s="1032"/>
      <c r="B36" s="1035"/>
      <c r="C36" s="1038"/>
      <c r="D36" s="1038"/>
      <c r="E36" s="167" t="s">
        <v>320</v>
      </c>
      <c r="F36" s="203" t="s">
        <v>85</v>
      </c>
      <c r="G36" s="204" t="s">
        <v>319</v>
      </c>
      <c r="H36" s="203" t="s">
        <v>44</v>
      </c>
      <c r="I36" s="215">
        <v>6.07</v>
      </c>
      <c r="J36" s="1041"/>
      <c r="K36" s="92"/>
      <c r="L36" s="94"/>
      <c r="M36" s="801" t="str">
        <f>IF(I36&gt;K$34,"EXCESSIVAMENTE ELEVADO",IF(I36&lt;L$34,"INEXEQUÍVEL","VÁLIDO"))</f>
        <v>VÁLIDO</v>
      </c>
      <c r="N36" s="256"/>
      <c r="O36" s="101"/>
      <c r="P36" s="1044"/>
      <c r="Q36" s="1029"/>
      <c r="Y36" s="25"/>
    </row>
    <row r="37" spans="1:25" ht="37.15" customHeight="1" thickBot="1" x14ac:dyDescent="0.3">
      <c r="A37" s="1033"/>
      <c r="B37" s="1036"/>
      <c r="C37" s="1039"/>
      <c r="D37" s="1039"/>
      <c r="E37" s="35" t="s">
        <v>321</v>
      </c>
      <c r="F37" s="35" t="s">
        <v>301</v>
      </c>
      <c r="G37" s="35" t="s">
        <v>204</v>
      </c>
      <c r="H37" s="35" t="s">
        <v>42</v>
      </c>
      <c r="I37" s="512">
        <v>9.59</v>
      </c>
      <c r="J37" s="1042"/>
      <c r="K37" s="93"/>
      <c r="L37" s="95"/>
      <c r="M37" s="803" t="str">
        <f>IF(I37&gt;K$34,"EXCESSIVAMENTE ELEVADO",IF(I37&lt;L$34,"INEXEQUÍVEL","VÁLIDO"))</f>
        <v>EXCESSIVAMENTE ELEVADO</v>
      </c>
      <c r="N37" s="260">
        <f>(I37-J34)/J34</f>
        <v>0.44645550527903471</v>
      </c>
      <c r="O37" s="261" t="s">
        <v>73</v>
      </c>
      <c r="P37" s="1045"/>
      <c r="Q37" s="1030"/>
      <c r="Y37" s="25"/>
    </row>
    <row r="38" spans="1:25" ht="22.9" customHeight="1" thickBot="1" x14ac:dyDescent="0.3">
      <c r="A38" s="1025" t="s">
        <v>82</v>
      </c>
      <c r="B38" s="1026"/>
      <c r="C38" s="1026"/>
      <c r="D38" s="1026"/>
      <c r="E38" s="1026"/>
      <c r="F38" s="1026"/>
      <c r="G38" s="1026"/>
      <c r="H38" s="1026"/>
      <c r="I38" s="1026"/>
      <c r="J38" s="1026"/>
      <c r="K38" s="1026"/>
      <c r="L38" s="1026"/>
      <c r="M38" s="1026"/>
      <c r="N38" s="1026"/>
      <c r="O38" s="1026"/>
      <c r="P38" s="1027"/>
      <c r="Q38" s="36">
        <f>SUM(Q21:Q37)</f>
        <v>6974.5</v>
      </c>
    </row>
    <row r="42" spans="1:25" s="13" customFormat="1" x14ac:dyDescent="0.25">
      <c r="A42" s="43"/>
      <c r="B42" s="51"/>
      <c r="C42" s="43"/>
      <c r="D42" s="43"/>
      <c r="E42" s="53"/>
      <c r="F42" s="53"/>
      <c r="G42" s="52"/>
      <c r="H42" s="52"/>
      <c r="I42" s="43"/>
      <c r="J42" s="43"/>
      <c r="M42" s="513"/>
      <c r="P42"/>
      <c r="Q42"/>
      <c r="R42"/>
      <c r="S42"/>
      <c r="T42"/>
      <c r="U42"/>
      <c r="V42"/>
      <c r="W42"/>
      <c r="X42"/>
      <c r="Y42"/>
    </row>
    <row r="43" spans="1:25" s="13" customFormat="1" x14ac:dyDescent="0.25">
      <c r="A43" s="43"/>
      <c r="B43" s="51"/>
      <c r="C43" s="43"/>
      <c r="D43" s="43"/>
      <c r="E43" s="53"/>
      <c r="F43" s="53"/>
      <c r="G43" s="52"/>
      <c r="H43" s="52"/>
      <c r="I43" s="43"/>
      <c r="J43" s="43"/>
      <c r="M43" s="513"/>
      <c r="P43"/>
      <c r="Q43"/>
      <c r="R43"/>
      <c r="S43"/>
      <c r="T43"/>
      <c r="U43"/>
      <c r="V43"/>
      <c r="W43"/>
      <c r="X43"/>
      <c r="Y43"/>
    </row>
    <row r="44" spans="1:25" s="13" customFormat="1" x14ac:dyDescent="0.25">
      <c r="A44" s="43"/>
      <c r="B44" s="51"/>
      <c r="C44" s="43"/>
      <c r="D44" s="43"/>
      <c r="E44" s="53"/>
      <c r="F44" s="53"/>
      <c r="G44" s="52"/>
      <c r="H44" s="52"/>
      <c r="I44" s="43"/>
      <c r="J44" s="43"/>
      <c r="M44" s="513"/>
      <c r="P44"/>
      <c r="Q44"/>
      <c r="R44"/>
      <c r="S44"/>
      <c r="T44"/>
      <c r="U44"/>
      <c r="V44"/>
      <c r="W44"/>
      <c r="X44"/>
      <c r="Y44"/>
    </row>
    <row r="45" spans="1:25" s="13" customFormat="1" x14ac:dyDescent="0.25">
      <c r="A45" s="43"/>
      <c r="B45" s="51"/>
      <c r="C45" s="43"/>
      <c r="D45" s="43"/>
      <c r="E45" s="53"/>
      <c r="F45" s="53"/>
      <c r="G45" s="52"/>
      <c r="H45" s="52"/>
      <c r="I45" s="43"/>
      <c r="J45" s="43"/>
      <c r="M45" s="513"/>
      <c r="P45"/>
      <c r="Q45"/>
      <c r="R45"/>
      <c r="S45"/>
      <c r="T45"/>
      <c r="U45"/>
      <c r="V45"/>
      <c r="W45"/>
      <c r="X45"/>
      <c r="Y45"/>
    </row>
  </sheetData>
  <mergeCells count="56">
    <mergeCell ref="A19:A20"/>
    <mergeCell ref="B19:B20"/>
    <mergeCell ref="C19:C20"/>
    <mergeCell ref="D19:D20"/>
    <mergeCell ref="E19:E20"/>
    <mergeCell ref="A1:D1"/>
    <mergeCell ref="T3:AB3"/>
    <mergeCell ref="U12:AB12"/>
    <mergeCell ref="U13:AB13"/>
    <mergeCell ref="U14:AC15"/>
    <mergeCell ref="M19:M20"/>
    <mergeCell ref="N19:O20"/>
    <mergeCell ref="P19:Q19"/>
    <mergeCell ref="T20:AE21"/>
    <mergeCell ref="A21:A23"/>
    <mergeCell ref="B21:B23"/>
    <mergeCell ref="C21:C23"/>
    <mergeCell ref="D21:D23"/>
    <mergeCell ref="J21:J23"/>
    <mergeCell ref="P21:P23"/>
    <mergeCell ref="F19:F20"/>
    <mergeCell ref="G19:G20"/>
    <mergeCell ref="I19:I20"/>
    <mergeCell ref="J19:J20"/>
    <mergeCell ref="K19:K20"/>
    <mergeCell ref="L19:L20"/>
    <mergeCell ref="Q21:Q23"/>
    <mergeCell ref="A24:A27"/>
    <mergeCell ref="B24:B27"/>
    <mergeCell ref="C24:C27"/>
    <mergeCell ref="D24:D27"/>
    <mergeCell ref="J24:J27"/>
    <mergeCell ref="P24:P27"/>
    <mergeCell ref="Q24:Q27"/>
    <mergeCell ref="Q28:Q30"/>
    <mergeCell ref="A31:A33"/>
    <mergeCell ref="B31:B33"/>
    <mergeCell ref="C31:C33"/>
    <mergeCell ref="D31:D33"/>
    <mergeCell ref="J31:J33"/>
    <mergeCell ref="P31:P33"/>
    <mergeCell ref="Q31:Q33"/>
    <mergeCell ref="A28:A30"/>
    <mergeCell ref="B28:B30"/>
    <mergeCell ref="C28:C30"/>
    <mergeCell ref="D28:D30"/>
    <mergeCell ref="J28:J30"/>
    <mergeCell ref="P28:P30"/>
    <mergeCell ref="A38:P38"/>
    <mergeCell ref="Q34:Q37"/>
    <mergeCell ref="A34:A37"/>
    <mergeCell ref="B34:B37"/>
    <mergeCell ref="C34:C37"/>
    <mergeCell ref="D34:D37"/>
    <mergeCell ref="J34:J37"/>
    <mergeCell ref="P34:P37"/>
  </mergeCells>
  <conditionalFormatting sqref="M19:M23 M24:O28">
    <cfRule type="containsText" dxfId="280" priority="393" operator="containsText" text="Excessivamente elevado">
      <formula>NOT(ISERROR(SEARCH("Excessivamente elevado",M19)))</formula>
    </cfRule>
  </conditionalFormatting>
  <conditionalFormatting sqref="M21:M23 M24:O28">
    <cfRule type="cellIs" dxfId="279" priority="391" operator="lessThan">
      <formula>"K$25"</formula>
    </cfRule>
    <cfRule type="cellIs" dxfId="278" priority="392" operator="greaterThan">
      <formula>"J$25"</formula>
    </cfRule>
  </conditionalFormatting>
  <conditionalFormatting sqref="M21:M23 M24:O28">
    <cfRule type="cellIs" dxfId="277" priority="389" operator="lessThan">
      <formula>"K$25"</formula>
    </cfRule>
    <cfRule type="cellIs" dxfId="276" priority="390" operator="greaterThan">
      <formula>"J&amp;25"</formula>
    </cfRule>
  </conditionalFormatting>
  <conditionalFormatting sqref="N19">
    <cfRule type="containsText" dxfId="275" priority="388" operator="containsText" text="Excessivamente elevado">
      <formula>NOT(ISERROR(SEARCH("Excessivamente elevado",N19)))</formula>
    </cfRule>
  </conditionalFormatting>
  <conditionalFormatting sqref="M34:O36 M37">
    <cfRule type="containsText" dxfId="274" priority="374" operator="containsText" text="Excessivamente elevado">
      <formula>NOT(ISERROR(SEARCH("Excessivamente elevado",M34)))</formula>
    </cfRule>
  </conditionalFormatting>
  <conditionalFormatting sqref="M34:O36 M37">
    <cfRule type="cellIs" dxfId="273" priority="372" operator="lessThan">
      <formula>"K$25"</formula>
    </cfRule>
    <cfRule type="cellIs" dxfId="272" priority="373" operator="greaterThan">
      <formula>"J$25"</formula>
    </cfRule>
  </conditionalFormatting>
  <conditionalFormatting sqref="M34:O36 M37">
    <cfRule type="cellIs" dxfId="271" priority="370" operator="lessThan">
      <formula>"K$25"</formula>
    </cfRule>
    <cfRule type="cellIs" dxfId="270" priority="371" operator="greaterThan">
      <formula>"J&amp;25"</formula>
    </cfRule>
  </conditionalFormatting>
  <conditionalFormatting sqref="M34:O36 M37">
    <cfRule type="containsText" priority="375" operator="containsText" text="Excessivamente elevado">
      <formula>NOT(ISERROR(SEARCH("Excessivamente elevado",M34)))</formula>
    </cfRule>
    <cfRule type="containsText" dxfId="269" priority="376" operator="containsText" text="Válido">
      <formula>NOT(ISERROR(SEARCH("Válido",M34)))</formula>
    </cfRule>
    <cfRule type="containsText" dxfId="268" priority="377" operator="containsText" text="Inexequível">
      <formula>NOT(ISERROR(SEARCH("Inexequível",M34)))</formula>
    </cfRule>
    <cfRule type="aboveAverage" dxfId="267" priority="378" aboveAverage="0"/>
  </conditionalFormatting>
  <conditionalFormatting sqref="M29:O30">
    <cfRule type="containsText" dxfId="266" priority="329" operator="containsText" text="Excessivamente elevado">
      <formula>NOT(ISERROR(SEARCH("Excessivamente elevado",M29)))</formula>
    </cfRule>
  </conditionalFormatting>
  <conditionalFormatting sqref="M29:O30">
    <cfRule type="cellIs" dxfId="265" priority="327" operator="lessThan">
      <formula>"K$25"</formula>
    </cfRule>
    <cfRule type="cellIs" dxfId="264" priority="328" operator="greaterThan">
      <formula>"J$25"</formula>
    </cfRule>
  </conditionalFormatting>
  <conditionalFormatting sqref="M29:O30">
    <cfRule type="cellIs" dxfId="263" priority="325" operator="lessThan">
      <formula>"K$25"</formula>
    </cfRule>
    <cfRule type="cellIs" dxfId="262" priority="326" operator="greaterThan">
      <formula>"J&amp;25"</formula>
    </cfRule>
  </conditionalFormatting>
  <conditionalFormatting sqref="M33:O33 N32:O32">
    <cfRule type="containsText" dxfId="261" priority="311" operator="containsText" text="Excessivamente elevado">
      <formula>NOT(ISERROR(SEARCH("Excessivamente elevado",M32)))</formula>
    </cfRule>
  </conditionalFormatting>
  <conditionalFormatting sqref="M33:O33 N32:O32">
    <cfRule type="cellIs" dxfId="260" priority="309" operator="lessThan">
      <formula>"K$25"</formula>
    </cfRule>
    <cfRule type="cellIs" dxfId="259" priority="310" operator="greaterThan">
      <formula>"J$25"</formula>
    </cfRule>
  </conditionalFormatting>
  <conditionalFormatting sqref="M33:O33 N32:O32">
    <cfRule type="cellIs" dxfId="258" priority="307" operator="lessThan">
      <formula>"K$25"</formula>
    </cfRule>
    <cfRule type="cellIs" dxfId="257" priority="308" operator="greaterThan">
      <formula>"J&amp;25"</formula>
    </cfRule>
  </conditionalFormatting>
  <conditionalFormatting sqref="N23">
    <cfRule type="containsText" dxfId="256" priority="302" operator="containsText" text="Excessivamente elevado">
      <formula>NOT(ISERROR(SEARCH("Excessivamente elevado",N23)))</formula>
    </cfRule>
  </conditionalFormatting>
  <conditionalFormatting sqref="N23">
    <cfRule type="cellIs" dxfId="255" priority="300" operator="lessThan">
      <formula>"K$25"</formula>
    </cfRule>
    <cfRule type="cellIs" dxfId="254" priority="301" operator="greaterThan">
      <formula>"J$25"</formula>
    </cfRule>
  </conditionalFormatting>
  <conditionalFormatting sqref="N23">
    <cfRule type="cellIs" dxfId="253" priority="298" operator="lessThan">
      <formula>"K$25"</formula>
    </cfRule>
    <cfRule type="cellIs" dxfId="252" priority="299" operator="greaterThan">
      <formula>"J&amp;25"</formula>
    </cfRule>
  </conditionalFormatting>
  <conditionalFormatting sqref="N23">
    <cfRule type="containsText" priority="303" operator="containsText" text="Excessivamente elevado">
      <formula>NOT(ISERROR(SEARCH("Excessivamente elevado",N23)))</formula>
    </cfRule>
    <cfRule type="containsText" dxfId="251" priority="304" operator="containsText" text="Válido">
      <formula>NOT(ISERROR(SEARCH("Válido",N23)))</formula>
    </cfRule>
    <cfRule type="containsText" dxfId="250" priority="305" operator="containsText" text="Inexequível">
      <formula>NOT(ISERROR(SEARCH("Inexequível",N23)))</formula>
    </cfRule>
    <cfRule type="aboveAverage" dxfId="249" priority="306" aboveAverage="0"/>
  </conditionalFormatting>
  <conditionalFormatting sqref="N22">
    <cfRule type="containsText" dxfId="248" priority="293" operator="containsText" text="Excessivamente elevado">
      <formula>NOT(ISERROR(SEARCH("Excessivamente elevado",N22)))</formula>
    </cfRule>
  </conditionalFormatting>
  <conditionalFormatting sqref="N22">
    <cfRule type="cellIs" dxfId="247" priority="291" operator="lessThan">
      <formula>"K$25"</formula>
    </cfRule>
    <cfRule type="cellIs" dxfId="246" priority="292" operator="greaterThan">
      <formula>"J$25"</formula>
    </cfRule>
  </conditionalFormatting>
  <conditionalFormatting sqref="N22">
    <cfRule type="cellIs" dxfId="245" priority="289" operator="lessThan">
      <formula>"K$25"</formula>
    </cfRule>
    <cfRule type="cellIs" dxfId="244" priority="290" operator="greaterThan">
      <formula>"J&amp;25"</formula>
    </cfRule>
  </conditionalFormatting>
  <conditionalFormatting sqref="N22">
    <cfRule type="containsText" priority="294" operator="containsText" text="Excessivamente elevado">
      <formula>NOT(ISERROR(SEARCH("Excessivamente elevado",N22)))</formula>
    </cfRule>
    <cfRule type="containsText" dxfId="243" priority="295" operator="containsText" text="Válido">
      <formula>NOT(ISERROR(SEARCH("Válido",N22)))</formula>
    </cfRule>
    <cfRule type="containsText" dxfId="242" priority="296" operator="containsText" text="Inexequível">
      <formula>NOT(ISERROR(SEARCH("Inexequível",N22)))</formula>
    </cfRule>
    <cfRule type="aboveAverage" dxfId="241" priority="297" aboveAverage="0"/>
  </conditionalFormatting>
  <conditionalFormatting sqref="N21">
    <cfRule type="containsText" dxfId="240" priority="284" operator="containsText" text="Excessivamente elevado">
      <formula>NOT(ISERROR(SEARCH("Excessivamente elevado",N21)))</formula>
    </cfRule>
  </conditionalFormatting>
  <conditionalFormatting sqref="N21">
    <cfRule type="cellIs" dxfId="239" priority="282" operator="lessThan">
      <formula>"K$25"</formula>
    </cfRule>
    <cfRule type="cellIs" dxfId="238" priority="283" operator="greaterThan">
      <formula>"J$25"</formula>
    </cfRule>
  </conditionalFormatting>
  <conditionalFormatting sqref="N21">
    <cfRule type="cellIs" dxfId="237" priority="280" operator="lessThan">
      <formula>"K$25"</formula>
    </cfRule>
    <cfRule type="cellIs" dxfId="236" priority="281" operator="greaterThan">
      <formula>"J&amp;25"</formula>
    </cfRule>
  </conditionalFormatting>
  <conditionalFormatting sqref="N21">
    <cfRule type="containsText" priority="285" operator="containsText" text="Excessivamente elevado">
      <formula>NOT(ISERROR(SEARCH("Excessivamente elevado",N21)))</formula>
    </cfRule>
    <cfRule type="containsText" dxfId="235" priority="286" operator="containsText" text="Válido">
      <formula>NOT(ISERROR(SEARCH("Válido",N21)))</formula>
    </cfRule>
    <cfRule type="containsText" dxfId="234" priority="287" operator="containsText" text="Inexequível">
      <formula>NOT(ISERROR(SEARCH("Inexequível",N21)))</formula>
    </cfRule>
    <cfRule type="aboveAverage" dxfId="233" priority="288" aboveAverage="0"/>
  </conditionalFormatting>
  <conditionalFormatting sqref="M31">
    <cfRule type="containsText" dxfId="232" priority="248" operator="containsText" text="Excessivamente elevado">
      <formula>NOT(ISERROR(SEARCH("Excessivamente elevado",M31)))</formula>
    </cfRule>
  </conditionalFormatting>
  <conditionalFormatting sqref="M31">
    <cfRule type="cellIs" dxfId="231" priority="246" operator="lessThan">
      <formula>"K$25"</formula>
    </cfRule>
    <cfRule type="cellIs" dxfId="230" priority="247" operator="greaterThan">
      <formula>"J$25"</formula>
    </cfRule>
  </conditionalFormatting>
  <conditionalFormatting sqref="M31">
    <cfRule type="cellIs" dxfId="229" priority="244" operator="lessThan">
      <formula>"K$25"</formula>
    </cfRule>
    <cfRule type="cellIs" dxfId="228" priority="245" operator="greaterThan">
      <formula>"J&amp;25"</formula>
    </cfRule>
  </conditionalFormatting>
  <conditionalFormatting sqref="M32">
    <cfRule type="containsText" dxfId="227" priority="257" operator="containsText" text="Excessivamente elevado">
      <formula>NOT(ISERROR(SEARCH("Excessivamente elevado",M32)))</formula>
    </cfRule>
  </conditionalFormatting>
  <conditionalFormatting sqref="M32">
    <cfRule type="cellIs" dxfId="226" priority="255" operator="lessThan">
      <formula>"K$25"</formula>
    </cfRule>
    <cfRule type="cellIs" dxfId="225" priority="256" operator="greaterThan">
      <formula>"J$25"</formula>
    </cfRule>
  </conditionalFormatting>
  <conditionalFormatting sqref="M32">
    <cfRule type="cellIs" dxfId="224" priority="253" operator="lessThan">
      <formula>"K$25"</formula>
    </cfRule>
    <cfRule type="cellIs" dxfId="223" priority="254" operator="greaterThan">
      <formula>"J&amp;25"</formula>
    </cfRule>
  </conditionalFormatting>
  <conditionalFormatting sqref="M32">
    <cfRule type="containsText" priority="258" operator="containsText" text="Excessivamente elevado">
      <formula>NOT(ISERROR(SEARCH("Excessivamente elevado",M32)))</formula>
    </cfRule>
    <cfRule type="containsText" dxfId="222" priority="259" operator="containsText" text="Válido">
      <formula>NOT(ISERROR(SEARCH("Válido",M32)))</formula>
    </cfRule>
    <cfRule type="containsText" dxfId="221" priority="260" operator="containsText" text="Inexequível">
      <formula>NOT(ISERROR(SEARCH("Inexequível",M32)))</formula>
    </cfRule>
    <cfRule type="aboveAverage" dxfId="220" priority="261" aboveAverage="0"/>
  </conditionalFormatting>
  <conditionalFormatting sqref="M31">
    <cfRule type="containsText" priority="249" operator="containsText" text="Excessivamente elevado">
      <formula>NOT(ISERROR(SEARCH("Excessivamente elevado",M31)))</formula>
    </cfRule>
    <cfRule type="containsText" dxfId="219" priority="250" operator="containsText" text="Válido">
      <formula>NOT(ISERROR(SEARCH("Válido",M31)))</formula>
    </cfRule>
    <cfRule type="containsText" dxfId="218" priority="251" operator="containsText" text="Inexequível">
      <formula>NOT(ISERROR(SEARCH("Inexequível",M31)))</formula>
    </cfRule>
    <cfRule type="aboveAverage" dxfId="217" priority="252" aboveAverage="0"/>
  </conditionalFormatting>
  <conditionalFormatting sqref="M29:O30">
    <cfRule type="containsText" priority="3114" operator="containsText" text="Excessivamente elevado">
      <formula>NOT(ISERROR(SEARCH("Excessivamente elevado",M29)))</formula>
    </cfRule>
    <cfRule type="containsText" dxfId="216" priority="3115" operator="containsText" text="Válido">
      <formula>NOT(ISERROR(SEARCH("Válido",M29)))</formula>
    </cfRule>
    <cfRule type="containsText" dxfId="215" priority="3116" operator="containsText" text="Inexequível">
      <formula>NOT(ISERROR(SEARCH("Inexequível",M29)))</formula>
    </cfRule>
    <cfRule type="aboveAverage" dxfId="214" priority="3117" aboveAverage="0"/>
  </conditionalFormatting>
  <conditionalFormatting sqref="M21:M23 M24:O28">
    <cfRule type="containsText" priority="3118" operator="containsText" text="Excessivamente elevado">
      <formula>NOT(ISERROR(SEARCH("Excessivamente elevado",M21)))</formula>
    </cfRule>
    <cfRule type="containsText" dxfId="213" priority="3119" operator="containsText" text="Válido">
      <formula>NOT(ISERROR(SEARCH("Válido",M21)))</formula>
    </cfRule>
    <cfRule type="containsText" dxfId="212" priority="3120" operator="containsText" text="Inexequível">
      <formula>NOT(ISERROR(SEARCH("Inexequível",M21)))</formula>
    </cfRule>
    <cfRule type="aboveAverage" dxfId="211" priority="3121" aboveAverage="0"/>
  </conditionalFormatting>
  <conditionalFormatting sqref="N31">
    <cfRule type="containsText" dxfId="210" priority="23" operator="containsText" text="Excessivamente elevado">
      <formula>NOT(ISERROR(SEARCH("Excessivamente elevado",N31)))</formula>
    </cfRule>
  </conditionalFormatting>
  <conditionalFormatting sqref="N31">
    <cfRule type="cellIs" dxfId="209" priority="21" operator="lessThan">
      <formula>"K$25"</formula>
    </cfRule>
    <cfRule type="cellIs" dxfId="208" priority="22" operator="greaterThan">
      <formula>"J$25"</formula>
    </cfRule>
  </conditionalFormatting>
  <conditionalFormatting sqref="N31">
    <cfRule type="cellIs" dxfId="207" priority="19" operator="lessThan">
      <formula>"K$25"</formula>
    </cfRule>
    <cfRule type="cellIs" dxfId="206" priority="20" operator="greaterThan">
      <formula>"J&amp;25"</formula>
    </cfRule>
  </conditionalFormatting>
  <conditionalFormatting sqref="N31">
    <cfRule type="containsText" priority="24" operator="containsText" text="Excessivamente elevado">
      <formula>NOT(ISERROR(SEARCH("Excessivamente elevado",N31)))</formula>
    </cfRule>
    <cfRule type="containsText" dxfId="205" priority="25" operator="containsText" text="Válido">
      <formula>NOT(ISERROR(SEARCH("Válido",N31)))</formula>
    </cfRule>
    <cfRule type="containsText" dxfId="204" priority="26" operator="containsText" text="Inexequível">
      <formula>NOT(ISERROR(SEARCH("Inexequível",N31)))</formula>
    </cfRule>
    <cfRule type="aboveAverage" dxfId="203" priority="27" aboveAverage="0"/>
  </conditionalFormatting>
  <conditionalFormatting sqref="N37">
    <cfRule type="containsText" dxfId="202" priority="5" operator="containsText" text="Excessivamente elevado">
      <formula>NOT(ISERROR(SEARCH("Excessivamente elevado",N37)))</formula>
    </cfRule>
  </conditionalFormatting>
  <conditionalFormatting sqref="N37">
    <cfRule type="cellIs" dxfId="201" priority="3" operator="lessThan">
      <formula>"K$25"</formula>
    </cfRule>
    <cfRule type="cellIs" dxfId="200" priority="4" operator="greaterThan">
      <formula>"J$25"</formula>
    </cfRule>
  </conditionalFormatting>
  <conditionalFormatting sqref="N37">
    <cfRule type="cellIs" dxfId="199" priority="1" operator="lessThan">
      <formula>"K$25"</formula>
    </cfRule>
    <cfRule type="cellIs" dxfId="198" priority="2" operator="greaterThan">
      <formula>"J&amp;25"</formula>
    </cfRule>
  </conditionalFormatting>
  <conditionalFormatting sqref="N37">
    <cfRule type="containsText" priority="6" operator="containsText" text="Excessivamente elevado">
      <formula>NOT(ISERROR(SEARCH("Excessivamente elevado",N37)))</formula>
    </cfRule>
    <cfRule type="containsText" dxfId="197" priority="7" operator="containsText" text="Válido">
      <formula>NOT(ISERROR(SEARCH("Válido",N37)))</formula>
    </cfRule>
    <cfRule type="containsText" dxfId="196" priority="8" operator="containsText" text="Inexequível">
      <formula>NOT(ISERROR(SEARCH("Inexequível",N37)))</formula>
    </cfRule>
    <cfRule type="aboveAverage" dxfId="195" priority="9" aboveAverage="0"/>
  </conditionalFormatting>
  <conditionalFormatting sqref="M33:O33 N32:O32">
    <cfRule type="containsText" priority="3404" operator="containsText" text="Excessivamente elevado">
      <formula>NOT(ISERROR(SEARCH("Excessivamente elevado",M32)))</formula>
    </cfRule>
    <cfRule type="containsText" dxfId="194" priority="3405" operator="containsText" text="Válido">
      <formula>NOT(ISERROR(SEARCH("Válido",M32)))</formula>
    </cfRule>
    <cfRule type="containsText" dxfId="193" priority="3406" operator="containsText" text="Inexequível">
      <formula>NOT(ISERROR(SEARCH("Inexequível",M32)))</formula>
    </cfRule>
    <cfRule type="aboveAverage" dxfId="192" priority="3407" aboveAverage="0"/>
  </conditionalFormatting>
  <hyperlinks>
    <hyperlink ref="E32" r:id="rId1" xr:uid="{00000000-0004-0000-0200-000000000000}"/>
    <hyperlink ref="E33" r:id="rId2" xr:uid="{00000000-0004-0000-0200-000001000000}"/>
  </hyperlinks>
  <pageMargins left="0.23622047244094491" right="0.23622047244094491" top="0.74803149606299213" bottom="0.74803149606299213" header="0.31496062992125984" footer="0.31496062992125984"/>
  <pageSetup paperSize="9" scale="65" fitToHeight="0" orientation="landscape"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tint="0.79998168889431442"/>
  </sheetPr>
  <dimension ref="A1:AF44"/>
  <sheetViews>
    <sheetView showGridLines="0" zoomScale="70" zoomScaleNormal="70" workbookViewId="0">
      <selection activeCell="AG10" sqref="AG10"/>
    </sheetView>
  </sheetViews>
  <sheetFormatPr defaultColWidth="9.140625" defaultRowHeight="15" x14ac:dyDescent="0.25"/>
  <cols>
    <col min="1" max="1" width="8.140625" style="20" customWidth="1"/>
    <col min="2" max="2" width="35" customWidth="1"/>
    <col min="3" max="3" width="6.28515625" customWidth="1"/>
    <col min="4" max="4" width="6.85546875" style="20" customWidth="1"/>
    <col min="5" max="5" width="28.140625" style="13" customWidth="1"/>
    <col min="6" max="6" width="12.42578125" style="68" customWidth="1"/>
    <col min="7" max="7" width="26.5703125" style="13" customWidth="1"/>
    <col min="8" max="8" width="8.140625" style="13" bestFit="1" customWidth="1"/>
    <col min="9" max="10" width="16" style="13" customWidth="1"/>
    <col min="11" max="11" width="12.42578125" style="13" customWidth="1"/>
    <col min="12" max="12" width="17.28515625" style="13" customWidth="1"/>
    <col min="13" max="13" width="25.42578125" style="13" customWidth="1"/>
    <col min="14" max="14" width="21.7109375" style="513" customWidth="1"/>
    <col min="15" max="15" width="11.28515625" style="13" customWidth="1"/>
    <col min="16" max="16" width="19.140625" style="13" customWidth="1"/>
    <col min="17" max="17" width="12" customWidth="1"/>
    <col min="18" max="18" width="17.140625" bestFit="1" customWidth="1"/>
    <col min="20" max="20" width="13.42578125" customWidth="1"/>
    <col min="23" max="23" width="12.5703125" bestFit="1" customWidth="1"/>
    <col min="26" max="26" width="10.5703125" bestFit="1" customWidth="1"/>
  </cols>
  <sheetData>
    <row r="1" spans="1:32" ht="20.25" thickBot="1" x14ac:dyDescent="0.35">
      <c r="A1" s="1089" t="s">
        <v>132</v>
      </c>
      <c r="B1" s="1089"/>
      <c r="C1" s="1089"/>
      <c r="D1" s="1089"/>
      <c r="U1" s="86" t="s">
        <v>45</v>
      </c>
      <c r="V1" s="86"/>
      <c r="W1" s="86"/>
      <c r="X1" s="86"/>
      <c r="Y1" s="86"/>
      <c r="Z1" s="86"/>
      <c r="AA1" s="86"/>
      <c r="AB1" s="86"/>
      <c r="AC1" s="86"/>
      <c r="AD1" s="86"/>
      <c r="AE1" s="86"/>
      <c r="AF1" s="86"/>
    </row>
    <row r="2" spans="1:32" ht="21" thickTop="1" thickBot="1" x14ac:dyDescent="0.3">
      <c r="U2" s="86"/>
      <c r="V2" s="86"/>
      <c r="W2" s="86"/>
      <c r="X2" s="86"/>
      <c r="Y2" s="86"/>
      <c r="Z2" s="86"/>
      <c r="AA2" s="86"/>
      <c r="AB2" s="86"/>
      <c r="AC2" s="86"/>
      <c r="AD2" s="86"/>
      <c r="AE2" s="86"/>
      <c r="AF2" s="86"/>
    </row>
    <row r="3" spans="1:32" ht="15.75" thickTop="1" x14ac:dyDescent="0.25">
      <c r="A3" s="49" t="s">
        <v>282</v>
      </c>
      <c r="B3" s="28"/>
      <c r="C3" s="28"/>
      <c r="D3" s="28"/>
      <c r="E3"/>
      <c r="F3" s="67"/>
      <c r="G3"/>
      <c r="H3"/>
      <c r="I3"/>
      <c r="J3"/>
      <c r="K3"/>
      <c r="L3"/>
      <c r="M3"/>
      <c r="N3" s="797"/>
      <c r="O3"/>
      <c r="P3"/>
      <c r="U3" s="1018" t="s">
        <v>46</v>
      </c>
      <c r="V3" s="1018"/>
      <c r="W3" s="1018"/>
      <c r="X3" s="1018"/>
      <c r="Y3" s="1018"/>
      <c r="Z3" s="1018"/>
      <c r="AA3" s="1018"/>
      <c r="AB3" s="1018"/>
      <c r="AC3" s="1018"/>
      <c r="AD3" s="64"/>
      <c r="AE3" s="63" t="s">
        <v>47</v>
      </c>
      <c r="AF3" s="64"/>
    </row>
    <row r="4" spans="1:32" x14ac:dyDescent="0.25">
      <c r="A4" s="40" t="s">
        <v>0</v>
      </c>
      <c r="B4" s="41"/>
      <c r="C4" s="41"/>
      <c r="D4" s="43"/>
      <c r="E4" s="47">
        <f>AVERAGE(I23:I28)</f>
        <v>19.063333333333329</v>
      </c>
      <c r="F4" s="42"/>
      <c r="G4"/>
      <c r="H4"/>
      <c r="I4"/>
      <c r="J4"/>
      <c r="K4"/>
      <c r="L4"/>
      <c r="M4"/>
      <c r="N4" s="797"/>
      <c r="O4"/>
      <c r="P4"/>
      <c r="S4" s="20"/>
      <c r="U4" s="64" t="s">
        <v>48</v>
      </c>
      <c r="V4" s="87" t="s">
        <v>49</v>
      </c>
      <c r="W4" s="87"/>
      <c r="X4" s="87"/>
      <c r="Y4" s="87"/>
      <c r="Z4" s="87"/>
      <c r="AA4" s="87"/>
      <c r="AB4" s="87"/>
      <c r="AC4" s="87"/>
      <c r="AD4" s="64"/>
      <c r="AE4" s="65" t="s">
        <v>75</v>
      </c>
      <c r="AF4" s="64"/>
    </row>
    <row r="5" spans="1:32" x14ac:dyDescent="0.25">
      <c r="A5" s="40" t="s">
        <v>1</v>
      </c>
      <c r="B5" s="41"/>
      <c r="C5" s="41"/>
      <c r="D5" s="43"/>
      <c r="E5" s="47">
        <f>_xlfn.STDEV.S(I23:I28)</f>
        <v>1.7049066445605363</v>
      </c>
      <c r="F5" s="44"/>
      <c r="G5"/>
      <c r="H5"/>
      <c r="I5"/>
      <c r="J5"/>
      <c r="K5"/>
      <c r="L5"/>
      <c r="M5"/>
      <c r="N5" s="797"/>
      <c r="O5"/>
      <c r="P5"/>
      <c r="S5" s="20"/>
      <c r="U5" s="64" t="s">
        <v>50</v>
      </c>
      <c r="V5" s="87" t="s">
        <v>51</v>
      </c>
      <c r="W5" s="87"/>
      <c r="X5" s="87"/>
      <c r="Y5" s="87"/>
      <c r="Z5" s="87"/>
      <c r="AA5" s="87"/>
      <c r="AB5" s="87"/>
      <c r="AC5" s="87"/>
      <c r="AD5" s="64"/>
      <c r="AE5" s="65" t="s">
        <v>75</v>
      </c>
      <c r="AF5" s="64"/>
    </row>
    <row r="6" spans="1:32" x14ac:dyDescent="0.25">
      <c r="A6" s="40" t="s">
        <v>16</v>
      </c>
      <c r="B6" s="41"/>
      <c r="C6" s="41"/>
      <c r="D6" s="43"/>
      <c r="E6" s="48">
        <f>(E5/E4)*100</f>
        <v>8.9433815941276631</v>
      </c>
      <c r="F6" s="44"/>
      <c r="G6"/>
      <c r="H6"/>
      <c r="I6"/>
      <c r="J6"/>
      <c r="K6"/>
      <c r="L6"/>
      <c r="M6"/>
      <c r="N6" s="797"/>
      <c r="O6"/>
      <c r="P6"/>
      <c r="S6" s="20"/>
      <c r="U6" s="64" t="s">
        <v>52</v>
      </c>
      <c r="V6" s="87" t="s">
        <v>53</v>
      </c>
      <c r="W6" s="87"/>
      <c r="X6" s="87"/>
      <c r="Y6" s="87"/>
      <c r="Z6" s="87"/>
      <c r="AA6" s="87"/>
      <c r="AB6" s="87"/>
      <c r="AC6" s="87"/>
      <c r="AD6" s="64"/>
      <c r="AE6" s="65" t="s">
        <v>75</v>
      </c>
      <c r="AF6" s="64"/>
    </row>
    <row r="7" spans="1:32" x14ac:dyDescent="0.25">
      <c r="A7" s="40" t="s">
        <v>2</v>
      </c>
      <c r="B7" s="41"/>
      <c r="C7" s="41"/>
      <c r="D7" s="43"/>
      <c r="E7" s="290" t="str">
        <f>IF(E6&gt;25,"Mediana","Média")</f>
        <v>Média</v>
      </c>
      <c r="F7" s="45"/>
      <c r="G7"/>
      <c r="H7"/>
      <c r="I7"/>
      <c r="J7"/>
      <c r="K7"/>
      <c r="L7"/>
      <c r="M7"/>
      <c r="N7" s="797"/>
      <c r="O7"/>
      <c r="P7"/>
      <c r="S7" s="20"/>
      <c r="U7" s="64" t="s">
        <v>54</v>
      </c>
      <c r="V7" s="87" t="s">
        <v>55</v>
      </c>
      <c r="W7" s="87"/>
      <c r="X7" s="87"/>
      <c r="Y7" s="87"/>
      <c r="Z7" s="87"/>
      <c r="AA7" s="87"/>
      <c r="AB7" s="87"/>
      <c r="AC7" s="87"/>
      <c r="AD7" s="64"/>
      <c r="AE7" s="65" t="s">
        <v>75</v>
      </c>
      <c r="AF7" s="64"/>
    </row>
    <row r="8" spans="1:32" x14ac:dyDescent="0.25">
      <c r="A8" s="40" t="s">
        <v>3</v>
      </c>
      <c r="B8" s="41"/>
      <c r="C8" s="41"/>
      <c r="D8" s="43"/>
      <c r="E8" s="47">
        <f>MIN(I23:I29)</f>
        <v>16.899999999999999</v>
      </c>
      <c r="F8" s="42"/>
      <c r="G8"/>
      <c r="H8"/>
      <c r="I8"/>
      <c r="J8"/>
      <c r="K8"/>
      <c r="L8"/>
      <c r="M8"/>
      <c r="N8" s="797"/>
      <c r="O8"/>
      <c r="P8"/>
      <c r="S8" s="20"/>
      <c r="U8" s="64" t="s">
        <v>56</v>
      </c>
      <c r="V8" s="87" t="s">
        <v>57</v>
      </c>
      <c r="W8" s="87"/>
      <c r="X8" s="87"/>
      <c r="Y8" s="87"/>
      <c r="Z8" s="87"/>
      <c r="AA8" s="87"/>
      <c r="AB8" s="87"/>
      <c r="AC8" s="87"/>
      <c r="AD8" s="64"/>
      <c r="AE8" s="73" t="s">
        <v>76</v>
      </c>
      <c r="AF8" s="64"/>
    </row>
    <row r="9" spans="1:32" x14ac:dyDescent="0.25">
      <c r="A9" s="49" t="s">
        <v>283</v>
      </c>
      <c r="B9" s="28"/>
      <c r="C9" s="28"/>
      <c r="D9" s="28"/>
      <c r="E9"/>
      <c r="F9" s="45"/>
      <c r="G9"/>
      <c r="H9"/>
      <c r="I9"/>
      <c r="J9"/>
      <c r="K9"/>
      <c r="L9"/>
      <c r="M9"/>
      <c r="N9" s="797"/>
      <c r="O9"/>
      <c r="P9"/>
      <c r="U9" s="64" t="s">
        <v>58</v>
      </c>
      <c r="V9" s="87" t="s">
        <v>59</v>
      </c>
      <c r="W9" s="87"/>
      <c r="X9" s="87"/>
      <c r="Y9" s="87"/>
      <c r="Z9" s="87"/>
      <c r="AA9" s="87"/>
      <c r="AB9" s="87"/>
      <c r="AC9" s="87"/>
      <c r="AD9" s="64"/>
      <c r="AE9" s="73" t="s">
        <v>76</v>
      </c>
      <c r="AF9" s="64"/>
    </row>
    <row r="10" spans="1:32" x14ac:dyDescent="0.25">
      <c r="A10" s="40" t="s">
        <v>0</v>
      </c>
      <c r="B10" s="41"/>
      <c r="C10" s="41"/>
      <c r="D10" s="43"/>
      <c r="E10" s="47">
        <f>AVERAGE(I30:I35)</f>
        <v>4.4300000000000006</v>
      </c>
      <c r="G10"/>
      <c r="H10"/>
      <c r="I10"/>
      <c r="J10"/>
      <c r="K10"/>
      <c r="L10"/>
      <c r="M10"/>
      <c r="N10" s="797"/>
      <c r="O10"/>
      <c r="P10"/>
      <c r="U10" s="64" t="s">
        <v>60</v>
      </c>
      <c r="V10" s="87" t="s">
        <v>61</v>
      </c>
      <c r="W10" s="87"/>
      <c r="X10" s="87"/>
      <c r="Y10" s="87"/>
      <c r="Z10" s="87"/>
      <c r="AA10" s="87"/>
      <c r="AB10" s="87"/>
      <c r="AC10" s="87"/>
      <c r="AD10" s="64"/>
      <c r="AE10" s="73" t="s">
        <v>76</v>
      </c>
      <c r="AF10" s="74" t="s">
        <v>78</v>
      </c>
    </row>
    <row r="11" spans="1:32" x14ac:dyDescent="0.25">
      <c r="A11" s="40" t="s">
        <v>1</v>
      </c>
      <c r="B11" s="41"/>
      <c r="C11" s="41"/>
      <c r="D11" s="43"/>
      <c r="E11" s="47">
        <f>_xlfn.STDEV.S(I30:I35)</f>
        <v>0.50394444138218042</v>
      </c>
      <c r="F11" s="67"/>
      <c r="G11"/>
      <c r="H11"/>
      <c r="I11"/>
      <c r="J11"/>
      <c r="K11"/>
      <c r="L11"/>
      <c r="M11"/>
      <c r="N11" s="797"/>
      <c r="O11"/>
      <c r="P11"/>
      <c r="U11" s="64" t="s">
        <v>62</v>
      </c>
      <c r="V11" s="87" t="s">
        <v>63</v>
      </c>
      <c r="W11" s="87"/>
      <c r="X11" s="87"/>
      <c r="Y11" s="87"/>
      <c r="Z11" s="87"/>
      <c r="AA11" s="87"/>
      <c r="AB11" s="87"/>
      <c r="AC11" s="87"/>
      <c r="AD11" s="64"/>
      <c r="AE11" s="73" t="s">
        <v>75</v>
      </c>
      <c r="AF11" s="64"/>
    </row>
    <row r="12" spans="1:32" x14ac:dyDescent="0.25">
      <c r="A12" s="40" t="s">
        <v>16</v>
      </c>
      <c r="B12" s="41"/>
      <c r="C12" s="41"/>
      <c r="D12" s="43"/>
      <c r="E12" s="48">
        <f>(E11/E10)*100</f>
        <v>11.375721024428451</v>
      </c>
      <c r="F12" s="42"/>
      <c r="G12"/>
      <c r="H12"/>
      <c r="I12"/>
      <c r="J12"/>
      <c r="K12"/>
      <c r="L12"/>
      <c r="M12"/>
      <c r="N12" s="797"/>
      <c r="O12"/>
      <c r="P12"/>
      <c r="U12" s="64" t="s">
        <v>64</v>
      </c>
      <c r="V12" s="1019" t="s">
        <v>65</v>
      </c>
      <c r="W12" s="1019"/>
      <c r="X12" s="1019"/>
      <c r="Y12" s="1019"/>
      <c r="Z12" s="1019"/>
      <c r="AA12" s="1019"/>
      <c r="AB12" s="1019"/>
      <c r="AC12" s="1019"/>
      <c r="AD12" s="64"/>
      <c r="AE12" s="73" t="s">
        <v>76</v>
      </c>
      <c r="AF12" s="74" t="s">
        <v>77</v>
      </c>
    </row>
    <row r="13" spans="1:32" x14ac:dyDescent="0.25">
      <c r="A13" s="40" t="s">
        <v>2</v>
      </c>
      <c r="B13" s="41"/>
      <c r="C13" s="41"/>
      <c r="D13" s="43"/>
      <c r="E13" s="290" t="str">
        <f>IF(E12&gt;25,"Mediana","Média")</f>
        <v>Média</v>
      </c>
      <c r="F13" s="44"/>
      <c r="G13"/>
      <c r="H13"/>
      <c r="I13"/>
      <c r="J13"/>
      <c r="K13"/>
      <c r="L13"/>
      <c r="M13"/>
      <c r="N13" s="797"/>
      <c r="O13"/>
      <c r="P13"/>
      <c r="U13" s="64" t="s">
        <v>66</v>
      </c>
      <c r="V13" s="1019" t="s">
        <v>67</v>
      </c>
      <c r="W13" s="1019"/>
      <c r="X13" s="1019"/>
      <c r="Y13" s="1019"/>
      <c r="Z13" s="1019"/>
      <c r="AA13" s="1019"/>
      <c r="AB13" s="1019"/>
      <c r="AC13" s="1019"/>
      <c r="AD13" s="64"/>
      <c r="AE13" s="65" t="s">
        <v>75</v>
      </c>
      <c r="AF13" s="64"/>
    </row>
    <row r="14" spans="1:32" x14ac:dyDescent="0.25">
      <c r="A14" s="40" t="s">
        <v>3</v>
      </c>
      <c r="B14" s="41"/>
      <c r="C14" s="41"/>
      <c r="D14" s="43"/>
      <c r="E14" s="47">
        <f>MIN(I30:I36)</f>
        <v>3.89</v>
      </c>
      <c r="F14" s="44"/>
      <c r="G14"/>
      <c r="H14"/>
      <c r="I14"/>
      <c r="J14"/>
      <c r="K14"/>
      <c r="L14"/>
      <c r="M14"/>
      <c r="N14" s="797"/>
      <c r="O14"/>
      <c r="P14"/>
      <c r="U14" s="74" t="s">
        <v>79</v>
      </c>
      <c r="V14" s="1090" t="s">
        <v>80</v>
      </c>
      <c r="W14" s="1090"/>
      <c r="X14" s="1090"/>
      <c r="Y14" s="1090"/>
      <c r="Z14" s="1090"/>
      <c r="AA14" s="1090"/>
      <c r="AB14" s="1090"/>
      <c r="AC14" s="1090"/>
      <c r="AD14" s="1090"/>
      <c r="AE14" s="73" t="s">
        <v>76</v>
      </c>
      <c r="AF14" s="64"/>
    </row>
    <row r="15" spans="1:32" x14ac:dyDescent="0.25">
      <c r="A15"/>
      <c r="D15"/>
      <c r="E15"/>
      <c r="F15" s="45"/>
      <c r="G15"/>
      <c r="H15"/>
      <c r="I15"/>
      <c r="J15"/>
      <c r="K15"/>
      <c r="L15"/>
      <c r="M15"/>
      <c r="N15" s="797"/>
      <c r="O15"/>
      <c r="P15"/>
      <c r="U15" s="63"/>
      <c r="V15" s="1090"/>
      <c r="W15" s="1090"/>
      <c r="X15" s="1090"/>
      <c r="Y15" s="1090"/>
      <c r="Z15" s="1090"/>
      <c r="AA15" s="1090"/>
      <c r="AB15" s="1090"/>
      <c r="AC15" s="1090"/>
      <c r="AD15" s="1090"/>
      <c r="AE15" s="64"/>
      <c r="AF15" s="64"/>
    </row>
    <row r="16" spans="1:32" x14ac:dyDescent="0.25">
      <c r="A16"/>
      <c r="D16"/>
      <c r="E16"/>
      <c r="F16" s="42"/>
      <c r="G16"/>
      <c r="H16"/>
      <c r="I16"/>
      <c r="J16" s="47"/>
      <c r="K16"/>
      <c r="L16"/>
      <c r="M16"/>
      <c r="N16" s="797"/>
      <c r="O16"/>
      <c r="P16"/>
      <c r="U16" s="63" t="s">
        <v>68</v>
      </c>
      <c r="V16" s="64"/>
      <c r="W16" s="64"/>
      <c r="X16" s="64"/>
      <c r="Y16" s="64"/>
      <c r="Z16" s="64"/>
      <c r="AA16" s="64"/>
      <c r="AB16" s="64"/>
      <c r="AC16" s="64"/>
      <c r="AD16" s="64"/>
      <c r="AE16" s="64"/>
      <c r="AF16" s="64"/>
    </row>
    <row r="17" spans="1:32" ht="49.5" customHeight="1" x14ac:dyDescent="0.25">
      <c r="A17" s="1105" t="s">
        <v>529</v>
      </c>
      <c r="B17" s="1106"/>
      <c r="C17" s="1106"/>
      <c r="D17" s="1106"/>
      <c r="E17" s="1106"/>
      <c r="F17" s="1106"/>
      <c r="G17" s="1106"/>
      <c r="H17" s="1107"/>
      <c r="I17"/>
      <c r="J17" s="38"/>
      <c r="K17"/>
      <c r="L17"/>
      <c r="M17"/>
      <c r="N17" s="797"/>
      <c r="O17"/>
      <c r="P17"/>
      <c r="U17" s="87" t="s">
        <v>69</v>
      </c>
      <c r="V17" s="64"/>
      <c r="W17" s="64"/>
      <c r="X17" s="64"/>
      <c r="Y17" s="64"/>
      <c r="Z17" s="64"/>
      <c r="AA17" s="64"/>
      <c r="AB17" s="64"/>
      <c r="AC17" s="64"/>
      <c r="AD17" s="64"/>
      <c r="AE17" s="64"/>
      <c r="AF17" s="64"/>
    </row>
    <row r="18" spans="1:32" ht="15" customHeight="1" x14ac:dyDescent="0.25">
      <c r="A18" s="27"/>
      <c r="B18" s="41"/>
      <c r="C18" s="41"/>
      <c r="D18" s="43"/>
      <c r="E18" s="45"/>
      <c r="F18" s="45"/>
      <c r="G18"/>
      <c r="H18"/>
      <c r="I18"/>
      <c r="J18" s="38"/>
      <c r="K18"/>
      <c r="L18"/>
      <c r="M18"/>
      <c r="N18" s="797"/>
      <c r="O18"/>
      <c r="P18"/>
      <c r="U18" s="270"/>
      <c r="V18" s="64"/>
      <c r="W18" s="64"/>
      <c r="X18" s="64"/>
      <c r="Y18" s="64"/>
      <c r="Z18" s="64"/>
      <c r="AA18" s="64"/>
      <c r="AB18" s="64"/>
      <c r="AC18" s="64"/>
      <c r="AD18" s="64"/>
      <c r="AE18" s="64"/>
      <c r="AF18" s="64"/>
    </row>
    <row r="19" spans="1:32" ht="15" customHeight="1" x14ac:dyDescent="0.25">
      <c r="A19" s="27"/>
      <c r="B19" s="41"/>
      <c r="C19" s="41"/>
      <c r="D19" s="43"/>
      <c r="E19" s="45"/>
      <c r="F19" s="45"/>
      <c r="G19"/>
      <c r="H19"/>
      <c r="I19"/>
      <c r="J19" s="38"/>
      <c r="K19"/>
      <c r="L19"/>
      <c r="M19"/>
      <c r="N19" s="797"/>
      <c r="O19"/>
      <c r="P19"/>
      <c r="U19" s="270"/>
      <c r="V19" s="64"/>
      <c r="W19" s="64"/>
      <c r="X19" s="64"/>
      <c r="Y19" s="64"/>
      <c r="Z19" s="64"/>
      <c r="AA19" s="64"/>
      <c r="AB19" s="64"/>
      <c r="AC19" s="64"/>
      <c r="AD19" s="64"/>
      <c r="AE19" s="64"/>
      <c r="AF19" s="64"/>
    </row>
    <row r="20" spans="1:32" ht="36" customHeight="1" thickBot="1" x14ac:dyDescent="0.3">
      <c r="G20"/>
      <c r="H20"/>
      <c r="I20"/>
      <c r="K20"/>
      <c r="L20"/>
      <c r="M20"/>
      <c r="N20" s="797"/>
      <c r="O20"/>
      <c r="P20"/>
      <c r="U20" s="87" t="s">
        <v>70</v>
      </c>
      <c r="V20" s="87"/>
      <c r="W20" s="87"/>
      <c r="X20" s="87"/>
      <c r="Y20" s="87"/>
      <c r="Z20" s="87"/>
      <c r="AA20" s="87"/>
      <c r="AB20" s="87"/>
      <c r="AC20" s="87"/>
      <c r="AD20" s="87"/>
      <c r="AE20" s="87"/>
      <c r="AF20" s="87"/>
    </row>
    <row r="21" spans="1:32" ht="15" customHeight="1" x14ac:dyDescent="0.25">
      <c r="A21" s="1091" t="s">
        <v>4</v>
      </c>
      <c r="B21" s="1079" t="s">
        <v>5</v>
      </c>
      <c r="C21" s="1093" t="s">
        <v>6</v>
      </c>
      <c r="D21" s="1093" t="s">
        <v>7</v>
      </c>
      <c r="E21" s="1093" t="s">
        <v>17</v>
      </c>
      <c r="F21" s="1079" t="s">
        <v>258</v>
      </c>
      <c r="G21" s="1079" t="s">
        <v>8</v>
      </c>
      <c r="H21" s="1079" t="s">
        <v>9</v>
      </c>
      <c r="I21" s="1081" t="s">
        <v>528</v>
      </c>
      <c r="J21" s="1098" t="s">
        <v>522</v>
      </c>
      <c r="K21" s="1083" t="s">
        <v>43</v>
      </c>
      <c r="L21" s="1085" t="s">
        <v>19</v>
      </c>
      <c r="M21" s="1103" t="s">
        <v>20</v>
      </c>
      <c r="N21" s="1100" t="s">
        <v>11</v>
      </c>
      <c r="O21" s="1071" t="s">
        <v>72</v>
      </c>
      <c r="P21" s="1072"/>
      <c r="Q21" s="1102" t="s">
        <v>12</v>
      </c>
      <c r="R21" s="1076"/>
      <c r="U21" s="64" t="s">
        <v>71</v>
      </c>
      <c r="V21" s="64"/>
      <c r="W21" s="64"/>
      <c r="X21" s="64"/>
      <c r="Y21" s="64"/>
      <c r="Z21" s="64"/>
      <c r="AA21" s="64"/>
      <c r="AB21" s="64"/>
      <c r="AC21" s="64"/>
      <c r="AD21" s="64"/>
      <c r="AE21" s="64"/>
      <c r="AF21" s="64"/>
    </row>
    <row r="22" spans="1:32" s="6" customFormat="1" ht="37.5" customHeight="1" thickBot="1" x14ac:dyDescent="0.3">
      <c r="A22" s="1092"/>
      <c r="B22" s="1080"/>
      <c r="C22" s="1094"/>
      <c r="D22" s="1094"/>
      <c r="E22" s="1094"/>
      <c r="F22" s="1080"/>
      <c r="G22" s="1080"/>
      <c r="H22" s="1080"/>
      <c r="I22" s="1082"/>
      <c r="J22" s="1099"/>
      <c r="K22" s="1084"/>
      <c r="L22" s="1086"/>
      <c r="M22" s="1104"/>
      <c r="N22" s="1101"/>
      <c r="O22" s="1073"/>
      <c r="P22" s="1074"/>
      <c r="Q22" s="90" t="s">
        <v>13</v>
      </c>
      <c r="R22" s="50" t="s">
        <v>14</v>
      </c>
      <c r="U22" s="1077" t="s">
        <v>81</v>
      </c>
      <c r="V22" s="1077"/>
      <c r="W22" s="1077"/>
      <c r="X22" s="1077"/>
      <c r="Y22" s="1077"/>
      <c r="Z22" s="1077"/>
      <c r="AA22" s="1077"/>
      <c r="AB22" s="1077"/>
      <c r="AC22" s="1077"/>
      <c r="AD22" s="1077"/>
      <c r="AE22" s="1077"/>
      <c r="AF22" s="1077"/>
    </row>
    <row r="23" spans="1:32" ht="94.9" customHeight="1" x14ac:dyDescent="0.25">
      <c r="A23" s="1108">
        <v>45</v>
      </c>
      <c r="B23" s="1111" t="s">
        <v>573</v>
      </c>
      <c r="C23" s="1114" t="s">
        <v>21</v>
      </c>
      <c r="D23" s="1114">
        <v>2500</v>
      </c>
      <c r="E23" s="214" t="s">
        <v>259</v>
      </c>
      <c r="F23" s="54" t="s">
        <v>85</v>
      </c>
      <c r="G23" s="812" t="s">
        <v>257</v>
      </c>
      <c r="H23" s="813" t="s">
        <v>42</v>
      </c>
      <c r="I23" s="814">
        <v>16.899999999999999</v>
      </c>
      <c r="J23" s="510">
        <f t="shared" ref="J23:J27" si="0">I23/5</f>
        <v>3.38</v>
      </c>
      <c r="K23" s="1117">
        <f>MEDIAN(J23:J29)</f>
        <v>3.8579999999999997</v>
      </c>
      <c r="L23" s="76">
        <f>(K23*30%)+K23</f>
        <v>5.0153999999999996</v>
      </c>
      <c r="M23" s="70">
        <f>70%*K23</f>
        <v>2.7005999999999997</v>
      </c>
      <c r="N23" s="806" t="str">
        <f t="shared" ref="N23:N25" si="1">IF(J23&gt;K$23,"EXCESSIVAMENTE ELEVADO",IF(J23&lt;M$23,"Inexequível","VÁLIDO"))</f>
        <v>VÁLIDO</v>
      </c>
      <c r="O23" s="295"/>
      <c r="P23" s="104"/>
      <c r="Q23" s="1120">
        <f>TRUNC(AVERAGE(J23:J28),2)</f>
        <v>3.81</v>
      </c>
      <c r="R23" s="1095">
        <f>D23*Q23</f>
        <v>9525</v>
      </c>
      <c r="U23" s="1077"/>
      <c r="V23" s="1077"/>
      <c r="W23" s="1077"/>
      <c r="X23" s="1077"/>
      <c r="Y23" s="1077"/>
      <c r="Z23" s="1077"/>
      <c r="AA23" s="1077"/>
      <c r="AB23" s="1077"/>
      <c r="AC23" s="1077"/>
      <c r="AD23" s="1077"/>
      <c r="AE23" s="1077"/>
      <c r="AF23" s="1077"/>
    </row>
    <row r="24" spans="1:32" ht="94.9" customHeight="1" x14ac:dyDescent="0.25">
      <c r="A24" s="1109"/>
      <c r="B24" s="1112"/>
      <c r="C24" s="1115"/>
      <c r="D24" s="1115"/>
      <c r="E24" s="219" t="s">
        <v>261</v>
      </c>
      <c r="F24" s="793" t="s">
        <v>85</v>
      </c>
      <c r="G24" s="213" t="s">
        <v>260</v>
      </c>
      <c r="H24" s="793" t="s">
        <v>42</v>
      </c>
      <c r="I24" s="75">
        <v>19.88</v>
      </c>
      <c r="J24" s="511">
        <f t="shared" si="0"/>
        <v>3.976</v>
      </c>
      <c r="K24" s="1118"/>
      <c r="L24" s="97"/>
      <c r="M24" s="251"/>
      <c r="N24" s="297" t="str">
        <f>IF(J24&gt;L$23,"EXCESSIVAMENTE ELEVADO",IF(J24&lt;M$23,"Inexequível","VÁLIDO"))</f>
        <v>VÁLIDO</v>
      </c>
      <c r="O24" s="274"/>
      <c r="P24" s="165"/>
      <c r="Q24" s="1121"/>
      <c r="R24" s="1096"/>
    </row>
    <row r="25" spans="1:32" ht="70.900000000000006" customHeight="1" x14ac:dyDescent="0.25">
      <c r="A25" s="1109"/>
      <c r="B25" s="1112"/>
      <c r="C25" s="1115"/>
      <c r="D25" s="1115"/>
      <c r="E25" s="37" t="s">
        <v>267</v>
      </c>
      <c r="F25" s="37" t="s">
        <v>262</v>
      </c>
      <c r="G25" s="34" t="s">
        <v>264</v>
      </c>
      <c r="H25" s="96"/>
      <c r="I25" s="106">
        <v>17.989999999999998</v>
      </c>
      <c r="J25" s="511">
        <f t="shared" si="0"/>
        <v>3.5979999999999999</v>
      </c>
      <c r="K25" s="1118"/>
      <c r="L25" s="92"/>
      <c r="M25" s="94"/>
      <c r="N25" s="297" t="str">
        <f t="shared" si="1"/>
        <v>VÁLIDO</v>
      </c>
      <c r="O25" s="274"/>
      <c r="P25" s="165"/>
      <c r="Q25" s="1121"/>
      <c r="R25" s="1096"/>
      <c r="Z25" s="25"/>
    </row>
    <row r="26" spans="1:32" ht="51" customHeight="1" x14ac:dyDescent="0.25">
      <c r="A26" s="1109"/>
      <c r="B26" s="1112"/>
      <c r="C26" s="1115"/>
      <c r="D26" s="1115"/>
      <c r="E26" s="37" t="s">
        <v>266</v>
      </c>
      <c r="F26" s="37" t="s">
        <v>262</v>
      </c>
      <c r="G26" s="32" t="s">
        <v>265</v>
      </c>
      <c r="H26" s="96"/>
      <c r="I26" s="106">
        <v>21.83</v>
      </c>
      <c r="J26" s="511">
        <f t="shared" si="0"/>
        <v>4.3659999999999997</v>
      </c>
      <c r="K26" s="1118"/>
      <c r="L26" s="92"/>
      <c r="M26" s="94"/>
      <c r="N26" s="297" t="str">
        <f>IF(J26&gt;L$23,"EXCESSIVAMENTE ELEVADO",IF(J26&lt;M$23,"Inexequível","VÁLIDO"))</f>
        <v>VÁLIDO</v>
      </c>
      <c r="O26" s="274"/>
      <c r="P26" s="165"/>
      <c r="Q26" s="1121"/>
      <c r="R26" s="1096"/>
      <c r="Z26" s="25"/>
    </row>
    <row r="27" spans="1:32" ht="47.45" customHeight="1" x14ac:dyDescent="0.25">
      <c r="A27" s="1109"/>
      <c r="B27" s="1112"/>
      <c r="C27" s="1115"/>
      <c r="D27" s="1115"/>
      <c r="E27" s="37" t="s">
        <v>269</v>
      </c>
      <c r="F27" s="37" t="s">
        <v>262</v>
      </c>
      <c r="G27" s="32" t="s">
        <v>268</v>
      </c>
      <c r="H27" s="96"/>
      <c r="I27" s="106">
        <v>19.29</v>
      </c>
      <c r="J27" s="511">
        <f t="shared" si="0"/>
        <v>3.8579999999999997</v>
      </c>
      <c r="K27" s="1118"/>
      <c r="L27" s="92"/>
      <c r="M27" s="94"/>
      <c r="N27" s="297" t="str">
        <f>IF(J27&gt;L$23,"EXCESSIVAMENTE ELEVADO",IF(J27&lt;M$23,"Inexequível","VÁLIDO"))</f>
        <v>VÁLIDO</v>
      </c>
      <c r="O27" s="274"/>
      <c r="P27" s="165"/>
      <c r="Q27" s="1121"/>
      <c r="R27" s="1096"/>
      <c r="Z27" s="25"/>
    </row>
    <row r="28" spans="1:32" s="394" customFormat="1" ht="47.45" customHeight="1" x14ac:dyDescent="0.25">
      <c r="A28" s="1109"/>
      <c r="B28" s="1112"/>
      <c r="C28" s="1115"/>
      <c r="D28" s="1115"/>
      <c r="E28" s="33" t="s">
        <v>271</v>
      </c>
      <c r="F28" s="33" t="s">
        <v>262</v>
      </c>
      <c r="G28" s="29" t="s">
        <v>270</v>
      </c>
      <c r="H28" s="29"/>
      <c r="I28" s="511">
        <v>18.489999999999998</v>
      </c>
      <c r="J28" s="511">
        <f t="shared" ref="J28:J29" si="2">I28/5</f>
        <v>3.6979999999999995</v>
      </c>
      <c r="K28" s="1118"/>
      <c r="L28" s="805"/>
      <c r="M28" s="71"/>
      <c r="N28" s="297" t="str">
        <f>IF(J28&gt;L$23,"EXCESSIVAMENTE ELEVADO",IF(J28&lt;M$23,"Inexequível","VÁLIDO"))</f>
        <v>VÁLIDO</v>
      </c>
      <c r="O28" s="274"/>
      <c r="P28" s="165"/>
      <c r="Q28" s="1121"/>
      <c r="R28" s="1096"/>
      <c r="Z28" s="25"/>
    </row>
    <row r="29" spans="1:32" ht="50.45" customHeight="1" thickBot="1" x14ac:dyDescent="0.3">
      <c r="A29" s="1110"/>
      <c r="B29" s="1113"/>
      <c r="C29" s="1116"/>
      <c r="D29" s="1116"/>
      <c r="E29" s="809" t="s">
        <v>263</v>
      </c>
      <c r="F29" s="810" t="s">
        <v>262</v>
      </c>
      <c r="G29" s="810" t="s">
        <v>453</v>
      </c>
      <c r="H29" s="810"/>
      <c r="I29" s="811">
        <v>27.9</v>
      </c>
      <c r="J29" s="508">
        <f t="shared" si="2"/>
        <v>5.58</v>
      </c>
      <c r="K29" s="1119"/>
      <c r="L29" s="293"/>
      <c r="M29" s="294"/>
      <c r="N29" s="807" t="str">
        <f>IF(J29&gt;L$23,"EXCESSIVAMENTE ELEVADO",IF(J29&lt;M$23,"Inexequível","VÁLIDO"))</f>
        <v>EXCESSIVAMENTE ELEVADO</v>
      </c>
      <c r="O29" s="260">
        <f>(J29-K23)/K23</f>
        <v>0.44634525660964247</v>
      </c>
      <c r="P29" s="261" t="s">
        <v>73</v>
      </c>
      <c r="Q29" s="1122"/>
      <c r="R29" s="1097"/>
      <c r="Z29" s="25"/>
    </row>
    <row r="30" spans="1:32" ht="72" customHeight="1" x14ac:dyDescent="0.25">
      <c r="A30" s="815"/>
      <c r="B30" s="816"/>
      <c r="C30" s="817"/>
      <c r="D30" s="818"/>
      <c r="E30" s="55" t="s">
        <v>281</v>
      </c>
      <c r="F30" s="55" t="s">
        <v>262</v>
      </c>
      <c r="G30" s="824" t="s">
        <v>151</v>
      </c>
      <c r="H30" s="39"/>
      <c r="I30" s="291">
        <v>3.89</v>
      </c>
      <c r="J30" s="825"/>
      <c r="K30" s="823"/>
      <c r="L30" s="98"/>
      <c r="M30" s="56"/>
      <c r="N30" s="808" t="str">
        <f t="shared" ref="N30:N36" si="3">IF(I30&gt;L$32,"EXCESSIVAMENTE ELEVADO",IF(I30&lt;M$32,"INEXEQUÍVEL","VÁLIDO"))</f>
        <v>VÁLIDO</v>
      </c>
      <c r="O30" s="273"/>
      <c r="P30" s="101"/>
      <c r="Q30" s="819"/>
      <c r="R30" s="821"/>
      <c r="Z30" s="25"/>
    </row>
    <row r="31" spans="1:32" ht="100.9" customHeight="1" x14ac:dyDescent="0.25">
      <c r="A31" s="815"/>
      <c r="B31" s="816"/>
      <c r="C31" s="817"/>
      <c r="D31" s="818"/>
      <c r="E31" s="219" t="s">
        <v>277</v>
      </c>
      <c r="F31" s="96" t="s">
        <v>85</v>
      </c>
      <c r="G31" s="826" t="s">
        <v>276</v>
      </c>
      <c r="H31" s="827" t="s">
        <v>42</v>
      </c>
      <c r="I31" s="106">
        <v>3.92</v>
      </c>
      <c r="J31" s="511"/>
      <c r="K31" s="823"/>
      <c r="L31" s="92"/>
      <c r="M31" s="94"/>
      <c r="N31" s="297" t="str">
        <f t="shared" si="3"/>
        <v>VÁLIDO</v>
      </c>
      <c r="O31" s="273"/>
      <c r="P31" s="101"/>
      <c r="Q31" s="819"/>
      <c r="R31" s="821"/>
      <c r="Z31" s="25"/>
    </row>
    <row r="32" spans="1:32" ht="129" customHeight="1" x14ac:dyDescent="0.25">
      <c r="A32" s="815">
        <v>46</v>
      </c>
      <c r="B32" s="816" t="s">
        <v>572</v>
      </c>
      <c r="C32" s="817" t="s">
        <v>21</v>
      </c>
      <c r="D32" s="818">
        <v>100</v>
      </c>
      <c r="E32" s="219" t="s">
        <v>273</v>
      </c>
      <c r="F32" s="29" t="s">
        <v>85</v>
      </c>
      <c r="G32" s="213" t="s">
        <v>272</v>
      </c>
      <c r="H32" s="29" t="s">
        <v>44</v>
      </c>
      <c r="I32" s="828">
        <v>4.33</v>
      </c>
      <c r="J32" s="511">
        <f>I32*2</f>
        <v>8.66</v>
      </c>
      <c r="K32" s="823">
        <f>AVERAGE(I30:I36)</f>
        <v>4.9200000000000008</v>
      </c>
      <c r="L32" s="92">
        <f>(K32*30%)+K32</f>
        <v>6.3960000000000008</v>
      </c>
      <c r="M32" s="94">
        <f>70%*K32</f>
        <v>3.4440000000000004</v>
      </c>
      <c r="N32" s="297" t="str">
        <f t="shared" si="3"/>
        <v>VÁLIDO</v>
      </c>
      <c r="O32" s="273"/>
      <c r="P32" s="101"/>
      <c r="Q32" s="819">
        <f>TRUNC(AVERAGE(I30:I35),2)</f>
        <v>4.43</v>
      </c>
      <c r="R32" s="821">
        <f>D32*Q32</f>
        <v>443</v>
      </c>
      <c r="Z32" s="25"/>
    </row>
    <row r="33" spans="1:26" ht="47.25" customHeight="1" x14ac:dyDescent="0.25">
      <c r="A33" s="815"/>
      <c r="B33" s="816"/>
      <c r="C33" s="817"/>
      <c r="D33" s="818"/>
      <c r="E33" s="103" t="s">
        <v>266</v>
      </c>
      <c r="F33" s="55" t="s">
        <v>262</v>
      </c>
      <c r="G33" s="55" t="s">
        <v>265</v>
      </c>
      <c r="H33" s="39"/>
      <c r="I33" s="291">
        <v>4.46</v>
      </c>
      <c r="J33" s="829"/>
      <c r="K33" s="823"/>
      <c r="L33" s="92"/>
      <c r="M33" s="94"/>
      <c r="N33" s="297" t="str">
        <f t="shared" si="3"/>
        <v>VÁLIDO</v>
      </c>
      <c r="O33" s="273"/>
      <c r="P33" s="101"/>
      <c r="Q33" s="819"/>
      <c r="R33" s="821"/>
      <c r="Z33" s="25"/>
    </row>
    <row r="34" spans="1:26" ht="47.25" customHeight="1" x14ac:dyDescent="0.25">
      <c r="A34" s="815"/>
      <c r="B34" s="816"/>
      <c r="C34" s="817"/>
      <c r="D34" s="818"/>
      <c r="E34" s="103" t="s">
        <v>280</v>
      </c>
      <c r="F34" s="55" t="s">
        <v>262</v>
      </c>
      <c r="G34" s="55" t="s">
        <v>278</v>
      </c>
      <c r="H34" s="39"/>
      <c r="I34" s="291">
        <v>4.79</v>
      </c>
      <c r="J34" s="829"/>
      <c r="K34" s="823"/>
      <c r="L34" s="92"/>
      <c r="M34" s="94"/>
      <c r="N34" s="297" t="str">
        <f t="shared" si="3"/>
        <v>VÁLIDO</v>
      </c>
      <c r="O34" s="273"/>
      <c r="P34" s="101"/>
      <c r="Q34" s="819"/>
      <c r="R34" s="821"/>
      <c r="Z34" s="25"/>
    </row>
    <row r="35" spans="1:26" ht="111" customHeight="1" x14ac:dyDescent="0.25">
      <c r="A35" s="815"/>
      <c r="B35" s="816"/>
      <c r="C35" s="817"/>
      <c r="D35" s="818"/>
      <c r="E35" s="206" t="s">
        <v>275</v>
      </c>
      <c r="F35" s="55" t="s">
        <v>85</v>
      </c>
      <c r="G35" s="830" t="s">
        <v>274</v>
      </c>
      <c r="H35" s="55" t="s">
        <v>44</v>
      </c>
      <c r="I35" s="291">
        <v>5.19</v>
      </c>
      <c r="J35" s="511">
        <f>I35*2</f>
        <v>10.38</v>
      </c>
      <c r="K35" s="823"/>
      <c r="L35" s="92"/>
      <c r="M35" s="94"/>
      <c r="N35" s="297" t="str">
        <f t="shared" si="3"/>
        <v>VÁLIDO</v>
      </c>
      <c r="O35" s="273"/>
      <c r="P35" s="101"/>
      <c r="Q35" s="819"/>
      <c r="R35" s="821"/>
      <c r="Z35" s="25"/>
    </row>
    <row r="36" spans="1:26" ht="47.25" customHeight="1" thickBot="1" x14ac:dyDescent="0.3">
      <c r="A36" s="815"/>
      <c r="B36" s="816"/>
      <c r="C36" s="817"/>
      <c r="D36" s="818"/>
      <c r="E36" s="55" t="s">
        <v>279</v>
      </c>
      <c r="F36" s="55" t="s">
        <v>262</v>
      </c>
      <c r="G36" s="55" t="s">
        <v>452</v>
      </c>
      <c r="H36" s="39"/>
      <c r="I36" s="291">
        <v>7.86</v>
      </c>
      <c r="J36" s="14"/>
      <c r="K36" s="823"/>
      <c r="L36" s="92"/>
      <c r="M36" s="94"/>
      <c r="N36" s="807" t="str">
        <f t="shared" si="3"/>
        <v>EXCESSIVAMENTE ELEVADO</v>
      </c>
      <c r="O36" s="527">
        <f>(I36-K32)/K32</f>
        <v>0.59756097560975585</v>
      </c>
      <c r="P36" s="261" t="s">
        <v>73</v>
      </c>
      <c r="Q36" s="820"/>
      <c r="R36" s="822"/>
      <c r="Z36" s="25"/>
    </row>
    <row r="37" spans="1:26" ht="37.15" customHeight="1" thickBot="1" x14ac:dyDescent="0.3">
      <c r="A37" s="1025" t="s">
        <v>82</v>
      </c>
      <c r="B37" s="1026"/>
      <c r="C37" s="1026"/>
      <c r="D37" s="1026"/>
      <c r="E37" s="1026"/>
      <c r="F37" s="1026"/>
      <c r="G37" s="1026"/>
      <c r="H37" s="1026"/>
      <c r="I37" s="1026"/>
      <c r="J37" s="1026"/>
      <c r="K37" s="1026"/>
      <c r="L37" s="1026"/>
      <c r="M37" s="1026"/>
      <c r="N37" s="1026"/>
      <c r="O37" s="1026"/>
      <c r="P37" s="1026"/>
      <c r="Q37" s="1027"/>
      <c r="R37" s="36">
        <f>SUM(R23:R36)</f>
        <v>9968</v>
      </c>
    </row>
    <row r="38" spans="1:26" x14ac:dyDescent="0.25">
      <c r="J38" s="43"/>
    </row>
    <row r="39" spans="1:26" x14ac:dyDescent="0.25">
      <c r="J39" s="43"/>
    </row>
    <row r="41" spans="1:26" s="13" customFormat="1" x14ac:dyDescent="0.25">
      <c r="A41" s="43"/>
      <c r="B41" s="51"/>
      <c r="C41" s="43"/>
      <c r="D41" s="43"/>
      <c r="E41" s="53"/>
      <c r="F41" s="53"/>
      <c r="G41" s="52"/>
      <c r="H41" s="52"/>
      <c r="I41" s="43"/>
      <c r="K41" s="43"/>
      <c r="N41" s="513"/>
      <c r="Q41"/>
      <c r="R41"/>
      <c r="S41"/>
      <c r="T41"/>
      <c r="U41"/>
      <c r="V41"/>
      <c r="W41"/>
      <c r="X41"/>
      <c r="Y41"/>
      <c r="Z41"/>
    </row>
    <row r="42" spans="1:26" s="13" customFormat="1" x14ac:dyDescent="0.25">
      <c r="A42" s="43"/>
      <c r="B42" s="51"/>
      <c r="C42" s="43"/>
      <c r="D42" s="43"/>
      <c r="E42" s="53"/>
      <c r="F42" s="53"/>
      <c r="G42" s="52"/>
      <c r="H42" s="52"/>
      <c r="I42" s="43"/>
      <c r="K42" s="43"/>
      <c r="N42" s="513"/>
      <c r="Q42"/>
      <c r="R42"/>
      <c r="S42"/>
      <c r="T42"/>
      <c r="U42"/>
      <c r="V42"/>
      <c r="W42"/>
      <c r="X42"/>
      <c r="Y42"/>
      <c r="Z42"/>
    </row>
    <row r="43" spans="1:26" s="13" customFormat="1" x14ac:dyDescent="0.25">
      <c r="A43" s="43"/>
      <c r="B43" s="51"/>
      <c r="C43" s="43"/>
      <c r="D43" s="43"/>
      <c r="E43" s="53"/>
      <c r="F43" s="53"/>
      <c r="G43" s="52"/>
      <c r="H43" s="52"/>
      <c r="I43" s="43"/>
      <c r="K43" s="43"/>
      <c r="N43" s="513"/>
      <c r="Q43"/>
      <c r="R43"/>
      <c r="S43"/>
      <c r="T43"/>
      <c r="U43"/>
      <c r="V43"/>
      <c r="W43"/>
      <c r="X43"/>
      <c r="Y43"/>
      <c r="Z43"/>
    </row>
    <row r="44" spans="1:26" s="13" customFormat="1" x14ac:dyDescent="0.25">
      <c r="A44" s="43"/>
      <c r="B44" s="51"/>
      <c r="C44" s="43"/>
      <c r="D44" s="43"/>
      <c r="E44" s="53"/>
      <c r="F44" s="53"/>
      <c r="G44" s="52"/>
      <c r="H44" s="52"/>
      <c r="I44" s="43"/>
      <c r="K44" s="43"/>
      <c r="N44" s="513"/>
      <c r="Q44"/>
      <c r="R44"/>
      <c r="S44"/>
      <c r="T44"/>
      <c r="U44"/>
      <c r="V44"/>
      <c r="W44"/>
      <c r="X44"/>
      <c r="Y44"/>
      <c r="Z44"/>
    </row>
  </sheetData>
  <sortState xmlns:xlrd2="http://schemas.microsoft.com/office/spreadsheetml/2017/richdata2" ref="A30:R36">
    <sortCondition ref="I30:I36"/>
  </sortState>
  <mergeCells count="31">
    <mergeCell ref="A37:Q37"/>
    <mergeCell ref="A17:H17"/>
    <mergeCell ref="A1:D1"/>
    <mergeCell ref="U3:AC3"/>
    <mergeCell ref="V12:AC12"/>
    <mergeCell ref="V13:AC13"/>
    <mergeCell ref="V14:AD15"/>
    <mergeCell ref="U22:AF23"/>
    <mergeCell ref="A23:A29"/>
    <mergeCell ref="B23:B29"/>
    <mergeCell ref="C23:C29"/>
    <mergeCell ref="D23:D29"/>
    <mergeCell ref="K23:K29"/>
    <mergeCell ref="Q23:Q29"/>
    <mergeCell ref="F21:F22"/>
    <mergeCell ref="G21:G22"/>
    <mergeCell ref="R23:R29"/>
    <mergeCell ref="A21:A22"/>
    <mergeCell ref="B21:B22"/>
    <mergeCell ref="C21:C22"/>
    <mergeCell ref="H21:H22"/>
    <mergeCell ref="J21:J22"/>
    <mergeCell ref="N21:N22"/>
    <mergeCell ref="O21:P22"/>
    <mergeCell ref="Q21:R21"/>
    <mergeCell ref="D21:D22"/>
    <mergeCell ref="E21:E22"/>
    <mergeCell ref="I21:I22"/>
    <mergeCell ref="K21:K22"/>
    <mergeCell ref="L21:L22"/>
    <mergeCell ref="M21:M22"/>
  </mergeCells>
  <conditionalFormatting sqref="N30:P32 N34:P36 N33 N21:N24 N26:N28">
    <cfRule type="containsText" dxfId="191" priority="429" operator="containsText" text="Excessivamente elevado">
      <formula>NOT(ISERROR(SEARCH("Excessivamente elevado",N21)))</formula>
    </cfRule>
  </conditionalFormatting>
  <conditionalFormatting sqref="N30:P32 N34:P36 N33 N23:N24 N26:N28">
    <cfRule type="cellIs" dxfId="190" priority="427" operator="lessThan">
      <formula>"K$25"</formula>
    </cfRule>
    <cfRule type="cellIs" dxfId="189" priority="428" operator="greaterThan">
      <formula>"J$25"</formula>
    </cfRule>
  </conditionalFormatting>
  <conditionalFormatting sqref="N30:P32 N34:P36 N33 N23:N24 N26:N28">
    <cfRule type="cellIs" dxfId="188" priority="425" operator="lessThan">
      <formula>"K$25"</formula>
    </cfRule>
    <cfRule type="cellIs" dxfId="187" priority="426" operator="greaterThan">
      <formula>"J&amp;25"</formula>
    </cfRule>
  </conditionalFormatting>
  <conditionalFormatting sqref="O21">
    <cfRule type="containsText" dxfId="186" priority="424" operator="containsText" text="Excessivamente elevado">
      <formula>NOT(ISERROR(SEARCH("Excessivamente elevado",O21)))</formula>
    </cfRule>
  </conditionalFormatting>
  <conditionalFormatting sqref="O26:O28">
    <cfRule type="containsText" dxfId="185" priority="419" operator="containsText" text="Excessivamente elevado">
      <formula>NOT(ISERROR(SEARCH("Excessivamente elevado",O26)))</formula>
    </cfRule>
  </conditionalFormatting>
  <conditionalFormatting sqref="O26:O28">
    <cfRule type="cellIs" dxfId="184" priority="417" operator="lessThan">
      <formula>"K$25"</formula>
    </cfRule>
    <cfRule type="cellIs" dxfId="183" priority="418" operator="greaterThan">
      <formula>"J$25"</formula>
    </cfRule>
  </conditionalFormatting>
  <conditionalFormatting sqref="O26:O28">
    <cfRule type="cellIs" dxfId="182" priority="415" operator="lessThan">
      <formula>"K$25"</formula>
    </cfRule>
    <cfRule type="cellIs" dxfId="181" priority="416" operator="greaterThan">
      <formula>"J&amp;25"</formula>
    </cfRule>
  </conditionalFormatting>
  <conditionalFormatting sqref="O26:O28">
    <cfRule type="containsText" priority="420" operator="containsText" text="Excessivamente elevado">
      <formula>NOT(ISERROR(SEARCH("Excessivamente elevado",O26)))</formula>
    </cfRule>
    <cfRule type="containsText" dxfId="180" priority="421" operator="containsText" text="Válido">
      <formula>NOT(ISERROR(SEARCH("Válido",O26)))</formula>
    </cfRule>
    <cfRule type="containsText" dxfId="179" priority="422" operator="containsText" text="Inexequível">
      <formula>NOT(ISERROR(SEARCH("Inexequível",O26)))</formula>
    </cfRule>
    <cfRule type="aboveAverage" dxfId="178" priority="423" aboveAverage="0"/>
  </conditionalFormatting>
  <conditionalFormatting sqref="O25">
    <cfRule type="containsText" dxfId="177" priority="392" operator="containsText" text="Excessivamente elevado">
      <formula>NOT(ISERROR(SEARCH("Excessivamente elevado",O25)))</formula>
    </cfRule>
  </conditionalFormatting>
  <conditionalFormatting sqref="O25">
    <cfRule type="cellIs" dxfId="176" priority="390" operator="lessThan">
      <formula>"K$25"</formula>
    </cfRule>
    <cfRule type="cellIs" dxfId="175" priority="391" operator="greaterThan">
      <formula>"J$25"</formula>
    </cfRule>
  </conditionalFormatting>
  <conditionalFormatting sqref="O25">
    <cfRule type="cellIs" dxfId="174" priority="388" operator="lessThan">
      <formula>"K$25"</formula>
    </cfRule>
    <cfRule type="cellIs" dxfId="173" priority="389" operator="greaterThan">
      <formula>"J&amp;25"</formula>
    </cfRule>
  </conditionalFormatting>
  <conditionalFormatting sqref="O25">
    <cfRule type="containsText" priority="393" operator="containsText" text="Excessivamente elevado">
      <formula>NOT(ISERROR(SEARCH("Excessivamente elevado",O25)))</formula>
    </cfRule>
    <cfRule type="containsText" dxfId="172" priority="394" operator="containsText" text="Válido">
      <formula>NOT(ISERROR(SEARCH("Válido",O25)))</formula>
    </cfRule>
    <cfRule type="containsText" dxfId="171" priority="395" operator="containsText" text="Inexequível">
      <formula>NOT(ISERROR(SEARCH("Inexequível",O25)))</formula>
    </cfRule>
    <cfRule type="aboveAverage" dxfId="170" priority="396" aboveAverage="0"/>
  </conditionalFormatting>
  <conditionalFormatting sqref="O24">
    <cfRule type="containsText" dxfId="169" priority="329" operator="containsText" text="Excessivamente elevado">
      <formula>NOT(ISERROR(SEARCH("Excessivamente elevado",O24)))</formula>
    </cfRule>
  </conditionalFormatting>
  <conditionalFormatting sqref="O24">
    <cfRule type="cellIs" dxfId="168" priority="327" operator="lessThan">
      <formula>"K$25"</formula>
    </cfRule>
    <cfRule type="cellIs" dxfId="167" priority="328" operator="greaterThan">
      <formula>"J$25"</formula>
    </cfRule>
  </conditionalFormatting>
  <conditionalFormatting sqref="O24">
    <cfRule type="cellIs" dxfId="166" priority="325" operator="lessThan">
      <formula>"K$25"</formula>
    </cfRule>
    <cfRule type="cellIs" dxfId="165" priority="326" operator="greaterThan">
      <formula>"J&amp;25"</formula>
    </cfRule>
  </conditionalFormatting>
  <conditionalFormatting sqref="O24">
    <cfRule type="containsText" priority="330" operator="containsText" text="Excessivamente elevado">
      <formula>NOT(ISERROR(SEARCH("Excessivamente elevado",O24)))</formula>
    </cfRule>
    <cfRule type="containsText" dxfId="164" priority="331" operator="containsText" text="Válido">
      <formula>NOT(ISERROR(SEARCH("Válido",O24)))</formula>
    </cfRule>
    <cfRule type="containsText" dxfId="163" priority="332" operator="containsText" text="Inexequível">
      <formula>NOT(ISERROR(SEARCH("Inexequível",O24)))</formula>
    </cfRule>
    <cfRule type="aboveAverage" dxfId="162" priority="333" aboveAverage="0"/>
  </conditionalFormatting>
  <conditionalFormatting sqref="O23">
    <cfRule type="containsText" dxfId="161" priority="320" operator="containsText" text="Excessivamente elevado">
      <formula>NOT(ISERROR(SEARCH("Excessivamente elevado",O23)))</formula>
    </cfRule>
  </conditionalFormatting>
  <conditionalFormatting sqref="O23">
    <cfRule type="cellIs" dxfId="160" priority="318" operator="lessThan">
      <formula>"K$25"</formula>
    </cfRule>
    <cfRule type="cellIs" dxfId="159" priority="319" operator="greaterThan">
      <formula>"J$25"</formula>
    </cfRule>
  </conditionalFormatting>
  <conditionalFormatting sqref="O23">
    <cfRule type="cellIs" dxfId="158" priority="316" operator="lessThan">
      <formula>"K$25"</formula>
    </cfRule>
    <cfRule type="cellIs" dxfId="157" priority="317" operator="greaterThan">
      <formula>"J&amp;25"</formula>
    </cfRule>
  </conditionalFormatting>
  <conditionalFormatting sqref="O23">
    <cfRule type="containsText" priority="321" operator="containsText" text="Excessivamente elevado">
      <formula>NOT(ISERROR(SEARCH("Excessivamente elevado",O23)))</formula>
    </cfRule>
    <cfRule type="containsText" dxfId="156" priority="322" operator="containsText" text="Válido">
      <formula>NOT(ISERROR(SEARCH("Válido",O23)))</formula>
    </cfRule>
    <cfRule type="containsText" dxfId="155" priority="323" operator="containsText" text="Inexequível">
      <formula>NOT(ISERROR(SEARCH("Inexequível",O23)))</formula>
    </cfRule>
    <cfRule type="aboveAverage" dxfId="154" priority="324" aboveAverage="0"/>
  </conditionalFormatting>
  <conditionalFormatting sqref="N30:P32 N34:P36 N33 N23:N24 N26:N28">
    <cfRule type="containsText" priority="3146" operator="containsText" text="Excessivamente elevado">
      <formula>NOT(ISERROR(SEARCH("Excessivamente elevado",N23)))</formula>
    </cfRule>
    <cfRule type="containsText" dxfId="153" priority="3147" operator="containsText" text="Válido">
      <formula>NOT(ISERROR(SEARCH("Válido",N23)))</formula>
    </cfRule>
    <cfRule type="containsText" dxfId="152" priority="3148" operator="containsText" text="Inexequível">
      <formula>NOT(ISERROR(SEARCH("Inexequível",N23)))</formula>
    </cfRule>
    <cfRule type="aboveAverage" dxfId="151" priority="3149" aboveAverage="0"/>
  </conditionalFormatting>
  <conditionalFormatting sqref="O33">
    <cfRule type="containsText" dxfId="150" priority="59" operator="containsText" text="Excessivamente elevado">
      <formula>NOT(ISERROR(SEARCH("Excessivamente elevado",O33)))</formula>
    </cfRule>
  </conditionalFormatting>
  <conditionalFormatting sqref="O33">
    <cfRule type="cellIs" dxfId="149" priority="57" operator="lessThan">
      <formula>"K$25"</formula>
    </cfRule>
    <cfRule type="cellIs" dxfId="148" priority="58" operator="greaterThan">
      <formula>"J$25"</formula>
    </cfRule>
  </conditionalFormatting>
  <conditionalFormatting sqref="O33">
    <cfRule type="cellIs" dxfId="147" priority="55" operator="lessThan">
      <formula>"K$25"</formula>
    </cfRule>
    <cfRule type="cellIs" dxfId="146" priority="56" operator="greaterThan">
      <formula>"J&amp;25"</formula>
    </cfRule>
  </conditionalFormatting>
  <conditionalFormatting sqref="O33">
    <cfRule type="containsText" priority="60" operator="containsText" text="Excessivamente elevado">
      <formula>NOT(ISERROR(SEARCH("Excessivamente elevado",O33)))</formula>
    </cfRule>
    <cfRule type="containsText" dxfId="145" priority="61" operator="containsText" text="Válido">
      <formula>NOT(ISERROR(SEARCH("Válido",O33)))</formula>
    </cfRule>
    <cfRule type="containsText" dxfId="144" priority="62" operator="containsText" text="Inexequível">
      <formula>NOT(ISERROR(SEARCH("Inexequível",O33)))</formula>
    </cfRule>
    <cfRule type="aboveAverage" dxfId="143" priority="63" aboveAverage="0"/>
  </conditionalFormatting>
  <conditionalFormatting sqref="N25">
    <cfRule type="containsText" dxfId="142" priority="23" operator="containsText" text="Excessivamente elevado">
      <formula>NOT(ISERROR(SEARCH("Excessivamente elevado",N25)))</formula>
    </cfRule>
  </conditionalFormatting>
  <conditionalFormatting sqref="N25">
    <cfRule type="cellIs" dxfId="141" priority="21" operator="lessThan">
      <formula>"K$25"</formula>
    </cfRule>
    <cfRule type="cellIs" dxfId="140" priority="22" operator="greaterThan">
      <formula>"J$25"</formula>
    </cfRule>
  </conditionalFormatting>
  <conditionalFormatting sqref="N25">
    <cfRule type="cellIs" dxfId="139" priority="19" operator="lessThan">
      <formula>"K$25"</formula>
    </cfRule>
    <cfRule type="cellIs" dxfId="138" priority="20" operator="greaterThan">
      <formula>"J&amp;25"</formula>
    </cfRule>
  </conditionalFormatting>
  <conditionalFormatting sqref="N25">
    <cfRule type="containsText" priority="24" operator="containsText" text="Excessivamente elevado">
      <formula>NOT(ISERROR(SEARCH("Excessivamente elevado",N25)))</formula>
    </cfRule>
    <cfRule type="containsText" dxfId="137" priority="25" operator="containsText" text="Válido">
      <formula>NOT(ISERROR(SEARCH("Válido",N25)))</formula>
    </cfRule>
    <cfRule type="containsText" dxfId="136" priority="26" operator="containsText" text="Inexequível">
      <formula>NOT(ISERROR(SEARCH("Inexequível",N25)))</formula>
    </cfRule>
    <cfRule type="aboveAverage" dxfId="135" priority="27" aboveAverage="0"/>
  </conditionalFormatting>
  <conditionalFormatting sqref="N29">
    <cfRule type="containsText" dxfId="134" priority="14" operator="containsText" text="Excessivamente elevado">
      <formula>NOT(ISERROR(SEARCH("Excessivamente elevado",N29)))</formula>
    </cfRule>
  </conditionalFormatting>
  <conditionalFormatting sqref="N29">
    <cfRule type="cellIs" dxfId="133" priority="12" operator="lessThan">
      <formula>"K$25"</formula>
    </cfRule>
    <cfRule type="cellIs" dxfId="132" priority="13" operator="greaterThan">
      <formula>"J$25"</formula>
    </cfRule>
  </conditionalFormatting>
  <conditionalFormatting sqref="N29">
    <cfRule type="cellIs" dxfId="131" priority="10" operator="lessThan">
      <formula>"K$25"</formula>
    </cfRule>
    <cfRule type="cellIs" dxfId="130" priority="11" operator="greaterThan">
      <formula>"J&amp;25"</formula>
    </cfRule>
  </conditionalFormatting>
  <conditionalFormatting sqref="N29">
    <cfRule type="containsText" priority="15" operator="containsText" text="Excessivamente elevado">
      <formula>NOT(ISERROR(SEARCH("Excessivamente elevado",N29)))</formula>
    </cfRule>
    <cfRule type="containsText" dxfId="129" priority="16" operator="containsText" text="Válido">
      <formula>NOT(ISERROR(SEARCH("Válido",N29)))</formula>
    </cfRule>
    <cfRule type="containsText" dxfId="128" priority="17" operator="containsText" text="Inexequível">
      <formula>NOT(ISERROR(SEARCH("Inexequível",N29)))</formula>
    </cfRule>
    <cfRule type="aboveAverage" dxfId="127" priority="18" aboveAverage="0"/>
  </conditionalFormatting>
  <conditionalFormatting sqref="O29">
    <cfRule type="containsText" dxfId="126" priority="5" operator="containsText" text="Excessivamente elevado">
      <formula>NOT(ISERROR(SEARCH("Excessivamente elevado",O29)))</formula>
    </cfRule>
  </conditionalFormatting>
  <conditionalFormatting sqref="O29">
    <cfRule type="cellIs" dxfId="125" priority="3" operator="lessThan">
      <formula>"K$25"</formula>
    </cfRule>
    <cfRule type="cellIs" dxfId="124" priority="4" operator="greaterThan">
      <formula>"J$25"</formula>
    </cfRule>
  </conditionalFormatting>
  <conditionalFormatting sqref="O29">
    <cfRule type="cellIs" dxfId="123" priority="1" operator="lessThan">
      <formula>"K$25"</formula>
    </cfRule>
    <cfRule type="cellIs" dxfId="122" priority="2" operator="greaterThan">
      <formula>"J&amp;25"</formula>
    </cfRule>
  </conditionalFormatting>
  <conditionalFormatting sqref="O29">
    <cfRule type="containsText" priority="6" operator="containsText" text="Excessivamente elevado">
      <formula>NOT(ISERROR(SEARCH("Excessivamente elevado",O29)))</formula>
    </cfRule>
    <cfRule type="containsText" dxfId="121" priority="7" operator="containsText" text="Válido">
      <formula>NOT(ISERROR(SEARCH("Válido",O29)))</formula>
    </cfRule>
    <cfRule type="containsText" dxfId="120" priority="8" operator="containsText" text="Inexequível">
      <formula>NOT(ISERROR(SEARCH("Inexequível",O29)))</formula>
    </cfRule>
    <cfRule type="aboveAverage" dxfId="119" priority="9" aboveAverage="0"/>
  </conditionalFormatting>
  <pageMargins left="0.23622047244094491" right="0.23622047244094491"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79998168889431442"/>
  </sheetPr>
  <dimension ref="A1:AF46"/>
  <sheetViews>
    <sheetView showGridLines="0" zoomScale="70" zoomScaleNormal="70" workbookViewId="0">
      <selection activeCell="AE8" sqref="AE8:AE9"/>
    </sheetView>
  </sheetViews>
  <sheetFormatPr defaultColWidth="9.140625" defaultRowHeight="15" x14ac:dyDescent="0.25"/>
  <cols>
    <col min="1" max="1" width="6.5703125" style="20" customWidth="1"/>
    <col min="2" max="2" width="68" customWidth="1"/>
    <col min="3" max="3" width="6.42578125" customWidth="1"/>
    <col min="4" max="4" width="5.7109375" style="20" customWidth="1"/>
    <col min="5" max="5" width="33.5703125" style="13" customWidth="1"/>
    <col min="6" max="6" width="12.42578125" style="68" customWidth="1"/>
    <col min="7" max="7" width="26.5703125" style="13" customWidth="1"/>
    <col min="8" max="8" width="8.28515625" style="13" customWidth="1"/>
    <col min="9" max="10" width="16" style="13" customWidth="1"/>
    <col min="11" max="11" width="12.42578125" style="13" customWidth="1"/>
    <col min="12" max="12" width="12.7109375" style="13" customWidth="1"/>
    <col min="13" max="13" width="13.85546875" style="13" customWidth="1"/>
    <col min="14" max="14" width="20.28515625" style="13" customWidth="1"/>
    <col min="15" max="15" width="11.28515625" style="13" customWidth="1"/>
    <col min="16" max="16" width="19.140625" style="13" customWidth="1"/>
    <col min="17" max="17" width="12" customWidth="1"/>
    <col min="18" max="18" width="18.42578125" customWidth="1"/>
    <col min="20" max="20" width="13.42578125" customWidth="1"/>
    <col min="23" max="23" width="12.5703125" bestFit="1" customWidth="1"/>
    <col min="26" max="26" width="10.5703125" bestFit="1" customWidth="1"/>
  </cols>
  <sheetData>
    <row r="1" spans="1:32" ht="20.25" thickBot="1" x14ac:dyDescent="0.35">
      <c r="A1" s="1089" t="s">
        <v>131</v>
      </c>
      <c r="B1" s="1089"/>
      <c r="C1" s="1089"/>
      <c r="D1" s="1089"/>
      <c r="U1" s="86" t="s">
        <v>45</v>
      </c>
      <c r="V1" s="86"/>
      <c r="W1" s="86"/>
      <c r="X1" s="86"/>
      <c r="Y1" s="86"/>
      <c r="Z1" s="86"/>
      <c r="AA1" s="86"/>
      <c r="AB1" s="86"/>
      <c r="AC1" s="86"/>
      <c r="AD1" s="86"/>
      <c r="AE1" s="86"/>
      <c r="AF1" s="86"/>
    </row>
    <row r="2" spans="1:32" ht="31.15" customHeight="1" thickTop="1" thickBot="1" x14ac:dyDescent="0.3">
      <c r="N2"/>
      <c r="O2"/>
      <c r="P2"/>
      <c r="U2" s="86"/>
      <c r="V2" s="86"/>
      <c r="W2" s="86"/>
      <c r="X2" s="86"/>
      <c r="Y2" s="86"/>
      <c r="Z2" s="86"/>
      <c r="AA2" s="86"/>
      <c r="AB2" s="86"/>
      <c r="AC2" s="86"/>
      <c r="AD2" s="86"/>
      <c r="AE2" s="86"/>
      <c r="AF2" s="86"/>
    </row>
    <row r="3" spans="1:32" ht="21.6" customHeight="1" thickTop="1" x14ac:dyDescent="0.25">
      <c r="A3" s="839" t="s">
        <v>575</v>
      </c>
      <c r="B3" s="28"/>
      <c r="C3" s="28"/>
      <c r="D3" s="28"/>
      <c r="E3"/>
      <c r="F3" s="67"/>
      <c r="G3"/>
      <c r="H3"/>
      <c r="I3"/>
      <c r="J3"/>
      <c r="K3"/>
      <c r="L3"/>
      <c r="M3"/>
      <c r="N3"/>
      <c r="O3"/>
      <c r="P3"/>
      <c r="U3" s="1018" t="s">
        <v>46</v>
      </c>
      <c r="V3" s="1018"/>
      <c r="W3" s="1018"/>
      <c r="X3" s="1018"/>
      <c r="Y3" s="1018"/>
      <c r="Z3" s="1018"/>
      <c r="AA3" s="1018"/>
      <c r="AB3" s="1018"/>
      <c r="AC3" s="1018"/>
      <c r="AD3" s="64"/>
      <c r="AE3" s="63" t="s">
        <v>47</v>
      </c>
      <c r="AF3" s="64"/>
    </row>
    <row r="4" spans="1:32" ht="21.6" customHeight="1" x14ac:dyDescent="0.25">
      <c r="A4" s="395" t="s">
        <v>0</v>
      </c>
      <c r="B4" s="41"/>
      <c r="C4" s="41"/>
      <c r="D4" s="43"/>
      <c r="E4" s="47">
        <f>AVERAGE(I22:I28)</f>
        <v>19.054285714285715</v>
      </c>
      <c r="F4" s="42"/>
      <c r="G4"/>
      <c r="H4"/>
      <c r="I4"/>
      <c r="J4"/>
      <c r="K4" s="47"/>
      <c r="L4" s="41"/>
      <c r="M4"/>
      <c r="N4"/>
      <c r="O4"/>
      <c r="P4"/>
      <c r="S4" s="20"/>
      <c r="U4" s="64" t="s">
        <v>48</v>
      </c>
      <c r="V4" s="87" t="s">
        <v>49</v>
      </c>
      <c r="W4" s="87"/>
      <c r="X4" s="87"/>
      <c r="Y4" s="87"/>
      <c r="Z4" s="87"/>
      <c r="AA4" s="87"/>
      <c r="AB4" s="87"/>
      <c r="AC4" s="87"/>
      <c r="AD4" s="64"/>
      <c r="AE4" s="65" t="s">
        <v>75</v>
      </c>
      <c r="AF4" s="64"/>
    </row>
    <row r="5" spans="1:32" ht="21.6" customHeight="1" x14ac:dyDescent="0.25">
      <c r="A5" s="395" t="s">
        <v>1</v>
      </c>
      <c r="B5" s="41"/>
      <c r="C5" s="41"/>
      <c r="D5" s="43"/>
      <c r="E5" s="47">
        <f>_xlfn.STDEV.S(I22:I28)</f>
        <v>2.3704349610908739</v>
      </c>
      <c r="F5" s="44"/>
      <c r="G5"/>
      <c r="H5"/>
      <c r="I5"/>
      <c r="J5"/>
      <c r="K5" s="47"/>
      <c r="L5" s="41"/>
      <c r="M5"/>
      <c r="N5"/>
      <c r="O5"/>
      <c r="P5"/>
      <c r="S5" s="20"/>
      <c r="U5" s="64" t="s">
        <v>50</v>
      </c>
      <c r="V5" s="87" t="s">
        <v>51</v>
      </c>
      <c r="W5" s="87"/>
      <c r="X5" s="87"/>
      <c r="Y5" s="87"/>
      <c r="Z5" s="87"/>
      <c r="AA5" s="87"/>
      <c r="AB5" s="87"/>
      <c r="AC5" s="87"/>
      <c r="AD5" s="64"/>
      <c r="AE5" s="65" t="s">
        <v>75</v>
      </c>
      <c r="AF5" s="64"/>
    </row>
    <row r="6" spans="1:32" ht="21.6" customHeight="1" x14ac:dyDescent="0.25">
      <c r="A6" s="395" t="s">
        <v>16</v>
      </c>
      <c r="B6" s="41"/>
      <c r="C6" s="41"/>
      <c r="D6" s="43"/>
      <c r="E6" s="48">
        <f>(E5/E4)*100</f>
        <v>12.440429395438684</v>
      </c>
      <c r="F6" s="44"/>
      <c r="G6"/>
      <c r="H6"/>
      <c r="I6"/>
      <c r="J6"/>
      <c r="K6" s="48"/>
      <c r="L6" s="41"/>
      <c r="M6"/>
      <c r="N6"/>
      <c r="O6"/>
      <c r="P6"/>
      <c r="S6" s="20"/>
      <c r="U6" s="64" t="s">
        <v>52</v>
      </c>
      <c r="V6" s="87" t="s">
        <v>53</v>
      </c>
      <c r="W6" s="87"/>
      <c r="X6" s="87"/>
      <c r="Y6" s="87"/>
      <c r="Z6" s="87"/>
      <c r="AA6" s="87"/>
      <c r="AB6" s="87"/>
      <c r="AC6" s="87"/>
      <c r="AD6" s="64"/>
      <c r="AE6" s="65" t="s">
        <v>75</v>
      </c>
      <c r="AF6" s="64"/>
    </row>
    <row r="7" spans="1:32" ht="21.6" customHeight="1" x14ac:dyDescent="0.25">
      <c r="A7" s="395" t="s">
        <v>2</v>
      </c>
      <c r="B7" s="41"/>
      <c r="C7" s="41"/>
      <c r="D7" s="43"/>
      <c r="E7" s="290" t="str">
        <f>IF(E6&gt;25,"Mediana","Média")</f>
        <v>Média</v>
      </c>
      <c r="F7" s="45"/>
      <c r="G7"/>
      <c r="H7"/>
      <c r="I7"/>
      <c r="J7"/>
      <c r="K7" s="60"/>
      <c r="L7" s="41"/>
      <c r="M7"/>
      <c r="N7"/>
      <c r="O7"/>
      <c r="P7"/>
      <c r="S7" s="20"/>
      <c r="U7" s="64" t="s">
        <v>54</v>
      </c>
      <c r="V7" s="87" t="s">
        <v>55</v>
      </c>
      <c r="W7" s="87"/>
      <c r="X7" s="87"/>
      <c r="Y7" s="87"/>
      <c r="Z7" s="87"/>
      <c r="AA7" s="87"/>
      <c r="AB7" s="87"/>
      <c r="AC7" s="87"/>
      <c r="AD7" s="64"/>
      <c r="AE7" s="65" t="s">
        <v>75</v>
      </c>
      <c r="AF7" s="64"/>
    </row>
    <row r="8" spans="1:32" ht="21.6" customHeight="1" x14ac:dyDescent="0.25">
      <c r="A8" s="395" t="s">
        <v>3</v>
      </c>
      <c r="B8" s="41"/>
      <c r="C8" s="41"/>
      <c r="D8" s="43"/>
      <c r="E8" s="47">
        <f>MIN(I21:I29)</f>
        <v>12.48</v>
      </c>
      <c r="F8" s="42"/>
      <c r="G8"/>
      <c r="H8"/>
      <c r="I8"/>
      <c r="J8"/>
      <c r="K8" s="47"/>
      <c r="L8" s="41"/>
      <c r="M8"/>
      <c r="N8"/>
      <c r="O8"/>
      <c r="P8"/>
      <c r="S8" s="20"/>
      <c r="U8" s="64" t="s">
        <v>56</v>
      </c>
      <c r="V8" s="87" t="s">
        <v>57</v>
      </c>
      <c r="W8" s="87"/>
      <c r="X8" s="87"/>
      <c r="Y8" s="87"/>
      <c r="Z8" s="87"/>
      <c r="AA8" s="87"/>
      <c r="AB8" s="87"/>
      <c r="AC8" s="87"/>
      <c r="AD8" s="64"/>
      <c r="AE8" s="73" t="s">
        <v>76</v>
      </c>
      <c r="AF8" s="64"/>
    </row>
    <row r="9" spans="1:32" x14ac:dyDescent="0.25">
      <c r="A9" s="395"/>
      <c r="B9" s="41"/>
      <c r="C9" s="41"/>
      <c r="D9" s="43"/>
      <c r="E9" s="45"/>
      <c r="F9" s="45"/>
      <c r="G9"/>
      <c r="H9"/>
      <c r="I9"/>
      <c r="J9"/>
      <c r="K9" s="38"/>
      <c r="L9" s="38"/>
      <c r="N9"/>
      <c r="O9"/>
      <c r="P9"/>
      <c r="U9" s="64" t="s">
        <v>58</v>
      </c>
      <c r="V9" s="87" t="s">
        <v>59</v>
      </c>
      <c r="W9" s="87"/>
      <c r="X9" s="87"/>
      <c r="Y9" s="87"/>
      <c r="Z9" s="87"/>
      <c r="AA9" s="87"/>
      <c r="AB9" s="87"/>
      <c r="AC9" s="87"/>
      <c r="AD9" s="64"/>
      <c r="AE9" s="73" t="s">
        <v>76</v>
      </c>
      <c r="AF9" s="64"/>
    </row>
    <row r="10" spans="1:32" x14ac:dyDescent="0.25">
      <c r="G10"/>
      <c r="H10"/>
      <c r="I10"/>
      <c r="J10"/>
      <c r="N10"/>
      <c r="O10"/>
      <c r="P10"/>
      <c r="U10" s="64" t="s">
        <v>60</v>
      </c>
      <c r="V10" s="87" t="s">
        <v>61</v>
      </c>
      <c r="W10" s="87"/>
      <c r="X10" s="87"/>
      <c r="Y10" s="87"/>
      <c r="Z10" s="87"/>
      <c r="AA10" s="87"/>
      <c r="AB10" s="87"/>
      <c r="AC10" s="87"/>
      <c r="AD10" s="64"/>
      <c r="AE10" s="73" t="s">
        <v>75</v>
      </c>
      <c r="AF10" s="74" t="s">
        <v>78</v>
      </c>
    </row>
    <row r="11" spans="1:32" x14ac:dyDescent="0.25">
      <c r="A11" s="23"/>
      <c r="D11"/>
      <c r="E11"/>
      <c r="F11" s="67"/>
      <c r="G11"/>
      <c r="H11"/>
      <c r="I11"/>
      <c r="J11"/>
      <c r="K11" s="57"/>
      <c r="L11"/>
      <c r="M11"/>
      <c r="N11"/>
      <c r="O11"/>
      <c r="P11"/>
      <c r="U11" s="64" t="s">
        <v>62</v>
      </c>
      <c r="V11" s="87" t="s">
        <v>63</v>
      </c>
      <c r="W11" s="87"/>
      <c r="X11" s="87"/>
      <c r="Y11" s="87"/>
      <c r="Z11" s="87"/>
      <c r="AA11" s="87"/>
      <c r="AB11" s="87"/>
      <c r="AC11" s="87"/>
      <c r="AD11" s="64"/>
      <c r="AE11" s="73" t="s">
        <v>75</v>
      </c>
      <c r="AF11" s="64"/>
    </row>
    <row r="12" spans="1:32" x14ac:dyDescent="0.25">
      <c r="A12" s="23"/>
      <c r="D12"/>
      <c r="E12"/>
      <c r="F12" s="42"/>
      <c r="G12"/>
      <c r="H12"/>
      <c r="I12"/>
      <c r="J12"/>
      <c r="K12" s="58"/>
      <c r="L12" s="38"/>
      <c r="M12" s="38"/>
      <c r="N12"/>
      <c r="O12"/>
      <c r="P12"/>
      <c r="U12" s="64" t="s">
        <v>64</v>
      </c>
      <c r="V12" s="1019" t="s">
        <v>65</v>
      </c>
      <c r="W12" s="1019"/>
      <c r="X12" s="1019"/>
      <c r="Y12" s="1019"/>
      <c r="Z12" s="1019"/>
      <c r="AA12" s="1019"/>
      <c r="AB12" s="1019"/>
      <c r="AC12" s="1019"/>
      <c r="AD12" s="64"/>
      <c r="AE12" s="73" t="s">
        <v>76</v>
      </c>
      <c r="AF12" s="74" t="s">
        <v>77</v>
      </c>
    </row>
    <row r="13" spans="1:32" ht="15.75" thickBot="1" x14ac:dyDescent="0.3">
      <c r="A13" s="23"/>
      <c r="D13"/>
      <c r="E13"/>
      <c r="F13" s="44"/>
      <c r="G13"/>
      <c r="H13"/>
      <c r="I13"/>
      <c r="J13"/>
      <c r="K13" s="58"/>
      <c r="L13" s="38"/>
      <c r="M13" s="38"/>
      <c r="N13"/>
      <c r="O13"/>
      <c r="P13"/>
      <c r="U13" s="64" t="s">
        <v>66</v>
      </c>
      <c r="V13" s="1019" t="s">
        <v>67</v>
      </c>
      <c r="W13" s="1019"/>
      <c r="X13" s="1019"/>
      <c r="Y13" s="1019"/>
      <c r="Z13" s="1019"/>
      <c r="AA13" s="1019"/>
      <c r="AB13" s="1019"/>
      <c r="AC13" s="1019"/>
      <c r="AD13" s="64"/>
      <c r="AE13" s="65" t="s">
        <v>75</v>
      </c>
      <c r="AF13" s="64"/>
    </row>
    <row r="14" spans="1:32" x14ac:dyDescent="0.25">
      <c r="A14" s="1126" t="s">
        <v>526</v>
      </c>
      <c r="B14" s="1127"/>
      <c r="C14" s="1127"/>
      <c r="D14" s="1127"/>
      <c r="E14" s="1127"/>
      <c r="F14" s="1127"/>
      <c r="G14" s="1127"/>
      <c r="H14" s="1128"/>
      <c r="I14"/>
      <c r="J14"/>
      <c r="K14" s="59"/>
      <c r="L14" s="38"/>
      <c r="M14" s="38"/>
      <c r="N14"/>
      <c r="O14"/>
      <c r="P14"/>
      <c r="U14" s="74" t="s">
        <v>79</v>
      </c>
      <c r="V14" s="1090" t="s">
        <v>80</v>
      </c>
      <c r="W14" s="1090"/>
      <c r="X14" s="1090"/>
      <c r="Y14" s="1090"/>
      <c r="Z14" s="1090"/>
      <c r="AA14" s="1090"/>
      <c r="AB14" s="1090"/>
      <c r="AC14" s="1090"/>
      <c r="AD14" s="1090"/>
      <c r="AE14" s="73" t="s">
        <v>76</v>
      </c>
      <c r="AF14" s="64"/>
    </row>
    <row r="15" spans="1:32" x14ac:dyDescent="0.25">
      <c r="A15" s="1129"/>
      <c r="B15" s="1130"/>
      <c r="C15" s="1130"/>
      <c r="D15" s="1130"/>
      <c r="E15" s="1130"/>
      <c r="F15" s="1130"/>
      <c r="G15" s="1130"/>
      <c r="H15" s="1131"/>
      <c r="I15"/>
      <c r="J15"/>
      <c r="K15" s="61"/>
      <c r="L15" s="38"/>
      <c r="M15" s="38"/>
      <c r="N15"/>
      <c r="O15"/>
      <c r="P15"/>
      <c r="U15" s="63"/>
      <c r="V15" s="1090"/>
      <c r="W15" s="1090"/>
      <c r="X15" s="1090"/>
      <c r="Y15" s="1090"/>
      <c r="Z15" s="1090"/>
      <c r="AA15" s="1090"/>
      <c r="AB15" s="1090"/>
      <c r="AC15" s="1090"/>
      <c r="AD15" s="1090"/>
      <c r="AE15" s="64"/>
      <c r="AF15" s="64"/>
    </row>
    <row r="16" spans="1:32" x14ac:dyDescent="0.25">
      <c r="A16" s="1129"/>
      <c r="B16" s="1130"/>
      <c r="C16" s="1130"/>
      <c r="D16" s="1130"/>
      <c r="E16" s="1130"/>
      <c r="F16" s="1130"/>
      <c r="G16" s="1130"/>
      <c r="H16" s="1131"/>
      <c r="I16" s="47"/>
      <c r="J16" s="47"/>
      <c r="K16" s="58"/>
      <c r="L16" s="38"/>
      <c r="M16" s="38"/>
      <c r="N16"/>
      <c r="O16"/>
      <c r="P16"/>
      <c r="U16" s="63" t="s">
        <v>68</v>
      </c>
      <c r="V16" s="64"/>
      <c r="W16" s="64"/>
      <c r="X16" s="64"/>
      <c r="Y16" s="64"/>
      <c r="Z16" s="64"/>
      <c r="AA16" s="64"/>
      <c r="AB16" s="64"/>
      <c r="AC16" s="64"/>
      <c r="AD16" s="64"/>
      <c r="AE16" s="64"/>
      <c r="AF16" s="64"/>
    </row>
    <row r="17" spans="1:32" ht="15.75" thickBot="1" x14ac:dyDescent="0.3">
      <c r="A17" s="1132"/>
      <c r="B17" s="1133"/>
      <c r="C17" s="1133"/>
      <c r="D17" s="1133"/>
      <c r="E17" s="1133"/>
      <c r="F17" s="1133"/>
      <c r="G17" s="1133"/>
      <c r="H17" s="1134"/>
      <c r="I17" s="38"/>
      <c r="J17" s="38"/>
      <c r="K17" s="38"/>
      <c r="L17" s="38"/>
      <c r="M17" s="38"/>
      <c r="N17"/>
      <c r="O17"/>
      <c r="P17"/>
      <c r="U17" s="87" t="s">
        <v>69</v>
      </c>
      <c r="V17" s="64"/>
      <c r="W17" s="64"/>
      <c r="X17" s="64"/>
      <c r="Y17" s="64"/>
      <c r="Z17" s="64"/>
      <c r="AA17" s="64"/>
      <c r="AB17" s="64"/>
      <c r="AC17" s="64"/>
      <c r="AD17" s="64"/>
      <c r="AE17" s="64"/>
      <c r="AF17" s="64"/>
    </row>
    <row r="18" spans="1:32" ht="36" customHeight="1" thickBot="1" x14ac:dyDescent="0.3">
      <c r="U18" s="87" t="s">
        <v>70</v>
      </c>
      <c r="V18" s="87"/>
      <c r="W18" s="87"/>
      <c r="X18" s="87"/>
      <c r="Y18" s="87"/>
      <c r="Z18" s="87"/>
      <c r="AA18" s="87"/>
      <c r="AB18" s="87"/>
      <c r="AC18" s="87"/>
      <c r="AD18" s="87"/>
      <c r="AE18" s="87"/>
      <c r="AF18" s="87"/>
    </row>
    <row r="19" spans="1:32" ht="15" customHeight="1" x14ac:dyDescent="0.25">
      <c r="A19" s="1091" t="s">
        <v>4</v>
      </c>
      <c r="B19" s="1079" t="s">
        <v>5</v>
      </c>
      <c r="C19" s="1093" t="s">
        <v>6</v>
      </c>
      <c r="D19" s="1093" t="s">
        <v>7</v>
      </c>
      <c r="E19" s="1093" t="s">
        <v>17</v>
      </c>
      <c r="F19" s="1079" t="s">
        <v>18</v>
      </c>
      <c r="G19" s="1079" t="s">
        <v>8</v>
      </c>
      <c r="H19" s="1079" t="s">
        <v>9</v>
      </c>
      <c r="I19" s="1102" t="s">
        <v>521</v>
      </c>
      <c r="J19" s="1098" t="s">
        <v>522</v>
      </c>
      <c r="K19" s="1124" t="s">
        <v>43</v>
      </c>
      <c r="L19" s="1085" t="s">
        <v>19</v>
      </c>
      <c r="M19" s="1103" t="s">
        <v>20</v>
      </c>
      <c r="N19" s="1100" t="s">
        <v>11</v>
      </c>
      <c r="O19" s="1071" t="s">
        <v>72</v>
      </c>
      <c r="P19" s="1072"/>
      <c r="Q19" s="1102" t="s">
        <v>12</v>
      </c>
      <c r="R19" s="1076"/>
      <c r="U19" s="64" t="s">
        <v>71</v>
      </c>
      <c r="V19" s="64"/>
      <c r="W19" s="64"/>
      <c r="X19" s="64"/>
      <c r="Y19" s="64"/>
      <c r="Z19" s="64"/>
      <c r="AA19" s="64"/>
      <c r="AB19" s="64"/>
      <c r="AC19" s="64"/>
      <c r="AD19" s="64"/>
      <c r="AE19" s="64"/>
      <c r="AF19" s="64"/>
    </row>
    <row r="20" spans="1:32" s="6" customFormat="1" ht="32.25" customHeight="1" thickBot="1" x14ac:dyDescent="0.3">
      <c r="A20" s="1092"/>
      <c r="B20" s="1080"/>
      <c r="C20" s="1094"/>
      <c r="D20" s="1094"/>
      <c r="E20" s="1094"/>
      <c r="F20" s="1080"/>
      <c r="G20" s="1080"/>
      <c r="H20" s="1080"/>
      <c r="I20" s="1123"/>
      <c r="J20" s="1099"/>
      <c r="K20" s="1125"/>
      <c r="L20" s="1086"/>
      <c r="M20" s="1104"/>
      <c r="N20" s="1101"/>
      <c r="O20" s="1073"/>
      <c r="P20" s="1074"/>
      <c r="Q20" s="90" t="s">
        <v>13</v>
      </c>
      <c r="R20" s="50" t="s">
        <v>14</v>
      </c>
      <c r="U20" s="1077" t="s">
        <v>81</v>
      </c>
      <c r="V20" s="1077"/>
      <c r="W20" s="1077"/>
      <c r="X20" s="1077"/>
      <c r="Y20" s="1077"/>
      <c r="Z20" s="1077"/>
      <c r="AA20" s="1077"/>
      <c r="AB20" s="1077"/>
      <c r="AC20" s="1077"/>
      <c r="AD20" s="1077"/>
      <c r="AE20" s="1077"/>
      <c r="AF20" s="1077"/>
    </row>
    <row r="21" spans="1:32" ht="60" customHeight="1" x14ac:dyDescent="0.25">
      <c r="A21" s="831"/>
      <c r="B21" s="832"/>
      <c r="C21" s="833"/>
      <c r="D21" s="833"/>
      <c r="E21" s="198" t="s">
        <v>291</v>
      </c>
      <c r="F21" s="223" t="s">
        <v>85</v>
      </c>
      <c r="G21" s="200" t="s">
        <v>290</v>
      </c>
      <c r="H21" s="216" t="s">
        <v>44</v>
      </c>
      <c r="I21" s="217">
        <v>12.48</v>
      </c>
      <c r="J21" s="201">
        <f t="shared" ref="J21:J38" si="0">I21*2</f>
        <v>24.96</v>
      </c>
      <c r="K21" s="842"/>
      <c r="L21" s="99"/>
      <c r="M21" s="99"/>
      <c r="N21" s="844" t="str">
        <f t="shared" ref="N21:N29" si="1">IF(J21&gt;L$23,"EXCESSIVAMENTE ELEVADO",IF(J21&lt;M$23,"Inexequível","VÁLIDO"))</f>
        <v>Inexequível</v>
      </c>
      <c r="O21" s="369">
        <f>J21/K23</f>
        <v>0.69410456062291437</v>
      </c>
      <c r="P21" s="838" t="s">
        <v>525</v>
      </c>
      <c r="Q21" s="835"/>
      <c r="R21" s="834"/>
      <c r="U21" s="1077"/>
      <c r="V21" s="1077"/>
      <c r="W21" s="1077"/>
      <c r="X21" s="1077"/>
      <c r="Y21" s="1077"/>
      <c r="Z21" s="1077"/>
      <c r="AA21" s="1077"/>
      <c r="AB21" s="1077"/>
      <c r="AC21" s="1077"/>
      <c r="AD21" s="1077"/>
      <c r="AE21" s="1077"/>
      <c r="AF21" s="1077"/>
    </row>
    <row r="22" spans="1:32" ht="92.45" customHeight="1" x14ac:dyDescent="0.25">
      <c r="A22" s="815"/>
      <c r="B22" s="816"/>
      <c r="C22" s="818"/>
      <c r="D22" s="818"/>
      <c r="E22" s="219" t="s">
        <v>285</v>
      </c>
      <c r="F22" s="203" t="s">
        <v>85</v>
      </c>
      <c r="G22" s="204" t="s">
        <v>284</v>
      </c>
      <c r="H22" s="203" t="s">
        <v>42</v>
      </c>
      <c r="I22" s="222">
        <v>16</v>
      </c>
      <c r="J22" s="205">
        <f t="shared" si="0"/>
        <v>32</v>
      </c>
      <c r="K22" s="843"/>
      <c r="L22" s="847"/>
      <c r="M22" s="847"/>
      <c r="N22" s="845" t="str">
        <f t="shared" si="1"/>
        <v>VÁLIDO</v>
      </c>
      <c r="O22" s="274"/>
      <c r="P22" s="165"/>
      <c r="Q22" s="819"/>
      <c r="R22" s="821"/>
    </row>
    <row r="23" spans="1:32" ht="269.45" customHeight="1" x14ac:dyDescent="0.25">
      <c r="A23" s="815">
        <v>47</v>
      </c>
      <c r="B23" s="841" t="s">
        <v>531</v>
      </c>
      <c r="C23" s="818" t="s">
        <v>21</v>
      </c>
      <c r="D23" s="818">
        <v>1875</v>
      </c>
      <c r="E23" s="219" t="s">
        <v>289</v>
      </c>
      <c r="F23" s="210" t="s">
        <v>85</v>
      </c>
      <c r="G23" s="224" t="s">
        <v>288</v>
      </c>
      <c r="H23" s="203" t="s">
        <v>42</v>
      </c>
      <c r="I23" s="222">
        <v>17.489999999999998</v>
      </c>
      <c r="J23" s="205">
        <f t="shared" si="0"/>
        <v>34.979999999999997</v>
      </c>
      <c r="K23" s="843">
        <f>MEDIAN(J21:J29)</f>
        <v>35.96</v>
      </c>
      <c r="L23" s="847">
        <f>(K23*30%)+K23</f>
        <v>46.748000000000005</v>
      </c>
      <c r="M23" s="847">
        <f>70%*K23</f>
        <v>25.172000000000001</v>
      </c>
      <c r="N23" s="845" t="str">
        <f t="shared" si="1"/>
        <v>VÁLIDO</v>
      </c>
      <c r="O23" s="274"/>
      <c r="P23" s="165"/>
      <c r="Q23" s="819">
        <f>TRUNC(AVERAGE(J23:J28),2)</f>
        <v>39.119999999999997</v>
      </c>
      <c r="R23" s="821">
        <f>D23*Q23</f>
        <v>73350</v>
      </c>
      <c r="Z23" s="25"/>
    </row>
    <row r="24" spans="1:32" ht="63.75" x14ac:dyDescent="0.25">
      <c r="A24" s="815"/>
      <c r="B24" s="816"/>
      <c r="C24" s="818"/>
      <c r="D24" s="818"/>
      <c r="E24" s="219" t="s">
        <v>287</v>
      </c>
      <c r="F24" s="836" t="s">
        <v>85</v>
      </c>
      <c r="G24" s="204" t="s">
        <v>286</v>
      </c>
      <c r="H24" s="837" t="s">
        <v>42</v>
      </c>
      <c r="I24" s="218">
        <v>17.84</v>
      </c>
      <c r="J24" s="205">
        <f t="shared" si="0"/>
        <v>35.68</v>
      </c>
      <c r="K24" s="843"/>
      <c r="L24" s="848"/>
      <c r="M24" s="848"/>
      <c r="N24" s="845" t="str">
        <f t="shared" si="1"/>
        <v>VÁLIDO</v>
      </c>
      <c r="O24" s="274"/>
      <c r="P24" s="165"/>
      <c r="Q24" s="819"/>
      <c r="R24" s="821"/>
      <c r="Z24" s="25"/>
    </row>
    <row r="25" spans="1:32" ht="30" customHeight="1" x14ac:dyDescent="0.25">
      <c r="A25" s="815"/>
      <c r="B25" s="816"/>
      <c r="C25" s="818"/>
      <c r="D25" s="818"/>
      <c r="E25" s="110" t="s">
        <v>292</v>
      </c>
      <c r="F25" s="37" t="s">
        <v>262</v>
      </c>
      <c r="G25" s="102" t="s">
        <v>454</v>
      </c>
      <c r="H25" s="69"/>
      <c r="I25" s="106">
        <v>17.98</v>
      </c>
      <c r="J25" s="511">
        <f t="shared" si="0"/>
        <v>35.96</v>
      </c>
      <c r="K25" s="843"/>
      <c r="L25" s="847"/>
      <c r="M25" s="847"/>
      <c r="N25" s="845" t="str">
        <f t="shared" si="1"/>
        <v>VÁLIDO</v>
      </c>
      <c r="O25" s="274"/>
      <c r="P25" s="165"/>
      <c r="Q25" s="819"/>
      <c r="R25" s="821"/>
      <c r="Z25" s="25"/>
    </row>
    <row r="26" spans="1:32" ht="30" customHeight="1" x14ac:dyDescent="0.25">
      <c r="A26" s="815"/>
      <c r="B26" s="816"/>
      <c r="C26" s="818"/>
      <c r="D26" s="818"/>
      <c r="E26" s="37" t="s">
        <v>297</v>
      </c>
      <c r="F26" s="37" t="s">
        <v>262</v>
      </c>
      <c r="G26" s="30" t="s">
        <v>264</v>
      </c>
      <c r="H26" s="69"/>
      <c r="I26" s="106">
        <v>19.989999999999998</v>
      </c>
      <c r="J26" s="205">
        <f t="shared" si="0"/>
        <v>39.979999999999997</v>
      </c>
      <c r="K26" s="843"/>
      <c r="L26" s="847"/>
      <c r="M26" s="847"/>
      <c r="N26" s="845" t="str">
        <f t="shared" si="1"/>
        <v>VÁLIDO</v>
      </c>
      <c r="O26" s="274"/>
      <c r="P26" s="165"/>
      <c r="Q26" s="819"/>
      <c r="R26" s="821"/>
      <c r="Z26" s="25"/>
    </row>
    <row r="27" spans="1:32" ht="25.5" x14ac:dyDescent="0.25">
      <c r="A27" s="815"/>
      <c r="B27" s="816"/>
      <c r="C27" s="818"/>
      <c r="D27" s="818"/>
      <c r="E27" s="100" t="s">
        <v>298</v>
      </c>
      <c r="F27" s="37" t="s">
        <v>262</v>
      </c>
      <c r="G27" s="29" t="s">
        <v>278</v>
      </c>
      <c r="H27" s="69"/>
      <c r="I27" s="106">
        <v>21.49</v>
      </c>
      <c r="J27" s="205">
        <f t="shared" si="0"/>
        <v>42.98</v>
      </c>
      <c r="K27" s="843"/>
      <c r="L27" s="847"/>
      <c r="M27" s="847"/>
      <c r="N27" s="845" t="str">
        <f t="shared" si="1"/>
        <v>VÁLIDO</v>
      </c>
      <c r="O27" s="274"/>
      <c r="P27" s="165"/>
      <c r="Q27" s="819"/>
      <c r="R27" s="821"/>
      <c r="Z27" s="25"/>
    </row>
    <row r="28" spans="1:32" ht="47.45" customHeight="1" x14ac:dyDescent="0.25">
      <c r="A28" s="815"/>
      <c r="B28" s="816"/>
      <c r="C28" s="818"/>
      <c r="D28" s="818"/>
      <c r="E28" s="100" t="s">
        <v>300</v>
      </c>
      <c r="F28" s="37" t="s">
        <v>262</v>
      </c>
      <c r="G28" s="29" t="s">
        <v>91</v>
      </c>
      <c r="H28" s="69"/>
      <c r="I28" s="106">
        <v>22.59</v>
      </c>
      <c r="J28" s="205">
        <f t="shared" si="0"/>
        <v>45.18</v>
      </c>
      <c r="K28" s="843"/>
      <c r="L28" s="847"/>
      <c r="M28" s="847"/>
      <c r="N28" s="845" t="str">
        <f t="shared" si="1"/>
        <v>VÁLIDO</v>
      </c>
      <c r="O28" s="274"/>
      <c r="P28" s="165"/>
      <c r="Q28" s="819"/>
      <c r="R28" s="821"/>
      <c r="Z28" s="25"/>
    </row>
    <row r="29" spans="1:32" ht="52.15" customHeight="1" thickBot="1" x14ac:dyDescent="0.3">
      <c r="A29" s="815"/>
      <c r="B29" s="816"/>
      <c r="C29" s="818"/>
      <c r="D29" s="818"/>
      <c r="E29" s="100" t="s">
        <v>299</v>
      </c>
      <c r="F29" s="37" t="s">
        <v>262</v>
      </c>
      <c r="G29" s="32" t="s">
        <v>265</v>
      </c>
      <c r="H29" s="69"/>
      <c r="I29" s="106">
        <v>24.06</v>
      </c>
      <c r="J29" s="211">
        <f t="shared" si="0"/>
        <v>48.12</v>
      </c>
      <c r="K29" s="843"/>
      <c r="L29" s="847"/>
      <c r="M29" s="847"/>
      <c r="N29" s="846" t="str">
        <f t="shared" si="1"/>
        <v>EXCESSIVAMENTE ELEVADO</v>
      </c>
      <c r="O29" s="296">
        <f>(J29-K23)/K23</f>
        <v>0.33815350389321458</v>
      </c>
      <c r="P29" s="259" t="s">
        <v>73</v>
      </c>
      <c r="Q29" s="819"/>
      <c r="R29" s="821"/>
      <c r="Z29" s="25"/>
    </row>
    <row r="30" spans="1:32" ht="66.599999999999994" customHeight="1" x14ac:dyDescent="0.25">
      <c r="A30" s="831"/>
      <c r="B30" s="850"/>
      <c r="C30" s="833"/>
      <c r="D30" s="833"/>
      <c r="E30" s="198" t="s">
        <v>291</v>
      </c>
      <c r="F30" s="223" t="s">
        <v>85</v>
      </c>
      <c r="G30" s="200" t="s">
        <v>290</v>
      </c>
      <c r="H30" s="216" t="s">
        <v>44</v>
      </c>
      <c r="I30" s="217">
        <v>12.48</v>
      </c>
      <c r="J30" s="201">
        <f t="shared" si="0"/>
        <v>24.96</v>
      </c>
      <c r="K30" s="842"/>
      <c r="L30" s="99"/>
      <c r="M30" s="62"/>
      <c r="N30" s="844" t="str">
        <f t="shared" ref="N30:N38" si="2">IF(J30&gt;L$33,"EXCESSIVAMENTE ELEVADO",IF(J30&lt;M$33,"Inexequível","VÁLIDO"))</f>
        <v>Inexequível</v>
      </c>
      <c r="O30" s="369" t="e">
        <f>J30/K27</f>
        <v>#DIV/0!</v>
      </c>
      <c r="P30" s="838" t="s">
        <v>523</v>
      </c>
      <c r="Q30" s="835"/>
      <c r="R30" s="834"/>
      <c r="Z30" s="394"/>
    </row>
    <row r="31" spans="1:32" ht="51" x14ac:dyDescent="0.25">
      <c r="A31" s="815"/>
      <c r="B31" s="840"/>
      <c r="C31" s="818"/>
      <c r="D31" s="818"/>
      <c r="E31" s="219" t="s">
        <v>285</v>
      </c>
      <c r="F31" s="203" t="s">
        <v>85</v>
      </c>
      <c r="G31" s="204" t="s">
        <v>284</v>
      </c>
      <c r="H31" s="203" t="s">
        <v>42</v>
      </c>
      <c r="I31" s="222">
        <v>16</v>
      </c>
      <c r="J31" s="205">
        <f t="shared" si="0"/>
        <v>32</v>
      </c>
      <c r="K31" s="843"/>
      <c r="L31" s="847"/>
      <c r="M31" s="805"/>
      <c r="N31" s="845" t="str">
        <f t="shared" si="2"/>
        <v>VÁLIDO</v>
      </c>
      <c r="O31" s="274"/>
      <c r="P31" s="165"/>
      <c r="Q31" s="819"/>
      <c r="R31" s="821"/>
      <c r="Z31" s="25"/>
    </row>
    <row r="32" spans="1:32" ht="79.150000000000006" customHeight="1" x14ac:dyDescent="0.25">
      <c r="A32" s="815"/>
      <c r="B32" s="840"/>
      <c r="C32" s="818"/>
      <c r="D32" s="818"/>
      <c r="E32" s="219" t="s">
        <v>289</v>
      </c>
      <c r="F32" s="210" t="s">
        <v>85</v>
      </c>
      <c r="G32" s="224" t="s">
        <v>288</v>
      </c>
      <c r="H32" s="203" t="s">
        <v>42</v>
      </c>
      <c r="I32" s="222">
        <v>17.489999999999998</v>
      </c>
      <c r="J32" s="205">
        <f t="shared" si="0"/>
        <v>34.979999999999997</v>
      </c>
      <c r="K32" s="843"/>
      <c r="L32" s="847"/>
      <c r="M32" s="805"/>
      <c r="N32" s="845" t="str">
        <f t="shared" si="2"/>
        <v>VÁLIDO</v>
      </c>
      <c r="O32" s="274"/>
      <c r="P32" s="165"/>
      <c r="Q32" s="819"/>
      <c r="R32" s="821"/>
    </row>
    <row r="33" spans="1:26" ht="72" customHeight="1" x14ac:dyDescent="0.25">
      <c r="A33" s="815">
        <v>47</v>
      </c>
      <c r="B33" s="840" t="s">
        <v>574</v>
      </c>
      <c r="C33" s="818" t="s">
        <v>21</v>
      </c>
      <c r="D33" s="818">
        <v>625</v>
      </c>
      <c r="E33" s="219" t="s">
        <v>287</v>
      </c>
      <c r="F33" s="836" t="s">
        <v>85</v>
      </c>
      <c r="G33" s="204" t="s">
        <v>286</v>
      </c>
      <c r="H33" s="837" t="s">
        <v>42</v>
      </c>
      <c r="I33" s="218">
        <v>17.84</v>
      </c>
      <c r="J33" s="205">
        <f t="shared" si="0"/>
        <v>35.68</v>
      </c>
      <c r="K33" s="843">
        <f>MEDIAN(J30:J38)</f>
        <v>35.96</v>
      </c>
      <c r="L33" s="847">
        <f>(K33*30%)+K33</f>
        <v>46.748000000000005</v>
      </c>
      <c r="M33" s="805">
        <f>70%*K33</f>
        <v>25.172000000000001</v>
      </c>
      <c r="N33" s="845" t="str">
        <f t="shared" si="2"/>
        <v>VÁLIDO</v>
      </c>
      <c r="O33" s="274"/>
      <c r="P33" s="165"/>
      <c r="Q33" s="819">
        <f>TRUNC(AVERAGE(J32:J37),2)</f>
        <v>39.119999999999997</v>
      </c>
      <c r="R33" s="821">
        <f>D33*Q33</f>
        <v>24450</v>
      </c>
    </row>
    <row r="34" spans="1:26" ht="49.9" customHeight="1" x14ac:dyDescent="0.25">
      <c r="A34" s="815"/>
      <c r="B34" s="840"/>
      <c r="C34" s="818"/>
      <c r="D34" s="818"/>
      <c r="E34" s="110" t="s">
        <v>292</v>
      </c>
      <c r="F34" s="37" t="s">
        <v>262</v>
      </c>
      <c r="G34" s="102" t="s">
        <v>454</v>
      </c>
      <c r="H34" s="69"/>
      <c r="I34" s="106">
        <v>17.98</v>
      </c>
      <c r="J34" s="511">
        <f t="shared" si="0"/>
        <v>35.96</v>
      </c>
      <c r="K34" s="843"/>
      <c r="L34" s="847"/>
      <c r="M34" s="805"/>
      <c r="N34" s="845" t="str">
        <f t="shared" si="2"/>
        <v>VÁLIDO</v>
      </c>
      <c r="O34" s="274"/>
      <c r="P34" s="165"/>
      <c r="Q34" s="819"/>
      <c r="R34" s="821"/>
    </row>
    <row r="35" spans="1:26" s="13" customFormat="1" ht="49.9" customHeight="1" x14ac:dyDescent="0.25">
      <c r="A35" s="815"/>
      <c r="B35" s="840"/>
      <c r="C35" s="818"/>
      <c r="D35" s="818"/>
      <c r="E35" s="37" t="s">
        <v>297</v>
      </c>
      <c r="F35" s="37" t="s">
        <v>262</v>
      </c>
      <c r="G35" s="30" t="s">
        <v>264</v>
      </c>
      <c r="H35" s="69"/>
      <c r="I35" s="106">
        <v>19.989999999999998</v>
      </c>
      <c r="J35" s="205">
        <f t="shared" si="0"/>
        <v>39.979999999999997</v>
      </c>
      <c r="K35" s="843"/>
      <c r="L35" s="847"/>
      <c r="M35" s="805"/>
      <c r="N35" s="845" t="str">
        <f t="shared" si="2"/>
        <v>VÁLIDO</v>
      </c>
      <c r="O35" s="274"/>
      <c r="P35" s="165"/>
      <c r="Q35" s="819"/>
      <c r="R35" s="821"/>
      <c r="S35"/>
      <c r="T35"/>
      <c r="U35"/>
      <c r="V35"/>
      <c r="W35"/>
      <c r="X35"/>
      <c r="Y35"/>
      <c r="Z35"/>
    </row>
    <row r="36" spans="1:26" s="13" customFormat="1" ht="51" customHeight="1" x14ac:dyDescent="0.25">
      <c r="A36" s="815"/>
      <c r="B36" s="840"/>
      <c r="C36" s="818"/>
      <c r="D36" s="818"/>
      <c r="E36" s="100" t="s">
        <v>298</v>
      </c>
      <c r="F36" s="37" t="s">
        <v>262</v>
      </c>
      <c r="G36" s="29" t="s">
        <v>278</v>
      </c>
      <c r="H36" s="69"/>
      <c r="I36" s="106">
        <v>21.49</v>
      </c>
      <c r="J36" s="205">
        <f t="shared" si="0"/>
        <v>42.98</v>
      </c>
      <c r="K36" s="843"/>
      <c r="L36" s="847"/>
      <c r="M36" s="805"/>
      <c r="N36" s="845" t="str">
        <f t="shared" si="2"/>
        <v>VÁLIDO</v>
      </c>
      <c r="O36" s="274"/>
      <c r="P36" s="165"/>
      <c r="Q36" s="819"/>
      <c r="R36" s="821"/>
      <c r="S36"/>
      <c r="T36"/>
      <c r="U36"/>
      <c r="V36"/>
      <c r="W36"/>
      <c r="X36"/>
      <c r="Y36"/>
      <c r="Z36"/>
    </row>
    <row r="37" spans="1:26" s="13" customFormat="1" ht="62.45" customHeight="1" x14ac:dyDescent="0.25">
      <c r="A37" s="815"/>
      <c r="B37" s="840"/>
      <c r="C37" s="818"/>
      <c r="D37" s="818"/>
      <c r="E37" s="100" t="s">
        <v>300</v>
      </c>
      <c r="F37" s="37" t="s">
        <v>262</v>
      </c>
      <c r="G37" s="29" t="s">
        <v>91</v>
      </c>
      <c r="H37" s="69"/>
      <c r="I37" s="106">
        <v>22.59</v>
      </c>
      <c r="J37" s="205">
        <f t="shared" si="0"/>
        <v>45.18</v>
      </c>
      <c r="K37" s="843"/>
      <c r="L37" s="847"/>
      <c r="M37" s="805"/>
      <c r="N37" s="845" t="str">
        <f t="shared" si="2"/>
        <v>VÁLIDO</v>
      </c>
      <c r="O37" s="274"/>
      <c r="P37" s="165"/>
      <c r="Q37" s="819"/>
      <c r="R37" s="821"/>
      <c r="S37"/>
      <c r="T37"/>
      <c r="U37"/>
      <c r="V37"/>
      <c r="W37"/>
      <c r="X37"/>
      <c r="Y37"/>
      <c r="Z37"/>
    </row>
    <row r="38" spans="1:26" s="13" customFormat="1" ht="68.45" customHeight="1" thickBot="1" x14ac:dyDescent="0.3">
      <c r="A38" s="849"/>
      <c r="B38" s="851"/>
      <c r="C38" s="852"/>
      <c r="D38" s="852"/>
      <c r="E38" s="853" t="s">
        <v>299</v>
      </c>
      <c r="F38" s="275" t="s">
        <v>262</v>
      </c>
      <c r="G38" s="35" t="s">
        <v>265</v>
      </c>
      <c r="H38" s="276"/>
      <c r="I38" s="277">
        <v>24.06</v>
      </c>
      <c r="J38" s="292">
        <f t="shared" si="0"/>
        <v>48.12</v>
      </c>
      <c r="K38" s="854"/>
      <c r="L38" s="98"/>
      <c r="M38" s="856"/>
      <c r="N38" s="855" t="str">
        <f t="shared" si="2"/>
        <v>EXCESSIVAMENTE ELEVADO</v>
      </c>
      <c r="O38" s="527" t="e">
        <f>(J38-K32)/K32</f>
        <v>#DIV/0!</v>
      </c>
      <c r="P38" s="261" t="s">
        <v>73</v>
      </c>
      <c r="Q38" s="820"/>
      <c r="R38" s="822"/>
      <c r="S38"/>
      <c r="T38"/>
      <c r="U38"/>
      <c r="V38"/>
      <c r="W38"/>
      <c r="X38"/>
      <c r="Y38"/>
      <c r="Z38"/>
    </row>
    <row r="39" spans="1:26" ht="30.6" customHeight="1" thickBot="1" x14ac:dyDescent="0.3">
      <c r="A39" s="1025" t="s">
        <v>82</v>
      </c>
      <c r="B39" s="1026"/>
      <c r="C39" s="1026"/>
      <c r="D39" s="1026"/>
      <c r="E39" s="1026"/>
      <c r="F39" s="1026"/>
      <c r="G39" s="1026"/>
      <c r="H39" s="1026"/>
      <c r="I39" s="1026"/>
      <c r="J39" s="1026"/>
      <c r="K39" s="1026"/>
      <c r="L39" s="1026"/>
      <c r="M39" s="1026"/>
      <c r="N39" s="1026"/>
      <c r="O39" s="1026"/>
      <c r="P39" s="1026"/>
      <c r="Q39" s="1027"/>
      <c r="R39" s="36">
        <f>SUM(R21,R30)</f>
        <v>0</v>
      </c>
    </row>
    <row r="43" spans="1:26" x14ac:dyDescent="0.25">
      <c r="A43" s="43"/>
      <c r="B43" s="51"/>
      <c r="C43" s="43"/>
      <c r="D43" s="43"/>
      <c r="E43" s="53"/>
      <c r="F43" s="53"/>
      <c r="G43" s="52"/>
      <c r="H43" s="52"/>
      <c r="I43" s="43"/>
      <c r="J43" s="43"/>
      <c r="K43" s="43"/>
    </row>
    <row r="44" spans="1:26" x14ac:dyDescent="0.25">
      <c r="A44" s="43"/>
      <c r="B44" s="51"/>
      <c r="C44" s="43"/>
      <c r="D44" s="43"/>
      <c r="E44" s="53"/>
      <c r="F44" s="53"/>
      <c r="G44" s="52"/>
      <c r="H44" s="52"/>
      <c r="I44" s="43"/>
      <c r="J44" s="43"/>
      <c r="K44" s="43"/>
    </row>
    <row r="45" spans="1:26" x14ac:dyDescent="0.25">
      <c r="A45" s="43"/>
      <c r="B45" s="51"/>
      <c r="C45" s="43"/>
      <c r="D45" s="43"/>
      <c r="E45" s="53"/>
      <c r="F45" s="53"/>
      <c r="G45" s="52"/>
      <c r="H45" s="52"/>
      <c r="I45" s="43"/>
      <c r="J45" s="43"/>
      <c r="K45" s="43"/>
    </row>
    <row r="46" spans="1:26" x14ac:dyDescent="0.25">
      <c r="A46" s="43"/>
      <c r="B46" s="51"/>
      <c r="C46" s="43"/>
      <c r="D46" s="43"/>
      <c r="E46" s="53"/>
      <c r="F46" s="53"/>
      <c r="G46" s="52"/>
      <c r="H46" s="52"/>
      <c r="I46" s="43"/>
      <c r="J46" s="43"/>
      <c r="K46" s="43"/>
    </row>
  </sheetData>
  <sortState xmlns:xlrd2="http://schemas.microsoft.com/office/spreadsheetml/2017/richdata2" ref="A30:AF38">
    <sortCondition ref="I30:I38"/>
  </sortState>
  <mergeCells count="24">
    <mergeCell ref="A1:D1"/>
    <mergeCell ref="U3:AC3"/>
    <mergeCell ref="V12:AC12"/>
    <mergeCell ref="V13:AC13"/>
    <mergeCell ref="V14:AD15"/>
    <mergeCell ref="A14:H17"/>
    <mergeCell ref="U20:AF21"/>
    <mergeCell ref="F19:F20"/>
    <mergeCell ref="G19:G20"/>
    <mergeCell ref="I19:I20"/>
    <mergeCell ref="K19:K20"/>
    <mergeCell ref="L19:L20"/>
    <mergeCell ref="M19:M20"/>
    <mergeCell ref="A39:Q39"/>
    <mergeCell ref="N19:N20"/>
    <mergeCell ref="O19:P20"/>
    <mergeCell ref="Q19:R19"/>
    <mergeCell ref="D19:D20"/>
    <mergeCell ref="E19:E20"/>
    <mergeCell ref="H19:H20"/>
    <mergeCell ref="J19:J20"/>
    <mergeCell ref="A19:A20"/>
    <mergeCell ref="B19:B20"/>
    <mergeCell ref="C19:C20"/>
  </mergeCells>
  <conditionalFormatting sqref="N19:N29 O29">
    <cfRule type="containsText" dxfId="118" priority="451" operator="containsText" text="Excessivamente elevado">
      <formula>NOT(ISERROR(SEARCH("Excessivamente elevado",N19)))</formula>
    </cfRule>
  </conditionalFormatting>
  <conditionalFormatting sqref="N21:N29 O29">
    <cfRule type="cellIs" dxfId="117" priority="449" operator="lessThan">
      <formula>"K$25"</formula>
    </cfRule>
    <cfRule type="cellIs" dxfId="116" priority="450" operator="greaterThan">
      <formula>"J$25"</formula>
    </cfRule>
  </conditionalFormatting>
  <conditionalFormatting sqref="N21:N29 O29">
    <cfRule type="cellIs" dxfId="115" priority="447" operator="lessThan">
      <formula>"K$25"</formula>
    </cfRule>
    <cfRule type="cellIs" dxfId="114" priority="448" operator="greaterThan">
      <formula>"J&amp;25"</formula>
    </cfRule>
  </conditionalFormatting>
  <conditionalFormatting sqref="O19">
    <cfRule type="containsText" dxfId="113" priority="446" operator="containsText" text="Excessivamente elevado">
      <formula>NOT(ISERROR(SEARCH("Excessivamente elevado",O19)))</formula>
    </cfRule>
  </conditionalFormatting>
  <conditionalFormatting sqref="O25:O26 O28">
    <cfRule type="containsText" dxfId="112" priority="441" operator="containsText" text="Excessivamente elevado">
      <formula>NOT(ISERROR(SEARCH("Excessivamente elevado",O25)))</formula>
    </cfRule>
  </conditionalFormatting>
  <conditionalFormatting sqref="O25:O26 O28">
    <cfRule type="cellIs" dxfId="111" priority="439" operator="lessThan">
      <formula>"K$25"</formula>
    </cfRule>
    <cfRule type="cellIs" dxfId="110" priority="440" operator="greaterThan">
      <formula>"J$25"</formula>
    </cfRule>
  </conditionalFormatting>
  <conditionalFormatting sqref="O25:O26 O28">
    <cfRule type="cellIs" dxfId="109" priority="437" operator="lessThan">
      <formula>"K$25"</formula>
    </cfRule>
    <cfRule type="cellIs" dxfId="108" priority="438" operator="greaterThan">
      <formula>"J&amp;25"</formula>
    </cfRule>
  </conditionalFormatting>
  <conditionalFormatting sqref="O25:O26 O28">
    <cfRule type="containsText" priority="442" operator="containsText" text="Excessivamente elevado">
      <formula>NOT(ISERROR(SEARCH("Excessivamente elevado",O25)))</formula>
    </cfRule>
    <cfRule type="containsText" dxfId="107" priority="443" operator="containsText" text="Válido">
      <formula>NOT(ISERROR(SEARCH("Válido",O25)))</formula>
    </cfRule>
    <cfRule type="containsText" dxfId="106" priority="444" operator="containsText" text="Inexequível">
      <formula>NOT(ISERROR(SEARCH("Inexequível",O25)))</formula>
    </cfRule>
    <cfRule type="aboveAverage" dxfId="105" priority="445" aboveAverage="0"/>
  </conditionalFormatting>
  <conditionalFormatting sqref="O23">
    <cfRule type="containsText" dxfId="104" priority="360" operator="containsText" text="Excessivamente elevado">
      <formula>NOT(ISERROR(SEARCH("Excessivamente elevado",O23)))</formula>
    </cfRule>
  </conditionalFormatting>
  <conditionalFormatting sqref="O23">
    <cfRule type="cellIs" dxfId="103" priority="358" operator="lessThan">
      <formula>"K$25"</formula>
    </cfRule>
    <cfRule type="cellIs" dxfId="102" priority="359" operator="greaterThan">
      <formula>"J$25"</formula>
    </cfRule>
  </conditionalFormatting>
  <conditionalFormatting sqref="O23">
    <cfRule type="cellIs" dxfId="101" priority="356" operator="lessThan">
      <formula>"K$25"</formula>
    </cfRule>
    <cfRule type="cellIs" dxfId="100" priority="357" operator="greaterThan">
      <formula>"J&amp;25"</formula>
    </cfRule>
  </conditionalFormatting>
  <conditionalFormatting sqref="O23">
    <cfRule type="containsText" priority="361" operator="containsText" text="Excessivamente elevado">
      <formula>NOT(ISERROR(SEARCH("Excessivamente elevado",O23)))</formula>
    </cfRule>
    <cfRule type="containsText" dxfId="99" priority="362" operator="containsText" text="Válido">
      <formula>NOT(ISERROR(SEARCH("Válido",O23)))</formula>
    </cfRule>
    <cfRule type="containsText" dxfId="98" priority="363" operator="containsText" text="Inexequível">
      <formula>NOT(ISERROR(SEARCH("Inexequível",O23)))</formula>
    </cfRule>
    <cfRule type="aboveAverage" dxfId="97" priority="364" aboveAverage="0"/>
  </conditionalFormatting>
  <conditionalFormatting sqref="O22">
    <cfRule type="containsText" dxfId="96" priority="351" operator="containsText" text="Excessivamente elevado">
      <formula>NOT(ISERROR(SEARCH("Excessivamente elevado",O22)))</formula>
    </cfRule>
  </conditionalFormatting>
  <conditionalFormatting sqref="O22">
    <cfRule type="cellIs" dxfId="95" priority="349" operator="lessThan">
      <formula>"K$25"</formula>
    </cfRule>
    <cfRule type="cellIs" dxfId="94" priority="350" operator="greaterThan">
      <formula>"J$25"</formula>
    </cfRule>
  </conditionalFormatting>
  <conditionalFormatting sqref="O22">
    <cfRule type="cellIs" dxfId="93" priority="347" operator="lessThan">
      <formula>"K$25"</formula>
    </cfRule>
    <cfRule type="cellIs" dxfId="92" priority="348" operator="greaterThan">
      <formula>"J&amp;25"</formula>
    </cfRule>
  </conditionalFormatting>
  <conditionalFormatting sqref="O22">
    <cfRule type="containsText" priority="352" operator="containsText" text="Excessivamente elevado">
      <formula>NOT(ISERROR(SEARCH("Excessivamente elevado",O22)))</formula>
    </cfRule>
    <cfRule type="containsText" dxfId="91" priority="353" operator="containsText" text="Válido">
      <formula>NOT(ISERROR(SEARCH("Válido",O22)))</formula>
    </cfRule>
    <cfRule type="containsText" dxfId="90" priority="354" operator="containsText" text="Inexequível">
      <formula>NOT(ISERROR(SEARCH("Inexequível",O22)))</formula>
    </cfRule>
    <cfRule type="aboveAverage" dxfId="89" priority="355" aboveAverage="0"/>
  </conditionalFormatting>
  <conditionalFormatting sqref="O21">
    <cfRule type="containsText" dxfId="88" priority="342" operator="containsText" text="Excessivamente elevado">
      <formula>NOT(ISERROR(SEARCH("Excessivamente elevado",O21)))</formula>
    </cfRule>
  </conditionalFormatting>
  <conditionalFormatting sqref="O21">
    <cfRule type="cellIs" dxfId="87" priority="340" operator="lessThan">
      <formula>"K$25"</formula>
    </cfRule>
    <cfRule type="cellIs" dxfId="86" priority="341" operator="greaterThan">
      <formula>"J$25"</formula>
    </cfRule>
  </conditionalFormatting>
  <conditionalFormatting sqref="O21">
    <cfRule type="cellIs" dxfId="85" priority="338" operator="lessThan">
      <formula>"K$25"</formula>
    </cfRule>
    <cfRule type="cellIs" dxfId="84" priority="339" operator="greaterThan">
      <formula>"J&amp;25"</formula>
    </cfRule>
  </conditionalFormatting>
  <conditionalFormatting sqref="O21">
    <cfRule type="containsText" priority="343" operator="containsText" text="Excessivamente elevado">
      <formula>NOT(ISERROR(SEARCH("Excessivamente elevado",O21)))</formula>
    </cfRule>
    <cfRule type="containsText" dxfId="83" priority="344" operator="containsText" text="Válido">
      <formula>NOT(ISERROR(SEARCH("Válido",O21)))</formula>
    </cfRule>
    <cfRule type="containsText" dxfId="82" priority="345" operator="containsText" text="Inexequível">
      <formula>NOT(ISERROR(SEARCH("Inexequível",O21)))</formula>
    </cfRule>
    <cfRule type="aboveAverage" dxfId="81" priority="346" aboveAverage="0"/>
  </conditionalFormatting>
  <conditionalFormatting sqref="O24">
    <cfRule type="containsText" dxfId="80" priority="81" operator="containsText" text="Excessivamente elevado">
      <formula>NOT(ISERROR(SEARCH("Excessivamente elevado",O24)))</formula>
    </cfRule>
  </conditionalFormatting>
  <conditionalFormatting sqref="O24">
    <cfRule type="cellIs" dxfId="79" priority="79" operator="lessThan">
      <formula>"K$25"</formula>
    </cfRule>
    <cfRule type="cellIs" dxfId="78" priority="80" operator="greaterThan">
      <formula>"J$25"</formula>
    </cfRule>
  </conditionalFormatting>
  <conditionalFormatting sqref="O24">
    <cfRule type="cellIs" dxfId="77" priority="77" operator="lessThan">
      <formula>"K$25"</formula>
    </cfRule>
    <cfRule type="cellIs" dxfId="76" priority="78" operator="greaterThan">
      <formula>"J&amp;25"</formula>
    </cfRule>
  </conditionalFormatting>
  <conditionalFormatting sqref="O24">
    <cfRule type="containsText" priority="82" operator="containsText" text="Excessivamente elevado">
      <formula>NOT(ISERROR(SEARCH("Excessivamente elevado",O24)))</formula>
    </cfRule>
    <cfRule type="containsText" dxfId="75" priority="83" operator="containsText" text="Válido">
      <formula>NOT(ISERROR(SEARCH("Válido",O24)))</formula>
    </cfRule>
    <cfRule type="containsText" dxfId="74" priority="84" operator="containsText" text="Inexequível">
      <formula>NOT(ISERROR(SEARCH("Inexequível",O24)))</formula>
    </cfRule>
    <cfRule type="aboveAverage" dxfId="73" priority="85" aboveAverage="0"/>
  </conditionalFormatting>
  <conditionalFormatting sqref="O27">
    <cfRule type="containsText" dxfId="72" priority="72" operator="containsText" text="Excessivamente elevado">
      <formula>NOT(ISERROR(SEARCH("Excessivamente elevado",O27)))</formula>
    </cfRule>
  </conditionalFormatting>
  <conditionalFormatting sqref="O27">
    <cfRule type="cellIs" dxfId="71" priority="70" operator="lessThan">
      <formula>"K$25"</formula>
    </cfRule>
    <cfRule type="cellIs" dxfId="70" priority="71" operator="greaterThan">
      <formula>"J$25"</formula>
    </cfRule>
  </conditionalFormatting>
  <conditionalFormatting sqref="O27">
    <cfRule type="cellIs" dxfId="69" priority="68" operator="lessThan">
      <formula>"K$25"</formula>
    </cfRule>
    <cfRule type="cellIs" dxfId="68" priority="69" operator="greaterThan">
      <formula>"J&amp;25"</formula>
    </cfRule>
  </conditionalFormatting>
  <conditionalFormatting sqref="O27">
    <cfRule type="containsText" priority="73" operator="containsText" text="Excessivamente elevado">
      <formula>NOT(ISERROR(SEARCH("Excessivamente elevado",O27)))</formula>
    </cfRule>
    <cfRule type="containsText" dxfId="67" priority="74" operator="containsText" text="Válido">
      <formula>NOT(ISERROR(SEARCH("Válido",O27)))</formula>
    </cfRule>
    <cfRule type="containsText" dxfId="66" priority="75" operator="containsText" text="Inexequível">
      <formula>NOT(ISERROR(SEARCH("Inexequível",O27)))</formula>
    </cfRule>
    <cfRule type="aboveAverage" dxfId="65" priority="76" aboveAverage="0"/>
  </conditionalFormatting>
  <conditionalFormatting sqref="N30:N38 O38">
    <cfRule type="containsText" dxfId="64" priority="59" operator="containsText" text="Excessivamente elevado">
      <formula>NOT(ISERROR(SEARCH("Excessivamente elevado",N30)))</formula>
    </cfRule>
  </conditionalFormatting>
  <conditionalFormatting sqref="N30:N38 O38">
    <cfRule type="cellIs" dxfId="63" priority="57" operator="lessThan">
      <formula>"K$25"</formula>
    </cfRule>
    <cfRule type="cellIs" dxfId="62" priority="58" operator="greaterThan">
      <formula>"J$25"</formula>
    </cfRule>
  </conditionalFormatting>
  <conditionalFormatting sqref="N30:N38 O38">
    <cfRule type="cellIs" dxfId="61" priority="55" operator="lessThan">
      <formula>"K$25"</formula>
    </cfRule>
    <cfRule type="cellIs" dxfId="60" priority="56" operator="greaterThan">
      <formula>"J&amp;25"</formula>
    </cfRule>
  </conditionalFormatting>
  <conditionalFormatting sqref="O34:O35 O37">
    <cfRule type="containsText" dxfId="59" priority="50" operator="containsText" text="Excessivamente elevado">
      <formula>NOT(ISERROR(SEARCH("Excessivamente elevado",O34)))</formula>
    </cfRule>
  </conditionalFormatting>
  <conditionalFormatting sqref="O34:O35 O37">
    <cfRule type="cellIs" dxfId="58" priority="48" operator="lessThan">
      <formula>"K$25"</formula>
    </cfRule>
    <cfRule type="cellIs" dxfId="57" priority="49" operator="greaterThan">
      <formula>"J$25"</formula>
    </cfRule>
  </conditionalFormatting>
  <conditionalFormatting sqref="O34:O35 O37">
    <cfRule type="cellIs" dxfId="56" priority="46" operator="lessThan">
      <formula>"K$25"</formula>
    </cfRule>
    <cfRule type="cellIs" dxfId="55" priority="47" operator="greaterThan">
      <formula>"J&amp;25"</formula>
    </cfRule>
  </conditionalFormatting>
  <conditionalFormatting sqref="O34:O35 O37">
    <cfRule type="containsText" priority="51" operator="containsText" text="Excessivamente elevado">
      <formula>NOT(ISERROR(SEARCH("Excessivamente elevado",O34)))</formula>
    </cfRule>
    <cfRule type="containsText" dxfId="54" priority="52" operator="containsText" text="Válido">
      <formula>NOT(ISERROR(SEARCH("Válido",O34)))</formula>
    </cfRule>
    <cfRule type="containsText" dxfId="53" priority="53" operator="containsText" text="Inexequível">
      <formula>NOT(ISERROR(SEARCH("Inexequível",O34)))</formula>
    </cfRule>
    <cfRule type="aboveAverage" dxfId="52" priority="54" aboveAverage="0"/>
  </conditionalFormatting>
  <conditionalFormatting sqref="O32">
    <cfRule type="containsText" dxfId="51" priority="41" operator="containsText" text="Excessivamente elevado">
      <formula>NOT(ISERROR(SEARCH("Excessivamente elevado",O32)))</formula>
    </cfRule>
  </conditionalFormatting>
  <conditionalFormatting sqref="O32">
    <cfRule type="cellIs" dxfId="50" priority="39" operator="lessThan">
      <formula>"K$25"</formula>
    </cfRule>
    <cfRule type="cellIs" dxfId="49" priority="40" operator="greaterThan">
      <formula>"J$25"</formula>
    </cfRule>
  </conditionalFormatting>
  <conditionalFormatting sqref="O32">
    <cfRule type="cellIs" dxfId="48" priority="37" operator="lessThan">
      <formula>"K$25"</formula>
    </cfRule>
    <cfRule type="cellIs" dxfId="47" priority="38" operator="greaterThan">
      <formula>"J&amp;25"</formula>
    </cfRule>
  </conditionalFormatting>
  <conditionalFormatting sqref="O32">
    <cfRule type="containsText" priority="42" operator="containsText" text="Excessivamente elevado">
      <formula>NOT(ISERROR(SEARCH("Excessivamente elevado",O32)))</formula>
    </cfRule>
    <cfRule type="containsText" dxfId="46" priority="43" operator="containsText" text="Válido">
      <formula>NOT(ISERROR(SEARCH("Válido",O32)))</formula>
    </cfRule>
    <cfRule type="containsText" dxfId="45" priority="44" operator="containsText" text="Inexequível">
      <formula>NOT(ISERROR(SEARCH("Inexequível",O32)))</formula>
    </cfRule>
    <cfRule type="aboveAverage" dxfId="44" priority="45" aboveAverage="0"/>
  </conditionalFormatting>
  <conditionalFormatting sqref="O31">
    <cfRule type="containsText" dxfId="43" priority="32" operator="containsText" text="Excessivamente elevado">
      <formula>NOT(ISERROR(SEARCH("Excessivamente elevado",O31)))</formula>
    </cfRule>
  </conditionalFormatting>
  <conditionalFormatting sqref="O31">
    <cfRule type="cellIs" dxfId="42" priority="30" operator="lessThan">
      <formula>"K$25"</formula>
    </cfRule>
    <cfRule type="cellIs" dxfId="41" priority="31" operator="greaterThan">
      <formula>"J$25"</formula>
    </cfRule>
  </conditionalFormatting>
  <conditionalFormatting sqref="O31">
    <cfRule type="cellIs" dxfId="40" priority="28" operator="lessThan">
      <formula>"K$25"</formula>
    </cfRule>
    <cfRule type="cellIs" dxfId="39" priority="29" operator="greaterThan">
      <formula>"J&amp;25"</formula>
    </cfRule>
  </conditionalFormatting>
  <conditionalFormatting sqref="O31">
    <cfRule type="containsText" priority="33" operator="containsText" text="Excessivamente elevado">
      <formula>NOT(ISERROR(SEARCH("Excessivamente elevado",O31)))</formula>
    </cfRule>
    <cfRule type="containsText" dxfId="38" priority="34" operator="containsText" text="Válido">
      <formula>NOT(ISERROR(SEARCH("Válido",O31)))</formula>
    </cfRule>
    <cfRule type="containsText" dxfId="37" priority="35" operator="containsText" text="Inexequível">
      <formula>NOT(ISERROR(SEARCH("Inexequível",O31)))</formula>
    </cfRule>
    <cfRule type="aboveAverage" dxfId="36" priority="36" aboveAverage="0"/>
  </conditionalFormatting>
  <conditionalFormatting sqref="O30">
    <cfRule type="containsText" dxfId="35" priority="23" operator="containsText" text="Excessivamente elevado">
      <formula>NOT(ISERROR(SEARCH("Excessivamente elevado",O30)))</formula>
    </cfRule>
  </conditionalFormatting>
  <conditionalFormatting sqref="O30">
    <cfRule type="cellIs" dxfId="34" priority="21" operator="lessThan">
      <formula>"K$25"</formula>
    </cfRule>
    <cfRule type="cellIs" dxfId="33" priority="22" operator="greaterThan">
      <formula>"J$25"</formula>
    </cfRule>
  </conditionalFormatting>
  <conditionalFormatting sqref="O30">
    <cfRule type="cellIs" dxfId="32" priority="19" operator="lessThan">
      <formula>"K$25"</formula>
    </cfRule>
    <cfRule type="cellIs" dxfId="31" priority="20" operator="greaterThan">
      <formula>"J&amp;25"</formula>
    </cfRule>
  </conditionalFormatting>
  <conditionalFormatting sqref="O30">
    <cfRule type="containsText" priority="24" operator="containsText" text="Excessivamente elevado">
      <formula>NOT(ISERROR(SEARCH("Excessivamente elevado",O30)))</formula>
    </cfRule>
    <cfRule type="containsText" dxfId="30" priority="25" operator="containsText" text="Válido">
      <formula>NOT(ISERROR(SEARCH("Válido",O30)))</formula>
    </cfRule>
    <cfRule type="containsText" dxfId="29" priority="26" operator="containsText" text="Inexequível">
      <formula>NOT(ISERROR(SEARCH("Inexequível",O30)))</formula>
    </cfRule>
    <cfRule type="aboveAverage" dxfId="28" priority="27" aboveAverage="0"/>
  </conditionalFormatting>
  <conditionalFormatting sqref="O33">
    <cfRule type="containsText" dxfId="27" priority="14" operator="containsText" text="Excessivamente elevado">
      <formula>NOT(ISERROR(SEARCH("Excessivamente elevado",O33)))</formula>
    </cfRule>
  </conditionalFormatting>
  <conditionalFormatting sqref="O33">
    <cfRule type="cellIs" dxfId="26" priority="12" operator="lessThan">
      <formula>"K$25"</formula>
    </cfRule>
    <cfRule type="cellIs" dxfId="25" priority="13" operator="greaterThan">
      <formula>"J$25"</formula>
    </cfRule>
  </conditionalFormatting>
  <conditionalFormatting sqref="O33">
    <cfRule type="cellIs" dxfId="24" priority="10" operator="lessThan">
      <formula>"K$25"</formula>
    </cfRule>
    <cfRule type="cellIs" dxfId="23" priority="11" operator="greaterThan">
      <formula>"J&amp;25"</formula>
    </cfRule>
  </conditionalFormatting>
  <conditionalFormatting sqref="O33">
    <cfRule type="containsText" priority="15" operator="containsText" text="Excessivamente elevado">
      <formula>NOT(ISERROR(SEARCH("Excessivamente elevado",O33)))</formula>
    </cfRule>
    <cfRule type="containsText" dxfId="22" priority="16" operator="containsText" text="Válido">
      <formula>NOT(ISERROR(SEARCH("Válido",O33)))</formula>
    </cfRule>
    <cfRule type="containsText" dxfId="21" priority="17" operator="containsText" text="Inexequível">
      <formula>NOT(ISERROR(SEARCH("Inexequível",O33)))</formula>
    </cfRule>
    <cfRule type="aboveAverage" dxfId="20" priority="18" aboveAverage="0"/>
  </conditionalFormatting>
  <conditionalFormatting sqref="O36">
    <cfRule type="containsText" dxfId="19" priority="5" operator="containsText" text="Excessivamente elevado">
      <formula>NOT(ISERROR(SEARCH("Excessivamente elevado",O36)))</formula>
    </cfRule>
  </conditionalFormatting>
  <conditionalFormatting sqref="O36">
    <cfRule type="cellIs" dxfId="18" priority="3" operator="lessThan">
      <formula>"K$25"</formula>
    </cfRule>
    <cfRule type="cellIs" dxfId="17" priority="4" operator="greaterThan">
      <formula>"J$25"</formula>
    </cfRule>
  </conditionalFormatting>
  <conditionalFormatting sqref="O36">
    <cfRule type="cellIs" dxfId="16" priority="1" operator="lessThan">
      <formula>"K$25"</formula>
    </cfRule>
    <cfRule type="cellIs" dxfId="15" priority="2" operator="greaterThan">
      <formula>"J&amp;25"</formula>
    </cfRule>
  </conditionalFormatting>
  <conditionalFormatting sqref="O36">
    <cfRule type="containsText" priority="6" operator="containsText" text="Excessivamente elevado">
      <formula>NOT(ISERROR(SEARCH("Excessivamente elevado",O36)))</formula>
    </cfRule>
    <cfRule type="containsText" dxfId="14" priority="7" operator="containsText" text="Válido">
      <formula>NOT(ISERROR(SEARCH("Válido",O36)))</formula>
    </cfRule>
    <cfRule type="containsText" dxfId="13" priority="8" operator="containsText" text="Inexequível">
      <formula>NOT(ISERROR(SEARCH("Inexequível",O36)))</formula>
    </cfRule>
    <cfRule type="aboveAverage" dxfId="12" priority="9" aboveAverage="0"/>
  </conditionalFormatting>
  <conditionalFormatting sqref="O38">
    <cfRule type="containsText" priority="60" operator="containsText" text="Excessivamente elevado">
      <formula>NOT(ISERROR(SEARCH("Excessivamente elevado",O38)))</formula>
    </cfRule>
    <cfRule type="containsText" dxfId="11" priority="61" operator="containsText" text="Válido">
      <formula>NOT(ISERROR(SEARCH("Válido",O38)))</formula>
    </cfRule>
    <cfRule type="containsText" dxfId="10" priority="62" operator="containsText" text="Inexequível">
      <formula>NOT(ISERROR(SEARCH("Inexequível",O38)))</formula>
    </cfRule>
    <cfRule type="aboveAverage" dxfId="9" priority="63" aboveAverage="0"/>
  </conditionalFormatting>
  <conditionalFormatting sqref="N30:N38">
    <cfRule type="containsText" priority="64" operator="containsText" text="Excessivamente elevado">
      <formula>NOT(ISERROR(SEARCH("Excessivamente elevado",N30)))</formula>
    </cfRule>
    <cfRule type="containsText" dxfId="8" priority="65" operator="containsText" text="Válido">
      <formula>NOT(ISERROR(SEARCH("Válido",N30)))</formula>
    </cfRule>
    <cfRule type="containsText" dxfId="7" priority="66" operator="containsText" text="Inexequível">
      <formula>NOT(ISERROR(SEARCH("Inexequível",N30)))</formula>
    </cfRule>
    <cfRule type="aboveAverage" dxfId="6" priority="67" aboveAverage="0"/>
  </conditionalFormatting>
  <conditionalFormatting sqref="O29">
    <cfRule type="containsText" priority="3408" operator="containsText" text="Excessivamente elevado">
      <formula>NOT(ISERROR(SEARCH("Excessivamente elevado",O29)))</formula>
    </cfRule>
    <cfRule type="containsText" dxfId="5" priority="3409" operator="containsText" text="Válido">
      <formula>NOT(ISERROR(SEARCH("Válido",O29)))</formula>
    </cfRule>
    <cfRule type="containsText" dxfId="4" priority="3410" operator="containsText" text="Inexequível">
      <formula>NOT(ISERROR(SEARCH("Inexequível",O29)))</formula>
    </cfRule>
    <cfRule type="aboveAverage" dxfId="3" priority="3411" aboveAverage="0"/>
  </conditionalFormatting>
  <conditionalFormatting sqref="N21:N29">
    <cfRule type="containsText" priority="3412" operator="containsText" text="Excessivamente elevado">
      <formula>NOT(ISERROR(SEARCH("Excessivamente elevado",N21)))</formula>
    </cfRule>
    <cfRule type="containsText" dxfId="2" priority="3413" operator="containsText" text="Válido">
      <formula>NOT(ISERROR(SEARCH("Válido",N21)))</formula>
    </cfRule>
    <cfRule type="containsText" dxfId="1" priority="3414" operator="containsText" text="Inexequível">
      <formula>NOT(ISERROR(SEARCH("Inexequível",N21)))</formula>
    </cfRule>
    <cfRule type="aboveAverage" dxfId="0" priority="3415" aboveAverage="0"/>
  </conditionalFormatting>
  <pageMargins left="0.23622047244094491" right="0.23622047244094491" top="0.74803149606299213" bottom="0.74803149606299213" header="0.31496062992125984" footer="0.31496062992125984"/>
  <pageSetup paperSize="9" scale="6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11">
    <tabColor theme="7" tint="-0.249977111117893"/>
    <pageSetUpPr fitToPage="1"/>
  </sheetPr>
  <dimension ref="A1:N17"/>
  <sheetViews>
    <sheetView tabSelected="1" workbookViewId="0">
      <pane ySplit="2" topLeftCell="A3" activePane="bottomLeft" state="frozen"/>
      <selection pane="bottomLeft" activeCell="Q13" sqref="Q13"/>
    </sheetView>
  </sheetViews>
  <sheetFormatPr defaultRowHeight="15" x14ac:dyDescent="0.25"/>
  <cols>
    <col min="1" max="1" width="12.7109375" style="23" customWidth="1"/>
    <col min="2" max="2" width="17.28515625" style="24" customWidth="1"/>
    <col min="3" max="3" width="20.140625" style="24" customWidth="1"/>
    <col min="4" max="4" width="18.42578125" customWidth="1"/>
  </cols>
  <sheetData>
    <row r="1" spans="1:14" x14ac:dyDescent="0.25">
      <c r="A1"/>
      <c r="B1"/>
      <c r="C1"/>
    </row>
    <row r="2" spans="1:14" x14ac:dyDescent="0.25">
      <c r="A2"/>
      <c r="B2" s="83" t="s">
        <v>38</v>
      </c>
      <c r="C2" s="83"/>
      <c r="D2" s="79"/>
    </row>
    <row r="3" spans="1:14" x14ac:dyDescent="0.25">
      <c r="B3" s="26" t="s">
        <v>39</v>
      </c>
      <c r="C3" s="26" t="s">
        <v>40</v>
      </c>
      <c r="D3" s="80"/>
    </row>
    <row r="4" spans="1:14" ht="15.75" thickBot="1" x14ac:dyDescent="0.3">
      <c r="B4" s="22" t="s">
        <v>293</v>
      </c>
      <c r="C4" s="272">
        <f>'LOTE I - Diversos'!Q276</f>
        <v>17610.27</v>
      </c>
      <c r="D4" s="81"/>
    </row>
    <row r="5" spans="1:14" x14ac:dyDescent="0.25">
      <c r="B5" s="22" t="s">
        <v>294</v>
      </c>
      <c r="C5" s="78">
        <f>'LOTE II - Frutas'!Q74</f>
        <v>4216.74</v>
      </c>
      <c r="D5" s="81"/>
    </row>
    <row r="6" spans="1:14" x14ac:dyDescent="0.25">
      <c r="B6" s="22" t="s">
        <v>295</v>
      </c>
      <c r="C6" s="78">
        <f>'LOTE III - Frios'!Q38</f>
        <v>6974.5</v>
      </c>
      <c r="D6" s="81"/>
    </row>
    <row r="7" spans="1:14" x14ac:dyDescent="0.25">
      <c r="B7" s="22" t="s">
        <v>296</v>
      </c>
      <c r="C7" s="78">
        <f>'LOTE IV - Açúcar'!R37</f>
        <v>9968</v>
      </c>
      <c r="D7" s="81"/>
    </row>
    <row r="8" spans="1:14" s="394" customFormat="1" x14ac:dyDescent="0.25">
      <c r="A8" s="23"/>
      <c r="B8" s="22" t="s">
        <v>655</v>
      </c>
      <c r="C8" s="78">
        <f>'ITENS 47 e 48 - Café'!R23</f>
        <v>73350</v>
      </c>
      <c r="D8" s="81"/>
    </row>
    <row r="9" spans="1:14" x14ac:dyDescent="0.25">
      <c r="B9" s="22" t="s">
        <v>656</v>
      </c>
      <c r="C9" s="78">
        <f>'ITENS 47 e 48 - Café'!R33</f>
        <v>24450</v>
      </c>
      <c r="D9" s="81"/>
    </row>
    <row r="10" spans="1:14" ht="23.45" customHeight="1" x14ac:dyDescent="0.25">
      <c r="B10" s="84" t="s">
        <v>41</v>
      </c>
      <c r="C10" s="271">
        <f>SUM(C4:C9)</f>
        <v>136569.51</v>
      </c>
      <c r="D10" s="82"/>
    </row>
    <row r="11" spans="1:14" ht="18.600000000000001" customHeight="1" x14ac:dyDescent="0.25"/>
    <row r="12" spans="1:14" ht="16.899999999999999" customHeight="1" x14ac:dyDescent="0.25"/>
    <row r="13" spans="1:14" ht="102.75" customHeight="1" x14ac:dyDescent="0.25">
      <c r="A13" s="1135" t="s">
        <v>659</v>
      </c>
      <c r="B13" s="1136"/>
      <c r="C13" s="1136"/>
      <c r="D13" s="1136"/>
      <c r="E13" s="1136"/>
      <c r="F13" s="1136"/>
      <c r="G13" s="1136"/>
      <c r="H13" s="1136"/>
      <c r="I13" s="1136"/>
      <c r="J13" s="1136"/>
      <c r="K13" s="1136"/>
      <c r="L13" s="1136"/>
      <c r="M13" s="1136"/>
      <c r="N13" s="1137"/>
    </row>
    <row r="15" spans="1:14" x14ac:dyDescent="0.25">
      <c r="D15" s="1138"/>
      <c r="E15" s="1138"/>
      <c r="F15" s="1138"/>
    </row>
    <row r="16" spans="1:14" ht="25.15" customHeight="1" x14ac:dyDescent="0.25">
      <c r="D16" s="1139"/>
      <c r="E16" s="1138"/>
      <c r="F16" s="1138"/>
    </row>
    <row r="17" spans="4:7" ht="27" customHeight="1" x14ac:dyDescent="0.25">
      <c r="D17" s="1140"/>
      <c r="E17" s="1140"/>
      <c r="F17" s="1140"/>
      <c r="G17" s="85"/>
    </row>
  </sheetData>
  <mergeCells count="4">
    <mergeCell ref="A13:N13"/>
    <mergeCell ref="D15:F15"/>
    <mergeCell ref="D16:F16"/>
    <mergeCell ref="D17:F17"/>
  </mergeCells>
  <phoneticPr fontId="3" type="noConversion"/>
  <pageMargins left="0.51181102362204722" right="0.51181102362204722" top="0.78740157480314965" bottom="0.78740157480314965" header="0.31496062992125984" footer="0.31496062992125984"/>
  <pageSetup paperSize="9" scale="8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10">
    <tabColor rgb="FF00B0F0"/>
  </sheetPr>
  <dimension ref="A1:I6"/>
  <sheetViews>
    <sheetView showGridLines="0" workbookViewId="0">
      <pane ySplit="2" topLeftCell="A3" activePane="bottomLeft" state="frozen"/>
      <selection pane="bottomLeft" sqref="A1:H1"/>
    </sheetView>
  </sheetViews>
  <sheetFormatPr defaultRowHeight="15" x14ac:dyDescent="0.25"/>
  <cols>
    <col min="3" max="3" width="44.28515625" customWidth="1"/>
    <col min="6" max="6" width="10" bestFit="1" customWidth="1"/>
    <col min="7" max="7" width="13.28515625" bestFit="1" customWidth="1"/>
    <col min="8" max="8" width="29" customWidth="1"/>
    <col min="9" max="9" width="255.7109375" hidden="1" customWidth="1"/>
  </cols>
  <sheetData>
    <row r="1" spans="1:9" ht="41.25" customHeight="1" x14ac:dyDescent="0.25">
      <c r="A1" s="1141" t="s">
        <v>22</v>
      </c>
      <c r="B1" s="1142"/>
      <c r="C1" s="1142"/>
      <c r="D1" s="1142"/>
      <c r="E1" s="1142"/>
      <c r="F1" s="1142"/>
      <c r="G1" s="1142"/>
      <c r="H1" s="1142"/>
    </row>
    <row r="2" spans="1:9" s="6" customFormat="1" ht="30" x14ac:dyDescent="0.25">
      <c r="A2" s="9" t="s">
        <v>4</v>
      </c>
      <c r="B2" s="9" t="s">
        <v>23</v>
      </c>
      <c r="C2" s="11" t="s">
        <v>24</v>
      </c>
      <c r="D2" s="10" t="s">
        <v>25</v>
      </c>
      <c r="E2" s="10" t="s">
        <v>26</v>
      </c>
      <c r="F2" s="12" t="s">
        <v>10</v>
      </c>
      <c r="G2" s="12" t="s">
        <v>27</v>
      </c>
      <c r="H2" s="9" t="s">
        <v>28</v>
      </c>
      <c r="I2" s="2" t="s">
        <v>29</v>
      </c>
    </row>
    <row r="3" spans="1:9" ht="135" x14ac:dyDescent="0.25">
      <c r="A3" s="8">
        <v>122</v>
      </c>
      <c r="B3" s="7">
        <v>4016</v>
      </c>
      <c r="C3" s="21" t="s">
        <v>30</v>
      </c>
      <c r="D3" s="18" t="s">
        <v>31</v>
      </c>
      <c r="E3" s="5">
        <v>20</v>
      </c>
      <c r="F3" s="16">
        <v>27.49</v>
      </c>
      <c r="G3" s="14">
        <f>F3*E3</f>
        <v>549.79999999999995</v>
      </c>
      <c r="H3" s="4"/>
      <c r="I3" s="3"/>
    </row>
    <row r="4" spans="1:9" ht="120" x14ac:dyDescent="0.25">
      <c r="A4" s="8">
        <v>123</v>
      </c>
      <c r="B4" s="7"/>
      <c r="C4" s="21" t="s">
        <v>32</v>
      </c>
      <c r="D4" s="18" t="s">
        <v>33</v>
      </c>
      <c r="E4" s="1">
        <v>1</v>
      </c>
      <c r="F4" s="16">
        <v>194.93</v>
      </c>
      <c r="G4" s="15">
        <f>F4*E4</f>
        <v>194.93</v>
      </c>
      <c r="H4" s="19"/>
      <c r="I4" s="3" t="s">
        <v>34</v>
      </c>
    </row>
    <row r="5" spans="1:9" ht="105" x14ac:dyDescent="0.25">
      <c r="A5" s="8">
        <v>124</v>
      </c>
      <c r="B5" s="7"/>
      <c r="C5" s="21" t="s">
        <v>35</v>
      </c>
      <c r="D5" s="18" t="s">
        <v>36</v>
      </c>
      <c r="E5" s="1">
        <v>2</v>
      </c>
      <c r="F5" s="16">
        <v>116.59</v>
      </c>
      <c r="G5" s="15">
        <f>F5*E5</f>
        <v>233.18</v>
      </c>
      <c r="H5" s="19"/>
      <c r="I5" s="3" t="s">
        <v>37</v>
      </c>
    </row>
    <row r="6" spans="1:9" x14ac:dyDescent="0.25">
      <c r="C6" s="1143" t="s">
        <v>15</v>
      </c>
      <c r="D6" s="1143"/>
      <c r="E6" s="1143"/>
      <c r="F6" s="1143"/>
      <c r="G6" s="17">
        <f>SUM(G3:G5)</f>
        <v>977.91000000000008</v>
      </c>
    </row>
  </sheetData>
  <mergeCells count="2">
    <mergeCell ref="A1:H1"/>
    <mergeCell ref="C6:F6"/>
  </mergeCells>
  <hyperlinks>
    <hyperlink ref="I4" r:id="rId1" xr:uid="{00000000-0004-0000-0600-000000000000}"/>
  </hyperlinks>
  <pageMargins left="0.511811024" right="0.511811024" top="0.78740157499999996" bottom="0.78740157499999996" header="0.31496062000000002" footer="0.31496062000000002"/>
  <pageSetup paperSize="9" orientation="portrait" r:id="rId2"/>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46B65A122B1EA4396ED60EA1B858177" ma:contentTypeVersion="8" ma:contentTypeDescription="Crie um novo documento." ma:contentTypeScope="" ma:versionID="dcf6f166244e9f375accece2eee53b7b">
  <xsd:schema xmlns:xsd="http://www.w3.org/2001/XMLSchema" xmlns:xs="http://www.w3.org/2001/XMLSchema" xmlns:p="http://schemas.microsoft.com/office/2006/metadata/properties" xmlns:ns2="d24f8861-b641-4a7d-8939-db33b24aee54" targetNamespace="http://schemas.microsoft.com/office/2006/metadata/properties" ma:root="true" ma:fieldsID="6e36d08d4eee9729c7c257bb3f2c4c93" ns2:_="">
    <xsd:import namespace="d24f8861-b641-4a7d-8939-db33b24aee5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4f8861-b641-4a7d-8939-db33b24aee5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264410E-408F-4D15-B886-B6358C860397}">
  <ds:schemaRefs>
    <ds:schemaRef ds:uri="http://schemas.microsoft.com/sharepoint/v3/contenttype/forms"/>
  </ds:schemaRefs>
</ds:datastoreItem>
</file>

<file path=customXml/itemProps2.xml><?xml version="1.0" encoding="utf-8"?>
<ds:datastoreItem xmlns:ds="http://schemas.openxmlformats.org/officeDocument/2006/customXml" ds:itemID="{5C5DFE1F-081A-413B-A4B7-33A52117BAAB}">
  <ds:schemaRefs>
    <ds:schemaRef ds:uri="http://purl.org/dc/terms/"/>
    <ds:schemaRef ds:uri="d24f8861-b641-4a7d-8939-db33b24aee54"/>
    <ds:schemaRef ds:uri="http://www.w3.org/XML/1998/namespace"/>
    <ds:schemaRef ds:uri="http://purl.org/dc/dcmitype/"/>
    <ds:schemaRef ds:uri="http://schemas.microsoft.com/office/2006/metadata/properties"/>
    <ds:schemaRef ds:uri="http://purl.org/dc/elements/1.1/"/>
    <ds:schemaRef ds:uri="http://schemas.microsoft.com/office/2006/documentManagement/type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86B0A5DB-A326-4CDF-AB3C-BAA6AF37B38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4f8861-b641-4a7d-8939-db33b24aee5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7</vt:i4>
      </vt:variant>
    </vt:vector>
  </HeadingPairs>
  <TitlesOfParts>
    <vt:vector size="7" baseType="lpstr">
      <vt:lpstr>LOTE I - Diversos</vt:lpstr>
      <vt:lpstr>LOTE II - Frutas</vt:lpstr>
      <vt:lpstr>LOTE III - Frios</vt:lpstr>
      <vt:lpstr>LOTE IV - Açúcar</vt:lpstr>
      <vt:lpstr>ITENS 47 e 48 - Café</vt:lpstr>
      <vt:lpstr>TOTAL</vt:lpstr>
      <vt:lpstr>GRUPO - 19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Dhyonatas Lopes de Macedo</dc:creator>
  <cp:keywords/>
  <dc:description/>
  <cp:lastModifiedBy>Rodrigo Jordão Dias</cp:lastModifiedBy>
  <cp:revision/>
  <cp:lastPrinted>2022-11-24T16:41:27Z</cp:lastPrinted>
  <dcterms:created xsi:type="dcterms:W3CDTF">2020-01-27T17:52:42Z</dcterms:created>
  <dcterms:modified xsi:type="dcterms:W3CDTF">2022-12-06T16:11:49Z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0x010100B46B65A122B1EA4396ED60EA1B858177</vt:lpwstr>
  </property>
</Properties>
</file>