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\\JACARE\cjf\SAD\SUCOP\SECOMP\1. INSTRUÇÃO DE PROCESSOS\2021\Pesquisa de Preços - processos Licitacao\0003403-45.2020 placas prismas molduras\Pesquisa Nova\"/>
    </mc:Choice>
  </mc:AlternateContent>
  <bookViews>
    <workbookView xWindow="0" yWindow="0" windowWidth="28800" windowHeight="11610" activeTab="1"/>
  </bookViews>
  <sheets>
    <sheet name="Grupo 1" sheetId="4" r:id="rId1"/>
    <sheet name="Grupo 2" sheetId="2" r:id="rId2"/>
    <sheet name="GRUPO 3" sheetId="3" r:id="rId3"/>
    <sheet name="Resumo" sheetId="8" r:id="rId4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2" l="1"/>
  <c r="I3" i="2" s="1"/>
  <c r="G3" i="4"/>
  <c r="H26" i="3"/>
  <c r="H15" i="3"/>
  <c r="G15" i="3"/>
  <c r="G13" i="4"/>
  <c r="I14" i="2"/>
  <c r="H14" i="2"/>
  <c r="H8" i="2"/>
  <c r="I8" i="2" s="1"/>
  <c r="G40" i="4" l="1"/>
  <c r="H40" i="4" s="1"/>
  <c r="O33" i="4"/>
  <c r="G31" i="4"/>
  <c r="H31" i="4" s="1"/>
  <c r="G23" i="4"/>
  <c r="H23" i="4" s="1"/>
  <c r="H13" i="4"/>
  <c r="H3" i="4" l="1"/>
  <c r="H53" i="4" s="1"/>
  <c r="D3" i="8" s="1"/>
  <c r="G3" i="3"/>
  <c r="F7" i="2" l="1"/>
  <c r="G7" i="2" s="1"/>
  <c r="G6" i="2"/>
  <c r="F13" i="2"/>
  <c r="G13" i="2" s="1"/>
  <c r="G12" i="2"/>
  <c r="F21" i="2"/>
  <c r="G21" i="2" s="1"/>
  <c r="H3" i="3" l="1"/>
  <c r="I22" i="2" l="1"/>
  <c r="D4" i="8" s="1"/>
  <c r="D5" i="8" l="1"/>
  <c r="D6" i="8" s="1"/>
</calcChain>
</file>

<file path=xl/sharedStrings.xml><?xml version="1.0" encoding="utf-8"?>
<sst xmlns="http://schemas.openxmlformats.org/spreadsheetml/2006/main" count="249" uniqueCount="115">
  <si>
    <t>ITEM</t>
  </si>
  <si>
    <t>ESPECIFICAÇÃO</t>
  </si>
  <si>
    <t>QUANT.</t>
  </si>
  <si>
    <t>COTAÇÕES</t>
  </si>
  <si>
    <t>EMPRESAS</t>
  </si>
  <si>
    <t>VALOR UNIT</t>
  </si>
  <si>
    <t>VALOR TOTAL</t>
  </si>
  <si>
    <t>mediana</t>
  </si>
  <si>
    <t>Proposta fornecedor</t>
  </si>
  <si>
    <t>InovaPrint Soluções em impressão 
CNPJ 31.616.571/0001-89</t>
  </si>
  <si>
    <t>TOTAL</t>
  </si>
  <si>
    <t>GRUPO 2</t>
  </si>
  <si>
    <t>Orion Comércio Varejista
CNPJ 29.306.159/0001-10</t>
  </si>
  <si>
    <t>Casa Varejão Art. Desportivos</t>
  </si>
  <si>
    <t>Comando do Exército
Dispensa de Licitação 57/2021</t>
  </si>
  <si>
    <t>Julio Cesar Santos da Costa
CNPJ 18.086.233/0001-14</t>
  </si>
  <si>
    <t>Hospital Universitário Professor Alberto Antunes
Ata PE 6/2021</t>
  </si>
  <si>
    <t>Brandão Serviços Artesanais Eireli</t>
  </si>
  <si>
    <t>Rosangela Belus Damaceno 
77033264020
CNPJ 15.735550/0001-99</t>
  </si>
  <si>
    <t>Proposta Fornecedor</t>
  </si>
  <si>
    <t>EMFA Escola Superior de Guerra /  RJ
Dispensa de Licitação n. 8/201</t>
  </si>
  <si>
    <t>Diamante Comercio Bazer e Serviços Ltda
CNPJ 07.595.520/0001-33</t>
  </si>
  <si>
    <t>FF Grafica e Copiadora Ltda
CNPJ 31.616.571/0001-89</t>
  </si>
  <si>
    <t>D'Colar Gráfica e Etiquetas Eireli
CNPJ 16.640.717/0001-38</t>
  </si>
  <si>
    <t>Optatec Impressão Digital
CNPJ 41.106.192/0001-00</t>
  </si>
  <si>
    <t>Conselho de Enfer Alagoas
Ata PE 6/2021</t>
  </si>
  <si>
    <t>Comando 5ª Região Militar
Dispensa de Licitação n. 22/2021</t>
  </si>
  <si>
    <t>Tribunal Regional Eleitoral - SE
Dispensa de Licitação n. 4/2021</t>
  </si>
  <si>
    <t>Prefeitura Municipal de Mriopolis PR
Ata PE n. 28/2021</t>
  </si>
  <si>
    <t>Comando do Exército
Dispensa de Licitação n. 35/2021</t>
  </si>
  <si>
    <t xml:space="preserve">Sobral-Chaves e Carimbos Ltda
CNPJ 01.088.055/0001-68 </t>
  </si>
  <si>
    <t>Centro de Preparação de Oficiais da Reserva/PA
Comando do Exercito
Ata PE 11/2021</t>
  </si>
  <si>
    <t>5º Batalhão de Suprimento
Comando do Exército
Dispensa de Licitação  n. 14/2021</t>
  </si>
  <si>
    <t>C . H. Queiroz Peças e Acessórios Eireli
CNPJ  28.683.271/0001-08</t>
  </si>
  <si>
    <t>VALOR UNIT
por m² (A)</t>
  </si>
  <si>
    <t>VALOR UNIT (B)</t>
  </si>
  <si>
    <t>Maktub Distribuidora Ltda
CNPJ 38.485.259/0001-42</t>
  </si>
  <si>
    <t>Escola de Instrução Especializada/RJ
Comando do Exército
Dispensa de Licitação  n. 6/2021</t>
  </si>
  <si>
    <t>Santo Andre Vidros Molduras e Cristais Ltda
CNPJ 10.433.547/0001-34</t>
  </si>
  <si>
    <t>-</t>
  </si>
  <si>
    <t>Comando da Marinha
Diretoria de Sistemas de Armas 
Dispensa de Licitação n. 30/2021</t>
  </si>
  <si>
    <t>Comando da Marinha
Diretoria de Sistemas de Armas 
Dispensa de Licitação n. 29/2021</t>
  </si>
  <si>
    <t>Meste da Moldura</t>
  </si>
  <si>
    <t>A. D. Aragão DisplayS e Peças em Acrílico</t>
  </si>
  <si>
    <t>Instituto Federal de Educação, Ciência e Tecnologia Baiano
Ata PE01/2021</t>
  </si>
  <si>
    <t>Dalmo Eustáquio Gomes 31791190634
CNPJ 29.797.019/0001-92</t>
  </si>
  <si>
    <t>C. H. Queiroz Pecas e Acessórios Eireli
CNPJ 28.683.271/0001-08</t>
  </si>
  <si>
    <t>Grupo de Artilharia de Campanha-MEX/SC
Comando do Exército
Dispensa de Licitação n. 41/2021</t>
  </si>
  <si>
    <t>Comando 2ª Brigada de Cabalaria Macanizada / RS
Dispensa de Licitação n. 86/2021</t>
  </si>
  <si>
    <t>Placas Express</t>
  </si>
  <si>
    <t>Acrílico Arte
CNPJ 10.875.062/0001-09</t>
  </si>
  <si>
    <t xml:space="preserve">Alia Comércio e Serviços de Sinalização Eireli - ME
CNPJ 25.333.150/0001-48 </t>
  </si>
  <si>
    <t>COPATT Comercio e Serviços Personalizados Ltda- EPP
CNPJ 10.432.571/0001-59</t>
  </si>
  <si>
    <t>A Nacional União Carimbos e Placas Ltda - EPP
CNPJ 25.592.083/0001-49</t>
  </si>
  <si>
    <t>Comando da Aeronática
Grupamento de Apoio de Brasília
Ata PE 01/2021</t>
  </si>
  <si>
    <t>Josiehel de Andrade Silva</t>
  </si>
  <si>
    <t>Digiflex Grafica e Etquetas Eireli
CNPJ: 31.709.675/0001-38</t>
  </si>
  <si>
    <t>Comando Militar do Nordeste - Comando do Exército
Dispensa de Licitação 13/2021</t>
  </si>
  <si>
    <t>Casa das Placas Design Sinalizações Eireli
CNPJ 09.583.635/0001-33</t>
  </si>
  <si>
    <t>C. H Queiroz Peças e Acessórios Eireli
CNPJ 28.683.271/0001-08</t>
  </si>
  <si>
    <t>Comando 2ª Região Militar - Exerc Brasileiro
Dispensa de Licitação n. 3/2021</t>
  </si>
  <si>
    <t>Orion Gravações Distribuidora de Materiais e Serviços Eireli
CNPJ 29.969.620/0001-15</t>
  </si>
  <si>
    <t>Comando do Exército
Hospital Militar de Área de São Paulo
Ata PE 50/2021</t>
  </si>
  <si>
    <t>Placas Express - Comunicação Visual Eireli
CNPJ 15.494.741/0001-43</t>
  </si>
  <si>
    <t>Villas Boas Criações em Acrílico Ltda ME
Acrílico Arte
CNPJ 10.875.062/0001-09</t>
  </si>
  <si>
    <t>Alia Comércio e Serviços de Sinalização Eireli - ME
CNPJ 25.333.150/0001-48</t>
  </si>
  <si>
    <t>Villas Boas Criações em Acrílico Ltda ME - Acrílico Arte
CNPJ 10.875.062/0001-09</t>
  </si>
  <si>
    <r>
      <rPr>
        <b/>
        <sz val="10"/>
        <color rgb="FF000000"/>
        <rFont val="Arial"/>
        <family val="2"/>
      </rPr>
      <t>Confecção de plaquetas</t>
    </r>
    <r>
      <rPr>
        <sz val="10"/>
        <color rgb="FF000000"/>
        <rFont val="Arial"/>
        <family val="2"/>
        <charset val="1"/>
      </rPr>
      <t xml:space="preserve"> em aço escovado com gravação em baixo relevo medindo 25mmX120mm</t>
    </r>
  </si>
  <si>
    <r>
      <rPr>
        <b/>
        <sz val="10"/>
        <color rgb="FF000000"/>
        <rFont val="Arial"/>
        <family val="2"/>
      </rPr>
      <t>Prismas</t>
    </r>
    <r>
      <rPr>
        <sz val="10"/>
        <color rgb="FF000000"/>
        <rFont val="Arial"/>
        <family val="2"/>
        <charset val="1"/>
      </rPr>
      <t xml:space="preserve"> em acrílico, medindo 200mmx60mmx30mm.</t>
    </r>
  </si>
  <si>
    <r>
      <t xml:space="preserve">Confecção de </t>
    </r>
    <r>
      <rPr>
        <b/>
        <sz val="10"/>
        <color rgb="FF000000"/>
        <rFont val="Arial"/>
        <family val="2"/>
      </rPr>
      <t>placas de homenagens em aço escovado</t>
    </r>
    <r>
      <rPr>
        <sz val="10"/>
        <color rgb="FF000000"/>
        <rFont val="Arial"/>
        <family val="2"/>
        <charset val="1"/>
      </rPr>
      <t xml:space="preserve">, gravação em serigrafia medindo </t>
    </r>
    <r>
      <rPr>
        <b/>
        <sz val="10"/>
        <color rgb="FF000000"/>
        <rFont val="Arial"/>
        <family val="2"/>
      </rPr>
      <t xml:space="preserve">200mmX140mm </t>
    </r>
    <r>
      <rPr>
        <sz val="10"/>
        <color rgb="FF000000"/>
        <rFont val="Arial"/>
        <family val="2"/>
        <charset val="1"/>
      </rPr>
      <t>com aplicação de verniz. (modelo anexo). Cada placa de homenagem, independentemente do tipo de gravação, deverá conter o Brasão da República, medindo 15mm de altura, produzido em metal fundido com banho dourado e pintura nas cores oficiais.</t>
    </r>
  </si>
  <si>
    <t>RESUMO</t>
  </si>
  <si>
    <t>VALOR TOTAL ESTIMADO</t>
  </si>
  <si>
    <t>Grupo 1 (placas, prismas, plaquetas e estojo)</t>
  </si>
  <si>
    <t>Grupo 2 (molduras)</t>
  </si>
  <si>
    <t>Grupo 3 (placa e troféu de acrílico)</t>
  </si>
  <si>
    <t>GRUPO 3</t>
  </si>
  <si>
    <t>A Nacional União Carimbos e Placas Ltda
CNPJ 25.592.083/0001-49</t>
  </si>
  <si>
    <t>COPATT Comercio e Serviços Personalizados Ltda -
CNPJ 10.432.571/0001-59</t>
  </si>
  <si>
    <t>MÉDIA/MEDIANA</t>
  </si>
  <si>
    <r>
      <rPr>
        <b/>
        <sz val="10"/>
        <color rgb="FF000000"/>
        <rFont val="Arial"/>
        <family val="2"/>
      </rPr>
      <t>Estojo para placas</t>
    </r>
    <r>
      <rPr>
        <sz val="10"/>
        <color rgb="FF000000"/>
        <rFont val="Arial"/>
        <family val="2"/>
        <charset val="1"/>
      </rPr>
      <t>, medindo</t>
    </r>
    <r>
      <rPr>
        <b/>
        <sz val="10"/>
        <color rgb="FF000000"/>
        <rFont val="Arial"/>
        <family val="2"/>
      </rPr>
      <t xml:space="preserve"> 230mmx180mm</t>
    </r>
    <r>
      <rPr>
        <sz val="10"/>
        <color rgb="FF000000"/>
        <rFont val="Arial"/>
        <family val="2"/>
        <charset val="1"/>
      </rPr>
      <t>, revestido na parte interna e externa em veludo nacional, na cor azul marinho, com retorno interno para encaixe da placa med 200mm/140mm.</t>
    </r>
  </si>
  <si>
    <t>Sítio Eletrônico
https://produto.mercadolivre.com.br</t>
  </si>
  <si>
    <t>Mercado Livre</t>
  </si>
  <si>
    <t>Sítio Eletrônico
https://www.gdpdobrasil.com.br/produto/estojo-de-veludo-para-placa-de-homenagem-com-20cm-x15cm/</t>
  </si>
  <si>
    <t>GDP do Brasil</t>
  </si>
  <si>
    <t>Sítio eletrônico
www.emoldura.com.br</t>
  </si>
  <si>
    <t>Mestes da Moldura</t>
  </si>
  <si>
    <t>Emoldura</t>
  </si>
  <si>
    <t>Sítio eletrônico
mestredamoldura.com.br
(acessado em 2/7/2021)</t>
  </si>
  <si>
    <t>Sítio eletrônico
www.emoldura.com.br
(acessado em 2/7/2021)</t>
  </si>
  <si>
    <t>FF Grafica e Copiadora Ltda (Inova Print)
CNPJ 31.616.571/0001-89</t>
  </si>
  <si>
    <t xml:space="preserve">Confecção de placa de homenagem em acrílico 6mm, tamanho 20 x 14 cm, impressão UV, cortada a laser co², com estojo de veludo na cor preta </t>
  </si>
  <si>
    <t>Troféu em acrílico transparente 6mm, e acrílico dourado espelhado 3mm, tamanho 35 x 25cm, corte lazer co2</t>
  </si>
  <si>
    <t>Grupo 1</t>
  </si>
  <si>
    <r>
      <rPr>
        <b/>
        <sz val="10"/>
        <rFont val="Arial"/>
        <family val="2"/>
      </rPr>
      <t>Placa de homenagem em aço inox</t>
    </r>
    <r>
      <rPr>
        <sz val="10"/>
        <rFont val="Arial"/>
        <family val="2"/>
      </rPr>
      <t>, med.</t>
    </r>
    <r>
      <rPr>
        <b/>
        <sz val="10"/>
        <rFont val="Arial"/>
        <family val="2"/>
      </rPr>
      <t xml:space="preserve"> 30x20cm</t>
    </r>
    <r>
      <rPr>
        <sz val="10"/>
        <rFont val="Arial"/>
        <family val="2"/>
      </rPr>
      <t>, gravação por fotocorrosão, acompanhada por estojo de veludo de cor preta, tamanho 36x26com</t>
    </r>
  </si>
  <si>
    <t>Basr Aérea de Salvador - DL 10/2021</t>
  </si>
  <si>
    <t>Biblioteca do Exército</t>
  </si>
  <si>
    <t>Roger André Braun - 29.253.577/0001-97</t>
  </si>
  <si>
    <t>IFT MA - Campus Alcantara</t>
  </si>
  <si>
    <t>Colorgraf Embalagens Ltda. - 03.560.666/0001-92</t>
  </si>
  <si>
    <t>JTH Comércio Ltda. - 300.680.100/0001-77</t>
  </si>
  <si>
    <t>DPF/ANP - PE 00025/2021</t>
  </si>
  <si>
    <t>Miguel Alves de Lima - 42.507.136/0001-32</t>
  </si>
  <si>
    <t>Base Aérea de Boa Vista - PE 00036/2021</t>
  </si>
  <si>
    <t>Optatec Impressão Digital Ltda. - 41.106.192/0001-00</t>
  </si>
  <si>
    <t>24º Batalhão de Caçadores - PE 00009/2021</t>
  </si>
  <si>
    <t>Nova - Indústria, Comércio e Serviços LTDA - 86.863.412/0001-70</t>
  </si>
  <si>
    <t>Prefeitura Municipal de Joinville</t>
  </si>
  <si>
    <t>PE 00059/2021</t>
  </si>
  <si>
    <t>Moldura AF 15 com vidro antirreflexo, fundo em Duratex (chapa de madeira de alta densidade), perfil em alumínio fosco com suporte de fixação, medindo 1,05mX0,80m.</t>
  </si>
  <si>
    <t>Moldura AF 15 com vidro antirreflexo, fundo em Duratex (chapa de madeira de alta densidade), perfil em alumínio fosco com suporte de fixação, medindo 0,73mX0,54m.</t>
  </si>
  <si>
    <t>Moldura AF 15 com vidro antirreflexo, fundo em Duratex (chapa de madeira de alta densidade), perfil em alumínio fosco com suporte de fixação, medindo 0,40mX0,45m.</t>
  </si>
  <si>
    <r>
      <t>Notas:</t>
    </r>
    <r>
      <rPr>
        <sz val="10"/>
        <color rgb="FF000000"/>
        <rFont val="Arial"/>
        <family val="2"/>
        <charset val="1"/>
      </rPr>
      <t xml:space="preserve">
</t>
    </r>
    <r>
      <rPr>
        <b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  <charset val="1"/>
      </rPr>
      <t xml:space="preserve">. No grupo 2, os itens de algumas das contratações similares possuem medidas diferentes do previsto no termo de referência deste Conselho, portanto foi necessário calcular o valor por metro quadrado para a comparação dos preços;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  <charset val="1"/>
      </rPr>
      <t xml:space="preserve">. O valor unitário na coluna A da tabela se refere ao valor por metro quadrado; na coluna B valor por unidade (peça).                                                                           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  <charset val="1"/>
      </rPr>
      <t xml:space="preserve">. Os preços que estão em vermelho foram desconsiderados do cálculo, uma vez que destoam relação aos demais e podem ser inexequíveis ou sobreestimados.
</t>
    </r>
    <r>
      <rPr>
        <b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  <charset val="1"/>
      </rPr>
      <t xml:space="preserve"> As cotações que estão com a fonte na cor azul se referem a Atas de Pregão e Disp. de Licitação, ocorridas nos últimos 12 meses, relativos a contratações similares de órgãos/entidades da Administração Pública.</t>
    </r>
  </si>
  <si>
    <r>
      <t>Observações</t>
    </r>
    <r>
      <rPr>
        <sz val="10"/>
        <color rgb="FF000000"/>
        <rFont val="Arial"/>
        <family val="2"/>
        <charset val="1"/>
      </rPr>
      <t xml:space="preserve">:
</t>
    </r>
    <r>
      <rPr>
        <b/>
        <sz val="10"/>
        <color rgb="FF000000"/>
        <rFont val="Arial"/>
        <family val="2"/>
      </rPr>
      <t>1.</t>
    </r>
    <r>
      <rPr>
        <sz val="10"/>
        <color rgb="FF000000"/>
        <rFont val="Arial"/>
        <family val="2"/>
      </rPr>
      <t xml:space="preserve"> Os preços que estão em vermelho foram desconsiderados do cálculo, uma vez que destoam relação aos demais e podem ser inexequíveis ou sobreestimados.</t>
    </r>
    <r>
      <rPr>
        <b/>
        <sz val="10"/>
        <color rgb="FF000000"/>
        <rFont val="Arial"/>
        <family val="2"/>
      </rPr>
      <t xml:space="preserve">
2</t>
    </r>
    <r>
      <rPr>
        <sz val="10"/>
        <color rgb="FF000000"/>
        <rFont val="Arial"/>
        <family val="2"/>
        <charset val="1"/>
      </rPr>
      <t xml:space="preserve"> As cotações que estão com a fonte na cor </t>
    </r>
    <r>
      <rPr>
        <b/>
        <sz val="10"/>
        <color rgb="FF0070C0"/>
        <rFont val="Arial"/>
        <family val="2"/>
      </rPr>
      <t>azul</t>
    </r>
    <r>
      <rPr>
        <sz val="10"/>
        <color rgb="FF000000"/>
        <rFont val="Arial"/>
        <family val="2"/>
        <charset val="1"/>
      </rPr>
      <t xml:space="preserve"> se referem a Atas de Pregão e Disp. de Licitação, ocorridas nos últimos 12 meses, relativos a contratações similares de órgãos/entidades da Administração Pública.
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  <charset val="1"/>
      </rPr>
      <t xml:space="preserve">. No que tange às contratações similares
</t>
    </r>
    <r>
      <rPr>
        <b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  <charset val="1"/>
      </rPr>
      <t xml:space="preserve">. Os valores obtidos na pesquisa foram avaliados criticamente e em virtude da heterogeneidade dos preços dos </t>
    </r>
    <r>
      <rPr>
        <b/>
        <sz val="10"/>
        <color rgb="FF000000"/>
        <rFont val="Arial"/>
        <family val="2"/>
      </rPr>
      <t>itens 1 e 2 (grupo 1), 7 e 8 (grupo 2),9 e 10  (grupo 3)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  <charset val="1"/>
      </rPr>
      <t xml:space="preserve">foi utilizada a </t>
    </r>
    <r>
      <rPr>
        <b/>
        <sz val="10"/>
        <color rgb="FF000000"/>
        <rFont val="Arial"/>
        <family val="2"/>
      </rPr>
      <t>MEDIANA</t>
    </r>
    <r>
      <rPr>
        <sz val="10"/>
        <color rgb="FF000000"/>
        <rFont val="Arial"/>
        <family val="2"/>
        <charset val="1"/>
      </rPr>
      <t xml:space="preserve"> como metodologia por esta não ser afetada pelas significativas variações, não comprometendo a estimativa do preço de referência e representando de forma satisfatória os preços praticados no mercado; e para os demais itens, </t>
    </r>
    <r>
      <rPr>
        <sz val="10"/>
        <color rgb="FF000000"/>
        <rFont val="Arial"/>
        <family val="2"/>
        <charset val="1"/>
      </rPr>
      <t xml:space="preserve">utilizou-se a </t>
    </r>
    <r>
      <rPr>
        <b/>
        <sz val="10"/>
        <color rgb="FF000000"/>
        <rFont val="Arial"/>
        <family val="2"/>
      </rPr>
      <t>MEDIA</t>
    </r>
    <r>
      <rPr>
        <sz val="10"/>
        <color rgb="FF000000"/>
        <rFont val="Arial"/>
        <family val="2"/>
        <charset val="1"/>
      </rPr>
      <t xml:space="preserve">, devido a homogeneidade.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</si>
  <si>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BRASÍLIA 21/01/2022
SEÇÃO DE COMPRAS - SECOMP/SUCOP/SAD</t>
  </si>
  <si>
    <r>
      <t>Notas:</t>
    </r>
    <r>
      <rPr>
        <sz val="10"/>
        <color rgb="FF000000"/>
        <rFont val="Arial"/>
        <family val="2"/>
        <charset val="1"/>
      </rPr>
      <t xml:space="preserve">
</t>
    </r>
    <r>
      <rPr>
        <b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  <charset val="1"/>
      </rPr>
      <t xml:space="preserve">. Os preços que estão em vermelho foram desconsiderados do cálculo, uma vez que destoam relação aos demais e podem ser inexequíveis ou sobreestimados.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  <charset val="1"/>
      </rPr>
      <t xml:space="preserve"> As cotações que estão com a fonte na cor azul se referem a Atas de Pregão e Disp. de Licitação, ocorridas nos últimos 12 meses, relativos a contratações similares de órgãos/entidades da Administração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</si>
</sst>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* #,##0.00\ ;&quot;-R$ &quot;* #,##0.00\ ;&quot; R$ &quot;* \-#\ ;@\ "/>
    <numFmt numFmtId="165" formatCode="&quot;R$&quot;\ #,##0.00"/>
  </numFmts>
  <fonts count="2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</font>
    <font>
      <sz val="10"/>
      <color rgb="FF0070C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theme="9"/>
      <name val="Arial"/>
      <family val="2"/>
      <charset val="1"/>
    </font>
    <font>
      <sz val="10"/>
      <color theme="4"/>
      <name val="Arial"/>
      <family val="2"/>
      <charset val="1"/>
    </font>
    <font>
      <b/>
      <sz val="10"/>
      <color rgb="FFFF0000"/>
      <name val="Arial"/>
      <family val="2"/>
    </font>
    <font>
      <sz val="10"/>
      <color rgb="FFC00000"/>
      <name val="Arial"/>
      <family val="2"/>
      <charset val="1"/>
    </font>
    <font>
      <sz val="8"/>
      <color theme="4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rgb="FFFFFF99"/>
      </patternFill>
    </fill>
    <fill>
      <patternFill patternType="solid">
        <fgColor theme="8" tint="-0.249977111117893"/>
        <bgColor rgb="FF008080"/>
      </patternFill>
    </fill>
    <fill>
      <patternFill patternType="solid">
        <fgColor theme="7" tint="0.39997558519241921"/>
        <bgColor rgb="FFCCCCFF"/>
      </patternFill>
    </fill>
    <fill>
      <patternFill patternType="solid">
        <fgColor theme="8" tint="-0.249977111117893"/>
        <bgColor rgb="FF339966"/>
      </patternFill>
    </fill>
    <fill>
      <patternFill patternType="solid">
        <fgColor theme="8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1" applyFont="1" applyBorder="1" applyAlignment="1" applyProtection="1"/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164" fontId="1" fillId="0" borderId="8" xfId="1" applyFont="1" applyBorder="1" applyAlignment="1" applyProtection="1">
      <alignment vertical="center"/>
    </xf>
    <xf numFmtId="0" fontId="9" fillId="0" borderId="8" xfId="0" applyFont="1" applyBorder="1" applyAlignment="1">
      <alignment horizontal="center" vertical="center" wrapText="1"/>
    </xf>
    <xf numFmtId="164" fontId="1" fillId="0" borderId="21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4" fillId="0" borderId="8" xfId="1" applyFont="1" applyBorder="1" applyAlignment="1" applyProtection="1">
      <alignment horizontal="center" vertical="center"/>
    </xf>
    <xf numFmtId="0" fontId="4" fillId="0" borderId="2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4" fillId="0" borderId="8" xfId="1" applyFont="1" applyBorder="1" applyAlignment="1" applyProtection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164" fontId="1" fillId="0" borderId="22" xfId="1" applyFont="1" applyBorder="1" applyAlignment="1" applyProtection="1">
      <alignment vertical="center"/>
    </xf>
    <xf numFmtId="164" fontId="5" fillId="0" borderId="27" xfId="1" applyFont="1" applyBorder="1" applyAlignment="1" applyProtection="1">
      <alignment vertical="center"/>
    </xf>
    <xf numFmtId="164" fontId="1" fillId="0" borderId="27" xfId="1" applyFont="1" applyBorder="1" applyAlignment="1" applyProtection="1">
      <alignment vertical="center"/>
    </xf>
    <xf numFmtId="0" fontId="1" fillId="0" borderId="0" xfId="0" applyFont="1" applyBorder="1"/>
    <xf numFmtId="0" fontId="9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29" xfId="1" applyFont="1" applyFill="1" applyBorder="1" applyAlignment="1" applyProtection="1">
      <alignment vertical="center"/>
    </xf>
    <xf numFmtId="164" fontId="1" fillId="0" borderId="21" xfId="1" applyFont="1" applyFill="1" applyBorder="1" applyAlignment="1" applyProtection="1">
      <alignment vertical="center"/>
    </xf>
    <xf numFmtId="164" fontId="4" fillId="0" borderId="29" xfId="1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164" fontId="4" fillId="0" borderId="30" xfId="1" applyFont="1" applyFill="1" applyBorder="1" applyAlignment="1" applyProtection="1">
      <alignment horizontal="center" vertical="center"/>
    </xf>
    <xf numFmtId="164" fontId="5" fillId="0" borderId="21" xfId="1" applyFont="1" applyFill="1" applyBorder="1" applyAlignment="1" applyProtection="1">
      <alignment vertical="center"/>
    </xf>
    <xf numFmtId="164" fontId="4" fillId="0" borderId="28" xfId="1" applyFont="1" applyFill="1" applyBorder="1" applyAlignment="1" applyProtection="1">
      <alignment horizontal="center" vertical="center"/>
    </xf>
    <xf numFmtId="43" fontId="5" fillId="0" borderId="2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4" fillId="0" borderId="21" xfId="1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4" fontId="1" fillId="0" borderId="27" xfId="1" applyFont="1" applyFill="1" applyBorder="1" applyAlignment="1" applyProtection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164" fontId="1" fillId="0" borderId="21" xfId="1" applyFont="1" applyBorder="1" applyAlignment="1" applyProtection="1">
      <alignment horizontal="center" vertical="center"/>
    </xf>
    <xf numFmtId="164" fontId="1" fillId="0" borderId="30" xfId="1" applyFont="1" applyBorder="1" applyAlignment="1" applyProtection="1">
      <alignment vertical="center"/>
    </xf>
    <xf numFmtId="44" fontId="16" fillId="3" borderId="8" xfId="0" applyNumberFormat="1" applyFont="1" applyFill="1" applyBorder="1"/>
    <xf numFmtId="0" fontId="11" fillId="0" borderId="0" xfId="0" applyFont="1"/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64" fontId="8" fillId="7" borderId="2" xfId="1" applyFont="1" applyFill="1" applyBorder="1" applyAlignment="1" applyProtection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44" fontId="10" fillId="0" borderId="8" xfId="0" applyNumberFormat="1" applyFont="1" applyBorder="1"/>
    <xf numFmtId="164" fontId="13" fillId="0" borderId="21" xfId="1" applyFont="1" applyFill="1" applyBorder="1" applyAlignment="1" applyProtection="1">
      <alignment vertical="center" wrapText="1"/>
    </xf>
    <xf numFmtId="164" fontId="14" fillId="0" borderId="21" xfId="1" applyFont="1" applyFill="1" applyBorder="1" applyAlignment="1" applyProtection="1">
      <alignment vertical="center" wrapText="1"/>
    </xf>
    <xf numFmtId="164" fontId="13" fillId="0" borderId="22" xfId="1" applyFont="1" applyFill="1" applyBorder="1" applyAlignment="1" applyProtection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4" fillId="0" borderId="28" xfId="1" applyFont="1" applyFill="1" applyBorder="1" applyAlignment="1" applyProtection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4" fontId="5" fillId="0" borderId="21" xfId="1" applyFont="1" applyFill="1" applyBorder="1" applyAlignment="1" applyProtection="1"/>
    <xf numFmtId="164" fontId="5" fillId="0" borderId="27" xfId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center"/>
    </xf>
    <xf numFmtId="164" fontId="6" fillId="9" borderId="2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4" fontId="3" fillId="7" borderId="2" xfId="1" applyFont="1" applyFill="1" applyBorder="1" applyAlignment="1" applyProtection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43" fontId="16" fillId="10" borderId="7" xfId="0" applyNumberFormat="1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164" fontId="8" fillId="7" borderId="5" xfId="1" applyFont="1" applyFill="1" applyBorder="1" applyAlignment="1" applyProtection="1">
      <alignment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164" fontId="4" fillId="0" borderId="37" xfId="1" applyFont="1" applyBorder="1" applyAlignment="1" applyProtection="1">
      <alignment vertical="center"/>
    </xf>
    <xf numFmtId="164" fontId="1" fillId="0" borderId="38" xfId="1" applyFont="1" applyBorder="1" applyAlignment="1" applyProtection="1">
      <alignment vertical="center"/>
    </xf>
    <xf numFmtId="164" fontId="1" fillId="0" borderId="20" xfId="1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left" vertical="top" wrapText="1"/>
    </xf>
    <xf numFmtId="0" fontId="2" fillId="6" borderId="3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25" xfId="0" applyNumberFormat="1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/>
    </xf>
    <xf numFmtId="164" fontId="10" fillId="8" borderId="26" xfId="0" applyNumberFormat="1" applyFont="1" applyFill="1" applyBorder="1" applyAlignment="1">
      <alignment horizontal="center" vertical="center"/>
    </xf>
    <xf numFmtId="164" fontId="10" fillId="8" borderId="16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64" fontId="12" fillId="8" borderId="18" xfId="0" applyNumberFormat="1" applyFont="1" applyFill="1" applyBorder="1" applyAlignment="1">
      <alignment horizontal="center" vertical="center"/>
    </xf>
    <xf numFmtId="164" fontId="12" fillId="8" borderId="20" xfId="0" applyNumberFormat="1" applyFont="1" applyFill="1" applyBorder="1" applyAlignment="1">
      <alignment horizontal="center" vertical="center"/>
    </xf>
    <xf numFmtId="164" fontId="12" fillId="8" borderId="37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2" fillId="8" borderId="25" xfId="0" applyNumberFormat="1" applyFont="1" applyFill="1" applyBorder="1" applyAlignment="1">
      <alignment horizontal="center" vertical="center"/>
    </xf>
    <xf numFmtId="164" fontId="12" fillId="8" borderId="15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right" vertical="center"/>
    </xf>
    <xf numFmtId="0" fontId="16" fillId="10" borderId="5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vertical="center"/>
    </xf>
    <xf numFmtId="164" fontId="10" fillId="8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10" fillId="8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6" fillId="3" borderId="8" xfId="0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164" fontId="19" fillId="0" borderId="29" xfId="1" applyFont="1" applyBorder="1" applyAlignment="1" applyProtection="1">
      <alignment horizontal="center" vertical="center"/>
    </xf>
    <xf numFmtId="0" fontId="19" fillId="0" borderId="8" xfId="0" applyFont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wrapText="1"/>
    </xf>
    <xf numFmtId="164" fontId="19" fillId="0" borderId="21" xfId="1" applyFont="1" applyBorder="1" applyAlignment="1" applyProtection="1">
      <alignment vertical="center"/>
    </xf>
    <xf numFmtId="164" fontId="19" fillId="0" borderId="38" xfId="1" applyFont="1" applyBorder="1" applyAlignment="1" applyProtection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164" fontId="1" fillId="0" borderId="29" xfId="1" applyFont="1" applyFill="1" applyBorder="1" applyAlignment="1" applyProtection="1">
      <alignment vertical="center"/>
    </xf>
    <xf numFmtId="164" fontId="19" fillId="0" borderId="21" xfId="1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1" fillId="0" borderId="22" xfId="1" applyFont="1" applyFill="1" applyBorder="1" applyAlignment="1" applyProtection="1">
      <alignment vertical="center"/>
    </xf>
    <xf numFmtId="0" fontId="1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top" wrapText="1"/>
    </xf>
    <xf numFmtId="164" fontId="1" fillId="0" borderId="18" xfId="1" applyFont="1" applyBorder="1" applyAlignment="1" applyProtection="1">
      <alignment vertical="center"/>
    </xf>
    <xf numFmtId="164" fontId="1" fillId="0" borderId="38" xfId="1" applyFont="1" applyBorder="1" applyAlignment="1" applyProtection="1">
      <alignment horizontal="center" vertical="center"/>
    </xf>
    <xf numFmtId="164" fontId="19" fillId="0" borderId="39" xfId="1" applyFont="1" applyBorder="1" applyAlignment="1" applyProtection="1">
      <alignment vertical="center"/>
    </xf>
    <xf numFmtId="164" fontId="1" fillId="0" borderId="20" xfId="1" applyFont="1" applyBorder="1" applyAlignment="1" applyProtection="1">
      <alignment vertical="center"/>
    </xf>
    <xf numFmtId="164" fontId="19" fillId="0" borderId="37" xfId="1" applyFont="1" applyBorder="1" applyAlignment="1" applyProtection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165" fontId="1" fillId="0" borderId="4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43" fontId="1" fillId="0" borderId="22" xfId="0" applyNumberFormat="1" applyFont="1" applyFill="1" applyBorder="1" applyAlignment="1">
      <alignment horizontal="center" vertical="top" wrapText="1"/>
    </xf>
    <xf numFmtId="43" fontId="5" fillId="0" borderId="9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64" fontId="21" fillId="0" borderId="22" xfId="1" applyFont="1" applyFill="1" applyBorder="1" applyAlignment="1" applyProtection="1">
      <alignment vertical="center"/>
    </xf>
    <xf numFmtId="0" fontId="21" fillId="0" borderId="9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top" wrapText="1"/>
    </xf>
    <xf numFmtId="164" fontId="18" fillId="0" borderId="27" xfId="1" applyFont="1" applyBorder="1" applyAlignment="1" applyProtection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164" fontId="18" fillId="0" borderId="21" xfId="1" applyFont="1" applyBorder="1" applyAlignment="1" applyProtection="1">
      <alignment vertical="center"/>
    </xf>
    <xf numFmtId="0" fontId="1" fillId="0" borderId="40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164" fontId="19" fillId="0" borderId="27" xfId="1" applyFont="1" applyBorder="1" applyAlignment="1" applyProtection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topLeftCell="A25" workbookViewId="0">
      <selection activeCell="G13" sqref="G13:G22"/>
    </sheetView>
  </sheetViews>
  <sheetFormatPr defaultRowHeight="15" x14ac:dyDescent="0.25"/>
  <cols>
    <col min="1" max="1" width="5.7109375" customWidth="1"/>
    <col min="2" max="2" width="25.42578125" customWidth="1"/>
    <col min="4" max="4" width="22.85546875" customWidth="1"/>
    <col min="5" max="5" width="22.140625" customWidth="1"/>
    <col min="6" max="6" width="12.5703125" customWidth="1"/>
    <col min="7" max="7" width="11.5703125" customWidth="1"/>
    <col min="8" max="8" width="15.28515625" customWidth="1"/>
  </cols>
  <sheetData>
    <row r="1" spans="1:1025" ht="15.75" thickBot="1" x14ac:dyDescent="0.3">
      <c r="A1" s="2"/>
      <c r="B1" s="65" t="s">
        <v>92</v>
      </c>
      <c r="C1" s="4"/>
      <c r="D1" s="4"/>
      <c r="E1" s="4"/>
      <c r="F1" s="4"/>
      <c r="G1" s="130" t="s">
        <v>78</v>
      </c>
      <c r="H1" s="130"/>
    </row>
    <row r="2" spans="1:1025" ht="33" customHeight="1" thickBot="1" x14ac:dyDescent="0.3">
      <c r="A2" s="92" t="s">
        <v>0</v>
      </c>
      <c r="B2" s="93" t="s">
        <v>1</v>
      </c>
      <c r="C2" s="93" t="s">
        <v>2</v>
      </c>
      <c r="D2" s="93" t="s">
        <v>3</v>
      </c>
      <c r="E2" s="93" t="s">
        <v>4</v>
      </c>
      <c r="F2" s="94" t="s">
        <v>5</v>
      </c>
      <c r="G2" s="93" t="s">
        <v>5</v>
      </c>
      <c r="H2" s="95" t="s">
        <v>6</v>
      </c>
    </row>
    <row r="3" spans="1:1025" ht="37.5" customHeight="1" x14ac:dyDescent="0.25">
      <c r="A3" s="131">
        <v>1</v>
      </c>
      <c r="B3" s="134" t="s">
        <v>93</v>
      </c>
      <c r="C3" s="137">
        <v>30</v>
      </c>
      <c r="D3" s="79" t="s">
        <v>8</v>
      </c>
      <c r="E3" s="84" t="s">
        <v>23</v>
      </c>
      <c r="F3" s="69">
        <v>230</v>
      </c>
      <c r="G3" s="140">
        <f>MEDIAN(F3:F10)</f>
        <v>417.5</v>
      </c>
      <c r="H3" s="143">
        <f>G3*C3</f>
        <v>12525</v>
      </c>
    </row>
    <row r="4" spans="1:1025" ht="51.75" customHeight="1" x14ac:dyDescent="0.25">
      <c r="A4" s="132"/>
      <c r="B4" s="135"/>
      <c r="C4" s="138"/>
      <c r="D4" s="25" t="s">
        <v>8</v>
      </c>
      <c r="E4" s="25" t="s">
        <v>24</v>
      </c>
      <c r="F4" s="67">
        <v>240</v>
      </c>
      <c r="G4" s="141"/>
      <c r="H4" s="144"/>
    </row>
    <row r="5" spans="1:1025" ht="51.75" customHeight="1" x14ac:dyDescent="0.25">
      <c r="A5" s="132"/>
      <c r="B5" s="135"/>
      <c r="C5" s="138"/>
      <c r="D5" s="77" t="s">
        <v>8</v>
      </c>
      <c r="E5" s="22" t="s">
        <v>89</v>
      </c>
      <c r="F5" s="67">
        <v>250</v>
      </c>
      <c r="G5" s="141"/>
      <c r="H5" s="144"/>
    </row>
    <row r="6" spans="1:1025" ht="48.75" customHeight="1" x14ac:dyDescent="0.25">
      <c r="A6" s="132"/>
      <c r="B6" s="135"/>
      <c r="C6" s="138"/>
      <c r="D6" s="108" t="s">
        <v>20</v>
      </c>
      <c r="E6" s="22" t="s">
        <v>21</v>
      </c>
      <c r="F6" s="67">
        <v>355</v>
      </c>
      <c r="G6" s="141"/>
      <c r="H6" s="144"/>
    </row>
    <row r="7" spans="1:1025" ht="50.25" customHeight="1" x14ac:dyDescent="0.25">
      <c r="A7" s="132"/>
      <c r="B7" s="135"/>
      <c r="C7" s="138"/>
      <c r="D7" s="108" t="s">
        <v>54</v>
      </c>
      <c r="E7" s="22" t="s">
        <v>55</v>
      </c>
      <c r="F7" s="67">
        <v>480</v>
      </c>
      <c r="G7" s="141"/>
      <c r="H7" s="144"/>
    </row>
    <row r="8" spans="1:1025" ht="51" customHeight="1" x14ac:dyDescent="0.25">
      <c r="A8" s="132"/>
      <c r="B8" s="135"/>
      <c r="C8" s="138"/>
      <c r="D8" s="10" t="s">
        <v>8</v>
      </c>
      <c r="E8" s="55" t="s">
        <v>53</v>
      </c>
      <c r="F8" s="67">
        <v>490</v>
      </c>
      <c r="G8" s="141"/>
      <c r="H8" s="144"/>
      <c r="I8" s="178" t="s">
        <v>7</v>
      </c>
    </row>
    <row r="9" spans="1:1025" ht="56.1" customHeight="1" x14ac:dyDescent="0.25">
      <c r="A9" s="132"/>
      <c r="B9" s="135"/>
      <c r="C9" s="138"/>
      <c r="D9" s="12" t="s">
        <v>62</v>
      </c>
      <c r="E9" s="22" t="s">
        <v>63</v>
      </c>
      <c r="F9" s="67">
        <v>570</v>
      </c>
      <c r="G9" s="141"/>
      <c r="H9" s="144"/>
    </row>
    <row r="10" spans="1:1025" ht="56.25" customHeight="1" x14ac:dyDescent="0.25">
      <c r="A10" s="132"/>
      <c r="B10" s="135"/>
      <c r="C10" s="138"/>
      <c r="D10" s="22" t="s">
        <v>19</v>
      </c>
      <c r="E10" s="22" t="s">
        <v>22</v>
      </c>
      <c r="F10" s="67">
        <v>590</v>
      </c>
      <c r="G10" s="141"/>
      <c r="H10" s="144"/>
    </row>
    <row r="11" spans="1:1025" ht="50.65" customHeight="1" x14ac:dyDescent="0.25">
      <c r="A11" s="132"/>
      <c r="B11" s="135"/>
      <c r="C11" s="138"/>
      <c r="D11" s="24" t="s">
        <v>8</v>
      </c>
      <c r="E11" s="25" t="s">
        <v>65</v>
      </c>
      <c r="F11" s="68">
        <v>980</v>
      </c>
      <c r="G11" s="141"/>
      <c r="H11" s="144"/>
    </row>
    <row r="12" spans="1:1025" ht="67.900000000000006" customHeight="1" thickBot="1" x14ac:dyDescent="0.3">
      <c r="A12" s="133"/>
      <c r="B12" s="136"/>
      <c r="C12" s="139"/>
      <c r="D12" s="70" t="s">
        <v>8</v>
      </c>
      <c r="E12" s="71" t="s">
        <v>52</v>
      </c>
      <c r="F12" s="72">
        <v>1000</v>
      </c>
      <c r="G12" s="142"/>
      <c r="H12" s="145"/>
      <c r="O12" s="103"/>
    </row>
    <row r="13" spans="1:1025" ht="36" customHeight="1" x14ac:dyDescent="0.25">
      <c r="A13" s="113">
        <v>2</v>
      </c>
      <c r="B13" s="116" t="s">
        <v>68</v>
      </c>
      <c r="C13" s="119">
        <v>30</v>
      </c>
      <c r="D13" s="204" t="s">
        <v>8</v>
      </c>
      <c r="E13" s="205" t="s">
        <v>9</v>
      </c>
      <c r="F13" s="206">
        <v>12.5</v>
      </c>
      <c r="G13" s="122">
        <f>MEDIAN(F14:F21)</f>
        <v>35.35</v>
      </c>
      <c r="H13" s="125">
        <f>G13*C13</f>
        <v>1060.5</v>
      </c>
      <c r="I13" s="80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ht="38.65" customHeight="1" x14ac:dyDescent="0.25">
      <c r="A14" s="114"/>
      <c r="B14" s="117"/>
      <c r="C14" s="120"/>
      <c r="D14" s="171" t="s">
        <v>94</v>
      </c>
      <c r="E14" s="172" t="s">
        <v>99</v>
      </c>
      <c r="F14" s="173">
        <v>17.45</v>
      </c>
      <c r="G14" s="123"/>
      <c r="H14" s="126"/>
      <c r="I14" s="80"/>
      <c r="J14" s="1"/>
      <c r="K14" s="1"/>
      <c r="L14" s="1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ht="63.75" x14ac:dyDescent="0.25">
      <c r="A15" s="114"/>
      <c r="B15" s="117"/>
      <c r="C15" s="120"/>
      <c r="D15" s="100" t="s">
        <v>8</v>
      </c>
      <c r="E15" s="55" t="s">
        <v>53</v>
      </c>
      <c r="F15" s="37">
        <v>18</v>
      </c>
      <c r="G15" s="123"/>
      <c r="H15" s="126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ht="48" customHeight="1" x14ac:dyDescent="0.25">
      <c r="A16" s="114"/>
      <c r="B16" s="117"/>
      <c r="C16" s="120"/>
      <c r="D16" s="180" t="s">
        <v>95</v>
      </c>
      <c r="E16" s="182" t="s">
        <v>96</v>
      </c>
      <c r="F16" s="184">
        <v>19.54</v>
      </c>
      <c r="G16" s="123"/>
      <c r="H16" s="126"/>
      <c r="I16" s="80"/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ht="38.25" x14ac:dyDescent="0.25">
      <c r="A17" s="114"/>
      <c r="B17" s="117"/>
      <c r="C17" s="120"/>
      <c r="D17" s="174" t="s">
        <v>97</v>
      </c>
      <c r="E17" s="175" t="s">
        <v>98</v>
      </c>
      <c r="F17" s="176">
        <v>29.5</v>
      </c>
      <c r="G17" s="123"/>
      <c r="H17" s="126"/>
      <c r="I17" s="80"/>
      <c r="J17" s="1"/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ht="50.25" customHeight="1" x14ac:dyDescent="0.25">
      <c r="A18" s="114"/>
      <c r="B18" s="117"/>
      <c r="C18" s="120"/>
      <c r="D18" s="101" t="s">
        <v>8</v>
      </c>
      <c r="E18" s="25" t="s">
        <v>64</v>
      </c>
      <c r="F18" s="47">
        <v>41.2</v>
      </c>
      <c r="G18" s="123"/>
      <c r="H18" s="126"/>
      <c r="I18" s="179" t="s">
        <v>7</v>
      </c>
      <c r="J18" s="1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ht="50.25" customHeight="1" x14ac:dyDescent="0.25">
      <c r="A19" s="114"/>
      <c r="B19" s="117"/>
      <c r="C19" s="120"/>
      <c r="D19" s="101" t="s">
        <v>8</v>
      </c>
      <c r="E19" s="26" t="s">
        <v>52</v>
      </c>
      <c r="F19" s="47">
        <v>45</v>
      </c>
      <c r="G19" s="123"/>
      <c r="H19" s="126"/>
      <c r="I19" s="80"/>
      <c r="J19" s="1"/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ht="51" x14ac:dyDescent="0.25">
      <c r="A20" s="114"/>
      <c r="B20" s="117"/>
      <c r="C20" s="120"/>
      <c r="D20" s="25" t="s">
        <v>8</v>
      </c>
      <c r="E20" s="25" t="s">
        <v>24</v>
      </c>
      <c r="F20" s="81">
        <v>55</v>
      </c>
      <c r="G20" s="123"/>
      <c r="H20" s="126"/>
      <c r="I20" s="80"/>
      <c r="J20" s="1"/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ht="51" x14ac:dyDescent="0.25">
      <c r="A21" s="114"/>
      <c r="B21" s="117"/>
      <c r="C21" s="120"/>
      <c r="D21" s="34" t="s">
        <v>8</v>
      </c>
      <c r="E21" s="34" t="s">
        <v>23</v>
      </c>
      <c r="F21" s="82">
        <v>56</v>
      </c>
      <c r="G21" s="123"/>
      <c r="H21" s="126"/>
      <c r="I21" s="8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ht="64.5" thickBot="1" x14ac:dyDescent="0.3">
      <c r="A22" s="115"/>
      <c r="B22" s="118"/>
      <c r="C22" s="121"/>
      <c r="D22" s="203" t="s">
        <v>8</v>
      </c>
      <c r="E22" s="203" t="s">
        <v>65</v>
      </c>
      <c r="F22" s="48">
        <v>90</v>
      </c>
      <c r="G22" s="124"/>
      <c r="H22" s="127"/>
      <c r="I22" s="8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ht="51" x14ac:dyDescent="0.25">
      <c r="A23" s="113">
        <v>3</v>
      </c>
      <c r="B23" s="116" t="s">
        <v>67</v>
      </c>
      <c r="C23" s="119">
        <v>20</v>
      </c>
      <c r="D23" s="79" t="s">
        <v>8</v>
      </c>
      <c r="E23" s="96" t="s">
        <v>9</v>
      </c>
      <c r="F23" s="28">
        <v>23.5</v>
      </c>
      <c r="G23" s="122">
        <f>MEDIAN(F23:F30)</f>
        <v>45</v>
      </c>
      <c r="H23" s="125">
        <f>G23*C23</f>
        <v>900</v>
      </c>
    </row>
    <row r="24" spans="1:1025" ht="63.75" x14ac:dyDescent="0.25">
      <c r="A24" s="114"/>
      <c r="B24" s="117"/>
      <c r="C24" s="120"/>
      <c r="D24" s="12" t="s">
        <v>57</v>
      </c>
      <c r="E24" s="208" t="s">
        <v>58</v>
      </c>
      <c r="F24" s="209">
        <v>30</v>
      </c>
      <c r="G24" s="123"/>
      <c r="H24" s="126"/>
    </row>
    <row r="25" spans="1:1025" ht="76.5" x14ac:dyDescent="0.25">
      <c r="A25" s="114"/>
      <c r="B25" s="117"/>
      <c r="C25" s="120"/>
      <c r="D25" s="12" t="s">
        <v>60</v>
      </c>
      <c r="E25" s="208" t="s">
        <v>61</v>
      </c>
      <c r="F25" s="209">
        <v>35</v>
      </c>
      <c r="G25" s="123"/>
      <c r="H25" s="126"/>
    </row>
    <row r="26" spans="1:1025" ht="63.75" x14ac:dyDescent="0.25">
      <c r="A26" s="114"/>
      <c r="B26" s="117"/>
      <c r="C26" s="120"/>
      <c r="D26" s="26" t="s">
        <v>8</v>
      </c>
      <c r="E26" s="52" t="s">
        <v>53</v>
      </c>
      <c r="F26" s="29">
        <v>35</v>
      </c>
      <c r="G26" s="123"/>
      <c r="H26" s="126"/>
    </row>
    <row r="27" spans="1:1025" ht="51" x14ac:dyDescent="0.25">
      <c r="A27" s="114"/>
      <c r="B27" s="117"/>
      <c r="C27" s="120"/>
      <c r="D27" s="34" t="s">
        <v>8</v>
      </c>
      <c r="E27" s="34" t="s">
        <v>24</v>
      </c>
      <c r="F27" s="30">
        <v>55</v>
      </c>
      <c r="G27" s="123"/>
      <c r="H27" s="126"/>
    </row>
    <row r="28" spans="1:1025" ht="51" x14ac:dyDescent="0.25">
      <c r="A28" s="114"/>
      <c r="B28" s="117"/>
      <c r="C28" s="120"/>
      <c r="D28" s="75" t="s">
        <v>8</v>
      </c>
      <c r="E28" s="39" t="s">
        <v>23</v>
      </c>
      <c r="F28" s="13">
        <v>56</v>
      </c>
      <c r="G28" s="123"/>
      <c r="H28" s="126"/>
    </row>
    <row r="29" spans="1:1025" ht="63.75" x14ac:dyDescent="0.25">
      <c r="A29" s="114"/>
      <c r="B29" s="117"/>
      <c r="C29" s="120"/>
      <c r="D29" s="75" t="s">
        <v>8</v>
      </c>
      <c r="E29" s="39" t="s">
        <v>65</v>
      </c>
      <c r="F29" s="13">
        <v>95</v>
      </c>
      <c r="G29" s="123"/>
      <c r="H29" s="126"/>
    </row>
    <row r="30" spans="1:1025" ht="64.5" thickBot="1" x14ac:dyDescent="0.3">
      <c r="A30" s="115"/>
      <c r="B30" s="118"/>
      <c r="C30" s="121"/>
      <c r="D30" s="74" t="s">
        <v>8</v>
      </c>
      <c r="E30" s="104" t="s">
        <v>52</v>
      </c>
      <c r="F30" s="58">
        <v>112.5</v>
      </c>
      <c r="G30" s="124"/>
      <c r="H30" s="127"/>
    </row>
    <row r="31" spans="1:1025" ht="51" x14ac:dyDescent="0.25">
      <c r="A31" s="114">
        <v>4</v>
      </c>
      <c r="B31" s="117" t="s">
        <v>69</v>
      </c>
      <c r="C31" s="128">
        <v>30</v>
      </c>
      <c r="D31" s="12" t="s">
        <v>26</v>
      </c>
      <c r="E31" s="210" t="s">
        <v>59</v>
      </c>
      <c r="F31" s="211">
        <v>135</v>
      </c>
      <c r="G31" s="123">
        <f>AVERAGE(F31:F38)</f>
        <v>187.02500000000001</v>
      </c>
      <c r="H31" s="126">
        <f>G31*C31</f>
        <v>5610.75</v>
      </c>
      <c r="I31" s="8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ht="51" x14ac:dyDescent="0.25">
      <c r="A32" s="114"/>
      <c r="B32" s="117"/>
      <c r="C32" s="128"/>
      <c r="D32" s="25" t="s">
        <v>8</v>
      </c>
      <c r="E32" s="25" t="s">
        <v>24</v>
      </c>
      <c r="F32" s="47">
        <v>165</v>
      </c>
      <c r="G32" s="123"/>
      <c r="H32" s="126"/>
      <c r="I32" s="8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ht="45" customHeight="1" x14ac:dyDescent="0.25">
      <c r="A33" s="114"/>
      <c r="B33" s="117"/>
      <c r="C33" s="128"/>
      <c r="D33" s="25" t="s">
        <v>8</v>
      </c>
      <c r="E33" s="25" t="s">
        <v>23</v>
      </c>
      <c r="F33" s="47">
        <v>170</v>
      </c>
      <c r="G33" s="123"/>
      <c r="H33" s="126"/>
      <c r="I33" s="80"/>
      <c r="J33" s="1"/>
      <c r="K33" s="1"/>
      <c r="L33" s="1"/>
      <c r="M33" s="1"/>
      <c r="N33" s="1"/>
      <c r="O33" s="1">
        <f>10/2</f>
        <v>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ht="37.5" customHeight="1" x14ac:dyDescent="0.25">
      <c r="A34" s="114"/>
      <c r="B34" s="117"/>
      <c r="C34" s="128"/>
      <c r="D34" s="25" t="s">
        <v>8</v>
      </c>
      <c r="E34" s="25" t="s">
        <v>9</v>
      </c>
      <c r="F34" s="37">
        <v>172</v>
      </c>
      <c r="G34" s="123"/>
      <c r="H34" s="126"/>
      <c r="I34" s="80"/>
      <c r="J34" s="1"/>
      <c r="K34" s="1"/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ht="63.75" x14ac:dyDescent="0.25">
      <c r="A35" s="114"/>
      <c r="B35" s="117"/>
      <c r="C35" s="128"/>
      <c r="D35" s="26" t="s">
        <v>8</v>
      </c>
      <c r="E35" s="52" t="s">
        <v>53</v>
      </c>
      <c r="F35" s="57">
        <v>180</v>
      </c>
      <c r="G35" s="123"/>
      <c r="H35" s="126"/>
      <c r="I35" s="80"/>
      <c r="J35" s="1"/>
      <c r="K35" s="1"/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ht="51" x14ac:dyDescent="0.25">
      <c r="A36" s="114"/>
      <c r="B36" s="117"/>
      <c r="C36" s="128"/>
      <c r="D36" s="12" t="s">
        <v>25</v>
      </c>
      <c r="E36" s="108" t="s">
        <v>56</v>
      </c>
      <c r="F36" s="211">
        <v>199</v>
      </c>
      <c r="G36" s="123"/>
      <c r="H36" s="126"/>
      <c r="I36" s="80"/>
      <c r="J36" s="1"/>
      <c r="K36" s="1"/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ht="58.7" customHeight="1" x14ac:dyDescent="0.25">
      <c r="A37" s="114"/>
      <c r="B37" s="117"/>
      <c r="C37" s="128"/>
      <c r="D37" s="101" t="s">
        <v>8</v>
      </c>
      <c r="E37" s="26" t="s">
        <v>77</v>
      </c>
      <c r="F37" s="13">
        <v>230</v>
      </c>
      <c r="G37" s="123"/>
      <c r="H37" s="126"/>
      <c r="I37" s="80"/>
      <c r="J37" s="31"/>
      <c r="K37" s="1"/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ht="61.5" customHeight="1" x14ac:dyDescent="0.25">
      <c r="A38" s="114"/>
      <c r="B38" s="117"/>
      <c r="C38" s="128"/>
      <c r="D38" s="101" t="s">
        <v>8</v>
      </c>
      <c r="E38" s="34" t="s">
        <v>66</v>
      </c>
      <c r="F38" s="13">
        <v>245.2</v>
      </c>
      <c r="G38" s="123"/>
      <c r="H38" s="126"/>
      <c r="I38" s="80"/>
      <c r="J38" s="31"/>
      <c r="K38" s="1"/>
      <c r="L38" s="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ht="36.75" customHeight="1" thickBot="1" x14ac:dyDescent="0.3">
      <c r="A39" s="115"/>
      <c r="B39" s="118"/>
      <c r="C39" s="129"/>
      <c r="D39" s="207" t="s">
        <v>8</v>
      </c>
      <c r="E39" s="203" t="s">
        <v>65</v>
      </c>
      <c r="F39" s="105">
        <v>825</v>
      </c>
      <c r="G39" s="124"/>
      <c r="H39" s="127"/>
      <c r="I39" s="80"/>
      <c r="J39" s="1"/>
      <c r="K39" s="1"/>
      <c r="L39" s="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ht="63.75" x14ac:dyDescent="0.25">
      <c r="A40" s="113">
        <v>5</v>
      </c>
      <c r="B40" s="116" t="s">
        <v>79</v>
      </c>
      <c r="C40" s="119">
        <v>30</v>
      </c>
      <c r="D40" s="102" t="s">
        <v>8</v>
      </c>
      <c r="E40" s="185" t="s">
        <v>66</v>
      </c>
      <c r="F40" s="190">
        <v>45.2</v>
      </c>
      <c r="G40" s="122">
        <f>MEDIAN(F40:F52)</f>
        <v>76</v>
      </c>
      <c r="H40" s="125">
        <f>G40*C40</f>
        <v>2280</v>
      </c>
    </row>
    <row r="41" spans="1:1025" ht="38.25" x14ac:dyDescent="0.25">
      <c r="A41" s="114"/>
      <c r="B41" s="117"/>
      <c r="C41" s="120"/>
      <c r="D41" s="100" t="s">
        <v>80</v>
      </c>
      <c r="E41" s="34" t="s">
        <v>81</v>
      </c>
      <c r="F41" s="106">
        <v>48</v>
      </c>
      <c r="G41" s="123"/>
      <c r="H41" s="126"/>
    </row>
    <row r="42" spans="1:1025" ht="25.5" x14ac:dyDescent="0.25">
      <c r="A42" s="114"/>
      <c r="B42" s="117"/>
      <c r="C42" s="120"/>
      <c r="D42" s="171" t="s">
        <v>100</v>
      </c>
      <c r="E42" s="182" t="s">
        <v>101</v>
      </c>
      <c r="F42" s="177">
        <v>49.36</v>
      </c>
      <c r="G42" s="123"/>
      <c r="H42" s="126"/>
    </row>
    <row r="43" spans="1:1025" ht="37.5" customHeight="1" x14ac:dyDescent="0.25">
      <c r="A43" s="114"/>
      <c r="B43" s="117"/>
      <c r="C43" s="120"/>
      <c r="D43" s="212" t="s">
        <v>82</v>
      </c>
      <c r="E43" s="34" t="s">
        <v>83</v>
      </c>
      <c r="F43" s="106">
        <v>60</v>
      </c>
      <c r="G43" s="123"/>
      <c r="H43" s="126"/>
    </row>
    <row r="44" spans="1:1025" ht="51" x14ac:dyDescent="0.25">
      <c r="A44" s="114"/>
      <c r="B44" s="117"/>
      <c r="C44" s="120"/>
      <c r="D44" s="181" t="s">
        <v>8</v>
      </c>
      <c r="E44" s="34" t="s">
        <v>9</v>
      </c>
      <c r="F44" s="191">
        <v>75</v>
      </c>
      <c r="G44" s="123"/>
      <c r="H44" s="126"/>
    </row>
    <row r="45" spans="1:1025" ht="51" x14ac:dyDescent="0.25">
      <c r="A45" s="114"/>
      <c r="B45" s="117"/>
      <c r="C45" s="120"/>
      <c r="D45" s="25" t="s">
        <v>8</v>
      </c>
      <c r="E45" s="34" t="s">
        <v>24</v>
      </c>
      <c r="F45" s="191">
        <v>75</v>
      </c>
      <c r="G45" s="123"/>
      <c r="H45" s="126"/>
    </row>
    <row r="46" spans="1:1025" ht="51" x14ac:dyDescent="0.25">
      <c r="A46" s="114"/>
      <c r="B46" s="117"/>
      <c r="C46" s="120"/>
      <c r="D46" s="75" t="s">
        <v>8</v>
      </c>
      <c r="E46" s="27" t="s">
        <v>23</v>
      </c>
      <c r="F46" s="191">
        <v>76</v>
      </c>
      <c r="G46" s="123"/>
      <c r="H46" s="126"/>
    </row>
    <row r="47" spans="1:1025" ht="51" x14ac:dyDescent="0.25">
      <c r="A47" s="114"/>
      <c r="B47" s="117"/>
      <c r="C47" s="120"/>
      <c r="D47" s="55" t="s">
        <v>8</v>
      </c>
      <c r="E47" s="55" t="s">
        <v>76</v>
      </c>
      <c r="F47" s="107">
        <v>80</v>
      </c>
      <c r="G47" s="123"/>
      <c r="H47" s="126"/>
    </row>
    <row r="48" spans="1:1025" ht="63.75" x14ac:dyDescent="0.25">
      <c r="A48" s="114"/>
      <c r="B48" s="117"/>
      <c r="C48" s="120"/>
      <c r="D48" s="73" t="s">
        <v>8</v>
      </c>
      <c r="E48" s="52" t="s">
        <v>52</v>
      </c>
      <c r="F48" s="107">
        <v>95</v>
      </c>
      <c r="G48" s="123"/>
      <c r="H48" s="126"/>
    </row>
    <row r="49" spans="1:8" ht="63.75" x14ac:dyDescent="0.25">
      <c r="A49" s="114"/>
      <c r="B49" s="117"/>
      <c r="C49" s="120"/>
      <c r="D49" s="187" t="s">
        <v>8</v>
      </c>
      <c r="E49" s="26" t="s">
        <v>65</v>
      </c>
      <c r="F49" s="193">
        <v>105</v>
      </c>
      <c r="G49" s="123"/>
      <c r="H49" s="126"/>
    </row>
    <row r="50" spans="1:8" ht="51" x14ac:dyDescent="0.25">
      <c r="A50" s="114"/>
      <c r="B50" s="117"/>
      <c r="C50" s="120"/>
      <c r="D50" s="171" t="s">
        <v>104</v>
      </c>
      <c r="E50" s="175" t="s">
        <v>105</v>
      </c>
      <c r="F50" s="192">
        <v>152</v>
      </c>
      <c r="G50" s="123"/>
      <c r="H50" s="126"/>
    </row>
    <row r="51" spans="1:8" ht="25.5" x14ac:dyDescent="0.25">
      <c r="A51" s="114"/>
      <c r="B51" s="117"/>
      <c r="C51" s="120"/>
      <c r="D51" s="171" t="s">
        <v>106</v>
      </c>
      <c r="E51" s="175" t="s">
        <v>107</v>
      </c>
      <c r="F51" s="192">
        <v>229.99</v>
      </c>
      <c r="G51" s="123"/>
      <c r="H51" s="126"/>
    </row>
    <row r="52" spans="1:8" ht="39" thickBot="1" x14ac:dyDescent="0.3">
      <c r="A52" s="115"/>
      <c r="B52" s="118"/>
      <c r="C52" s="121"/>
      <c r="D52" s="188" t="s">
        <v>102</v>
      </c>
      <c r="E52" s="189" t="s">
        <v>103</v>
      </c>
      <c r="F52" s="194">
        <v>248.55</v>
      </c>
      <c r="G52" s="124"/>
      <c r="H52" s="127"/>
    </row>
    <row r="53" spans="1:8" ht="15.75" thickBot="1" x14ac:dyDescent="0.3">
      <c r="A53" s="109" t="s">
        <v>10</v>
      </c>
      <c r="B53" s="109"/>
      <c r="C53" s="109"/>
      <c r="D53" s="109"/>
      <c r="E53" s="109"/>
      <c r="F53" s="109"/>
      <c r="G53" s="109"/>
      <c r="H53" s="86">
        <f>SUM(H3:H52)</f>
        <v>22376.25</v>
      </c>
    </row>
    <row r="54" spans="1:8" ht="15.75" thickBot="1" x14ac:dyDescent="0.3"/>
    <row r="55" spans="1:8" ht="141.75" customHeight="1" thickBot="1" x14ac:dyDescent="0.3">
      <c r="A55" s="110" t="s">
        <v>112</v>
      </c>
      <c r="B55" s="111"/>
      <c r="C55" s="111"/>
      <c r="D55" s="111"/>
      <c r="E55" s="111"/>
      <c r="F55" s="111"/>
      <c r="G55" s="111"/>
      <c r="H55" s="112"/>
    </row>
  </sheetData>
  <sortState ref="D40:F52">
    <sortCondition ref="F40:F52"/>
  </sortState>
  <mergeCells count="28">
    <mergeCell ref="G1:H1"/>
    <mergeCell ref="A3:A12"/>
    <mergeCell ref="B3:B12"/>
    <mergeCell ref="C3:C12"/>
    <mergeCell ref="G3:G12"/>
    <mergeCell ref="H3:H12"/>
    <mergeCell ref="C13:C22"/>
    <mergeCell ref="G13:G22"/>
    <mergeCell ref="H13:H22"/>
    <mergeCell ref="A23:A30"/>
    <mergeCell ref="B23:B30"/>
    <mergeCell ref="C23:C30"/>
    <mergeCell ref="G23:G30"/>
    <mergeCell ref="H23:H30"/>
    <mergeCell ref="A13:A22"/>
    <mergeCell ref="B13:B22"/>
    <mergeCell ref="A31:A39"/>
    <mergeCell ref="B31:B39"/>
    <mergeCell ref="C31:C39"/>
    <mergeCell ref="G31:G39"/>
    <mergeCell ref="H31:H39"/>
    <mergeCell ref="A53:G53"/>
    <mergeCell ref="A55:H55"/>
    <mergeCell ref="A40:A52"/>
    <mergeCell ref="B40:B52"/>
    <mergeCell ref="C40:C52"/>
    <mergeCell ref="G40:G52"/>
    <mergeCell ref="H40:H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Normal="100" workbookViewId="0">
      <selection activeCell="P27" sqref="P27:P29"/>
    </sheetView>
  </sheetViews>
  <sheetFormatPr defaultColWidth="9.140625" defaultRowHeight="15" x14ac:dyDescent="0.25"/>
  <cols>
    <col min="1" max="1" width="5.140625" style="2" customWidth="1"/>
    <col min="2" max="2" width="28.140625" style="3" customWidth="1"/>
    <col min="3" max="3" width="7.5703125" style="4" customWidth="1"/>
    <col min="4" max="4" width="29.28515625" style="4" customWidth="1"/>
    <col min="5" max="5" width="23" style="5" customWidth="1"/>
    <col min="6" max="6" width="11.140625" style="5" customWidth="1"/>
    <col min="7" max="7" width="12.5703125" style="6" customWidth="1"/>
    <col min="8" max="8" width="10.5703125" style="2" customWidth="1"/>
    <col min="9" max="9" width="13" style="2" customWidth="1"/>
    <col min="10" max="10" width="9.140625" style="1"/>
    <col min="11" max="11" width="9.28515625" style="1" customWidth="1"/>
    <col min="12" max="12" width="14.42578125" style="1" customWidth="1"/>
    <col min="13" max="13" width="9.28515625" style="1" customWidth="1"/>
    <col min="14" max="14" width="9.140625" style="1"/>
    <col min="15" max="15" width="10.28515625" style="1" customWidth="1"/>
    <col min="16" max="1025" width="9.140625" style="1"/>
  </cols>
  <sheetData>
    <row r="1" spans="1:12" ht="15.75" thickBot="1" x14ac:dyDescent="0.3">
      <c r="B1" s="65" t="s">
        <v>11</v>
      </c>
      <c r="H1" s="130" t="s">
        <v>78</v>
      </c>
      <c r="I1" s="130"/>
    </row>
    <row r="2" spans="1:12" ht="45.75" customHeight="1" x14ac:dyDescent="0.25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34</v>
      </c>
      <c r="G2" s="89" t="s">
        <v>35</v>
      </c>
      <c r="H2" s="88" t="s">
        <v>5</v>
      </c>
      <c r="I2" s="90" t="s">
        <v>6</v>
      </c>
      <c r="J2" s="7"/>
      <c r="L2" s="6"/>
    </row>
    <row r="3" spans="1:12" ht="51" x14ac:dyDescent="0.25">
      <c r="A3" s="114">
        <v>6</v>
      </c>
      <c r="B3" s="117" t="s">
        <v>108</v>
      </c>
      <c r="C3" s="128">
        <v>40</v>
      </c>
      <c r="D3" s="32" t="s">
        <v>31</v>
      </c>
      <c r="E3" s="213" t="s">
        <v>30</v>
      </c>
      <c r="F3" s="214">
        <v>294.89999999999998</v>
      </c>
      <c r="G3" s="176">
        <v>247.72</v>
      </c>
      <c r="H3" s="147">
        <f>AVERAGE(G3:G6)</f>
        <v>416.93</v>
      </c>
      <c r="I3" s="126">
        <f>C3*H3</f>
        <v>16677.2</v>
      </c>
    </row>
    <row r="4" spans="1:12" ht="41.25" customHeight="1" x14ac:dyDescent="0.25">
      <c r="A4" s="114"/>
      <c r="B4" s="117"/>
      <c r="C4" s="128"/>
      <c r="D4" s="25" t="s">
        <v>8</v>
      </c>
      <c r="E4" s="25" t="s">
        <v>9</v>
      </c>
      <c r="F4" s="76"/>
      <c r="G4" s="47">
        <v>260</v>
      </c>
      <c r="H4" s="147"/>
      <c r="I4" s="126"/>
    </row>
    <row r="5" spans="1:12" ht="31.7" customHeight="1" x14ac:dyDescent="0.25">
      <c r="A5" s="114"/>
      <c r="B5" s="117"/>
      <c r="C5" s="128"/>
      <c r="D5" s="25" t="s">
        <v>8</v>
      </c>
      <c r="E5" s="25" t="s">
        <v>12</v>
      </c>
      <c r="F5" s="76"/>
      <c r="G5" s="47">
        <v>320</v>
      </c>
      <c r="H5" s="147"/>
      <c r="I5" s="126"/>
    </row>
    <row r="6" spans="1:12" ht="52.5" customHeight="1" x14ac:dyDescent="0.25">
      <c r="A6" s="114"/>
      <c r="B6" s="117"/>
      <c r="C6" s="128"/>
      <c r="D6" s="17" t="s">
        <v>32</v>
      </c>
      <c r="E6" s="175" t="s">
        <v>33</v>
      </c>
      <c r="F6" s="215">
        <v>1000</v>
      </c>
      <c r="G6" s="216">
        <f>F6*0.84</f>
        <v>840</v>
      </c>
      <c r="H6" s="147"/>
      <c r="I6" s="126"/>
      <c r="J6" s="19"/>
    </row>
    <row r="7" spans="1:12" ht="59.25" customHeight="1" thickBot="1" x14ac:dyDescent="0.3">
      <c r="A7" s="115"/>
      <c r="B7" s="118"/>
      <c r="C7" s="129"/>
      <c r="D7" s="18" t="s">
        <v>37</v>
      </c>
      <c r="E7" s="217" t="s">
        <v>36</v>
      </c>
      <c r="F7" s="218">
        <f>(220/(0.36*0.28))</f>
        <v>2182.5396825396824</v>
      </c>
      <c r="G7" s="48">
        <f>F7*(1.05*0.8)</f>
        <v>1833.3333333333335</v>
      </c>
      <c r="H7" s="148"/>
      <c r="I7" s="127"/>
    </row>
    <row r="8" spans="1:12" ht="42" customHeight="1" x14ac:dyDescent="0.25">
      <c r="A8" s="114">
        <v>7</v>
      </c>
      <c r="B8" s="165" t="s">
        <v>109</v>
      </c>
      <c r="C8" s="146">
        <v>20</v>
      </c>
      <c r="D8" s="198" t="s">
        <v>8</v>
      </c>
      <c r="E8" s="199" t="s">
        <v>9</v>
      </c>
      <c r="F8" s="200"/>
      <c r="G8" s="186">
        <v>140</v>
      </c>
      <c r="H8" s="149">
        <f>MEDIAN(G8:G12)</f>
        <v>250</v>
      </c>
      <c r="I8" s="152">
        <f>C8*H8</f>
        <v>5000</v>
      </c>
      <c r="J8" s="19"/>
    </row>
    <row r="9" spans="1:12" ht="34.5" customHeight="1" x14ac:dyDescent="0.25">
      <c r="A9" s="114"/>
      <c r="B9" s="117"/>
      <c r="C9" s="128"/>
      <c r="D9" s="25" t="s">
        <v>8</v>
      </c>
      <c r="E9" s="25" t="s">
        <v>12</v>
      </c>
      <c r="F9" s="49"/>
      <c r="G9" s="37">
        <v>181</v>
      </c>
      <c r="H9" s="150"/>
      <c r="I9" s="153"/>
    </row>
    <row r="10" spans="1:12" ht="38.25" x14ac:dyDescent="0.25">
      <c r="A10" s="114"/>
      <c r="B10" s="117"/>
      <c r="C10" s="128"/>
      <c r="D10" s="52" t="s">
        <v>87</v>
      </c>
      <c r="E10" s="52" t="s">
        <v>85</v>
      </c>
      <c r="F10" s="53" t="s">
        <v>39</v>
      </c>
      <c r="G10" s="54">
        <v>250</v>
      </c>
      <c r="H10" s="150"/>
      <c r="I10" s="153"/>
    </row>
    <row r="11" spans="1:12" ht="38.25" x14ac:dyDescent="0.25">
      <c r="A11" s="114"/>
      <c r="B11" s="117"/>
      <c r="C11" s="128"/>
      <c r="D11" s="52" t="s">
        <v>88</v>
      </c>
      <c r="E11" s="52" t="s">
        <v>86</v>
      </c>
      <c r="F11" s="53" t="s">
        <v>39</v>
      </c>
      <c r="G11" s="54">
        <v>285.77999999999997</v>
      </c>
      <c r="H11" s="150"/>
      <c r="I11" s="153"/>
      <c r="J11" s="16" t="s">
        <v>7</v>
      </c>
    </row>
    <row r="12" spans="1:12" ht="51" customHeight="1" x14ac:dyDescent="0.25">
      <c r="A12" s="114"/>
      <c r="B12" s="117"/>
      <c r="C12" s="128"/>
      <c r="D12" s="17" t="s">
        <v>32</v>
      </c>
      <c r="E12" s="34" t="s">
        <v>33</v>
      </c>
      <c r="F12" s="45">
        <v>1000</v>
      </c>
      <c r="G12" s="30">
        <f>F12*0.3942</f>
        <v>394.2</v>
      </c>
      <c r="H12" s="150"/>
      <c r="I12" s="153"/>
    </row>
    <row r="13" spans="1:12" ht="51" customHeight="1" thickBot="1" x14ac:dyDescent="0.3">
      <c r="A13" s="114"/>
      <c r="B13" s="118"/>
      <c r="C13" s="129"/>
      <c r="D13" s="18" t="s">
        <v>37</v>
      </c>
      <c r="E13" s="35" t="s">
        <v>36</v>
      </c>
      <c r="F13" s="201">
        <f>(220/(0.36*0.28))</f>
        <v>2182.5396825396824</v>
      </c>
      <c r="G13" s="48">
        <f>F13*(0.73*0.54)</f>
        <v>860.35714285714278</v>
      </c>
      <c r="H13" s="151"/>
      <c r="I13" s="154"/>
    </row>
    <row r="14" spans="1:12" ht="40.700000000000003" customHeight="1" x14ac:dyDescent="0.25">
      <c r="A14" s="114">
        <v>8</v>
      </c>
      <c r="B14" s="155" t="s">
        <v>110</v>
      </c>
      <c r="C14" s="128">
        <v>10</v>
      </c>
      <c r="D14" s="195" t="s">
        <v>8</v>
      </c>
      <c r="E14" s="196" t="s">
        <v>9</v>
      </c>
      <c r="F14" s="197"/>
      <c r="G14" s="183">
        <v>93</v>
      </c>
      <c r="H14" s="150">
        <f>MEDIAN(G14:G20)</f>
        <v>145.58000000000001</v>
      </c>
      <c r="I14" s="153">
        <f>C14*H14</f>
        <v>1455.8000000000002</v>
      </c>
    </row>
    <row r="15" spans="1:12" ht="34.5" customHeight="1" x14ac:dyDescent="0.25">
      <c r="A15" s="114"/>
      <c r="B15" s="155"/>
      <c r="C15" s="128"/>
      <c r="D15" s="25" t="s">
        <v>8</v>
      </c>
      <c r="E15" s="25" t="s">
        <v>12</v>
      </c>
      <c r="F15" s="43"/>
      <c r="G15" s="37">
        <v>98</v>
      </c>
      <c r="H15" s="150"/>
      <c r="I15" s="153"/>
    </row>
    <row r="16" spans="1:12" ht="30" customHeight="1" x14ac:dyDescent="0.25">
      <c r="A16" s="114"/>
      <c r="B16" s="155"/>
      <c r="C16" s="128"/>
      <c r="D16" s="77" t="s">
        <v>8</v>
      </c>
      <c r="E16" s="55" t="s">
        <v>13</v>
      </c>
      <c r="F16" s="78"/>
      <c r="G16" s="37">
        <v>116.8</v>
      </c>
      <c r="H16" s="150"/>
      <c r="I16" s="153"/>
    </row>
    <row r="17" spans="1:11" ht="30" customHeight="1" x14ac:dyDescent="0.25">
      <c r="A17" s="114"/>
      <c r="B17" s="155"/>
      <c r="C17" s="128"/>
      <c r="D17" s="52" t="s">
        <v>84</v>
      </c>
      <c r="E17" s="52" t="s">
        <v>42</v>
      </c>
      <c r="F17" s="53" t="s">
        <v>39</v>
      </c>
      <c r="G17" s="54">
        <v>145.58000000000001</v>
      </c>
      <c r="H17" s="150"/>
      <c r="I17" s="153"/>
    </row>
    <row r="18" spans="1:11" ht="43.5" customHeight="1" x14ac:dyDescent="0.25">
      <c r="A18" s="114"/>
      <c r="B18" s="155"/>
      <c r="C18" s="128"/>
      <c r="D18" s="50" t="s">
        <v>41</v>
      </c>
      <c r="E18" s="34" t="s">
        <v>38</v>
      </c>
      <c r="F18" s="40" t="s">
        <v>39</v>
      </c>
      <c r="G18" s="30">
        <v>165</v>
      </c>
      <c r="H18" s="150"/>
      <c r="I18" s="153"/>
      <c r="J18" s="16" t="s">
        <v>7</v>
      </c>
      <c r="K18" s="8"/>
    </row>
    <row r="19" spans="1:11" ht="44.25" customHeight="1" x14ac:dyDescent="0.25">
      <c r="A19" s="114"/>
      <c r="B19" s="155"/>
      <c r="C19" s="128"/>
      <c r="D19" s="50" t="s">
        <v>40</v>
      </c>
      <c r="E19" s="34" t="s">
        <v>38</v>
      </c>
      <c r="F19" s="40" t="s">
        <v>39</v>
      </c>
      <c r="G19" s="30">
        <v>165</v>
      </c>
      <c r="H19" s="150"/>
      <c r="I19" s="153"/>
      <c r="K19" s="8"/>
    </row>
    <row r="20" spans="1:11" ht="47.25" customHeight="1" x14ac:dyDescent="0.25">
      <c r="A20" s="114"/>
      <c r="B20" s="155"/>
      <c r="C20" s="128"/>
      <c r="D20" s="50" t="s">
        <v>32</v>
      </c>
      <c r="E20" s="34" t="s">
        <v>33</v>
      </c>
      <c r="F20" s="40">
        <v>1000</v>
      </c>
      <c r="G20" s="30">
        <v>180</v>
      </c>
      <c r="H20" s="150"/>
      <c r="I20" s="153"/>
      <c r="K20" s="8"/>
    </row>
    <row r="21" spans="1:11" ht="57" customHeight="1" thickBot="1" x14ac:dyDescent="0.3">
      <c r="A21" s="115"/>
      <c r="B21" s="156"/>
      <c r="C21" s="129"/>
      <c r="D21" s="44" t="s">
        <v>37</v>
      </c>
      <c r="E21" s="41" t="s">
        <v>36</v>
      </c>
      <c r="F21" s="42">
        <f>(220/(0.36*0.28))</f>
        <v>2182.5396825396824</v>
      </c>
      <c r="G21" s="46">
        <f>F21*(0.4*0.45)</f>
        <v>392.85714285714289</v>
      </c>
      <c r="H21" s="151"/>
      <c r="I21" s="154"/>
    </row>
    <row r="22" spans="1:11" ht="15.75" thickBot="1" x14ac:dyDescent="0.3">
      <c r="A22" s="85"/>
      <c r="B22" s="109" t="s">
        <v>10</v>
      </c>
      <c r="C22" s="109"/>
      <c r="D22" s="109"/>
      <c r="E22" s="109"/>
      <c r="F22" s="109"/>
      <c r="G22" s="109"/>
      <c r="H22" s="157"/>
      <c r="I22" s="86">
        <f>SUM(I3:I21)</f>
        <v>23133</v>
      </c>
    </row>
    <row r="23" spans="1:11" ht="92.25" customHeight="1" thickBot="1" x14ac:dyDescent="0.3">
      <c r="A23" s="110" t="s">
        <v>111</v>
      </c>
      <c r="B23" s="111"/>
      <c r="C23" s="111"/>
      <c r="D23" s="111"/>
      <c r="E23" s="111"/>
      <c r="F23" s="111"/>
      <c r="G23" s="111"/>
      <c r="H23" s="111"/>
      <c r="I23" s="112"/>
    </row>
    <row r="26" spans="1:11" x14ac:dyDescent="0.25">
      <c r="C26" s="9"/>
      <c r="I26" s="20"/>
    </row>
    <row r="28" spans="1:11" x14ac:dyDescent="0.25">
      <c r="D28" s="9"/>
    </row>
  </sheetData>
  <sortState ref="D3:G7">
    <sortCondition ref="G3:G7"/>
  </sortState>
  <mergeCells count="18">
    <mergeCell ref="A23:I23"/>
    <mergeCell ref="A8:A13"/>
    <mergeCell ref="B8:B13"/>
    <mergeCell ref="C8:C13"/>
    <mergeCell ref="H8:H13"/>
    <mergeCell ref="I8:I13"/>
    <mergeCell ref="A14:A21"/>
    <mergeCell ref="B14:B21"/>
    <mergeCell ref="C14:C21"/>
    <mergeCell ref="H14:H21"/>
    <mergeCell ref="I14:I21"/>
    <mergeCell ref="B22:H22"/>
    <mergeCell ref="H1:I1"/>
    <mergeCell ref="A3:A7"/>
    <mergeCell ref="B3:B7"/>
    <mergeCell ref="C3:C7"/>
    <mergeCell ref="H3:H7"/>
    <mergeCell ref="I3:I7"/>
  </mergeCells>
  <pageMargins left="0.78740157480314965" right="0.78740157480314965" top="1.0236220472440944" bottom="1.0236220472440944" header="0.78740157480314965" footer="0.78740157480314965"/>
  <pageSetup paperSize="9" scale="80" firstPageNumber="0" orientation="landscape" horizontalDpi="300" verticalDpi="300" r:id="rId1"/>
  <headerFooter>
    <oddHeader>&amp;C&amp;"Arial,Normal"&amp;10&amp;A</oddHeader>
    <oddFooter>&amp;C&amp;"Arial,Normal"&amp;10Página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workbookViewId="0">
      <selection activeCell="A27" sqref="A27:I27"/>
    </sheetView>
  </sheetViews>
  <sheetFormatPr defaultRowHeight="15" x14ac:dyDescent="0.25"/>
  <cols>
    <col min="1" max="1" width="5.42578125" bestFit="1" customWidth="1"/>
    <col min="2" max="2" width="32.85546875" customWidth="1"/>
    <col min="3" max="3" width="8.140625" customWidth="1"/>
    <col min="4" max="4" width="24" customWidth="1"/>
    <col min="5" max="5" width="22.42578125" customWidth="1"/>
    <col min="6" max="6" width="12.28515625" customWidth="1"/>
    <col min="7" max="7" width="12.7109375" customWidth="1"/>
    <col min="8" max="8" width="13.42578125" customWidth="1"/>
  </cols>
  <sheetData>
    <row r="1" spans="1:9" ht="15.75" thickBot="1" x14ac:dyDescent="0.3">
      <c r="A1" s="2"/>
      <c r="B1" s="65" t="s">
        <v>75</v>
      </c>
      <c r="C1" s="4"/>
      <c r="D1" s="4"/>
      <c r="E1" s="5"/>
      <c r="F1" s="6"/>
      <c r="G1" s="130" t="s">
        <v>78</v>
      </c>
      <c r="H1" s="130"/>
    </row>
    <row r="2" spans="1:9" ht="26.25" thickBot="1" x14ac:dyDescent="0.3">
      <c r="A2" s="61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3" t="s">
        <v>5</v>
      </c>
      <c r="G2" s="62" t="s">
        <v>5</v>
      </c>
      <c r="H2" s="64" t="s">
        <v>6</v>
      </c>
    </row>
    <row r="3" spans="1:9" ht="49.7" customHeight="1" thickBot="1" x14ac:dyDescent="0.3">
      <c r="A3" s="202">
        <v>9</v>
      </c>
      <c r="B3" s="165" t="s">
        <v>90</v>
      </c>
      <c r="C3" s="160">
        <v>15</v>
      </c>
      <c r="D3" s="108" t="s">
        <v>14</v>
      </c>
      <c r="E3" s="10" t="s">
        <v>15</v>
      </c>
      <c r="F3" s="15">
        <v>38</v>
      </c>
      <c r="G3" s="161">
        <f>MEDIAN(F4:F14)</f>
        <v>147</v>
      </c>
      <c r="H3" s="162">
        <f>G3*C3</f>
        <v>2205</v>
      </c>
    </row>
    <row r="4" spans="1:9" ht="39" thickBot="1" x14ac:dyDescent="0.3">
      <c r="A4" s="202"/>
      <c r="B4" s="117"/>
      <c r="C4" s="160"/>
      <c r="D4" s="12" t="s">
        <v>16</v>
      </c>
      <c r="E4" s="10" t="s">
        <v>17</v>
      </c>
      <c r="F4" s="23">
        <v>80</v>
      </c>
      <c r="G4" s="161"/>
      <c r="H4" s="162"/>
    </row>
    <row r="5" spans="1:9" ht="25.5" customHeight="1" thickBot="1" x14ac:dyDescent="0.3">
      <c r="A5" s="202"/>
      <c r="B5" s="117"/>
      <c r="C5" s="160"/>
      <c r="D5" s="21" t="s">
        <v>8</v>
      </c>
      <c r="E5" s="10" t="s">
        <v>49</v>
      </c>
      <c r="F5" s="23">
        <v>90</v>
      </c>
      <c r="G5" s="161"/>
      <c r="H5" s="162"/>
    </row>
    <row r="6" spans="1:9" ht="51.75" thickBot="1" x14ac:dyDescent="0.3">
      <c r="A6" s="202"/>
      <c r="B6" s="117"/>
      <c r="C6" s="160"/>
      <c r="D6" s="12" t="s">
        <v>48</v>
      </c>
      <c r="E6" s="10" t="s">
        <v>18</v>
      </c>
      <c r="F6" s="11">
        <v>100</v>
      </c>
      <c r="G6" s="161"/>
      <c r="H6" s="162"/>
    </row>
    <row r="7" spans="1:9" ht="54" customHeight="1" thickBot="1" x14ac:dyDescent="0.3">
      <c r="A7" s="202"/>
      <c r="B7" s="117"/>
      <c r="C7" s="160"/>
      <c r="D7" s="33" t="s">
        <v>8</v>
      </c>
      <c r="E7" s="26" t="s">
        <v>52</v>
      </c>
      <c r="F7" s="11">
        <v>113</v>
      </c>
      <c r="G7" s="161"/>
      <c r="H7" s="162"/>
    </row>
    <row r="8" spans="1:9" ht="51.75" thickBot="1" x14ac:dyDescent="0.3">
      <c r="A8" s="202"/>
      <c r="B8" s="117"/>
      <c r="C8" s="160"/>
      <c r="D8" s="17" t="s">
        <v>27</v>
      </c>
      <c r="E8" s="52" t="s">
        <v>45</v>
      </c>
      <c r="F8" s="11">
        <v>123</v>
      </c>
      <c r="G8" s="161"/>
      <c r="H8" s="162"/>
      <c r="I8" s="178" t="s">
        <v>7</v>
      </c>
    </row>
    <row r="9" spans="1:9" ht="65.25" thickBot="1" x14ac:dyDescent="0.3">
      <c r="A9" s="202"/>
      <c r="B9" s="117"/>
      <c r="C9" s="160"/>
      <c r="D9" s="56" t="s">
        <v>47</v>
      </c>
      <c r="E9" s="52" t="s">
        <v>46</v>
      </c>
      <c r="F9" s="11">
        <v>147</v>
      </c>
      <c r="G9" s="161"/>
      <c r="H9" s="162"/>
    </row>
    <row r="10" spans="1:9" ht="57.75" customHeight="1" thickBot="1" x14ac:dyDescent="0.3">
      <c r="A10" s="202"/>
      <c r="B10" s="117"/>
      <c r="C10" s="160"/>
      <c r="D10" s="33" t="s">
        <v>8</v>
      </c>
      <c r="E10" s="52" t="s">
        <v>53</v>
      </c>
      <c r="F10" s="11">
        <v>170</v>
      </c>
      <c r="G10" s="161"/>
      <c r="H10" s="162"/>
    </row>
    <row r="11" spans="1:9" ht="34.5" customHeight="1" thickBot="1" x14ac:dyDescent="0.3">
      <c r="A11" s="202"/>
      <c r="B11" s="117"/>
      <c r="C11" s="160"/>
      <c r="D11" s="34" t="s">
        <v>8</v>
      </c>
      <c r="E11" s="34" t="s">
        <v>24</v>
      </c>
      <c r="F11" s="11">
        <v>195</v>
      </c>
      <c r="G11" s="161"/>
      <c r="H11" s="162"/>
    </row>
    <row r="12" spans="1:9" ht="39.75" customHeight="1" thickBot="1" x14ac:dyDescent="0.3">
      <c r="A12" s="202"/>
      <c r="B12" s="117"/>
      <c r="C12" s="160"/>
      <c r="D12" s="77" t="s">
        <v>8</v>
      </c>
      <c r="E12" s="27" t="s">
        <v>23</v>
      </c>
      <c r="F12" s="11">
        <v>198</v>
      </c>
      <c r="G12" s="161"/>
      <c r="H12" s="162"/>
    </row>
    <row r="13" spans="1:9" ht="27.75" customHeight="1" thickBot="1" x14ac:dyDescent="0.3">
      <c r="A13" s="202"/>
      <c r="B13" s="117"/>
      <c r="C13" s="160"/>
      <c r="D13" s="77" t="s">
        <v>8</v>
      </c>
      <c r="E13" s="27" t="s">
        <v>50</v>
      </c>
      <c r="F13" s="11">
        <v>245.2</v>
      </c>
      <c r="G13" s="161"/>
      <c r="H13" s="162"/>
    </row>
    <row r="14" spans="1:9" ht="42.75" customHeight="1" thickBot="1" x14ac:dyDescent="0.3">
      <c r="A14" s="202"/>
      <c r="B14" s="117"/>
      <c r="C14" s="160"/>
      <c r="D14" s="77" t="s">
        <v>8</v>
      </c>
      <c r="E14" s="55" t="s">
        <v>9</v>
      </c>
      <c r="F14" s="14">
        <v>270</v>
      </c>
      <c r="G14" s="161"/>
      <c r="H14" s="162"/>
    </row>
    <row r="15" spans="1:9" ht="39" thickBot="1" x14ac:dyDescent="0.3">
      <c r="A15" s="202">
        <v>10</v>
      </c>
      <c r="B15" s="163" t="s">
        <v>91</v>
      </c>
      <c r="C15" s="160">
        <v>2</v>
      </c>
      <c r="D15" s="12" t="s">
        <v>28</v>
      </c>
      <c r="E15" s="83" t="s">
        <v>39</v>
      </c>
      <c r="F15" s="51">
        <v>62.5</v>
      </c>
      <c r="G15" s="164">
        <f>MEDIAN(F17:F24)</f>
        <v>355</v>
      </c>
      <c r="H15" s="162">
        <f>C15*G15</f>
        <v>710</v>
      </c>
    </row>
    <row r="16" spans="1:9" ht="51.75" thickBot="1" x14ac:dyDescent="0.3">
      <c r="A16" s="202"/>
      <c r="B16" s="163"/>
      <c r="C16" s="160"/>
      <c r="D16" s="17" t="s">
        <v>44</v>
      </c>
      <c r="E16" s="55" t="s">
        <v>43</v>
      </c>
      <c r="F16" s="38">
        <v>70.569999999999993</v>
      </c>
      <c r="G16" s="164"/>
      <c r="H16" s="162"/>
    </row>
    <row r="17" spans="1:9" ht="51.75" thickBot="1" x14ac:dyDescent="0.3">
      <c r="A17" s="202"/>
      <c r="B17" s="163"/>
      <c r="C17" s="160"/>
      <c r="D17" s="17" t="s">
        <v>29</v>
      </c>
      <c r="E17" s="55" t="s">
        <v>46</v>
      </c>
      <c r="F17" s="36">
        <v>135</v>
      </c>
      <c r="G17" s="164"/>
      <c r="H17" s="162"/>
    </row>
    <row r="18" spans="1:9" ht="15.75" thickBot="1" x14ac:dyDescent="0.3">
      <c r="A18" s="202"/>
      <c r="B18" s="163"/>
      <c r="C18" s="160"/>
      <c r="D18" s="26" t="s">
        <v>8</v>
      </c>
      <c r="E18" s="52" t="s">
        <v>49</v>
      </c>
      <c r="F18" s="36">
        <v>180</v>
      </c>
      <c r="G18" s="164"/>
      <c r="H18" s="162"/>
    </row>
    <row r="19" spans="1:9" ht="53.25" customHeight="1" thickBot="1" x14ac:dyDescent="0.3">
      <c r="A19" s="202"/>
      <c r="B19" s="163"/>
      <c r="C19" s="160"/>
      <c r="D19" s="26" t="s">
        <v>8</v>
      </c>
      <c r="E19" s="52" t="s">
        <v>53</v>
      </c>
      <c r="F19" s="36">
        <v>250</v>
      </c>
      <c r="G19" s="164"/>
      <c r="H19" s="162"/>
    </row>
    <row r="20" spans="1:9" ht="38.25" customHeight="1" thickBot="1" x14ac:dyDescent="0.3">
      <c r="A20" s="202"/>
      <c r="B20" s="163"/>
      <c r="C20" s="160"/>
      <c r="D20" s="34" t="s">
        <v>8</v>
      </c>
      <c r="E20" s="34" t="s">
        <v>24</v>
      </c>
      <c r="F20" s="36">
        <v>350</v>
      </c>
      <c r="G20" s="164"/>
      <c r="H20" s="162"/>
      <c r="I20" s="178" t="s">
        <v>7</v>
      </c>
    </row>
    <row r="21" spans="1:9" ht="33" customHeight="1" thickBot="1" x14ac:dyDescent="0.3">
      <c r="A21" s="202"/>
      <c r="B21" s="163"/>
      <c r="C21" s="160"/>
      <c r="D21" s="34" t="s">
        <v>8</v>
      </c>
      <c r="E21" s="34" t="s">
        <v>50</v>
      </c>
      <c r="F21" s="36">
        <v>360</v>
      </c>
      <c r="G21" s="164"/>
      <c r="H21" s="162"/>
    </row>
    <row r="22" spans="1:9" ht="42.75" customHeight="1" thickBot="1" x14ac:dyDescent="0.3">
      <c r="A22" s="202"/>
      <c r="B22" s="163"/>
      <c r="C22" s="160"/>
      <c r="D22" s="77" t="s">
        <v>8</v>
      </c>
      <c r="E22" s="55" t="s">
        <v>51</v>
      </c>
      <c r="F22" s="36">
        <v>360</v>
      </c>
      <c r="G22" s="164"/>
      <c r="H22" s="162"/>
    </row>
    <row r="23" spans="1:9" ht="37.5" customHeight="1" thickBot="1" x14ac:dyDescent="0.3">
      <c r="A23" s="202"/>
      <c r="B23" s="163"/>
      <c r="C23" s="160"/>
      <c r="D23" s="77" t="s">
        <v>8</v>
      </c>
      <c r="E23" s="27" t="s">
        <v>23</v>
      </c>
      <c r="F23" s="36">
        <v>370</v>
      </c>
      <c r="G23" s="164"/>
      <c r="H23" s="162"/>
    </row>
    <row r="24" spans="1:9" ht="51.75" thickBot="1" x14ac:dyDescent="0.3">
      <c r="A24" s="202"/>
      <c r="B24" s="163"/>
      <c r="C24" s="160"/>
      <c r="D24" s="77" t="s">
        <v>8</v>
      </c>
      <c r="E24" s="55" t="s">
        <v>9</v>
      </c>
      <c r="F24" s="36">
        <v>482</v>
      </c>
      <c r="G24" s="164"/>
      <c r="H24" s="162"/>
    </row>
    <row r="25" spans="1:9" ht="51.75" customHeight="1" thickBot="1" x14ac:dyDescent="0.3">
      <c r="A25" s="202"/>
      <c r="B25" s="163"/>
      <c r="C25" s="160"/>
      <c r="D25" s="21" t="s">
        <v>8</v>
      </c>
      <c r="E25" s="26" t="s">
        <v>52</v>
      </c>
      <c r="F25" s="51">
        <v>625</v>
      </c>
      <c r="G25" s="164"/>
      <c r="H25" s="162"/>
    </row>
    <row r="26" spans="1:9" ht="18.75" customHeight="1" thickBot="1" x14ac:dyDescent="0.3">
      <c r="A26" s="158" t="s">
        <v>10</v>
      </c>
      <c r="B26" s="159"/>
      <c r="C26" s="159"/>
      <c r="D26" s="159"/>
      <c r="E26" s="159"/>
      <c r="F26" s="159"/>
      <c r="G26" s="159"/>
      <c r="H26" s="91">
        <f>H3+H15</f>
        <v>2915</v>
      </c>
    </row>
    <row r="27" spans="1:9" ht="101.25" customHeight="1" thickBot="1" x14ac:dyDescent="0.3">
      <c r="A27" s="110" t="s">
        <v>114</v>
      </c>
      <c r="B27" s="111"/>
      <c r="C27" s="111"/>
      <c r="D27" s="111"/>
      <c r="E27" s="111"/>
      <c r="F27" s="111"/>
      <c r="G27" s="111"/>
      <c r="H27" s="111"/>
      <c r="I27" s="112"/>
    </row>
  </sheetData>
  <mergeCells count="13">
    <mergeCell ref="A27:I27"/>
    <mergeCell ref="A26:G26"/>
    <mergeCell ref="G1:H1"/>
    <mergeCell ref="A3:A14"/>
    <mergeCell ref="C3:C14"/>
    <mergeCell ref="G3:G14"/>
    <mergeCell ref="H3:H14"/>
    <mergeCell ref="A15:A25"/>
    <mergeCell ref="B15:B25"/>
    <mergeCell ref="C15:C25"/>
    <mergeCell ref="G15:G25"/>
    <mergeCell ref="H15:H25"/>
    <mergeCell ref="B3:B1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0" sqref="C10"/>
    </sheetView>
  </sheetViews>
  <sheetFormatPr defaultRowHeight="15" x14ac:dyDescent="0.25"/>
  <cols>
    <col min="1" max="1" width="30.140625" bestFit="1" customWidth="1"/>
    <col min="4" max="4" width="20.5703125" customWidth="1"/>
  </cols>
  <sheetData>
    <row r="1" spans="1:4" x14ac:dyDescent="0.25">
      <c r="A1" s="166" t="s">
        <v>70</v>
      </c>
      <c r="B1" s="166"/>
      <c r="C1" s="166"/>
      <c r="D1" s="166"/>
    </row>
    <row r="2" spans="1:4" x14ac:dyDescent="0.25">
      <c r="A2" s="167" t="s">
        <v>71</v>
      </c>
      <c r="B2" s="167"/>
      <c r="C2" s="167"/>
      <c r="D2" s="167"/>
    </row>
    <row r="3" spans="1:4" x14ac:dyDescent="0.25">
      <c r="A3" s="168" t="s">
        <v>72</v>
      </c>
      <c r="B3" s="168"/>
      <c r="C3" s="168"/>
      <c r="D3" s="66">
        <f>'Grupo 1'!H53</f>
        <v>22376.25</v>
      </c>
    </row>
    <row r="4" spans="1:4" x14ac:dyDescent="0.25">
      <c r="A4" s="97" t="s">
        <v>73</v>
      </c>
      <c r="B4" s="98"/>
      <c r="C4" s="99"/>
      <c r="D4" s="66">
        <f>'Grupo 2'!I22</f>
        <v>23133</v>
      </c>
    </row>
    <row r="5" spans="1:4" x14ac:dyDescent="0.25">
      <c r="A5" s="97" t="s">
        <v>74</v>
      </c>
      <c r="B5" s="98"/>
      <c r="C5" s="99"/>
      <c r="D5" s="66">
        <f>'GRUPO 3'!H26</f>
        <v>2915</v>
      </c>
    </row>
    <row r="6" spans="1:4" x14ac:dyDescent="0.25">
      <c r="A6" s="169" t="s">
        <v>10</v>
      </c>
      <c r="B6" s="169"/>
      <c r="C6" s="169"/>
      <c r="D6" s="59">
        <f>SUM(D3:D5)</f>
        <v>48424.25</v>
      </c>
    </row>
    <row r="7" spans="1:4" x14ac:dyDescent="0.25">
      <c r="A7" s="60"/>
      <c r="B7" s="60"/>
      <c r="C7" s="60"/>
      <c r="D7" s="60"/>
    </row>
    <row r="8" spans="1:4" x14ac:dyDescent="0.25">
      <c r="A8" s="60"/>
      <c r="B8" s="60"/>
      <c r="C8" s="60"/>
      <c r="D8" s="60"/>
    </row>
    <row r="9" spans="1:4" ht="52.5" customHeight="1" x14ac:dyDescent="0.25">
      <c r="A9" s="60"/>
      <c r="B9" s="60"/>
      <c r="C9" s="170" t="s">
        <v>113</v>
      </c>
      <c r="D9" s="170"/>
    </row>
  </sheetData>
  <mergeCells count="5">
    <mergeCell ref="A1:D1"/>
    <mergeCell ref="A2:D2"/>
    <mergeCell ref="A3:C3"/>
    <mergeCell ref="A6:C6"/>
    <mergeCell ref="C9:D9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D7EDD9B59CF04DB1B71E632961CEC9" ma:contentTypeVersion="8" ma:contentTypeDescription="Crie um novo documento." ma:contentTypeScope="" ma:versionID="3992b9391c60970811429be07aa12361">
  <xsd:schema xmlns:xsd="http://www.w3.org/2001/XMLSchema" xmlns:xs="http://www.w3.org/2001/XMLSchema" xmlns:p="http://schemas.microsoft.com/office/2006/metadata/properties" xmlns:ns2="94b5be6d-c1cf-40a9-a394-e00b3d50f624" targetNamespace="http://schemas.microsoft.com/office/2006/metadata/properties" ma:root="true" ma:fieldsID="a8dd77315c9fe7e5d02c2d801a04f848" ns2:_="">
    <xsd:import namespace="94b5be6d-c1cf-40a9-a394-e00b3d50f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5be6d-c1cf-40a9-a394-e00b3d50f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65295-6411-4150-80B1-89F64FA1C9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C1A46-9BA0-47E5-979E-5AA01B0CC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b5be6d-c1cf-40a9-a394-e00b3d50f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8D06E-DA2D-45D9-8646-7A7CDF4DF6BC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4b5be6d-c1cf-40a9-a394-e00b3d50f624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Grupo 1</vt:lpstr>
      <vt:lpstr>Grupo 2</vt:lpstr>
      <vt:lpstr>GRUPO 3</vt:lpstr>
      <vt:lpstr>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Antônio Carneiro Nobre</dc:creator>
  <cp:keywords/>
  <dc:description/>
  <cp:lastModifiedBy>Ideraldo Luiz Carvalho</cp:lastModifiedBy>
  <cp:revision>15</cp:revision>
  <cp:lastPrinted>2021-09-02T20:49:29Z</cp:lastPrinted>
  <dcterms:created xsi:type="dcterms:W3CDTF">2020-11-24T17:06:48Z</dcterms:created>
  <dcterms:modified xsi:type="dcterms:W3CDTF">2022-01-21T18:08:26Z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0x01010085D7EDD9B59CF04DB1B71E632961CEC9</vt:lpwstr>
  </property>
</Properties>
</file>