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codeName="EstaPastaDeTrabalho"/>
  <mc:AlternateContent xmlns:mc="http://schemas.openxmlformats.org/markup-compatibility/2006">
    <mc:Choice Requires="x15">
      <x15ac:absPath xmlns:x15ac="http://schemas.microsoft.com/office/spreadsheetml/2010/11/ac" url="W:\SUCOP\SECOMP\1. INSTRUÇÃO DE PROCESSOS\2022\Licitações\0003206-05.2022 Crachas e acessórios\"/>
    </mc:Choice>
  </mc:AlternateContent>
  <xr:revisionPtr revIDLastSave="0" documentId="13_ncr:1_{227D0291-DD03-400A-8459-58C06517A7C7}" xr6:coauthVersionLast="47" xr6:coauthVersionMax="47" xr10:uidLastSave="{00000000-0000-0000-0000-000000000000}"/>
  <bookViews>
    <workbookView xWindow="28680" yWindow="-120" windowWidth="29040" windowHeight="15840" tabRatio="920" xr2:uid="{00000000-000D-0000-FFFF-FFFF00000000}"/>
  </bookViews>
  <sheets>
    <sheet name="LOTE 1" sheetId="83" r:id="rId1"/>
    <sheet name="LOTE 2" sheetId="87" r:id="rId2"/>
    <sheet name="Item 14 (2)" sheetId="89" r:id="rId3"/>
    <sheet name="GRUPO - 19" sheetId="54" state="hidden" r:id="rId4"/>
    <sheet name="TOTAL" sheetId="48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3" i="87" l="1"/>
  <c r="L43" i="87"/>
  <c r="J43" i="87"/>
  <c r="N46" i="87" s="1"/>
  <c r="E15" i="87"/>
  <c r="E14" i="87"/>
  <c r="P34" i="83"/>
  <c r="Q34" i="83" s="1"/>
  <c r="M34" i="83"/>
  <c r="P61" i="83"/>
  <c r="C18" i="83"/>
  <c r="C17" i="83"/>
  <c r="N34" i="83"/>
  <c r="L34" i="83"/>
  <c r="J34" i="83"/>
  <c r="C7" i="89"/>
  <c r="P18" i="89"/>
  <c r="Q18" i="89" s="1"/>
  <c r="Q24" i="89" s="1"/>
  <c r="C6" i="48" s="1"/>
  <c r="P65" i="87"/>
  <c r="J18" i="89"/>
  <c r="C11" i="89"/>
  <c r="C8" i="89"/>
  <c r="I18" i="87"/>
  <c r="I15" i="87"/>
  <c r="I14" i="87"/>
  <c r="N65" i="87"/>
  <c r="N70" i="87"/>
  <c r="M65" i="87"/>
  <c r="P59" i="87"/>
  <c r="I11" i="87"/>
  <c r="I8" i="87"/>
  <c r="I7" i="87"/>
  <c r="N64" i="87"/>
  <c r="N60" i="87"/>
  <c r="N59" i="87"/>
  <c r="M60" i="87"/>
  <c r="M63" i="87"/>
  <c r="M62" i="87"/>
  <c r="M61" i="87"/>
  <c r="M70" i="87"/>
  <c r="M69" i="87"/>
  <c r="M68" i="87"/>
  <c r="M67" i="87"/>
  <c r="M66" i="87"/>
  <c r="Q52" i="87"/>
  <c r="P47" i="87"/>
  <c r="P52" i="87"/>
  <c r="G18" i="87"/>
  <c r="G15" i="87"/>
  <c r="G14" i="87"/>
  <c r="N58" i="87"/>
  <c r="N52" i="87"/>
  <c r="M58" i="87"/>
  <c r="M57" i="87"/>
  <c r="M56" i="87"/>
  <c r="M55" i="87"/>
  <c r="M54" i="87"/>
  <c r="M53" i="87"/>
  <c r="N47" i="87"/>
  <c r="G11" i="87"/>
  <c r="G8" i="87"/>
  <c r="G7" i="87"/>
  <c r="M50" i="87"/>
  <c r="M49" i="87"/>
  <c r="M48" i="87"/>
  <c r="N51" i="87"/>
  <c r="P38" i="87"/>
  <c r="P28" i="87"/>
  <c r="Q34" i="87"/>
  <c r="P34" i="87"/>
  <c r="N42" i="87"/>
  <c r="N37" i="87"/>
  <c r="N38" i="87"/>
  <c r="E11" i="87"/>
  <c r="E8" i="87"/>
  <c r="E7" i="87"/>
  <c r="M42" i="87"/>
  <c r="M41" i="87"/>
  <c r="M40" i="87"/>
  <c r="M39" i="87"/>
  <c r="M37" i="87"/>
  <c r="N34" i="87"/>
  <c r="M35" i="87"/>
  <c r="M34" i="87"/>
  <c r="M36" i="87"/>
  <c r="N28" i="87"/>
  <c r="M29" i="87"/>
  <c r="P48" i="83"/>
  <c r="C11" i="87"/>
  <c r="C8" i="87"/>
  <c r="C7" i="87"/>
  <c r="L28" i="87"/>
  <c r="M28" i="87"/>
  <c r="P55" i="83"/>
  <c r="I21" i="83"/>
  <c r="I18" i="83"/>
  <c r="I17" i="83"/>
  <c r="F28" i="83"/>
  <c r="F25" i="83"/>
  <c r="F24" i="83"/>
  <c r="F18" i="83"/>
  <c r="F17" i="83"/>
  <c r="J48" i="83"/>
  <c r="N53" i="83"/>
  <c r="P42" i="83"/>
  <c r="C28" i="83"/>
  <c r="C25" i="83"/>
  <c r="C24" i="83"/>
  <c r="L48" i="83"/>
  <c r="C21" i="83"/>
  <c r="M30" i="87"/>
  <c r="M32" i="87"/>
  <c r="J28" i="87"/>
  <c r="J34" i="87"/>
  <c r="L34" i="87" s="1"/>
  <c r="K28" i="87"/>
  <c r="C15" i="87"/>
  <c r="C14" i="87"/>
  <c r="E18" i="87"/>
  <c r="C18" i="87"/>
  <c r="N43" i="87" l="1"/>
  <c r="C9" i="89"/>
  <c r="C10" i="89" s="1"/>
  <c r="L18" i="89"/>
  <c r="K18" i="89"/>
  <c r="M18" i="89" s="1"/>
  <c r="N49" i="83"/>
  <c r="N48" i="83"/>
  <c r="K34" i="87"/>
  <c r="E16" i="87"/>
  <c r="E17" i="87" s="1"/>
  <c r="I16" i="87"/>
  <c r="I17" i="87" s="1"/>
  <c r="I9" i="87"/>
  <c r="I10" i="87" s="1"/>
  <c r="G16" i="87"/>
  <c r="G17" i="87" s="1"/>
  <c r="G9" i="87"/>
  <c r="G10" i="87" s="1"/>
  <c r="E9" i="87"/>
  <c r="E10" i="87" s="1"/>
  <c r="C16" i="87"/>
  <c r="C17" i="87" s="1"/>
  <c r="C9" i="87"/>
  <c r="C10" i="87" s="1"/>
  <c r="M23" i="89" l="1"/>
  <c r="M22" i="89"/>
  <c r="M21" i="89"/>
  <c r="M20" i="89"/>
  <c r="M19" i="89"/>
  <c r="N41" i="83" l="1"/>
  <c r="K34" i="83" l="1"/>
  <c r="J65" i="87"/>
  <c r="K65" i="87" s="1"/>
  <c r="M41" i="83" l="1"/>
  <c r="F21" i="83"/>
  <c r="F26" i="83" l="1"/>
  <c r="F27" i="83" s="1"/>
  <c r="C19" i="83"/>
  <c r="C20" i="83" s="1"/>
  <c r="F19" i="83"/>
  <c r="F20" i="83" s="1"/>
  <c r="I19" i="83"/>
  <c r="I20" i="83" s="1"/>
  <c r="C26" i="83"/>
  <c r="C27" i="83" s="1"/>
  <c r="J61" i="83" l="1"/>
  <c r="N62" i="83" l="1"/>
  <c r="N67" i="83"/>
  <c r="N66" i="83"/>
  <c r="K61" i="83"/>
  <c r="N61" i="83"/>
  <c r="Q65" i="87"/>
  <c r="L65" i="87"/>
  <c r="Q59" i="87"/>
  <c r="J59" i="87"/>
  <c r="K59" i="87" s="1"/>
  <c r="J52" i="87"/>
  <c r="Q47" i="87"/>
  <c r="J47" i="87"/>
  <c r="K47" i="87" s="1"/>
  <c r="Q43" i="87"/>
  <c r="K43" i="87"/>
  <c r="J38" i="87"/>
  <c r="K38" i="87" s="1"/>
  <c r="Q28" i="87"/>
  <c r="J42" i="83"/>
  <c r="Q55" i="83"/>
  <c r="J55" i="83"/>
  <c r="N55" i="83" s="1"/>
  <c r="M46" i="87" l="1"/>
  <c r="N46" i="83"/>
  <c r="N47" i="83"/>
  <c r="K42" i="83"/>
  <c r="M67" i="83"/>
  <c r="M66" i="83"/>
  <c r="Q71" i="87"/>
  <c r="C5" i="48" s="1"/>
  <c r="K48" i="83"/>
  <c r="N54" i="83"/>
  <c r="N42" i="83"/>
  <c r="L52" i="87"/>
  <c r="K52" i="87"/>
  <c r="L55" i="83"/>
  <c r="K55" i="83"/>
  <c r="L38" i="87"/>
  <c r="M38" i="87" s="1"/>
  <c r="M45" i="87"/>
  <c r="L47" i="87"/>
  <c r="L42" i="83"/>
  <c r="L59" i="87"/>
  <c r="Q61" i="83"/>
  <c r="L61" i="83"/>
  <c r="M44" i="87" l="1"/>
  <c r="M65" i="83"/>
  <c r="M64" i="83"/>
  <c r="M63" i="83"/>
  <c r="M62" i="83"/>
  <c r="M61" i="83"/>
  <c r="M60" i="83"/>
  <c r="M59" i="83"/>
  <c r="M58" i="83"/>
  <c r="M57" i="83"/>
  <c r="M56" i="83"/>
  <c r="M55" i="83"/>
  <c r="M46" i="83"/>
  <c r="M47" i="83"/>
  <c r="M45" i="83"/>
  <c r="M44" i="83"/>
  <c r="M43" i="83"/>
  <c r="M42" i="83"/>
  <c r="M48" i="83"/>
  <c r="M49" i="83"/>
  <c r="M54" i="83"/>
  <c r="M53" i="83"/>
  <c r="M52" i="83"/>
  <c r="M51" i="83"/>
  <c r="M50" i="83"/>
  <c r="M59" i="87"/>
  <c r="M64" i="87"/>
  <c r="M51" i="87"/>
  <c r="M47" i="87"/>
  <c r="M43" i="87"/>
  <c r="M33" i="87"/>
  <c r="M31" i="87"/>
  <c r="M52" i="87"/>
  <c r="Q48" i="83" l="1"/>
  <c r="Q42" i="83"/>
  <c r="Q68" i="83" l="1"/>
  <c r="C4" i="48" s="1"/>
  <c r="C7" i="48" s="1"/>
  <c r="G5" i="54" l="1"/>
  <c r="G4" i="54" l="1"/>
  <c r="G3" i="54"/>
  <c r="G6" i="54" l="1"/>
  <c r="M40" i="83" l="1"/>
  <c r="M39" i="83"/>
  <c r="M37" i="83"/>
  <c r="M36" i="83"/>
  <c r="M35" i="83"/>
  <c r="M38" i="83"/>
</calcChain>
</file>

<file path=xl/sharedStrings.xml><?xml version="1.0" encoding="utf-8"?>
<sst xmlns="http://schemas.openxmlformats.org/spreadsheetml/2006/main" count="1086" uniqueCount="219">
  <si>
    <t>LEVANTAMENTO/GERENCIAMENTO DE RISCOS:</t>
  </si>
  <si>
    <t> </t>
  </si>
  <si>
    <t>Seção  de Compras - SECOMP /SUCOP / SAD</t>
  </si>
  <si>
    <t>OBSERVAÇÕES IMPORTANTES PARA LEVANTAMENTO DE RISCOS:</t>
  </si>
  <si>
    <t>RESPOSTA:</t>
  </si>
  <si>
    <t>Processo SEI n. 0003206-05.2022.4.90.8000</t>
  </si>
  <si>
    <t xml:space="preserve">1. </t>
  </si>
  <si>
    <t>Prazo de entrega diferenciado?</t>
  </si>
  <si>
    <t>NÃO</t>
  </si>
  <si>
    <t>Objeto: Aquisição de insumos para impressão de crachás funcionais e acessórios</t>
  </si>
  <si>
    <t>2.</t>
  </si>
  <si>
    <t>Garantia adicional fora a do produto?</t>
  </si>
  <si>
    <t>Servidor Responsável: Armindo Dias Filho</t>
  </si>
  <si>
    <t>3.</t>
  </si>
  <si>
    <t>Há serviços de instalação incluído?</t>
  </si>
  <si>
    <t>4.</t>
  </si>
  <si>
    <t>O produto comercializado em dólar?</t>
  </si>
  <si>
    <t>MAPA COMPARATIVO DE PREÇOS</t>
  </si>
  <si>
    <t>5.</t>
  </si>
  <si>
    <t>O valor estimado sugere contratação exclusiva para ME e EPP?</t>
  </si>
  <si>
    <t>SIM</t>
  </si>
  <si>
    <t>6.</t>
  </si>
  <si>
    <t>Há, pelo menos, 3 empresas ME e EPP participando da cotação?</t>
  </si>
  <si>
    <t>Critérios Estatísticos por item</t>
  </si>
  <si>
    <t>7.</t>
  </si>
  <si>
    <t>Há flagrante diferença de preços entre ME/EPP e ampla concorrência?</t>
  </si>
  <si>
    <t>8.</t>
  </si>
  <si>
    <t>Há indício de monopólio ?</t>
  </si>
  <si>
    <t>9.</t>
  </si>
  <si>
    <t>Há flagrante diferença de preços entre o mapa e o valor inicialmente orçado nos estudos tecnicos preliminares?</t>
  </si>
  <si>
    <t>ITEM: 01</t>
  </si>
  <si>
    <t>ITEM: 03</t>
  </si>
  <si>
    <t>ITEM: 05</t>
  </si>
  <si>
    <t>Critérios Estatísticos gerais</t>
  </si>
  <si>
    <t>10.</t>
  </si>
  <si>
    <t>Há notícias mercadológicas que indiquema ausência de matéria prima no mercado e/ou aumento expressivo de preços em mídias oficiais?</t>
  </si>
  <si>
    <t>MÉDIA</t>
  </si>
  <si>
    <t>Preços execessivamene elevados: superior a 30% da média do rol de preços validos</t>
  </si>
  <si>
    <t>11.</t>
  </si>
  <si>
    <t>Observar se os preços de internet não estão abarcando promoções temporais e/ou quantitativas que possam influcienciar no preço de forma. Foi incluído ainda o custos dos fretes</t>
  </si>
  <si>
    <t>DESVIO PADRÃO AMOSTRAL</t>
  </si>
  <si>
    <t>Inexequível: inferior a 70% da média do rol de preços validos</t>
  </si>
  <si>
    <t>COEFICIENTE DE VARIAÇÃO (%)</t>
  </si>
  <si>
    <t>GERENCIAMENTO DOS RISCOS:</t>
  </si>
  <si>
    <t>MÉTODO ESTATÍSCO</t>
  </si>
  <si>
    <t>Coeficiente de variação</t>
  </si>
  <si>
    <r>
      <t>*</t>
    </r>
    <r>
      <rPr>
        <sz val="11"/>
        <color rgb="FF000000"/>
        <rFont val="Calibri"/>
        <family val="2"/>
      </rPr>
      <t>Os riscos que influenciam diretemente na seleção do fornecedor devem ser encaminhados à Seção de Licitações.</t>
    </r>
  </si>
  <si>
    <t>PREÇO MÍNIMO</t>
  </si>
  <si>
    <r>
      <t>*</t>
    </r>
    <r>
      <rPr>
        <sz val="11"/>
        <color rgb="FF000000"/>
        <rFont val="Calibri"/>
        <family val="2"/>
      </rPr>
      <t xml:space="preserve"> Juntar aos autos a relação de possíveis fornecedores que foram consultados e não enviaram propostas.</t>
    </r>
  </si>
  <si>
    <t xml:space="preserve">&lt; </t>
  </si>
  <si>
    <r>
      <t>*</t>
    </r>
    <r>
      <rPr>
        <sz val="11"/>
        <color rgb="FF000000"/>
        <rFont val="Calibri"/>
        <family val="2"/>
      </rPr>
      <t>Observar se há proposta direta com fornecedor que também esteja fornecendo para a administração (ARP e contratos) em preço manifestamente inferior, com vistas ao questionamento e análise crítica.</t>
    </r>
  </si>
  <si>
    <t>ITEM: 02</t>
  </si>
  <si>
    <t>ITEM: 04</t>
  </si>
  <si>
    <t xml:space="preserve">&gt; </t>
  </si>
  <si>
    <t>MEDIANA</t>
  </si>
  <si>
    <t>ITEM</t>
  </si>
  <si>
    <t>ESPECIFICAÇÃO / FORMATO</t>
  </si>
  <si>
    <t>UND</t>
  </si>
  <si>
    <t>QTD.</t>
  </si>
  <si>
    <t>COTAÇÕES</t>
  </si>
  <si>
    <t>FONTE</t>
  </si>
  <si>
    <t>EMPRESAS</t>
  </si>
  <si>
    <t>PORTE</t>
  </si>
  <si>
    <t>VALOR
UNIT.</t>
  </si>
  <si>
    <t>MÉDIA
valores</t>
  </si>
  <si>
    <t>30% acima média</t>
  </si>
  <si>
    <t>&lt;
70% da média</t>
  </si>
  <si>
    <t>AVALIÇÃO</t>
  </si>
  <si>
    <t>OBSERVAÇÕES
AVALIAÇÃO</t>
  </si>
  <si>
    <t>MÉDIAS/MEDIANA</t>
  </si>
  <si>
    <t>Valor unit.</t>
  </si>
  <si>
    <t>Valor total</t>
  </si>
  <si>
    <t>Cartão de proximidade RFID (com chip), frequência de operação: 13,56MHz, material: PVC à prova d'água, memória: 1K byte EEPROM (768 bytes livres), durabilidade de escrita: 100.000 ciclos, padrão: ISO 14443 / 14443ª, dimensões: 85 mm x 54 mm x 0,9 mm.</t>
  </si>
  <si>
    <t>Unid</t>
  </si>
  <si>
    <t>https://www.lojarfid.com.br/ Acesso em: 19/01/2023</t>
  </si>
  <si>
    <t>DOMINIO AMPLO</t>
  </si>
  <si>
    <t xml:space="preserve">Leomar P. F. Serv. Com. Eletrônico             32.081.757/0001-43          </t>
  </si>
  <si>
    <t>ME</t>
  </si>
  <si>
    <t xml:space="preserve"> Da média dos preços obtidos
 </t>
  </si>
  <si>
    <t>https://www.ellimax.com.br/Cartao_Rfid_Mifare_50                Acesso em: 19/01/2023</t>
  </si>
  <si>
    <t>C. A. MIELE - ELLIMAX Tecnologia                   17.856.298/0001-39</t>
  </si>
  <si>
    <t>Instituto Fed. Educ, C. Tec MG    Dispensa n. 37/2022</t>
  </si>
  <si>
    <t xml:space="preserve"> Comprasnet / outros </t>
  </si>
  <si>
    <t>Viacard Soluções em Ident. LTDA               35.663.747/0001-04</t>
  </si>
  <si>
    <t>Fundação Universidade do MA     Ata P. E. n. 36/2022</t>
  </si>
  <si>
    <t>F. C. Lago LTDA                                      45.136.137/0001-06</t>
  </si>
  <si>
    <t>EPP</t>
  </si>
  <si>
    <t>Proposta Comercial</t>
  </si>
  <si>
    <t>Fornecedor</t>
  </si>
  <si>
    <t>CARDCOM Sol. Tecnol. LTDA  06.015.223/0001-09</t>
  </si>
  <si>
    <t xml:space="preserve">Levit Com. Imp. Export. Prod. Tecnologicos LTDA                                              11.994.821/0001-07                </t>
  </si>
  <si>
    <t>Assembleia Leg. Do Ceará           Ata P. E. n. 70/2022</t>
  </si>
  <si>
    <t>B. Rocha Negreiros Com de Embalagens      32.874.579/0001-08</t>
  </si>
  <si>
    <r>
      <t>Rafael W</t>
    </r>
    <r>
      <rPr>
        <sz val="11"/>
        <rFont val="Arial"/>
        <family val="2"/>
      </rPr>
      <t>. Paganini Mug In Box Presentes Criativos</t>
    </r>
    <r>
      <rPr>
        <sz val="12"/>
        <rFont val="Calibri"/>
        <family val="2"/>
        <scheme val="minor"/>
      </rPr>
      <t xml:space="preserve">                                      35.332.414/0001-00</t>
    </r>
  </si>
  <si>
    <t xml:space="preserve">Superior a média dos preços obtidos - </t>
  </si>
  <si>
    <t>Crachás funcionais em PVC (100%) com fundo branco, no tamanho 85 mm x 54 mm x 0,76 mm. Os crachás deverão ser autoadesivos para fixação nos cartões de proximidade.</t>
  </si>
  <si>
    <t>https://d-cordao-e-crachas.lojaintegrada.com.br        Acesso em: 19/01/2023</t>
  </si>
  <si>
    <t>Dagmar francisco da Silva ME 17.591.412/0001-46</t>
  </si>
  <si>
    <t>https://www.macplastic.com.br/                                  Acesso em: 19/01/2023</t>
  </si>
  <si>
    <t>Ademir Dias Alves                                      39.015.896/0001-18</t>
  </si>
  <si>
    <t>Superintendência Serv. Penitenciários - RS                  Dispensa Edital 1529/2022</t>
  </si>
  <si>
    <t>Comprasnete / outros</t>
  </si>
  <si>
    <t xml:space="preserve">Macrocenter Multi Com. Sedrv. LTDA         24.315.151/0001-05 </t>
  </si>
  <si>
    <t>Super. Est. Compras e Licitações RO                          Ata P. E. 611/2022</t>
  </si>
  <si>
    <t>Evolua Tec. Com. Serv. Eireli</t>
  </si>
  <si>
    <t xml:space="preserve">	
Protetor rígido para crachá em PVC, transparente, vertical, com abertura na parte superior para fixação de porta-crachá retrátil ou prendedor para crachá, tipo jacaré. As dimensões deverão ser exatas para receber o crachá fixado no cartão de proximidades (itens 1.1 e 1.2)</t>
  </si>
  <si>
    <t>Univ. Federal Bahia                           Ata P. E. n. 19/2022</t>
  </si>
  <si>
    <t>Graviteon F. Mat. Imp. Div. Eireli</t>
  </si>
  <si>
    <t>Da média dos preços obtidos</t>
  </si>
  <si>
    <t>https://www.elo7.com.br/     Acesso em: 19/01/2023</t>
  </si>
  <si>
    <t>Elo7 Serviços de Informática Ltda / 05.845.791/0001-74</t>
  </si>
  <si>
    <t>DEMAIS</t>
  </si>
  <si>
    <t>Instituto Fed. Educ, C. Tec Amapá    Ata P. E. n. 17/2022</t>
  </si>
  <si>
    <t>C.L.C. MAUES EIRELI                              23.085.871/0001-50</t>
  </si>
  <si>
    <r>
      <rPr>
        <sz val="12"/>
        <color rgb="FF000000"/>
        <rFont val="Calibri"/>
        <family val="2"/>
      </rPr>
      <t>Rafael W</t>
    </r>
    <r>
      <rPr>
        <sz val="11"/>
        <color rgb="FF000000"/>
        <rFont val="Arial"/>
        <family val="2"/>
      </rPr>
      <t>. Paganini Mug In Box Presentes Criativos</t>
    </r>
    <r>
      <rPr>
        <sz val="12"/>
        <color rgb="FF000000"/>
        <rFont val="Calibri"/>
        <family val="2"/>
      </rPr>
      <t xml:space="preserve">  CNPJ: 35.332.414/0001-00</t>
    </r>
  </si>
  <si>
    <t>Porta-crachá retrátil, também conhecido como roller clip ou clip retrátil, que, através de cordão extensor retrátil, permite que o crachá seja movimentado a até 80 cm de distância do usuário, sem que ele seja removido ou separado do dispositivo. O cordão extensor é recolhido automaticamente, uma vez que o crachá seja solto, ou à medida que é reaproximado do dispositivo. Possui presilha metálica em sua face posterior para fixação a bolsos, cintas, cordão e outros, e argola metálica e pino de plástico, com alça transparente e botão de pressão na parte inferior, fixado ao fio de nylon. Confeccionado em plástico na cor preta, com 30 mm de diâmetro e 10 mm de espessura. Deverá ser fixada etiqueta resinada com impressão digital de 19mm ou 20mm de diâmetro, com o logotipo do CJF, conforme modelo existente no CJF.</t>
  </si>
  <si>
    <t>Grupamento de Apoio do DF     Ata P. E. n. 68/2022</t>
  </si>
  <si>
    <t>Idromo Com. EIRELI                                 17.791.755/0001-54</t>
  </si>
  <si>
    <t>SAAE de Lucas Rio Verde MT     Ata P. E. 49/2022</t>
  </si>
  <si>
    <t>Rosalino Melo dos Santos ME     14.414.382/0001-04</t>
  </si>
  <si>
    <t>https://www.acmmaq.com.br/carrinho/index                      Acesso em: 19/01/2023</t>
  </si>
  <si>
    <t>ABDOM Com. Máquinas LTDA                   01.610.174/0001-39</t>
  </si>
  <si>
    <t>https://printercardshop.com.br/                                                                       Acesso em: 19/01/2023</t>
  </si>
  <si>
    <t>Rosano Technology Industria, Comercio E Servicos      02.059.827/0002-87</t>
  </si>
  <si>
    <t>Prendedor para crachá, tipo jacaré, com presilha metálica, alça plástica em pvc transparente e botão de pressão metálico.</t>
  </si>
  <si>
    <t>Proposta do fornecedor</t>
  </si>
  <si>
    <t>https://loja.curitibacrachas.com.br/                                    Acesso em: 19/01/2023</t>
  </si>
  <si>
    <t>Rio &amp; Mondial Com. Serv. LTDA                17.658.984/0001-03</t>
  </si>
  <si>
    <t>https://www.marpax.com.br/Acesso em: 19/01/2023</t>
  </si>
  <si>
    <t>MARPAX Com. Digital LTDA                      07.738.481/0001-86</t>
  </si>
  <si>
    <t>Universidade Fed. Bahia       Ata P. E. n. 19/2022</t>
  </si>
  <si>
    <t>B DO C CORDEIRO ELVEDOSA                      00.796.707/0001-56</t>
  </si>
  <si>
    <t>Tribunal Reg. Federal 1ª Região      Dispensa n. 31/2022</t>
  </si>
  <si>
    <t>Fabrício Rachadel Costa                         33.618.396/0001-94</t>
  </si>
  <si>
    <t>https://printercardshop.com.br/                                                                       Acesso em: 18/01/2023</t>
  </si>
  <si>
    <t>Rosano Technology Industria, Comercio E Servicos  02.059.827/0002-87</t>
  </si>
  <si>
    <t>Superior a média dos preços obtidos - DESCONSIDERADO</t>
  </si>
  <si>
    <t>TOTAL</t>
  </si>
  <si>
    <t>ITEM: 06</t>
  </si>
  <si>
    <t>ITEM: 08</t>
  </si>
  <si>
    <t>ITEM: 10</t>
  </si>
  <si>
    <t>ITEM: 12</t>
  </si>
  <si>
    <t>ITEM: 07</t>
  </si>
  <si>
    <t>ITEM: 09</t>
  </si>
  <si>
    <t>ITEM: 11</t>
  </si>
  <si>
    <t>ITEM: 13</t>
  </si>
  <si>
    <t>30% acima /média</t>
  </si>
  <si>
    <t>&lt; 70% da media</t>
  </si>
  <si>
    <t xml:space="preserve">	
Cordão porta-crachá em poliéster acetinado personalizado, na cor preta, medindo 11 mm x 800 mm, prendedor tipo argola metálica e 5 impressões de alta qualidade, de cada lado, na cor amarela, com os dizeres: CONSELHO DA JUSTIÇA FEDERAL (letras maiúsculas) conforme modelo existente no CJF.</t>
  </si>
  <si>
    <t xml:space="preserve">abaixo da  média dos preços obtidos 
</t>
  </si>
  <si>
    <t>Centro Fed. Educ. Tec. MG         Dispensa n. 160/2022</t>
  </si>
  <si>
    <t>Comprasnet / outros</t>
  </si>
  <si>
    <t>Eveni da Silva Brito                 08.086.600/0001-26</t>
  </si>
  <si>
    <t>Cons. Ref. Rep. Estado RS       Ata. P. E. n. 12/2022</t>
  </si>
  <si>
    <t xml:space="preserve">Alfredo Ilges Neto                    89.686.786/0001-56                   </t>
  </si>
  <si>
    <t xml:space="preserve">	
Cordão porta-crachá em poliéster acetinado personalizado, na cor preta, medindo 20 mm x 850 cm, com trava de segurança metálica, prendedor tipo mosquete e 5 impressões de alta qualidade, de cada lado, na cor branca, com os dizeres: Centro de Estudos Judiciários (somente as iniciais maiúsculas – fonte Calibri Bolt)</t>
  </si>
  <si>
    <t>Cordão porta-crachá em poliéster acetinado personalizado, na cor verde florescente, medindo 20 mm x 850 cm, prendedor tipo mosquete e 5 impressões de alta qualidade, de cada lado, na cor branca, com os dizeres: Centro de Estudos Judiciários (somente as iniciais maiúsculas – fonte Calibri Bolt)</t>
  </si>
  <si>
    <t>Superint. Estadual do MS-AM       Dispensa n. 1/2022</t>
  </si>
  <si>
    <t>Nabio Oliveira Duarte             08.413.624/0001-42</t>
  </si>
  <si>
    <t xml:space="preserve">	
Cordão porta-crachá em poliéster acetinado personalizado, na cor vermelha, medindo 20 mm x 850 cm, prendedor tipo mosquete e 5 impressões de alta qualidade, de cada lado, na cor branca, com os dizeres: Centro de Estudos Judiciários (somente as iniciais maiúsculas – fonte Calibri Bolt)</t>
  </si>
  <si>
    <r>
      <rPr>
        <sz val="12"/>
        <color rgb="FF000000"/>
        <rFont val="Calibri"/>
        <family val="2"/>
      </rPr>
      <t>Rafael W</t>
    </r>
    <r>
      <rPr>
        <sz val="11"/>
        <color rgb="FF000000"/>
        <rFont val="Arial"/>
        <family val="2"/>
      </rPr>
      <t>. Paganini Mug In Box Presentes Criativos</t>
    </r>
    <r>
      <rPr>
        <sz val="12"/>
        <color rgb="FF000000"/>
        <rFont val="Calibri"/>
        <family val="2"/>
      </rPr>
      <t xml:space="preserve">      35.332.414/0001-00</t>
    </r>
  </si>
  <si>
    <t>abaixo da  média dos preços obtidos 
CONSIDERADO por não haver 3 preços válidos</t>
  </si>
  <si>
    <t>Cordão porta-crachá em poliéster acetinado personalizado, na cor amarela, medindo 20 mm x 850 cm, prendedor tipo mosquete e 5 impressões de alta qualidade, de cada lado, na cor preta, com os dizeres: Centro de Estudos Judiciários (somente as iniciais maiúsculas – fonte Calibri Bolt)</t>
  </si>
  <si>
    <t>CJF</t>
  </si>
  <si>
    <t>Cordão porta-crachá em poliéster acetinado personalizado, na cor branca, medindo 20 mm x 850 cm, prendedor tipo mosquete e 5 impressões de alta qualidade, de cada lado, na cor preta, com os dizeres: Centro de Estudos Judiciários (somente as iniciais maiúsculas – fonte Calibri Bolt)</t>
  </si>
  <si>
    <t>Min. Púb União                         Dispensa n. 1/2022</t>
  </si>
  <si>
    <t>KERP Soluções em Tecnologia EIRELI                       26.727.779/0001-35</t>
  </si>
  <si>
    <t>https://www.visualpvc.com.br/          Acesso em: 18/01/2023</t>
  </si>
  <si>
    <t>Visual Pvc Comercio e Servicos LTDA                                                                       34.574.109/0001-54</t>
  </si>
  <si>
    <t>https://www.360imprimir.com.br/     Acesso em: 18/01/2023</t>
  </si>
  <si>
    <t>360 Imprimir Composicao de Projetos Graficos Ltda                  21.902.826/0001-16</t>
  </si>
  <si>
    <t>Cordão porta-crachá em poliéster acetinado personalizado, na cor rosa escuro, medindo 20 mm x 850 cm, prendedor tipo mosquete e 5 impressões de alta qualidade, de cada lado, na cor branca, com os dizeres: Centro de Estudos Judiciários (somente as iniciais maiúsculas – fonte Calibri Bolt)</t>
  </si>
  <si>
    <t>https://www.mercadolivre.com.br                                                 Acesso em: 18/01/2023</t>
  </si>
  <si>
    <t>Mercadolivre.com Atividades de Internet LTDA   03.361.252/0001-34</t>
  </si>
  <si>
    <t>Cordão porta-crachá em poliéster acetinado personalizado, na cor azul escuro, medindo 20 mm x 850 cm, prendedor tipo mosquete e 5 impressões de alta qualidade, de cada lado, na cor branca, com os dizeres: Centro de Estudos Judiciários (somente as iniciais maiúsculas – fonte Calibri Bolt)</t>
  </si>
  <si>
    <t>Buscar preço publico</t>
  </si>
  <si>
    <t>https://www.360imprimir.com.br/     Acesso em: 19/01/2023</t>
  </si>
  <si>
    <t>360Imprimir Comp. Proj. Graf. LTDA   21.902.826/0001-16</t>
  </si>
  <si>
    <t>ITEM: 14</t>
  </si>
  <si>
    <t xml:space="preserve">&lt;    MÉDIA </t>
  </si>
  <si>
    <t>&gt;  MEDIANA</t>
  </si>
  <si>
    <t>Prefeitura de Sorriso           Dispensa 74/2022</t>
  </si>
  <si>
    <t>Antonia de Paula Bonfim 53794478134                          32.154.542/0001-05</t>
  </si>
  <si>
    <t>https://www.mercadolivre.com.br                                                 Acesso em: 25/10/2022</t>
  </si>
  <si>
    <t>-</t>
  </si>
  <si>
    <t>Dep. Aut. De Estradas de Rodagem - RS                       Dispensa Edital 283/2022</t>
  </si>
  <si>
    <t>Cheil . E. Serv. I. Exp LTDA             14.457.810/0001-86</t>
  </si>
  <si>
    <t>Rosano Technology Ind. Com. Serv.EIRELI                                                    02.059.827/0001-04</t>
  </si>
  <si>
    <t>https://www.amazon.com.br                                   Acesso em: 18/01/2023</t>
  </si>
  <si>
    <t>Amazon Serviços de Varejo do Brasil Ltda          15.436.940/0001-03</t>
  </si>
  <si>
    <t>https://printercardshop.com.br/                                                    Acesso em: 18/01/2023</t>
  </si>
  <si>
    <t>GRUPO 19 - MATERIAIS PARA VEDAÇÃO</t>
  </si>
  <si>
    <t>SINAPI</t>
  </si>
  <si>
    <t>ESPECIFICAÇÃO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</si>
  <si>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</si>
  <si>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</si>
  <si>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</si>
  <si>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</si>
  <si>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</si>
  <si>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</si>
  <si>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</si>
  <si>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</si>
  <si>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</si>
  <si>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</si>
  <si>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</si>
  <si>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Caixa</t>
  </si>
  <si>
    <t>https://www.leroymerlin.com.br/impermeabilizante-sika-top-107-cinza-argamassa-aditivo-18kg_86693376?store_code=23&amp;gclid=EAIaIQobChMIirud95f76wIVUw-RCh3fkQbJEAYYASABEgLGdfD_BwE</t>
  </si>
  <si>
    <t>TOTAL:</t>
  </si>
  <si>
    <t>TOTAL DOS GRUPOS/ITENS</t>
  </si>
  <si>
    <t>GRUPO/ITEM</t>
  </si>
  <si>
    <t>MODALIDADE</t>
  </si>
  <si>
    <t>Lote 1</t>
  </si>
  <si>
    <t>Lote 2</t>
  </si>
  <si>
    <t>Lote 3</t>
  </si>
  <si>
    <t>TOTAL - licitação</t>
  </si>
  <si>
    <t>MÉDIA simples dos preços válidos</t>
  </si>
  <si>
    <t>demais</t>
  </si>
  <si>
    <t xml:space="preserve">	
Ribbon original Smart CH 51</t>
  </si>
  <si>
    <r>
      <t>Observações</t>
    </r>
    <r>
      <rPr>
        <sz val="10"/>
        <color rgb="FF000000"/>
        <rFont val="Arial"/>
        <family val="2"/>
      </rPr>
      <t xml:space="preserve">:
</t>
    </r>
    <r>
      <rPr>
        <b/>
        <sz val="10"/>
        <color rgb="FF000000"/>
        <rFont val="Arial"/>
        <family val="2"/>
      </rPr>
      <t xml:space="preserve">1. </t>
    </r>
    <r>
      <rPr>
        <sz val="10"/>
        <color rgb="FF000000"/>
        <rFont val="Arial"/>
        <family val="2"/>
      </rPr>
      <t xml:space="preserve">O parâmetro utilizado na pesquisa foi com base em contratações similares de órgãos/entidades da Administração Pública; proposta de fornecedores; e preços de sítios eletrônicos e especializados, conforme os termos I, II, III e IV do art. 5º da IN n. 73/2020, do Ministério da Economia. 
</t>
    </r>
    <r>
      <rPr>
        <b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. As cotações que estão com a fonte na cor </t>
    </r>
    <r>
      <rPr>
        <sz val="10"/>
        <color theme="4" tint="0.39997558519241921"/>
        <rFont val="Arial"/>
        <family val="2"/>
      </rPr>
      <t>azul</t>
    </r>
    <r>
      <rPr>
        <sz val="10"/>
        <color rgb="FF000000"/>
        <rFont val="Arial"/>
        <family val="2"/>
      </rPr>
      <t xml:space="preserve"> se referem a preços públicos.
33.  Ainda, conforme o Manual de Pesquisa de Preços do STJ, foram desconsiderados os que são superiores a 30% da media total (geral), assim como os inferiores a 70% da mesma média, inclusive os preços públicos, a despeito do disposto no citado manual, em razão de aplicar o mesmo entendimentos para preços que muito destoam da média, sejam inexequívei ou excessivo, salvo o item 9, que, apesar de ser avaliado como inexequível, foi considerado visto haver apenas dois valores válidos da série de preços obtidos.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</si>
</sst>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6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000000"/>
      <name val="Arial"/>
      <family val="2"/>
      <charset val="1"/>
    </font>
    <font>
      <b/>
      <sz val="15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rgb="FF0070C0"/>
      <name val="Open Sans"/>
      <family val="2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0"/>
      <name val="Open Sans"/>
      <family val="2"/>
    </font>
    <font>
      <sz val="11"/>
      <name val="Arial"/>
      <family val="2"/>
    </font>
    <font>
      <sz val="10"/>
      <color rgb="FF000000"/>
      <name val="Open Sans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</font>
    <font>
      <b/>
      <sz val="10"/>
      <name val="Open Sans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b/>
      <sz val="15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5"/>
      <color rgb="FF373545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C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4" tint="0.3999755851924192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rgb="FFFFFF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C7FFE6"/>
        <bgColor indexed="64"/>
      </patternFill>
    </fill>
    <fill>
      <patternFill patternType="solid">
        <fgColor rgb="FFE6EEF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C7E4DC"/>
        <bgColor rgb="FF000000"/>
      </patternFill>
    </fill>
  </fills>
  <borders count="1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6" fillId="9" borderId="0" applyNumberFormat="0" applyBorder="0" applyAlignment="0" applyProtection="0"/>
    <xf numFmtId="0" fontId="13" fillId="0" borderId="29" applyNumberFormat="0" applyFill="0" applyAlignment="0" applyProtection="0"/>
    <xf numFmtId="0" fontId="6" fillId="11" borderId="0" applyNumberFormat="0" applyBorder="0" applyAlignment="0" applyProtection="0"/>
    <xf numFmtId="0" fontId="18" fillId="0" borderId="33" applyNumberFormat="0" applyFill="0" applyAlignment="0" applyProtection="0"/>
    <xf numFmtId="9" fontId="6" fillId="0" borderId="0" applyFont="0" applyFill="0" applyBorder="0" applyAlignment="0" applyProtection="0"/>
    <xf numFmtId="0" fontId="19" fillId="12" borderId="0" applyNumberFormat="0" applyBorder="0" applyAlignment="0" applyProtection="0"/>
    <xf numFmtId="44" fontId="6" fillId="0" borderId="0" applyFont="0" applyFill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49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</cellStyleXfs>
  <cellXfs count="53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4" fillId="6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44" fontId="0" fillId="0" borderId="0" xfId="0" applyNumberFormat="1"/>
    <xf numFmtId="0" fontId="4" fillId="9" borderId="1" xfId="8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5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4" fontId="16" fillId="0" borderId="23" xfId="0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horizontal="left" vertical="center"/>
    </xf>
    <xf numFmtId="0" fontId="11" fillId="0" borderId="0" xfId="6" applyFont="1" applyFill="1" applyBorder="1" applyAlignment="1">
      <alignment vertical="center"/>
    </xf>
    <xf numFmtId="44" fontId="4" fillId="0" borderId="0" xfId="8" applyNumberFormat="1" applyFont="1" applyFill="1" applyBorder="1" applyAlignment="1">
      <alignment horizontal="center" vertical="center"/>
    </xf>
    <xf numFmtId="44" fontId="11" fillId="0" borderId="0" xfId="7" applyNumberFormat="1" applyFont="1" applyFill="1" applyBorder="1" applyAlignment="1">
      <alignment vertical="center"/>
    </xf>
    <xf numFmtId="0" fontId="11" fillId="7" borderId="1" xfId="6" applyFont="1" applyBorder="1" applyAlignment="1">
      <alignment vertical="center"/>
    </xf>
    <xf numFmtId="0" fontId="11" fillId="8" borderId="1" xfId="7" applyFont="1" applyBorder="1" applyAlignment="1">
      <alignment vertical="center"/>
    </xf>
    <xf numFmtId="44" fontId="0" fillId="0" borderId="0" xfId="0" applyNumberFormat="1" applyAlignment="1">
      <alignment vertical="center" wrapText="1"/>
    </xf>
    <xf numFmtId="44" fontId="16" fillId="2" borderId="1" xfId="0" applyNumberFormat="1" applyFont="1" applyFill="1" applyBorder="1" applyAlignment="1">
      <alignment horizontal="center" vertical="center"/>
    </xf>
    <xf numFmtId="44" fontId="16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11" borderId="38" xfId="10" applyFont="1" applyBorder="1"/>
    <xf numFmtId="0" fontId="6" fillId="11" borderId="28" xfId="10" applyBorder="1"/>
    <xf numFmtId="0" fontId="0" fillId="0" borderId="28" xfId="0" applyBorder="1"/>
    <xf numFmtId="0" fontId="0" fillId="0" borderId="40" xfId="0" applyBorder="1"/>
    <xf numFmtId="0" fontId="15" fillId="0" borderId="37" xfId="0" applyFont="1" applyBorder="1" applyAlignment="1">
      <alignment horizontal="left" vertical="center"/>
    </xf>
    <xf numFmtId="164" fontId="15" fillId="0" borderId="41" xfId="0" applyNumberFormat="1" applyFont="1" applyBorder="1" applyAlignment="1">
      <alignment horizontal="left"/>
    </xf>
    <xf numFmtId="2" fontId="15" fillId="0" borderId="41" xfId="0" applyNumberFormat="1" applyFont="1" applyBorder="1" applyAlignment="1">
      <alignment horizontal="left"/>
    </xf>
    <xf numFmtId="0" fontId="19" fillId="12" borderId="0" xfId="13" applyBorder="1" applyAlignment="1">
      <alignment horizontal="left"/>
    </xf>
    <xf numFmtId="0" fontId="19" fillId="12" borderId="41" xfId="13" applyBorder="1" applyAlignment="1">
      <alignment horizontal="left"/>
    </xf>
    <xf numFmtId="0" fontId="0" fillId="0" borderId="41" xfId="0" applyBorder="1"/>
    <xf numFmtId="0" fontId="4" fillId="11" borderId="37" xfId="10" applyFont="1" applyBorder="1"/>
    <xf numFmtId="0" fontId="6" fillId="11" borderId="0" xfId="10" applyBorder="1"/>
    <xf numFmtId="0" fontId="0" fillId="0" borderId="43" xfId="0" applyBorder="1"/>
    <xf numFmtId="0" fontId="0" fillId="0" borderId="30" xfId="0" applyBorder="1"/>
    <xf numFmtId="0" fontId="0" fillId="0" borderId="39" xfId="0" applyBorder="1"/>
    <xf numFmtId="44" fontId="26" fillId="2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44" fontId="26" fillId="2" borderId="4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textRotation="90" wrapText="1"/>
    </xf>
    <xf numFmtId="44" fontId="26" fillId="0" borderId="1" xfId="0" applyNumberFormat="1" applyFont="1" applyBorder="1" applyAlignment="1">
      <alignment horizontal="center" vertical="center"/>
    </xf>
    <xf numFmtId="44" fontId="28" fillId="2" borderId="2" xfId="0" applyNumberFormat="1" applyFont="1" applyFill="1" applyBorder="1" applyAlignment="1">
      <alignment horizontal="center" vertical="center"/>
    </xf>
    <xf numFmtId="9" fontId="17" fillId="13" borderId="37" xfId="12" applyFont="1" applyFill="1" applyBorder="1" applyAlignment="1">
      <alignment horizontal="center" vertical="center"/>
    </xf>
    <xf numFmtId="44" fontId="27" fillId="13" borderId="36" xfId="0" applyNumberFormat="1" applyFont="1" applyFill="1" applyBorder="1" applyAlignment="1">
      <alignment horizontal="center" vertical="center" wrapText="1"/>
    </xf>
    <xf numFmtId="44" fontId="27" fillId="13" borderId="46" xfId="0" applyNumberFormat="1" applyFont="1" applyFill="1" applyBorder="1" applyAlignment="1">
      <alignment horizontal="center" vertical="center" wrapText="1"/>
    </xf>
    <xf numFmtId="164" fontId="10" fillId="8" borderId="1" xfId="7" applyNumberFormat="1" applyBorder="1" applyAlignment="1">
      <alignment vertical="center"/>
    </xf>
    <xf numFmtId="44" fontId="15" fillId="2" borderId="26" xfId="14" applyFont="1" applyFill="1" applyBorder="1" applyAlignment="1">
      <alignment horizontal="right" vertical="center"/>
    </xf>
    <xf numFmtId="44" fontId="0" fillId="0" borderId="0" xfId="0" applyNumberFormat="1" applyAlignment="1">
      <alignment horizontal="center" vertical="center" wrapText="1"/>
    </xf>
    <xf numFmtId="44" fontId="27" fillId="13" borderId="45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0" fillId="0" borderId="37" xfId="0" applyBorder="1"/>
    <xf numFmtId="0" fontId="4" fillId="0" borderId="0" xfId="10" applyFont="1" applyFill="1" applyBorder="1"/>
    <xf numFmtId="0" fontId="6" fillId="0" borderId="0" xfId="10" applyFill="1" applyBorder="1"/>
    <xf numFmtId="0" fontId="19" fillId="0" borderId="0" xfId="13" applyFill="1" applyBorder="1" applyAlignment="1">
      <alignment horizontal="left"/>
    </xf>
    <xf numFmtId="0" fontId="4" fillId="0" borderId="37" xfId="10" applyFont="1" applyFill="1" applyBorder="1"/>
    <xf numFmtId="0" fontId="4" fillId="20" borderId="50" xfId="19" applyFont="1" applyBorder="1" applyAlignment="1">
      <alignment horizontal="left" vertical="center"/>
    </xf>
    <xf numFmtId="44" fontId="6" fillId="20" borderId="50" xfId="19" applyNumberFormat="1" applyBorder="1" applyAlignment="1">
      <alignment horizontal="center" vertical="center"/>
    </xf>
    <xf numFmtId="0" fontId="6" fillId="20" borderId="50" xfId="19" applyBorder="1"/>
    <xf numFmtId="9" fontId="33" fillId="17" borderId="0" xfId="16" applyNumberFormat="1" applyAlignment="1">
      <alignment horizontal="center" vertical="center"/>
    </xf>
    <xf numFmtId="9" fontId="32" fillId="16" borderId="0" xfId="15" applyNumberFormat="1" applyAlignment="1">
      <alignment horizontal="center" vertical="center"/>
    </xf>
    <xf numFmtId="44" fontId="6" fillId="20" borderId="0" xfId="19" quotePrefix="1" applyNumberFormat="1" applyAlignment="1">
      <alignment horizontal="left" vertical="center"/>
    </xf>
    <xf numFmtId="44" fontId="6" fillId="20" borderId="0" xfId="19" applyNumberFormat="1" applyBorder="1" applyAlignment="1">
      <alignment horizontal="center" vertical="top" wrapText="1"/>
    </xf>
    <xf numFmtId="9" fontId="6" fillId="0" borderId="0" xfId="18" applyNumberFormat="1" applyFill="1" applyAlignment="1">
      <alignment horizontal="center" vertical="center"/>
    </xf>
    <xf numFmtId="44" fontId="6" fillId="0" borderId="0" xfId="18" quotePrefix="1" applyNumberFormat="1" applyFill="1" applyAlignment="1">
      <alignment horizontal="left" vertical="center"/>
    </xf>
    <xf numFmtId="44" fontId="4" fillId="20" borderId="0" xfId="19" applyNumberFormat="1" applyFont="1" applyAlignment="1">
      <alignment horizontal="left" vertical="top"/>
    </xf>
    <xf numFmtId="44" fontId="6" fillId="20" borderId="0" xfId="19" applyNumberFormat="1" applyAlignment="1">
      <alignment horizontal="left" vertical="center"/>
    </xf>
    <xf numFmtId="44" fontId="6" fillId="20" borderId="0" xfId="19" applyNumberFormat="1" applyAlignment="1">
      <alignment horizontal="center" vertical="center"/>
    </xf>
    <xf numFmtId="44" fontId="15" fillId="0" borderId="0" xfId="0" quotePrefix="1" applyNumberFormat="1" applyFont="1" applyAlignment="1">
      <alignment horizontal="left" vertical="center"/>
    </xf>
    <xf numFmtId="9" fontId="34" fillId="18" borderId="49" xfId="17" applyNumberForma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5" fillId="0" borderId="52" xfId="9" applyFont="1" applyBorder="1" applyAlignment="1">
      <alignment horizontal="center"/>
    </xf>
    <xf numFmtId="0" fontId="35" fillId="0" borderId="0" xfId="9" applyFont="1" applyBorder="1" applyAlignment="1">
      <alignment horizontal="center"/>
    </xf>
    <xf numFmtId="0" fontId="18" fillId="0" borderId="33" xfId="11" applyFill="1" applyAlignment="1">
      <alignment horizontal="left" vertical="center"/>
    </xf>
    <xf numFmtId="0" fontId="18" fillId="0" borderId="33" xfId="11" applyFill="1"/>
    <xf numFmtId="0" fontId="18" fillId="0" borderId="33" xfId="11" applyFill="1" applyAlignment="1">
      <alignment horizontal="center" vertical="center"/>
    </xf>
    <xf numFmtId="44" fontId="18" fillId="0" borderId="33" xfId="11" applyNumberFormat="1" applyFill="1" applyAlignment="1">
      <alignment horizontal="center" vertical="center"/>
    </xf>
    <xf numFmtId="44" fontId="6" fillId="0" borderId="0" xfId="19" applyNumberFormat="1" applyFill="1" applyAlignment="1">
      <alignment horizontal="center" vertical="center"/>
    </xf>
    <xf numFmtId="44" fontId="25" fillId="2" borderId="2" xfId="0" applyNumberFormat="1" applyFont="1" applyFill="1" applyBorder="1" applyAlignment="1">
      <alignment horizontal="center" vertical="center" wrapText="1"/>
    </xf>
    <xf numFmtId="44" fontId="26" fillId="2" borderId="2" xfId="0" applyNumberFormat="1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4" fontId="26" fillId="2" borderId="2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9" fontId="27" fillId="13" borderId="36" xfId="12" applyFont="1" applyFill="1" applyBorder="1" applyAlignment="1">
      <alignment horizontal="center" vertical="center"/>
    </xf>
    <xf numFmtId="44" fontId="21" fillId="13" borderId="53" xfId="0" applyNumberFormat="1" applyFont="1" applyFill="1" applyBorder="1" applyAlignment="1">
      <alignment horizontal="left" vertical="top" wrapText="1"/>
    </xf>
    <xf numFmtId="44" fontId="0" fillId="13" borderId="53" xfId="0" applyNumberFormat="1" applyFill="1" applyBorder="1" applyAlignment="1">
      <alignment horizontal="left" vertical="top" wrapText="1"/>
    </xf>
    <xf numFmtId="0" fontId="36" fillId="0" borderId="52" xfId="9" applyFont="1" applyBorder="1" applyAlignment="1">
      <alignment horizontal="center"/>
    </xf>
    <xf numFmtId="0" fontId="36" fillId="0" borderId="0" xfId="9" applyFont="1" applyBorder="1" applyAlignment="1">
      <alignment horizontal="center"/>
    </xf>
    <xf numFmtId="44" fontId="6" fillId="20" borderId="0" xfId="19" applyNumberFormat="1" applyAlignment="1">
      <alignment horizontal="left" vertical="top"/>
    </xf>
    <xf numFmtId="0" fontId="16" fillId="2" borderId="2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44" fontId="26" fillId="2" borderId="1" xfId="0" applyNumberFormat="1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4" fontId="26" fillId="0" borderId="2" xfId="0" applyNumberFormat="1" applyFont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textRotation="90" wrapText="1"/>
    </xf>
    <xf numFmtId="44" fontId="26" fillId="0" borderId="4" xfId="0" applyNumberFormat="1" applyFont="1" applyBorder="1" applyAlignment="1">
      <alignment horizontal="center" vertical="center"/>
    </xf>
    <xf numFmtId="44" fontId="16" fillId="2" borderId="2" xfId="0" applyNumberFormat="1" applyFont="1" applyFill="1" applyBorder="1" applyAlignment="1">
      <alignment horizontal="center" vertical="center"/>
    </xf>
    <xf numFmtId="44" fontId="16" fillId="2" borderId="4" xfId="0" applyNumberFormat="1" applyFont="1" applyFill="1" applyBorder="1" applyAlignment="1">
      <alignment horizontal="center" vertical="center"/>
    </xf>
    <xf numFmtId="44" fontId="16" fillId="2" borderId="8" xfId="0" applyNumberFormat="1" applyFont="1" applyFill="1" applyBorder="1" applyAlignment="1">
      <alignment horizontal="center" vertical="center"/>
    </xf>
    <xf numFmtId="44" fontId="16" fillId="2" borderId="14" xfId="0" applyNumberFormat="1" applyFont="1" applyFill="1" applyBorder="1" applyAlignment="1">
      <alignment horizontal="center" vertical="center"/>
    </xf>
    <xf numFmtId="44" fontId="16" fillId="2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44" fontId="26" fillId="2" borderId="13" xfId="0" applyNumberFormat="1" applyFont="1" applyFill="1" applyBorder="1" applyAlignment="1">
      <alignment horizontal="center" vertical="center" wrapText="1"/>
    </xf>
    <xf numFmtId="9" fontId="27" fillId="13" borderId="46" xfId="12" applyFont="1" applyFill="1" applyBorder="1" applyAlignment="1">
      <alignment horizontal="center" vertical="center"/>
    </xf>
    <xf numFmtId="44" fontId="21" fillId="13" borderId="54" xfId="0" applyNumberFormat="1" applyFont="1" applyFill="1" applyBorder="1" applyAlignment="1">
      <alignment horizontal="left" vertical="top" wrapText="1"/>
    </xf>
    <xf numFmtId="0" fontId="25" fillId="0" borderId="5" xfId="0" applyFont="1" applyBorder="1" applyAlignment="1">
      <alignment horizontal="center" vertical="center" wrapText="1"/>
    </xf>
    <xf numFmtId="9" fontId="27" fillId="13" borderId="45" xfId="12" applyFont="1" applyFill="1" applyBorder="1" applyAlignment="1">
      <alignment horizontal="center" vertical="center"/>
    </xf>
    <xf numFmtId="44" fontId="15" fillId="13" borderId="56" xfId="0" applyNumberFormat="1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44" fontId="26" fillId="2" borderId="58" xfId="0" applyNumberFormat="1" applyFont="1" applyFill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44" fontId="26" fillId="2" borderId="58" xfId="0" applyNumberFormat="1" applyFont="1" applyFill="1" applyBorder="1" applyAlignment="1">
      <alignment horizontal="center" vertical="center"/>
    </xf>
    <xf numFmtId="0" fontId="26" fillId="2" borderId="65" xfId="0" applyFont="1" applyFill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44" fontId="26" fillId="2" borderId="65" xfId="0" applyNumberFormat="1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44" fontId="40" fillId="0" borderId="1" xfId="0" applyNumberFormat="1" applyFont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2" fillId="21" borderId="1" xfId="0" applyFont="1" applyFill="1" applyBorder="1" applyAlignment="1">
      <alignment vertical="center" wrapText="1"/>
    </xf>
    <xf numFmtId="0" fontId="43" fillId="0" borderId="65" xfId="0" applyFont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44" fontId="40" fillId="0" borderId="2" xfId="0" applyNumberFormat="1" applyFont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44" fontId="40" fillId="2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44" fontId="40" fillId="2" borderId="4" xfId="0" applyNumberFormat="1" applyFont="1" applyFill="1" applyBorder="1" applyAlignment="1">
      <alignment horizontal="center" vertical="center"/>
    </xf>
    <xf numFmtId="44" fontId="40" fillId="2" borderId="2" xfId="0" applyNumberFormat="1" applyFont="1" applyFill="1" applyBorder="1" applyAlignment="1">
      <alignment horizontal="center" vertical="center"/>
    </xf>
    <xf numFmtId="9" fontId="27" fillId="13" borderId="3" xfId="12" applyFont="1" applyFill="1" applyBorder="1" applyAlignment="1">
      <alignment horizontal="center" vertical="center"/>
    </xf>
    <xf numFmtId="9" fontId="27" fillId="13" borderId="22" xfId="12" applyFont="1" applyFill="1" applyBorder="1" applyAlignment="1">
      <alignment horizontal="center" vertical="center"/>
    </xf>
    <xf numFmtId="44" fontId="27" fillId="13" borderId="72" xfId="0" applyNumberFormat="1" applyFont="1" applyFill="1" applyBorder="1" applyAlignment="1">
      <alignment horizontal="center" vertical="center"/>
    </xf>
    <xf numFmtId="44" fontId="27" fillId="13" borderId="37" xfId="0" applyNumberFormat="1" applyFont="1" applyFill="1" applyBorder="1" applyAlignment="1">
      <alignment horizontal="center" vertical="center" wrapText="1"/>
    </xf>
    <xf numFmtId="9" fontId="27" fillId="13" borderId="73" xfId="12" applyFont="1" applyFill="1" applyBorder="1" applyAlignment="1">
      <alignment horizontal="center" vertical="center"/>
    </xf>
    <xf numFmtId="44" fontId="27" fillId="13" borderId="75" xfId="0" applyNumberFormat="1" applyFont="1" applyFill="1" applyBorder="1" applyAlignment="1">
      <alignment horizontal="center" vertical="center" wrapText="1"/>
    </xf>
    <xf numFmtId="9" fontId="27" fillId="13" borderId="76" xfId="12" applyFont="1" applyFill="1" applyBorder="1" applyAlignment="1">
      <alignment horizontal="center" vertical="center"/>
    </xf>
    <xf numFmtId="44" fontId="27" fillId="13" borderId="77" xfId="0" applyNumberFormat="1" applyFont="1" applyFill="1" applyBorder="1" applyAlignment="1">
      <alignment horizontal="center" vertical="center" wrapText="1"/>
    </xf>
    <xf numFmtId="44" fontId="0" fillId="13" borderId="78" xfId="0" applyNumberFormat="1" applyFill="1" applyBorder="1" applyAlignment="1">
      <alignment horizontal="left" vertical="top" wrapText="1"/>
    </xf>
    <xf numFmtId="44" fontId="21" fillId="13" borderId="79" xfId="0" applyNumberFormat="1" applyFont="1" applyFill="1" applyBorder="1" applyAlignment="1">
      <alignment horizontal="left" vertical="top" wrapText="1"/>
    </xf>
    <xf numFmtId="44" fontId="27" fillId="13" borderId="80" xfId="0" applyNumberFormat="1" applyFont="1" applyFill="1" applyBorder="1" applyAlignment="1">
      <alignment horizontal="center" vertical="center"/>
    </xf>
    <xf numFmtId="44" fontId="27" fillId="13" borderId="81" xfId="0" applyNumberFormat="1" applyFont="1" applyFill="1" applyBorder="1" applyAlignment="1">
      <alignment horizontal="center" vertical="center" wrapText="1"/>
    </xf>
    <xf numFmtId="44" fontId="21" fillId="13" borderId="82" xfId="0" applyNumberFormat="1" applyFont="1" applyFill="1" applyBorder="1" applyAlignment="1">
      <alignment horizontal="left" vertical="center" wrapText="1"/>
    </xf>
    <xf numFmtId="44" fontId="27" fillId="13" borderId="83" xfId="0" applyNumberFormat="1" applyFont="1" applyFill="1" applyBorder="1" applyAlignment="1">
      <alignment horizontal="center" vertical="center" wrapText="1"/>
    </xf>
    <xf numFmtId="9" fontId="27" fillId="13" borderId="84" xfId="12" applyFont="1" applyFill="1" applyBorder="1" applyAlignment="1">
      <alignment horizontal="center" vertical="center"/>
    </xf>
    <xf numFmtId="44" fontId="21" fillId="13" borderId="85" xfId="0" applyNumberFormat="1" applyFont="1" applyFill="1" applyBorder="1" applyAlignment="1">
      <alignment horizontal="left" vertical="center" wrapText="1"/>
    </xf>
    <xf numFmtId="44" fontId="21" fillId="13" borderId="54" xfId="0" applyNumberFormat="1" applyFont="1" applyFill="1" applyBorder="1" applyAlignment="1">
      <alignment horizontal="left" vertical="center" wrapText="1"/>
    </xf>
    <xf numFmtId="0" fontId="22" fillId="0" borderId="58" xfId="0" applyFont="1" applyBorder="1" applyAlignment="1">
      <alignment horizontal="center" vertical="center" wrapText="1"/>
    </xf>
    <xf numFmtId="0" fontId="40" fillId="2" borderId="58" xfId="0" applyFont="1" applyFill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44" fontId="40" fillId="2" borderId="58" xfId="0" applyNumberFormat="1" applyFont="1" applyFill="1" applyBorder="1" applyAlignment="1">
      <alignment horizontal="center" vertical="center"/>
    </xf>
    <xf numFmtId="0" fontId="37" fillId="0" borderId="66" xfId="0" applyFont="1" applyBorder="1" applyAlignment="1">
      <alignment horizontal="center" vertical="center" wrapText="1"/>
    </xf>
    <xf numFmtId="44" fontId="26" fillId="0" borderId="65" xfId="0" applyNumberFormat="1" applyFont="1" applyBorder="1" applyAlignment="1">
      <alignment horizontal="center" vertical="center"/>
    </xf>
    <xf numFmtId="9" fontId="27" fillId="13" borderId="92" xfId="12" applyFont="1" applyFill="1" applyBorder="1" applyAlignment="1">
      <alignment horizontal="center" vertical="center"/>
    </xf>
    <xf numFmtId="44" fontId="27" fillId="13" borderId="93" xfId="0" applyNumberFormat="1" applyFont="1" applyFill="1" applyBorder="1" applyAlignment="1">
      <alignment horizontal="center" vertical="center"/>
    </xf>
    <xf numFmtId="44" fontId="27" fillId="13" borderId="78" xfId="0" applyNumberFormat="1" applyFont="1" applyFill="1" applyBorder="1" applyAlignment="1">
      <alignment horizontal="center" vertical="center"/>
    </xf>
    <xf numFmtId="44" fontId="27" fillId="13" borderId="94" xfId="0" applyNumberFormat="1" applyFont="1" applyFill="1" applyBorder="1" applyAlignment="1">
      <alignment horizontal="center" vertical="center"/>
    </xf>
    <xf numFmtId="44" fontId="27" fillId="13" borderId="79" xfId="0" applyNumberFormat="1" applyFont="1" applyFill="1" applyBorder="1" applyAlignment="1">
      <alignment horizontal="center" vertical="center"/>
    </xf>
    <xf numFmtId="9" fontId="27" fillId="13" borderId="0" xfId="12" applyFont="1" applyFill="1" applyBorder="1" applyAlignment="1">
      <alignment horizontal="center" vertical="center"/>
    </xf>
    <xf numFmtId="44" fontId="21" fillId="13" borderId="95" xfId="0" applyNumberFormat="1" applyFont="1" applyFill="1" applyBorder="1" applyAlignment="1">
      <alignment horizontal="left" vertical="center" wrapText="1"/>
    </xf>
    <xf numFmtId="44" fontId="0" fillId="13" borderId="96" xfId="0" applyNumberFormat="1" applyFill="1" applyBorder="1" applyAlignment="1">
      <alignment horizontal="left" vertical="center" wrapText="1"/>
    </xf>
    <xf numFmtId="44" fontId="27" fillId="13" borderId="97" xfId="0" applyNumberFormat="1" applyFont="1" applyFill="1" applyBorder="1" applyAlignment="1">
      <alignment horizontal="center" vertical="center"/>
    </xf>
    <xf numFmtId="44" fontId="27" fillId="13" borderId="22" xfId="0" applyNumberFormat="1" applyFont="1" applyFill="1" applyBorder="1" applyAlignment="1">
      <alignment horizontal="center" vertical="center"/>
    </xf>
    <xf numFmtId="164" fontId="27" fillId="10" borderId="15" xfId="0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0" fillId="0" borderId="70" xfId="0" applyFont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40" fillId="2" borderId="27" xfId="0" applyFont="1" applyFill="1" applyBorder="1" applyAlignment="1">
      <alignment horizontal="center" vertical="center" wrapText="1"/>
    </xf>
    <xf numFmtId="0" fontId="26" fillId="2" borderId="66" xfId="0" applyFont="1" applyFill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textRotation="90" wrapText="1"/>
    </xf>
    <xf numFmtId="0" fontId="19" fillId="22" borderId="0" xfId="13" applyFill="1" applyBorder="1" applyAlignment="1">
      <alignment horizontal="left"/>
    </xf>
    <xf numFmtId="9" fontId="17" fillId="13" borderId="0" xfId="12" applyFont="1" applyFill="1" applyBorder="1" applyAlignment="1">
      <alignment horizontal="center" vertical="center"/>
    </xf>
    <xf numFmtId="44" fontId="27" fillId="13" borderId="99" xfId="0" applyNumberFormat="1" applyFont="1" applyFill="1" applyBorder="1" applyAlignment="1">
      <alignment horizontal="center" vertical="center" wrapText="1"/>
    </xf>
    <xf numFmtId="44" fontId="27" fillId="13" borderId="100" xfId="0" applyNumberFormat="1" applyFont="1" applyFill="1" applyBorder="1" applyAlignment="1">
      <alignment horizontal="center" vertical="center" wrapText="1"/>
    </xf>
    <xf numFmtId="44" fontId="15" fillId="13" borderId="102" xfId="0" applyNumberFormat="1" applyFont="1" applyFill="1" applyBorder="1" applyAlignment="1">
      <alignment horizontal="center" vertical="center" wrapText="1"/>
    </xf>
    <xf numFmtId="44" fontId="15" fillId="13" borderId="77" xfId="0" applyNumberFormat="1" applyFont="1" applyFill="1" applyBorder="1" applyAlignment="1">
      <alignment horizontal="center" vertical="center" wrapText="1"/>
    </xf>
    <xf numFmtId="44" fontId="20" fillId="13" borderId="95" xfId="0" applyNumberFormat="1" applyFont="1" applyFill="1" applyBorder="1" applyAlignment="1">
      <alignment horizontal="center" vertical="center" wrapText="1"/>
    </xf>
    <xf numFmtId="44" fontId="15" fillId="13" borderId="103" xfId="0" applyNumberFormat="1" applyFont="1" applyFill="1" applyBorder="1" applyAlignment="1">
      <alignment horizontal="center" vertical="center" wrapText="1"/>
    </xf>
    <xf numFmtId="44" fontId="15" fillId="13" borderId="104" xfId="0" applyNumberFormat="1" applyFont="1" applyFill="1" applyBorder="1" applyAlignment="1">
      <alignment horizontal="center" vertical="center"/>
    </xf>
    <xf numFmtId="44" fontId="0" fillId="13" borderId="95" xfId="0" applyNumberFormat="1" applyFill="1" applyBorder="1" applyAlignment="1">
      <alignment horizontal="left" vertical="top" wrapText="1"/>
    </xf>
    <xf numFmtId="44" fontId="15" fillId="13" borderId="105" xfId="0" applyNumberFormat="1" applyFont="1" applyFill="1" applyBorder="1" applyAlignment="1">
      <alignment horizontal="center" vertical="center"/>
    </xf>
    <xf numFmtId="9" fontId="17" fillId="13" borderId="84" xfId="12" applyFont="1" applyFill="1" applyBorder="1" applyAlignment="1">
      <alignment horizontal="center" vertical="center"/>
    </xf>
    <xf numFmtId="44" fontId="20" fillId="13" borderId="85" xfId="0" applyNumberFormat="1" applyFont="1" applyFill="1" applyBorder="1" applyAlignment="1">
      <alignment horizontal="center" vertical="center" wrapText="1"/>
    </xf>
    <xf numFmtId="44" fontId="17" fillId="13" borderId="0" xfId="0" applyNumberFormat="1" applyFont="1" applyFill="1" applyAlignment="1">
      <alignment horizontal="center" vertical="center"/>
    </xf>
    <xf numFmtId="44" fontId="15" fillId="13" borderId="99" xfId="0" applyNumberFormat="1" applyFont="1" applyFill="1" applyBorder="1" applyAlignment="1">
      <alignment horizontal="center" vertical="center" wrapText="1"/>
    </xf>
    <xf numFmtId="9" fontId="27" fillId="13" borderId="98" xfId="12" applyFont="1" applyFill="1" applyBorder="1" applyAlignment="1">
      <alignment horizontal="center" vertical="center"/>
    </xf>
    <xf numFmtId="44" fontId="0" fillId="13" borderId="96" xfId="0" applyNumberFormat="1" applyFill="1" applyBorder="1" applyAlignment="1">
      <alignment horizontal="left" vertical="top" wrapText="1"/>
    </xf>
    <xf numFmtId="44" fontId="15" fillId="13" borderId="100" xfId="0" applyNumberFormat="1" applyFont="1" applyFill="1" applyBorder="1" applyAlignment="1">
      <alignment horizontal="center" vertical="center" wrapText="1"/>
    </xf>
    <xf numFmtId="44" fontId="17" fillId="13" borderId="95" xfId="0" applyNumberFormat="1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 wrapText="1"/>
    </xf>
    <xf numFmtId="44" fontId="41" fillId="2" borderId="2" xfId="0" applyNumberFormat="1" applyFont="1" applyFill="1" applyBorder="1" applyAlignment="1">
      <alignment horizontal="center" vertical="center"/>
    </xf>
    <xf numFmtId="0" fontId="45" fillId="23" borderId="40" xfId="0" applyFont="1" applyFill="1" applyBorder="1" applyAlignment="1">
      <alignment wrapText="1"/>
    </xf>
    <xf numFmtId="44" fontId="27" fillId="13" borderId="3" xfId="0" applyNumberFormat="1" applyFont="1" applyFill="1" applyBorder="1" applyAlignment="1">
      <alignment horizontal="center" vertical="center"/>
    </xf>
    <xf numFmtId="44" fontId="0" fillId="13" borderId="82" xfId="0" applyNumberFormat="1" applyFill="1" applyBorder="1" applyAlignment="1">
      <alignment horizontal="left" vertical="top" wrapText="1"/>
    </xf>
    <xf numFmtId="0" fontId="45" fillId="23" borderId="96" xfId="0" applyFont="1" applyFill="1" applyBorder="1" applyAlignment="1">
      <alignment wrapText="1"/>
    </xf>
    <xf numFmtId="44" fontId="0" fillId="13" borderId="82" xfId="0" applyNumberFormat="1" applyFill="1" applyBorder="1" applyAlignment="1">
      <alignment horizontal="left" vertical="center" wrapText="1"/>
    </xf>
    <xf numFmtId="44" fontId="27" fillId="13" borderId="103" xfId="0" applyNumberFormat="1" applyFont="1" applyFill="1" applyBorder="1" applyAlignment="1">
      <alignment horizontal="center" vertical="center" wrapText="1"/>
    </xf>
    <xf numFmtId="9" fontId="27" fillId="13" borderId="93" xfId="12" applyFont="1" applyFill="1" applyBorder="1" applyAlignment="1">
      <alignment horizontal="center" vertical="center"/>
    </xf>
    <xf numFmtId="44" fontId="0" fillId="13" borderId="3" xfId="0" applyNumberFormat="1" applyFill="1" applyBorder="1" applyAlignment="1">
      <alignment horizontal="left" vertical="top" wrapText="1"/>
    </xf>
    <xf numFmtId="44" fontId="23" fillId="7" borderId="68" xfId="6" applyNumberFormat="1" applyFont="1" applyBorder="1" applyAlignment="1">
      <alignment horizontal="center" vertical="center" wrapText="1"/>
    </xf>
    <xf numFmtId="44" fontId="23" fillId="7" borderId="69" xfId="6" applyNumberFormat="1" applyFont="1" applyBorder="1" applyAlignment="1">
      <alignment horizontal="center" vertical="center" wrapText="1"/>
    </xf>
    <xf numFmtId="0" fontId="45" fillId="23" borderId="41" xfId="0" applyFont="1" applyFill="1" applyBorder="1" applyAlignment="1">
      <alignment wrapText="1"/>
    </xf>
    <xf numFmtId="44" fontId="20" fillId="13" borderId="0" xfId="0" applyNumberFormat="1" applyFont="1" applyFill="1" applyAlignment="1">
      <alignment horizontal="center" vertical="center" wrapText="1"/>
    </xf>
    <xf numFmtId="44" fontId="0" fillId="13" borderId="0" xfId="0" applyNumberFormat="1" applyFill="1" applyAlignment="1">
      <alignment horizontal="left" vertical="top" wrapText="1"/>
    </xf>
    <xf numFmtId="44" fontId="15" fillId="13" borderId="119" xfId="0" applyNumberFormat="1" applyFont="1" applyFill="1" applyBorder="1" applyAlignment="1">
      <alignment horizontal="center" vertical="center" wrapText="1"/>
    </xf>
    <xf numFmtId="0" fontId="26" fillId="2" borderId="58" xfId="0" applyFont="1" applyFill="1" applyBorder="1" applyAlignment="1">
      <alignment horizontal="center" vertical="center" wrapText="1"/>
    </xf>
    <xf numFmtId="44" fontId="16" fillId="2" borderId="58" xfId="0" applyNumberFormat="1" applyFont="1" applyFill="1" applyBorder="1" applyAlignment="1">
      <alignment horizontal="center" vertical="center"/>
    </xf>
    <xf numFmtId="9" fontId="27" fillId="13" borderId="121" xfId="12" applyFont="1" applyFill="1" applyBorder="1" applyAlignment="1">
      <alignment horizontal="center" vertical="center"/>
    </xf>
    <xf numFmtId="0" fontId="22" fillId="0" borderId="66" xfId="0" applyFont="1" applyBorder="1" applyAlignment="1">
      <alignment horizontal="center" vertical="center" wrapText="1"/>
    </xf>
    <xf numFmtId="0" fontId="40" fillId="2" borderId="65" xfId="0" applyFont="1" applyFill="1" applyBorder="1" applyAlignment="1">
      <alignment horizontal="center" vertical="center" wrapText="1"/>
    </xf>
    <xf numFmtId="0" fontId="40" fillId="2" borderId="66" xfId="0" applyFont="1" applyFill="1" applyBorder="1" applyAlignment="1">
      <alignment horizontal="center" vertical="center" wrapText="1"/>
    </xf>
    <xf numFmtId="44" fontId="41" fillId="2" borderId="66" xfId="0" applyNumberFormat="1" applyFont="1" applyFill="1" applyBorder="1" applyAlignment="1">
      <alignment horizontal="center" vertical="center"/>
    </xf>
    <xf numFmtId="44" fontId="0" fillId="13" borderId="123" xfId="0" applyNumberFormat="1" applyFill="1" applyBorder="1" applyAlignment="1">
      <alignment horizontal="left" vertical="center" wrapText="1"/>
    </xf>
    <xf numFmtId="44" fontId="0" fillId="13" borderId="124" xfId="0" applyNumberFormat="1" applyFill="1" applyBorder="1" applyAlignment="1">
      <alignment horizontal="left" vertical="center" wrapText="1"/>
    </xf>
    <xf numFmtId="44" fontId="14" fillId="7" borderId="132" xfId="6" applyNumberFormat="1" applyFont="1" applyBorder="1" applyAlignment="1">
      <alignment horizontal="center" vertical="center" wrapText="1"/>
    </xf>
    <xf numFmtId="44" fontId="14" fillId="7" borderId="134" xfId="6" applyNumberFormat="1" applyFont="1" applyBorder="1" applyAlignment="1">
      <alignment horizontal="center" vertical="center" wrapText="1"/>
    </xf>
    <xf numFmtId="44" fontId="15" fillId="13" borderId="135" xfId="0" applyNumberFormat="1" applyFont="1" applyFill="1" applyBorder="1" applyAlignment="1">
      <alignment horizontal="center" vertical="center" wrapText="1"/>
    </xf>
    <xf numFmtId="9" fontId="27" fillId="13" borderId="136" xfId="12" applyFont="1" applyFill="1" applyBorder="1" applyAlignment="1">
      <alignment horizontal="center" vertical="center"/>
    </xf>
    <xf numFmtId="44" fontId="0" fillId="13" borderId="137" xfId="0" applyNumberFormat="1" applyFill="1" applyBorder="1" applyAlignment="1">
      <alignment horizontal="left" vertical="center" wrapText="1"/>
    </xf>
    <xf numFmtId="44" fontId="40" fillId="2" borderId="2" xfId="0" applyNumberFormat="1" applyFont="1" applyFill="1" applyBorder="1" applyAlignment="1">
      <alignment horizontal="center" vertical="center" wrapText="1"/>
    </xf>
    <xf numFmtId="44" fontId="15" fillId="13" borderId="122" xfId="0" applyNumberFormat="1" applyFont="1" applyFill="1" applyBorder="1" applyAlignment="1">
      <alignment horizontal="center" vertical="center" wrapText="1"/>
    </xf>
    <xf numFmtId="44" fontId="0" fillId="13" borderId="138" xfId="0" applyNumberFormat="1" applyFill="1" applyBorder="1" applyAlignment="1">
      <alignment horizontal="left" vertical="center" wrapText="1"/>
    </xf>
    <xf numFmtId="44" fontId="26" fillId="2" borderId="65" xfId="0" applyNumberFormat="1" applyFont="1" applyFill="1" applyBorder="1" applyAlignment="1">
      <alignment horizontal="center" vertical="center" wrapText="1"/>
    </xf>
    <xf numFmtId="44" fontId="16" fillId="2" borderId="65" xfId="0" applyNumberFormat="1" applyFont="1" applyFill="1" applyBorder="1" applyAlignment="1">
      <alignment horizontal="center" vertical="center"/>
    </xf>
    <xf numFmtId="44" fontId="26" fillId="2" borderId="4" xfId="0" applyNumberFormat="1" applyFont="1" applyFill="1" applyBorder="1" applyAlignment="1">
      <alignment horizontal="center" vertical="center" wrapText="1"/>
    </xf>
    <xf numFmtId="9" fontId="27" fillId="13" borderId="142" xfId="12" applyFont="1" applyFill="1" applyBorder="1" applyAlignment="1">
      <alignment horizontal="center" vertical="center"/>
    </xf>
    <xf numFmtId="44" fontId="21" fillId="13" borderId="139" xfId="0" applyNumberFormat="1" applyFont="1" applyFill="1" applyBorder="1" applyAlignment="1">
      <alignment horizontal="left" vertical="center" wrapText="1"/>
    </xf>
    <xf numFmtId="44" fontId="15" fillId="13" borderId="75" xfId="0" applyNumberFormat="1" applyFont="1" applyFill="1" applyBorder="1" applyAlignment="1">
      <alignment horizontal="center" vertical="center" wrapText="1"/>
    </xf>
    <xf numFmtId="44" fontId="41" fillId="2" borderId="27" xfId="0" applyNumberFormat="1" applyFont="1" applyFill="1" applyBorder="1" applyAlignment="1">
      <alignment horizontal="center" vertical="center"/>
    </xf>
    <xf numFmtId="44" fontId="41" fillId="2" borderId="1" xfId="0" applyNumberFormat="1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 wrapText="1"/>
    </xf>
    <xf numFmtId="0" fontId="40" fillId="2" borderId="44" xfId="0" applyFont="1" applyFill="1" applyBorder="1" applyAlignment="1">
      <alignment horizontal="center" vertical="center" wrapText="1"/>
    </xf>
    <xf numFmtId="44" fontId="41" fillId="2" borderId="14" xfId="0" applyNumberFormat="1" applyFont="1" applyFill="1" applyBorder="1" applyAlignment="1">
      <alignment horizontal="center" vertical="center"/>
    </xf>
    <xf numFmtId="9" fontId="17" fillId="13" borderId="73" xfId="12" applyFont="1" applyFill="1" applyBorder="1" applyAlignment="1">
      <alignment horizontal="center" vertical="center"/>
    </xf>
    <xf numFmtId="44" fontId="20" fillId="13" borderId="74" xfId="0" applyNumberFormat="1" applyFont="1" applyFill="1" applyBorder="1" applyAlignment="1">
      <alignment horizontal="center" vertical="center" wrapText="1"/>
    </xf>
    <xf numFmtId="44" fontId="15" fillId="13" borderId="45" xfId="0" applyNumberFormat="1" applyFont="1" applyFill="1" applyBorder="1" applyAlignment="1">
      <alignment horizontal="center" vertical="center" wrapText="1"/>
    </xf>
    <xf numFmtId="9" fontId="27" fillId="13" borderId="145" xfId="12" applyFont="1" applyFill="1" applyBorder="1" applyAlignment="1">
      <alignment horizontal="center" vertical="center"/>
    </xf>
    <xf numFmtId="44" fontId="21" fillId="13" borderId="0" xfId="0" applyNumberFormat="1" applyFont="1" applyFill="1" applyAlignment="1">
      <alignment horizontal="left" vertical="center" wrapText="1"/>
    </xf>
    <xf numFmtId="44" fontId="15" fillId="13" borderId="146" xfId="0" applyNumberFormat="1" applyFont="1" applyFill="1" applyBorder="1" applyAlignment="1">
      <alignment horizontal="center" vertical="center" wrapText="1"/>
    </xf>
    <xf numFmtId="10" fontId="27" fillId="13" borderId="0" xfId="12" applyNumberFormat="1" applyFont="1" applyFill="1" applyBorder="1" applyAlignment="1">
      <alignment horizontal="center" vertical="center"/>
    </xf>
    <xf numFmtId="10" fontId="27" fillId="13" borderId="84" xfId="12" applyNumberFormat="1" applyFont="1" applyFill="1" applyBorder="1" applyAlignment="1">
      <alignment horizontal="center" vertical="center"/>
    </xf>
    <xf numFmtId="0" fontId="48" fillId="0" borderId="2" xfId="0" applyFont="1" applyBorder="1" applyAlignment="1">
      <alignment horizontal="center" vertical="center" wrapText="1"/>
    </xf>
    <xf numFmtId="9" fontId="27" fillId="13" borderId="123" xfId="12" applyFont="1" applyFill="1" applyBorder="1" applyAlignment="1">
      <alignment horizontal="center" vertical="center"/>
    </xf>
    <xf numFmtId="44" fontId="15" fillId="13" borderId="106" xfId="0" applyNumberFormat="1" applyFont="1" applyFill="1" applyBorder="1" applyAlignment="1">
      <alignment horizontal="center" vertical="center" wrapText="1"/>
    </xf>
    <xf numFmtId="44" fontId="15" fillId="13" borderId="101" xfId="0" applyNumberFormat="1" applyFont="1" applyFill="1" applyBorder="1" applyAlignment="1">
      <alignment horizontal="center" vertical="center" wrapText="1"/>
    </xf>
    <xf numFmtId="9" fontId="29" fillId="13" borderId="0" xfId="12" applyFont="1" applyFill="1" applyBorder="1" applyAlignment="1">
      <alignment horizontal="center" vertical="center"/>
    </xf>
    <xf numFmtId="44" fontId="30" fillId="13" borderId="0" xfId="0" applyNumberFormat="1" applyFont="1" applyFill="1" applyAlignment="1">
      <alignment horizontal="center" vertical="center"/>
    </xf>
    <xf numFmtId="44" fontId="31" fillId="13" borderId="95" xfId="0" applyNumberFormat="1" applyFont="1" applyFill="1" applyBorder="1" applyAlignment="1">
      <alignment horizontal="left" vertical="top" wrapText="1"/>
    </xf>
    <xf numFmtId="44" fontId="30" fillId="13" borderId="95" xfId="0" applyNumberFormat="1" applyFont="1" applyFill="1" applyBorder="1" applyAlignment="1">
      <alignment horizontal="center" vertical="center"/>
    </xf>
    <xf numFmtId="44" fontId="26" fillId="2" borderId="5" xfId="0" applyNumberFormat="1" applyFont="1" applyFill="1" applyBorder="1" applyAlignment="1">
      <alignment horizontal="center" vertical="center" wrapText="1"/>
    </xf>
    <xf numFmtId="44" fontId="0" fillId="13" borderId="92" xfId="0" applyNumberFormat="1" applyFill="1" applyBorder="1" applyAlignment="1">
      <alignment horizontal="left" vertical="center" wrapText="1"/>
    </xf>
    <xf numFmtId="44" fontId="31" fillId="13" borderId="0" xfId="0" applyNumberFormat="1" applyFont="1" applyFill="1" applyAlignment="1">
      <alignment horizontal="left" vertical="top" wrapText="1"/>
    </xf>
    <xf numFmtId="164" fontId="17" fillId="10" borderId="85" xfId="0" applyNumberFormat="1" applyFont="1" applyFill="1" applyBorder="1" applyAlignment="1">
      <alignment vertical="center"/>
    </xf>
    <xf numFmtId="9" fontId="27" fillId="13" borderId="149" xfId="12" applyFont="1" applyFill="1" applyBorder="1" applyAlignment="1">
      <alignment horizontal="center" vertical="center"/>
    </xf>
    <xf numFmtId="0" fontId="19" fillId="24" borderId="0" xfId="13" applyFill="1" applyBorder="1" applyAlignment="1">
      <alignment horizontal="left"/>
    </xf>
    <xf numFmtId="0" fontId="4" fillId="24" borderId="0" xfId="10" applyFont="1" applyFill="1" applyBorder="1"/>
    <xf numFmtId="0" fontId="0" fillId="24" borderId="0" xfId="0" applyFill="1"/>
    <xf numFmtId="0" fontId="15" fillId="24" borderId="0" xfId="0" applyFont="1" applyFill="1" applyAlignment="1">
      <alignment horizontal="left" vertical="center"/>
    </xf>
    <xf numFmtId="164" fontId="15" fillId="24" borderId="0" xfId="0" applyNumberFormat="1" applyFont="1" applyFill="1" applyAlignment="1">
      <alignment horizontal="left"/>
    </xf>
    <xf numFmtId="2" fontId="15" fillId="24" borderId="0" xfId="0" applyNumberFormat="1" applyFont="1" applyFill="1" applyAlignment="1">
      <alignment horizontal="left"/>
    </xf>
    <xf numFmtId="0" fontId="40" fillId="2" borderId="8" xfId="0" applyFont="1" applyFill="1" applyBorder="1" applyAlignment="1">
      <alignment horizontal="center" vertical="center" wrapText="1"/>
    </xf>
    <xf numFmtId="44" fontId="41" fillId="2" borderId="8" xfId="0" applyNumberFormat="1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0" fillId="2" borderId="70" xfId="0" applyFont="1" applyFill="1" applyBorder="1" applyAlignment="1">
      <alignment horizontal="center" vertical="center" wrapText="1"/>
    </xf>
    <xf numFmtId="0" fontId="40" fillId="2" borderId="34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" fillId="11" borderId="38" xfId="10" applyFont="1" applyBorder="1" applyAlignment="1">
      <alignment vertical="top"/>
    </xf>
    <xf numFmtId="0" fontId="49" fillId="0" borderId="0" xfId="9" applyFont="1" applyFill="1" applyBorder="1" applyAlignment="1">
      <alignment vertical="top"/>
    </xf>
    <xf numFmtId="0" fontId="50" fillId="0" borderId="0" xfId="0" applyFont="1"/>
    <xf numFmtId="0" fontId="50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50" fillId="0" borderId="0" xfId="0" applyFont="1" applyAlignment="1">
      <alignment horizontal="left" vertical="top"/>
    </xf>
    <xf numFmtId="0" fontId="51" fillId="0" borderId="0" xfId="0" applyFont="1" applyAlignment="1">
      <alignment horizontal="left" vertical="top"/>
    </xf>
    <xf numFmtId="0" fontId="53" fillId="25" borderId="48" xfId="0" applyFont="1" applyFill="1" applyBorder="1"/>
    <xf numFmtId="0" fontId="45" fillId="25" borderId="48" xfId="0" applyFont="1" applyFill="1" applyBorder="1"/>
    <xf numFmtId="0" fontId="45" fillId="25" borderId="1" xfId="0" applyFont="1" applyFill="1" applyBorder="1"/>
    <xf numFmtId="0" fontId="45" fillId="25" borderId="2" xfId="0" applyFont="1" applyFill="1" applyBorder="1"/>
    <xf numFmtId="0" fontId="45" fillId="25" borderId="95" xfId="0" applyFont="1" applyFill="1" applyBorder="1"/>
    <xf numFmtId="0" fontId="48" fillId="0" borderId="66" xfId="0" applyFont="1" applyBorder="1" applyAlignment="1">
      <alignment horizontal="center" vertical="center" wrapText="1"/>
    </xf>
    <xf numFmtId="0" fontId="53" fillId="25" borderId="142" xfId="0" applyFont="1" applyFill="1" applyBorder="1"/>
    <xf numFmtId="0" fontId="53" fillId="25" borderId="139" xfId="0" applyFont="1" applyFill="1" applyBorder="1"/>
    <xf numFmtId="0" fontId="45" fillId="25" borderId="139" xfId="0" applyFont="1" applyFill="1" applyBorder="1"/>
    <xf numFmtId="0" fontId="45" fillId="25" borderId="150" xfId="0" applyFont="1" applyFill="1" applyBorder="1"/>
    <xf numFmtId="0" fontId="53" fillId="25" borderId="151" xfId="0" applyFont="1" applyFill="1" applyBorder="1"/>
    <xf numFmtId="0" fontId="45" fillId="25" borderId="152" xfId="0" applyFont="1" applyFill="1" applyBorder="1"/>
    <xf numFmtId="0" fontId="45" fillId="25" borderId="0" xfId="0" applyFont="1" applyFill="1" applyBorder="1"/>
    <xf numFmtId="0" fontId="54" fillId="25" borderId="0" xfId="0" applyFont="1" applyFill="1" applyBorder="1"/>
    <xf numFmtId="0" fontId="45" fillId="25" borderId="125" xfId="0" applyFont="1" applyFill="1" applyBorder="1"/>
    <xf numFmtId="0" fontId="45" fillId="25" borderId="145" xfId="0" applyFont="1" applyFill="1" applyBorder="1"/>
    <xf numFmtId="0" fontId="54" fillId="25" borderId="145" xfId="0" applyFont="1" applyFill="1" applyBorder="1"/>
    <xf numFmtId="0" fontId="56" fillId="25" borderId="145" xfId="0" applyFont="1" applyFill="1" applyBorder="1"/>
    <xf numFmtId="0" fontId="54" fillId="25" borderId="136" xfId="0" applyFont="1" applyFill="1" applyBorder="1"/>
    <xf numFmtId="0" fontId="45" fillId="25" borderId="138" xfId="0" applyFont="1" applyFill="1" applyBorder="1"/>
    <xf numFmtId="0" fontId="45" fillId="25" borderId="153" xfId="0" applyFont="1" applyFill="1" applyBorder="1"/>
    <xf numFmtId="0" fontId="55" fillId="25" borderId="0" xfId="0" applyFont="1" applyFill="1" applyBorder="1" applyAlignment="1">
      <alignment wrapText="1"/>
    </xf>
    <xf numFmtId="0" fontId="45" fillId="25" borderId="145" xfId="0" applyFont="1" applyFill="1" applyBorder="1" applyAlignment="1">
      <alignment vertical="center"/>
    </xf>
    <xf numFmtId="0" fontId="56" fillId="0" borderId="0" xfId="0" applyFont="1" applyFill="1" applyBorder="1" applyAlignment="1">
      <alignment vertical="top" wrapText="1"/>
    </xf>
    <xf numFmtId="0" fontId="54" fillId="0" borderId="0" xfId="0" applyFont="1" applyFill="1" applyBorder="1"/>
    <xf numFmtId="0" fontId="45" fillId="0" borderId="0" xfId="0" applyFont="1" applyFill="1" applyBorder="1"/>
    <xf numFmtId="0" fontId="53" fillId="25" borderId="150" xfId="0" applyFont="1" applyFill="1" applyBorder="1"/>
    <xf numFmtId="0" fontId="53" fillId="25" borderId="152" xfId="0" applyFont="1" applyFill="1" applyBorder="1"/>
    <xf numFmtId="0" fontId="54" fillId="25" borderId="125" xfId="0" applyFont="1" applyFill="1" applyBorder="1"/>
    <xf numFmtId="0" fontId="56" fillId="25" borderId="153" xfId="0" applyFont="1" applyFill="1" applyBorder="1" applyAlignment="1">
      <alignment vertical="top" wrapText="1"/>
    </xf>
    <xf numFmtId="44" fontId="0" fillId="0" borderId="0" xfId="0" applyNumberFormat="1" applyFill="1" applyAlignment="1">
      <alignment horizontal="center" vertical="center"/>
    </xf>
    <xf numFmtId="44" fontId="15" fillId="0" borderId="0" xfId="0" quotePrefix="1" applyNumberFormat="1" applyFont="1" applyFill="1" applyAlignment="1">
      <alignment horizontal="left" vertical="center"/>
    </xf>
    <xf numFmtId="0" fontId="0" fillId="0" borderId="0" xfId="0" applyFill="1"/>
    <xf numFmtId="0" fontId="54" fillId="25" borderId="145" xfId="0" applyFont="1" applyFill="1" applyBorder="1" applyAlignment="1"/>
    <xf numFmtId="0" fontId="54" fillId="25" borderId="0" xfId="0" applyFont="1" applyFill="1" applyBorder="1" applyAlignment="1"/>
    <xf numFmtId="0" fontId="45" fillId="25" borderId="0" xfId="0" applyFont="1" applyFill="1" applyBorder="1" applyAlignment="1"/>
    <xf numFmtId="0" fontId="55" fillId="25" borderId="0" xfId="0" applyFont="1" applyFill="1" applyBorder="1" applyAlignment="1">
      <alignment wrapText="1"/>
    </xf>
    <xf numFmtId="0" fontId="56" fillId="25" borderId="145" xfId="0" applyFont="1" applyFill="1" applyBorder="1" applyAlignment="1">
      <alignment wrapText="1"/>
    </xf>
    <xf numFmtId="0" fontId="56" fillId="25" borderId="0" xfId="0" applyFont="1" applyFill="1" applyBorder="1" applyAlignment="1">
      <alignment wrapText="1"/>
    </xf>
    <xf numFmtId="164" fontId="27" fillId="10" borderId="71" xfId="0" applyNumberFormat="1" applyFont="1" applyFill="1" applyBorder="1" applyAlignment="1">
      <alignment horizontal="center" vertical="center" wrapText="1"/>
    </xf>
    <xf numFmtId="164" fontId="27" fillId="10" borderId="30" xfId="0" applyNumberFormat="1" applyFont="1" applyFill="1" applyBorder="1" applyAlignment="1">
      <alignment horizontal="center" vertical="center" wrapText="1"/>
    </xf>
    <xf numFmtId="164" fontId="27" fillId="10" borderId="42" xfId="0" applyNumberFormat="1" applyFont="1" applyFill="1" applyBorder="1" applyAlignment="1">
      <alignment horizontal="center" vertical="center" wrapText="1"/>
    </xf>
    <xf numFmtId="0" fontId="24" fillId="2" borderId="55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57" xfId="0" applyFont="1" applyFill="1" applyBorder="1" applyAlignment="1">
      <alignment horizontal="center" vertical="center"/>
    </xf>
    <xf numFmtId="0" fontId="24" fillId="2" borderId="87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/>
    </xf>
    <xf numFmtId="0" fontId="24" fillId="2" borderId="89" xfId="0" applyFont="1" applyFill="1" applyBorder="1" applyAlignment="1">
      <alignment horizontal="center" vertical="center"/>
    </xf>
    <xf numFmtId="0" fontId="24" fillId="2" borderId="64" xfId="0" applyFont="1" applyFill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2" borderId="58" xfId="0" applyFont="1" applyFill="1" applyBorder="1" applyAlignment="1">
      <alignment horizontal="center" vertical="center"/>
    </xf>
    <xf numFmtId="0" fontId="24" fillId="2" borderId="65" xfId="0" applyFont="1" applyFill="1" applyBorder="1" applyAlignment="1">
      <alignment horizontal="center" vertical="center"/>
    </xf>
    <xf numFmtId="44" fontId="27" fillId="14" borderId="34" xfId="0" applyNumberFormat="1" applyFont="1" applyFill="1" applyBorder="1" applyAlignment="1">
      <alignment horizontal="center" vertical="center"/>
    </xf>
    <xf numFmtId="44" fontId="27" fillId="14" borderId="27" xfId="0" applyNumberFormat="1" applyFont="1" applyFill="1" applyBorder="1" applyAlignment="1">
      <alignment horizontal="center" vertical="center"/>
    </xf>
    <xf numFmtId="44" fontId="27" fillId="14" borderId="35" xfId="0" applyNumberFormat="1" applyFont="1" applyFill="1" applyBorder="1" applyAlignment="1">
      <alignment horizontal="center" vertical="center"/>
    </xf>
    <xf numFmtId="44" fontId="27" fillId="14" borderId="68" xfId="0" applyNumberFormat="1" applyFont="1" applyFill="1" applyBorder="1" applyAlignment="1">
      <alignment horizontal="center" vertical="center"/>
    </xf>
    <xf numFmtId="44" fontId="26" fillId="2" borderId="59" xfId="0" applyNumberFormat="1" applyFont="1" applyFill="1" applyBorder="1" applyAlignment="1">
      <alignment horizontal="center" vertical="center"/>
    </xf>
    <xf numFmtId="44" fontId="26" fillId="2" borderId="5" xfId="0" applyNumberFormat="1" applyFont="1" applyFill="1" applyBorder="1" applyAlignment="1">
      <alignment horizontal="center" vertical="center"/>
    </xf>
    <xf numFmtId="44" fontId="26" fillId="2" borderId="66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44" fontId="23" fillId="7" borderId="58" xfId="6" applyNumberFormat="1" applyFont="1" applyBorder="1" applyAlignment="1">
      <alignment horizontal="center" vertical="center" wrapText="1"/>
    </xf>
    <xf numFmtId="44" fontId="23" fillId="7" borderId="65" xfId="6" applyNumberFormat="1" applyFont="1" applyBorder="1" applyAlignment="1">
      <alignment horizontal="center" vertical="center" wrapText="1"/>
    </xf>
    <xf numFmtId="0" fontId="23" fillId="7" borderId="115" xfId="6" applyFont="1" applyBorder="1" applyAlignment="1">
      <alignment horizontal="center" vertical="center" wrapText="1"/>
    </xf>
    <xf numFmtId="0" fontId="23" fillId="7" borderId="118" xfId="6" applyFont="1" applyBorder="1" applyAlignment="1">
      <alignment horizontal="center" vertical="center" wrapText="1"/>
    </xf>
    <xf numFmtId="0" fontId="23" fillId="7" borderId="58" xfId="6" applyFont="1" applyBorder="1" applyAlignment="1">
      <alignment horizontal="center" vertical="center" wrapText="1"/>
    </xf>
    <xf numFmtId="0" fontId="23" fillId="7" borderId="65" xfId="6" applyFont="1" applyBorder="1" applyAlignment="1">
      <alignment horizontal="center" vertical="center" wrapText="1"/>
    </xf>
    <xf numFmtId="9" fontId="23" fillId="7" borderId="58" xfId="6" applyNumberFormat="1" applyFont="1" applyBorder="1" applyAlignment="1">
      <alignment horizontal="center" vertical="center" wrapText="1"/>
    </xf>
    <xf numFmtId="9" fontId="23" fillId="7" borderId="65" xfId="6" applyNumberFormat="1" applyFont="1" applyBorder="1" applyAlignment="1">
      <alignment horizontal="center" vertical="center" wrapText="1"/>
    </xf>
    <xf numFmtId="0" fontId="23" fillId="7" borderId="59" xfId="6" applyFont="1" applyBorder="1" applyAlignment="1">
      <alignment horizontal="center" vertical="center" wrapText="1"/>
    </xf>
    <xf numFmtId="0" fontId="23" fillId="7" borderId="66" xfId="6" applyFont="1" applyBorder="1" applyAlignment="1">
      <alignment horizontal="center" vertical="center" wrapText="1"/>
    </xf>
    <xf numFmtId="44" fontId="27" fillId="14" borderId="88" xfId="0" applyNumberFormat="1" applyFont="1" applyFill="1" applyBorder="1" applyAlignment="1">
      <alignment horizontal="center" vertical="center"/>
    </xf>
    <xf numFmtId="44" fontId="27" fillId="14" borderId="63" xfId="0" applyNumberFormat="1" applyFont="1" applyFill="1" applyBorder="1" applyAlignment="1">
      <alignment horizontal="center" vertical="center"/>
    </xf>
    <xf numFmtId="44" fontId="27" fillId="14" borderId="90" xfId="0" applyNumberFormat="1" applyFont="1" applyFill="1" applyBorder="1" applyAlignment="1">
      <alignment horizontal="center" vertical="center"/>
    </xf>
    <xf numFmtId="44" fontId="27" fillId="14" borderId="69" xfId="0" applyNumberFormat="1" applyFont="1" applyFill="1" applyBorder="1" applyAlignment="1">
      <alignment horizontal="center" vertical="center"/>
    </xf>
    <xf numFmtId="44" fontId="27" fillId="14" borderId="31" xfId="0" applyNumberFormat="1" applyFont="1" applyFill="1" applyBorder="1" applyAlignment="1">
      <alignment horizontal="center" vertical="center"/>
    </xf>
    <xf numFmtId="44" fontId="27" fillId="14" borderId="16" xfId="0" applyNumberFormat="1" applyFont="1" applyFill="1" applyBorder="1" applyAlignment="1">
      <alignment horizontal="center" vertical="center"/>
    </xf>
    <xf numFmtId="44" fontId="27" fillId="14" borderId="25" xfId="0" applyNumberFormat="1" applyFont="1" applyFill="1" applyBorder="1" applyAlignment="1">
      <alignment horizontal="center" vertical="center"/>
    </xf>
    <xf numFmtId="44" fontId="27" fillId="14" borderId="60" xfId="0" applyNumberFormat="1" applyFont="1" applyFill="1" applyBorder="1" applyAlignment="1">
      <alignment horizontal="center" vertical="center"/>
    </xf>
    <xf numFmtId="44" fontId="27" fillId="14" borderId="61" xfId="0" applyNumberFormat="1" applyFont="1" applyFill="1" applyBorder="1" applyAlignment="1">
      <alignment horizontal="center" vertical="center"/>
    </xf>
    <xf numFmtId="44" fontId="27" fillId="14" borderId="109" xfId="0" applyNumberFormat="1" applyFont="1" applyFill="1" applyBorder="1" applyAlignment="1">
      <alignment horizontal="center" vertical="center"/>
    </xf>
    <xf numFmtId="44" fontId="27" fillId="14" borderId="111" xfId="0" applyNumberFormat="1" applyFont="1" applyFill="1" applyBorder="1" applyAlignment="1">
      <alignment horizontal="center" vertical="center"/>
    </xf>
    <xf numFmtId="44" fontId="27" fillId="14" borderId="113" xfId="0" applyNumberFormat="1" applyFont="1" applyFill="1" applyBorder="1" applyAlignment="1">
      <alignment horizontal="center" vertical="center"/>
    </xf>
    <xf numFmtId="44" fontId="27" fillId="14" borderId="108" xfId="0" applyNumberFormat="1" applyFont="1" applyFill="1" applyBorder="1" applyAlignment="1">
      <alignment horizontal="center" vertical="center"/>
    </xf>
    <xf numFmtId="44" fontId="27" fillId="14" borderId="110" xfId="0" applyNumberFormat="1" applyFont="1" applyFill="1" applyBorder="1" applyAlignment="1">
      <alignment horizontal="center" vertical="center"/>
    </xf>
    <xf numFmtId="44" fontId="27" fillId="14" borderId="112" xfId="0" applyNumberFormat="1" applyFont="1" applyFill="1" applyBorder="1" applyAlignment="1">
      <alignment horizontal="center" vertical="center"/>
    </xf>
    <xf numFmtId="44" fontId="24" fillId="2" borderId="5" xfId="0" applyNumberFormat="1" applyFont="1" applyFill="1" applyBorder="1" applyAlignment="1">
      <alignment horizontal="center" vertical="center"/>
    </xf>
    <xf numFmtId="44" fontId="24" fillId="2" borderId="1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 vertical="top"/>
    </xf>
    <xf numFmtId="44" fontId="23" fillId="7" borderId="60" xfId="6" applyNumberFormat="1" applyFont="1" applyBorder="1" applyAlignment="1">
      <alignment horizontal="center" vertical="center" wrapText="1"/>
    </xf>
    <xf numFmtId="44" fontId="23" fillId="7" borderId="61" xfId="6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9" fontId="23" fillId="7" borderId="86" xfId="6" applyNumberFormat="1" applyFont="1" applyBorder="1" applyAlignment="1">
      <alignment horizontal="center" vertical="center" wrapText="1"/>
    </xf>
    <xf numFmtId="9" fontId="23" fillId="7" borderId="116" xfId="6" applyNumberFormat="1" applyFont="1" applyBorder="1" applyAlignment="1">
      <alignment horizontal="center" vertical="center" wrapText="1"/>
    </xf>
    <xf numFmtId="9" fontId="23" fillId="7" borderId="91" xfId="6" applyNumberFormat="1" applyFont="1" applyBorder="1" applyAlignment="1">
      <alignment horizontal="center" vertical="center" wrapText="1"/>
    </xf>
    <xf numFmtId="9" fontId="23" fillId="7" borderId="107" xfId="6" applyNumberFormat="1" applyFont="1" applyBorder="1" applyAlignment="1">
      <alignment horizontal="center" vertical="center" wrapText="1"/>
    </xf>
    <xf numFmtId="9" fontId="23" fillId="7" borderId="114" xfId="6" applyNumberFormat="1" applyFont="1" applyBorder="1" applyAlignment="1">
      <alignment horizontal="center" vertical="center" wrapText="1"/>
    </xf>
    <xf numFmtId="9" fontId="23" fillId="7" borderId="117" xfId="6" applyNumberFormat="1" applyFont="1" applyBorder="1" applyAlignment="1">
      <alignment horizontal="center" vertical="center" wrapText="1"/>
    </xf>
    <xf numFmtId="9" fontId="23" fillId="7" borderId="115" xfId="6" applyNumberFormat="1" applyFont="1" applyBorder="1" applyAlignment="1">
      <alignment horizontal="center" vertical="center" wrapText="1"/>
    </xf>
    <xf numFmtId="9" fontId="23" fillId="7" borderId="118" xfId="6" applyNumberFormat="1" applyFont="1" applyBorder="1" applyAlignment="1">
      <alignment horizontal="center" vertical="center" wrapText="1"/>
    </xf>
    <xf numFmtId="44" fontId="24" fillId="2" borderId="17" xfId="0" applyNumberFormat="1" applyFont="1" applyFill="1" applyBorder="1" applyAlignment="1">
      <alignment horizontal="center" vertical="center"/>
    </xf>
    <xf numFmtId="44" fontId="24" fillId="2" borderId="59" xfId="0" applyNumberFormat="1" applyFont="1" applyFill="1" applyBorder="1" applyAlignment="1">
      <alignment horizontal="center" vertical="center"/>
    </xf>
    <xf numFmtId="44" fontId="24" fillId="2" borderId="66" xfId="0" applyNumberFormat="1" applyFont="1" applyFill="1" applyBorder="1" applyAlignment="1">
      <alignment horizontal="center" vertical="center"/>
    </xf>
    <xf numFmtId="44" fontId="24" fillId="2" borderId="86" xfId="0" applyNumberFormat="1" applyFont="1" applyFill="1" applyBorder="1" applyAlignment="1">
      <alignment horizontal="center" vertical="center"/>
    </xf>
    <xf numFmtId="44" fontId="24" fillId="2" borderId="91" xfId="0" applyNumberFormat="1" applyFont="1" applyFill="1" applyBorder="1" applyAlignment="1">
      <alignment horizontal="center" vertical="center"/>
    </xf>
    <xf numFmtId="0" fontId="23" fillId="7" borderId="114" xfId="6" applyFont="1" applyBorder="1" applyAlignment="1">
      <alignment horizontal="center" vertical="center" wrapText="1"/>
    </xf>
    <xf numFmtId="0" fontId="23" fillId="7" borderId="117" xfId="6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5" fillId="0" borderId="29" xfId="9" applyFont="1" applyAlignment="1">
      <alignment horizontal="center"/>
    </xf>
    <xf numFmtId="44" fontId="6" fillId="20" borderId="51" xfId="19" applyNumberFormat="1" applyBorder="1" applyAlignment="1">
      <alignment horizontal="left" vertical="top" wrapText="1"/>
    </xf>
    <xf numFmtId="44" fontId="24" fillId="2" borderId="67" xfId="0" applyNumberFormat="1" applyFont="1" applyFill="1" applyBorder="1" applyAlignment="1">
      <alignment horizontal="center" vertical="center"/>
    </xf>
    <xf numFmtId="0" fontId="23" fillId="7" borderId="57" xfId="6" applyFont="1" applyBorder="1" applyAlignment="1">
      <alignment horizontal="center" vertical="center"/>
    </xf>
    <xf numFmtId="0" fontId="23" fillId="7" borderId="64" xfId="6" applyFont="1" applyBorder="1" applyAlignment="1">
      <alignment horizontal="center" vertical="center"/>
    </xf>
    <xf numFmtId="44" fontId="44" fillId="14" borderId="34" xfId="0" quotePrefix="1" applyNumberFormat="1" applyFont="1" applyFill="1" applyBorder="1" applyAlignment="1">
      <alignment horizontal="center" vertical="center"/>
    </xf>
    <xf numFmtId="0" fontId="14" fillId="7" borderId="128" xfId="6" applyFont="1" applyBorder="1" applyAlignment="1">
      <alignment horizontal="center" vertical="center" wrapText="1"/>
    </xf>
    <xf numFmtId="0" fontId="14" fillId="7" borderId="132" xfId="6" applyFont="1" applyBorder="1" applyAlignment="1">
      <alignment horizontal="center" vertical="center" wrapText="1"/>
    </xf>
    <xf numFmtId="44" fontId="14" fillId="7" borderId="128" xfId="6" applyNumberFormat="1" applyFont="1" applyBorder="1" applyAlignment="1">
      <alignment horizontal="center" vertical="center" wrapText="1"/>
    </xf>
    <xf numFmtId="44" fontId="14" fillId="7" borderId="132" xfId="6" applyNumberFormat="1" applyFont="1" applyBorder="1" applyAlignment="1">
      <alignment horizontal="center" vertical="center" wrapText="1"/>
    </xf>
    <xf numFmtId="9" fontId="14" fillId="7" borderId="128" xfId="6" applyNumberFormat="1" applyFont="1" applyBorder="1" applyAlignment="1">
      <alignment horizontal="center" vertical="center" wrapText="1"/>
    </xf>
    <xf numFmtId="9" fontId="14" fillId="7" borderId="132" xfId="6" applyNumberFormat="1" applyFont="1" applyBorder="1" applyAlignment="1">
      <alignment horizontal="center" vertical="center" wrapText="1"/>
    </xf>
    <xf numFmtId="0" fontId="14" fillId="7" borderId="127" xfId="6" applyFont="1" applyBorder="1" applyAlignment="1">
      <alignment horizontal="center" vertical="center"/>
    </xf>
    <xf numFmtId="0" fontId="14" fillId="7" borderId="131" xfId="6" applyFont="1" applyBorder="1" applyAlignment="1">
      <alignment horizontal="center" vertical="center"/>
    </xf>
    <xf numFmtId="44" fontId="17" fillId="14" borderId="102" xfId="0" applyNumberFormat="1" applyFont="1" applyFill="1" applyBorder="1" applyAlignment="1">
      <alignment horizontal="center" vertical="center"/>
    </xf>
    <xf numFmtId="44" fontId="17" fillId="14" borderId="103" xfId="0" applyNumberFormat="1" applyFont="1" applyFill="1" applyBorder="1" applyAlignment="1">
      <alignment horizontal="center" vertical="center"/>
    </xf>
    <xf numFmtId="44" fontId="17" fillId="14" borderId="125" xfId="0" applyNumberFormat="1" applyFont="1" applyFill="1" applyBorder="1" applyAlignment="1">
      <alignment horizontal="center" vertical="center"/>
    </xf>
    <xf numFmtId="44" fontId="17" fillId="14" borderId="143" xfId="0" applyNumberFormat="1" applyFont="1" applyFill="1" applyBorder="1" applyAlignment="1">
      <alignment horizontal="center" vertical="center"/>
    </xf>
    <xf numFmtId="44" fontId="17" fillId="14" borderId="144" xfId="0" applyNumberFormat="1" applyFont="1" applyFill="1" applyBorder="1" applyAlignment="1">
      <alignment horizontal="center" vertical="center"/>
    </xf>
    <xf numFmtId="44" fontId="14" fillId="7" borderId="130" xfId="6" applyNumberFormat="1" applyFont="1" applyBorder="1" applyAlignment="1">
      <alignment horizontal="center" vertical="center" wrapText="1"/>
    </xf>
    <xf numFmtId="0" fontId="14" fillId="7" borderId="129" xfId="6" applyFont="1" applyBorder="1" applyAlignment="1">
      <alignment horizontal="center" vertical="center" wrapText="1"/>
    </xf>
    <xf numFmtId="0" fontId="14" fillId="7" borderId="133" xfId="6" applyFont="1" applyBorder="1" applyAlignment="1">
      <alignment horizontal="center" vertical="center" wrapText="1"/>
    </xf>
    <xf numFmtId="8" fontId="17" fillId="14" borderId="96" xfId="0" applyNumberFormat="1" applyFont="1" applyFill="1" applyBorder="1" applyAlignment="1">
      <alignment horizontal="center" vertical="center" wrapText="1"/>
    </xf>
    <xf numFmtId="44" fontId="17" fillId="14" borderId="95" xfId="0" applyNumberFormat="1" applyFont="1" applyFill="1" applyBorder="1" applyAlignment="1">
      <alignment horizontal="center" vertical="center"/>
    </xf>
    <xf numFmtId="44" fontId="17" fillId="14" borderId="85" xfId="0" applyNumberFormat="1" applyFont="1" applyFill="1" applyBorder="1" applyAlignment="1">
      <alignment horizontal="center" vertical="center"/>
    </xf>
    <xf numFmtId="0" fontId="15" fillId="2" borderId="108" xfId="0" applyFont="1" applyFill="1" applyBorder="1" applyAlignment="1">
      <alignment horizontal="center" vertical="center"/>
    </xf>
    <xf numFmtId="0" fontId="15" fillId="2" borderId="110" xfId="0" applyFont="1" applyFill="1" applyBorder="1" applyAlignment="1">
      <alignment horizontal="center" vertical="center"/>
    </xf>
    <xf numFmtId="0" fontId="15" fillId="2" borderId="112" xfId="0" applyFont="1" applyFill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2" borderId="140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141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44" fontId="16" fillId="2" borderId="59" xfId="0" applyNumberFormat="1" applyFont="1" applyFill="1" applyBorder="1" applyAlignment="1">
      <alignment horizontal="center" vertical="center"/>
    </xf>
    <xf numFmtId="44" fontId="16" fillId="2" borderId="5" xfId="0" applyNumberFormat="1" applyFont="1" applyFill="1" applyBorder="1" applyAlignment="1">
      <alignment horizontal="center" vertical="center"/>
    </xf>
    <xf numFmtId="44" fontId="16" fillId="2" borderId="66" xfId="0" applyNumberFormat="1" applyFont="1" applyFill="1" applyBorder="1" applyAlignment="1">
      <alignment horizontal="center" vertical="center"/>
    </xf>
    <xf numFmtId="44" fontId="17" fillId="14" borderId="101" xfId="0" applyNumberFormat="1" applyFont="1" applyFill="1" applyBorder="1" applyAlignment="1">
      <alignment horizontal="center" vertical="center"/>
    </xf>
    <xf numFmtId="44" fontId="15" fillId="2" borderId="59" xfId="0" applyNumberFormat="1" applyFont="1" applyFill="1" applyBorder="1" applyAlignment="1">
      <alignment horizontal="center" vertical="center"/>
    </xf>
    <xf numFmtId="44" fontId="15" fillId="2" borderId="5" xfId="0" applyNumberFormat="1" applyFont="1" applyFill="1" applyBorder="1" applyAlignment="1">
      <alignment horizontal="center" vertical="center"/>
    </xf>
    <xf numFmtId="44" fontId="15" fillId="2" borderId="66" xfId="0" applyNumberFormat="1" applyFont="1" applyFill="1" applyBorder="1" applyAlignment="1">
      <alignment horizontal="center" vertical="center"/>
    </xf>
    <xf numFmtId="44" fontId="15" fillId="2" borderId="86" xfId="0" applyNumberFormat="1" applyFont="1" applyFill="1" applyBorder="1" applyAlignment="1">
      <alignment horizontal="center" vertical="center"/>
    </xf>
    <xf numFmtId="44" fontId="15" fillId="2" borderId="17" xfId="0" applyNumberFormat="1" applyFont="1" applyFill="1" applyBorder="1" applyAlignment="1">
      <alignment horizontal="center" vertical="center"/>
    </xf>
    <xf numFmtId="44" fontId="15" fillId="2" borderId="91" xfId="0" applyNumberFormat="1" applyFont="1" applyFill="1" applyBorder="1" applyAlignment="1">
      <alignment horizontal="center" vertical="center"/>
    </xf>
    <xf numFmtId="44" fontId="17" fillId="14" borderId="11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44" fontId="16" fillId="2" borderId="7" xfId="0" applyNumberFormat="1" applyFont="1" applyFill="1" applyBorder="1" applyAlignment="1">
      <alignment horizontal="center" vertical="center"/>
    </xf>
    <xf numFmtId="44" fontId="17" fillId="14" borderId="108" xfId="0" applyNumberFormat="1" applyFont="1" applyFill="1" applyBorder="1" applyAlignment="1">
      <alignment horizontal="center" vertical="center"/>
    </xf>
    <xf numFmtId="44" fontId="17" fillId="14" borderId="110" xfId="0" applyNumberFormat="1" applyFont="1" applyFill="1" applyBorder="1" applyAlignment="1">
      <alignment horizontal="center" vertical="center"/>
    </xf>
    <xf numFmtId="44" fontId="17" fillId="14" borderId="109" xfId="0" applyNumberFormat="1" applyFont="1" applyFill="1" applyBorder="1" applyAlignment="1">
      <alignment horizontal="center" vertical="center"/>
    </xf>
    <xf numFmtId="44" fontId="17" fillId="14" borderId="111" xfId="0" applyNumberFormat="1" applyFont="1" applyFill="1" applyBorder="1" applyAlignment="1">
      <alignment horizontal="center" vertical="center"/>
    </xf>
    <xf numFmtId="44" fontId="17" fillId="14" borderId="32" xfId="0" applyNumberFormat="1" applyFont="1" applyFill="1" applyBorder="1" applyAlignment="1">
      <alignment horizontal="center" vertical="center"/>
    </xf>
    <xf numFmtId="44" fontId="15" fillId="2" borderId="13" xfId="0" applyNumberFormat="1" applyFont="1" applyFill="1" applyBorder="1" applyAlignment="1">
      <alignment horizontal="center" vertical="center"/>
    </xf>
    <xf numFmtId="44" fontId="15" fillId="2" borderId="7" xfId="0" applyNumberFormat="1" applyFont="1" applyFill="1" applyBorder="1" applyAlignment="1">
      <alignment horizontal="center" vertical="center"/>
    </xf>
    <xf numFmtId="44" fontId="16" fillId="2" borderId="13" xfId="0" applyNumberFormat="1" applyFont="1" applyFill="1" applyBorder="1" applyAlignment="1">
      <alignment horizontal="center" vertical="center"/>
    </xf>
    <xf numFmtId="44" fontId="30" fillId="14" borderId="32" xfId="0" applyNumberFormat="1" applyFont="1" applyFill="1" applyBorder="1" applyAlignment="1">
      <alignment horizontal="center" vertical="center"/>
    </xf>
    <xf numFmtId="44" fontId="17" fillId="14" borderId="120" xfId="0" applyNumberFormat="1" applyFont="1" applyFill="1" applyBorder="1" applyAlignment="1">
      <alignment horizontal="center" vertical="center"/>
    </xf>
    <xf numFmtId="44" fontId="17" fillId="14" borderId="126" xfId="0" applyNumberFormat="1" applyFont="1" applyFill="1" applyBorder="1" applyAlignment="1">
      <alignment horizontal="center" vertical="center"/>
    </xf>
    <xf numFmtId="164" fontId="17" fillId="10" borderId="147" xfId="0" applyNumberFormat="1" applyFont="1" applyFill="1" applyBorder="1" applyAlignment="1">
      <alignment horizontal="right" vertical="center" wrapText="1"/>
    </xf>
    <xf numFmtId="164" fontId="17" fillId="10" borderId="148" xfId="0" applyNumberFormat="1" applyFont="1" applyFill="1" applyBorder="1" applyAlignment="1">
      <alignment horizontal="right" vertical="center" wrapText="1"/>
    </xf>
    <xf numFmtId="164" fontId="17" fillId="10" borderId="85" xfId="0" applyNumberFormat="1" applyFont="1" applyFill="1" applyBorder="1" applyAlignment="1">
      <alignment horizontal="right" vertical="center" wrapText="1"/>
    </xf>
    <xf numFmtId="44" fontId="17" fillId="14" borderId="96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44" fontId="15" fillId="2" borderId="11" xfId="0" applyNumberFormat="1" applyFont="1" applyFill="1" applyBorder="1" applyAlignment="1">
      <alignment horizontal="center" vertical="center"/>
    </xf>
    <xf numFmtId="44" fontId="15" fillId="2" borderId="71" xfId="0" applyNumberFormat="1" applyFont="1" applyFill="1" applyBorder="1" applyAlignment="1">
      <alignment horizontal="center" vertical="center"/>
    </xf>
    <xf numFmtId="44" fontId="15" fillId="2" borderId="18" xfId="0" applyNumberFormat="1" applyFont="1" applyFill="1" applyBorder="1" applyAlignment="1">
      <alignment horizontal="center" vertical="center"/>
    </xf>
    <xf numFmtId="44" fontId="15" fillId="2" borderId="9" xfId="0" applyNumberFormat="1" applyFont="1" applyFill="1" applyBorder="1" applyAlignment="1">
      <alignment horizontal="center" vertical="center"/>
    </xf>
    <xf numFmtId="9" fontId="14" fillId="7" borderId="47" xfId="6" applyNumberFormat="1" applyFont="1" applyBorder="1" applyAlignment="1">
      <alignment horizontal="center" vertical="center" wrapText="1"/>
    </xf>
    <xf numFmtId="0" fontId="55" fillId="25" borderId="0" xfId="0" applyFont="1" applyFill="1" applyBorder="1" applyAlignment="1">
      <alignment horizontal="left" vertical="top" wrapText="1"/>
    </xf>
    <xf numFmtId="0" fontId="55" fillId="25" borderId="32" xfId="0" applyFont="1" applyFill="1" applyBorder="1" applyAlignment="1">
      <alignment horizontal="left" vertical="top" wrapText="1"/>
    </xf>
    <xf numFmtId="0" fontId="56" fillId="25" borderId="136" xfId="0" applyFont="1" applyFill="1" applyBorder="1" applyAlignment="1">
      <alignment horizontal="left" vertical="top" wrapText="1"/>
    </xf>
    <xf numFmtId="0" fontId="56" fillId="25" borderId="138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57" fillId="15" borderId="20" xfId="0" applyFont="1" applyFill="1" applyBorder="1" applyAlignment="1">
      <alignment horizontal="left" vertical="top" wrapText="1"/>
    </xf>
    <xf numFmtId="0" fontId="12" fillId="15" borderId="22" xfId="0" applyFont="1" applyFill="1" applyBorder="1" applyAlignment="1">
      <alignment horizontal="left" vertical="top" wrapText="1"/>
    </xf>
    <xf numFmtId="0" fontId="12" fillId="15" borderId="27" xfId="0" applyFont="1" applyFill="1" applyBorder="1" applyAlignment="1">
      <alignment horizontal="left" vertical="top" wrapText="1"/>
    </xf>
    <xf numFmtId="44" fontId="4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 wrapText="1"/>
    </xf>
    <xf numFmtId="44" fontId="15" fillId="13" borderId="106" xfId="0" applyNumberFormat="1" applyFont="1" applyFill="1" applyBorder="1" applyAlignment="1">
      <alignment horizontal="center" vertical="center"/>
    </xf>
    <xf numFmtId="164" fontId="17" fillId="10" borderId="154" xfId="0" applyNumberFormat="1" applyFont="1" applyFill="1" applyBorder="1" applyAlignment="1">
      <alignment horizontal="right" vertical="center" wrapText="1"/>
    </xf>
    <xf numFmtId="164" fontId="17" fillId="10" borderId="48" xfId="0" applyNumberFormat="1" applyFont="1" applyFill="1" applyBorder="1" applyAlignment="1">
      <alignment horizontal="right" vertical="center" wrapText="1"/>
    </xf>
    <xf numFmtId="164" fontId="17" fillId="10" borderId="155" xfId="0" applyNumberFormat="1" applyFont="1" applyFill="1" applyBorder="1" applyAlignment="1">
      <alignment horizontal="right" vertical="center" wrapText="1"/>
    </xf>
    <xf numFmtId="164" fontId="17" fillId="10" borderId="156" xfId="0" applyNumberFormat="1" applyFont="1" applyFill="1" applyBorder="1" applyAlignment="1">
      <alignment vertical="center"/>
    </xf>
    <xf numFmtId="44" fontId="52" fillId="2" borderId="17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textRotation="90" wrapText="1"/>
    </xf>
  </cellXfs>
  <cellStyles count="20">
    <cellStyle name="20% - Ênfase2" xfId="18" builtinId="34"/>
    <cellStyle name="20% - Ênfase4" xfId="19" builtinId="42"/>
    <cellStyle name="20% - Ênfase5" xfId="8" builtinId="46"/>
    <cellStyle name="40% - Ênfase4" xfId="10" builtinId="43"/>
    <cellStyle name="Bom" xfId="15" builtinId="26"/>
    <cellStyle name="Ênfase2" xfId="6" builtinId="33"/>
    <cellStyle name="Ênfase5" xfId="7" builtinId="45"/>
    <cellStyle name="Entrada" xfId="17" builtinId="20"/>
    <cellStyle name="Hiperlink" xfId="1" builtinId="8"/>
    <cellStyle name="Moeda" xfId="14" builtinId="4"/>
    <cellStyle name="Neutro" xfId="16" builtinId="28"/>
    <cellStyle name="Normal" xfId="0" builtinId="0"/>
    <cellStyle name="Normal 2" xfId="3" xr:uid="{00000000-0005-0000-0000-000009000000}"/>
    <cellStyle name="Porcentagem" xfId="12" builtinId="5"/>
    <cellStyle name="Porcentagem 2" xfId="5" xr:uid="{00000000-0005-0000-0000-00000B000000}"/>
    <cellStyle name="Porcentagem 3" xfId="4" xr:uid="{00000000-0005-0000-0000-00000C000000}"/>
    <cellStyle name="Ruim" xfId="13" builtinId="27"/>
    <cellStyle name="Título 1" xfId="9" builtinId="16"/>
    <cellStyle name="Título 2" xfId="11" builtinId="17"/>
    <cellStyle name="Vírgula 2" xfId="2" xr:uid="{00000000-0005-0000-0000-00000F000000}"/>
  </cellStyles>
  <dxfs count="525"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</dxfs>
  <tableStyles count="0" defaultTableStyle="TableStyleMedium2" defaultPivotStyle="PivotStyleLight16"/>
  <colors>
    <mruColors>
      <color rgb="FFC7FFE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1617818</xdr:colOff>
      <xdr:row>4</xdr:row>
      <xdr:rowOff>168095</xdr:rowOff>
    </xdr:to>
    <xdr:pic>
      <xdr:nvPicPr>
        <xdr:cNvPr id="2" name="Imagem 1" descr="Jurisprudência">
          <a:extLst>
            <a:ext uri="{FF2B5EF4-FFF2-40B4-BE49-F238E27FC236}">
              <a16:creationId xmlns:a16="http://schemas.microsoft.com/office/drawing/2014/main" id="{615DD157-6681-44CA-ACF6-5C755899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020589" cy="796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589110</xdr:colOff>
      <xdr:row>23</xdr:row>
      <xdr:rowOff>89647</xdr:rowOff>
    </xdr:from>
    <xdr:to>
      <xdr:col>10</xdr:col>
      <xdr:colOff>280148</xdr:colOff>
      <xdr:row>24</xdr:row>
      <xdr:rowOff>88313</xdr:rowOff>
    </xdr:to>
    <xdr:sp macro="" textlink="">
      <xdr:nvSpPr>
        <xdr:cNvPr id="3" name="Seta: para a Esquerda 2">
          <a:extLst>
            <a:ext uri="{FF2B5EF4-FFF2-40B4-BE49-F238E27FC236}">
              <a16:creationId xmlns:a16="http://schemas.microsoft.com/office/drawing/2014/main" id="{F1F656DC-8613-46B3-A16F-E896215524B0}"/>
            </a:ext>
          </a:extLst>
        </xdr:cNvPr>
        <xdr:cNvSpPr/>
      </xdr:nvSpPr>
      <xdr:spPr>
        <a:xfrm>
          <a:off x="12142375" y="4863353"/>
          <a:ext cx="609920" cy="18916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9</xdr:col>
      <xdr:colOff>1211036</xdr:colOff>
      <xdr:row>11</xdr:row>
      <xdr:rowOff>95250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36C1C6B6-7ED7-42B6-8CB4-3ADAD430BCC8}"/>
            </a:ext>
          </a:extLst>
        </xdr:cNvPr>
        <xdr:cNvSpPr/>
      </xdr:nvSpPr>
      <xdr:spPr>
        <a:xfrm>
          <a:off x="13134975" y="4191000"/>
          <a:ext cx="1211036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7</xdr:row>
      <xdr:rowOff>47625</xdr:rowOff>
    </xdr:from>
    <xdr:to>
      <xdr:col>4</xdr:col>
      <xdr:colOff>591911</xdr:colOff>
      <xdr:row>8</xdr:row>
      <xdr:rowOff>142875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634828EB-BD91-4AA6-AE12-4D08C3CBBA7D}"/>
            </a:ext>
          </a:extLst>
        </xdr:cNvPr>
        <xdr:cNvSpPr/>
      </xdr:nvSpPr>
      <xdr:spPr>
        <a:xfrm>
          <a:off x="3695700" y="1571625"/>
          <a:ext cx="687161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cplastic.com.br/%20%20%20%20%20%20%20%20%20%20%20%20%20%20%20%20%20%20%20%20%20%20%20%20%20%20%20%20%20%20%20%20%20%20Acesso%20em:%2019/01/2023" TargetMode="External"/><Relationship Id="rId3" Type="http://schemas.openxmlformats.org/officeDocument/2006/relationships/hyperlink" Target="https://www.ellimax.com.br/Cartao_Rfid_Mifare_50%20%20%20%20%20%20%20%20%20%20%20%20%20%20%20%20Acesso%20em:%2019/01/2023" TargetMode="External"/><Relationship Id="rId7" Type="http://schemas.openxmlformats.org/officeDocument/2006/relationships/hyperlink" Target="https://loja.curitibacrachas.com.br/%20%20%20%20%20%20%20%20%20%20%20%20%20%20%20%20%20%20%20%20%20%20%20%20%20%20%20%20%20%20%20%20%20%20%20%20Acesso%20em:%2019/01/2023" TargetMode="External"/><Relationship Id="rId2" Type="http://schemas.openxmlformats.org/officeDocument/2006/relationships/hyperlink" Target="https://printercardshop.com.br/%20%20%20%20%20%20%20%20%20%20%20%20%20%20%20%20%20%20%20%20%20%20%20%20%20%20%20%20%20%20%20%20%20%20%20%20%20%20%20%20%20%20%20%20%20%20%20%20%20%20%20%20%20%20%20%20%20%20%20%20%20%20%20%20%20%20%20%20%20%20%20Acesso%20em:%2019/01/2023" TargetMode="External"/><Relationship Id="rId1" Type="http://schemas.openxmlformats.org/officeDocument/2006/relationships/hyperlink" Target="https://printercardshop.com.br/%20%20%20%20%20%20%20%20%20%20%20%20%20%20%20%20%20%20%20%20%20%20%20%20%20%20%20%20%20%20%20%20%20%20%20%20%20%20%20%20%20%20%20%20%20%20%20%20%20%20%20%20%20%20%20%20%20%20%20%20%20%20%20%20%20%20%20%20%20%20%20Acesso%20em:%2018/01/2023" TargetMode="External"/><Relationship Id="rId6" Type="http://schemas.openxmlformats.org/officeDocument/2006/relationships/hyperlink" Target="https://www.elo7.com.br/%20%20%20%20%20Acesso%20em:%2019/01/2023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marpax.com.br/Acesso%20em:%2019/01/202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lojarfid.com.br/%20Acesso%20em:%2019/01/2023" TargetMode="External"/><Relationship Id="rId9" Type="http://schemas.openxmlformats.org/officeDocument/2006/relationships/hyperlink" Target="https://www.acmmaq.com.br/carrinho/index%20%20%20%20%20%20%20%20%20%20%20%20%20%20%20%20%20%20%20%20%20%20Acesso%20em:%2019/01/202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360imprimir.com.br/%20%20%20%20%20Acesso%20em:%2018/01/2023" TargetMode="External"/><Relationship Id="rId2" Type="http://schemas.openxmlformats.org/officeDocument/2006/relationships/hyperlink" Target="http://cnpj.info/Visual-Pvc-Comercio-e-Servicos-Ltda" TargetMode="External"/><Relationship Id="rId1" Type="http://schemas.openxmlformats.org/officeDocument/2006/relationships/hyperlink" Target="https://www.visualpvc.com.br/%20%20%20%20%20%20%20%20%20%20Acesso%20em:%2018/01/2023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360imprimir.com.br/%20%20%20%20%20Acesso%20em:%2019/01/2023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printercardshop.com.br/%20%20%20%20%20%20%20%20%20%20%20%20%20%20%20%20%20%20%20%20%20%20%20%20%20%20%20%20%20%20%20%20%20%20%20%20%20%20%20%20%20%20%20%20%20%20%20%20%20%20%20%20Acesso%20em:%2018/01/2023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leroymerlin.com.br/primer-manta-vedacit-18l-preta-vedacit_87006402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4:AI75"/>
  <sheetViews>
    <sheetView showGridLines="0" tabSelected="1" topLeftCell="A13" zoomScale="85" zoomScaleNormal="85" workbookViewId="0">
      <selection activeCell="O29" sqref="O29"/>
    </sheetView>
  </sheetViews>
  <sheetFormatPr defaultColWidth="9.140625" defaultRowHeight="15" x14ac:dyDescent="0.25"/>
  <cols>
    <col min="1" max="1" width="6" style="20" customWidth="1"/>
    <col min="2" max="2" width="43.140625" customWidth="1"/>
    <col min="3" max="3" width="7" customWidth="1"/>
    <col min="4" max="4" width="5.28515625" style="20" customWidth="1"/>
    <col min="5" max="5" width="29.42578125" style="13" customWidth="1"/>
    <col min="6" max="6" width="18" style="13" customWidth="1"/>
    <col min="7" max="7" width="39.140625" style="13" customWidth="1"/>
    <col min="8" max="8" width="9.5703125" style="13" customWidth="1"/>
    <col min="9" max="9" width="15.5703125" style="13" customWidth="1"/>
    <col min="10" max="10" width="13.7109375" style="13" customWidth="1"/>
    <col min="11" max="11" width="13.42578125" style="13" customWidth="1"/>
    <col min="12" max="12" width="13" style="13" customWidth="1"/>
    <col min="13" max="13" width="18.42578125" style="79" customWidth="1"/>
    <col min="14" max="14" width="11.28515625" style="13" customWidth="1"/>
    <col min="15" max="15" width="22.5703125" style="13" customWidth="1"/>
    <col min="16" max="16" width="13.28515625" customWidth="1"/>
    <col min="17" max="17" width="14.85546875" customWidth="1"/>
    <col min="19" max="19" width="13.42578125" customWidth="1"/>
    <col min="22" max="22" width="12.5703125" bestFit="1" customWidth="1"/>
    <col min="25" max="25" width="10.5703125" bestFit="1" customWidth="1"/>
    <col min="28" max="28" width="30.42578125" customWidth="1"/>
    <col min="29" max="29" width="20" customWidth="1"/>
  </cols>
  <sheetData>
    <row r="4" spans="1:35" ht="19.5" x14ac:dyDescent="0.3">
      <c r="V4" s="323" t="s">
        <v>0</v>
      </c>
      <c r="W4" s="324"/>
      <c r="X4" s="324"/>
      <c r="Y4" s="324"/>
      <c r="Z4" s="324"/>
      <c r="AA4" s="324"/>
      <c r="AB4" s="324" t="s">
        <v>1</v>
      </c>
      <c r="AC4" s="324" t="s">
        <v>1</v>
      </c>
      <c r="AD4" s="324" t="s">
        <v>1</v>
      </c>
      <c r="AE4" s="324" t="s">
        <v>1</v>
      </c>
      <c r="AF4" s="324" t="s">
        <v>1</v>
      </c>
      <c r="AG4" s="324" t="s">
        <v>1</v>
      </c>
      <c r="AH4" s="325" t="s">
        <v>1</v>
      </c>
      <c r="AI4" s="326" t="s">
        <v>1</v>
      </c>
    </row>
    <row r="5" spans="1:35" ht="19.5" x14ac:dyDescent="0.3">
      <c r="V5" s="327" t="s">
        <v>1</v>
      </c>
      <c r="W5" s="317" t="s">
        <v>1</v>
      </c>
      <c r="X5" s="317" t="s">
        <v>1</v>
      </c>
      <c r="Y5" s="317" t="s">
        <v>1</v>
      </c>
      <c r="Z5" s="317" t="s">
        <v>1</v>
      </c>
      <c r="AA5" s="317" t="s">
        <v>1</v>
      </c>
      <c r="AB5" s="317" t="s">
        <v>1</v>
      </c>
      <c r="AC5" s="317" t="s">
        <v>1</v>
      </c>
      <c r="AD5" s="317" t="s">
        <v>1</v>
      </c>
      <c r="AE5" s="317" t="s">
        <v>1</v>
      </c>
      <c r="AF5" s="317" t="s">
        <v>1</v>
      </c>
      <c r="AG5" s="317" t="s">
        <v>1</v>
      </c>
      <c r="AH5" s="318" t="s">
        <v>1</v>
      </c>
      <c r="AI5" s="328" t="s">
        <v>1</v>
      </c>
    </row>
    <row r="6" spans="1:35" x14ac:dyDescent="0.25">
      <c r="A6" s="27" t="s">
        <v>2</v>
      </c>
      <c r="J6"/>
      <c r="K6"/>
      <c r="L6"/>
      <c r="M6"/>
      <c r="N6"/>
      <c r="O6"/>
      <c r="V6" s="350" t="s">
        <v>3</v>
      </c>
      <c r="W6" s="351"/>
      <c r="X6" s="351"/>
      <c r="Y6" s="351"/>
      <c r="Z6" s="351"/>
      <c r="AA6" s="351"/>
      <c r="AB6" s="351"/>
      <c r="AC6" s="351"/>
      <c r="AD6" s="351"/>
      <c r="AE6" s="329" t="s">
        <v>1</v>
      </c>
      <c r="AF6" s="330" t="s">
        <v>4</v>
      </c>
      <c r="AG6" s="330"/>
      <c r="AH6" s="329" t="s">
        <v>1</v>
      </c>
      <c r="AI6" s="331" t="s">
        <v>1</v>
      </c>
    </row>
    <row r="7" spans="1:35" x14ac:dyDescent="0.25">
      <c r="A7" s="27" t="s">
        <v>5</v>
      </c>
      <c r="J7"/>
      <c r="K7"/>
      <c r="L7"/>
      <c r="M7"/>
      <c r="N7"/>
      <c r="O7"/>
      <c r="V7" s="332" t="s">
        <v>6</v>
      </c>
      <c r="W7" s="329" t="s">
        <v>7</v>
      </c>
      <c r="X7" s="329"/>
      <c r="Y7" s="329"/>
      <c r="Z7" s="329" t="s">
        <v>1</v>
      </c>
      <c r="AA7" s="329" t="s">
        <v>1</v>
      </c>
      <c r="AB7" s="329" t="s">
        <v>1</v>
      </c>
      <c r="AC7" s="329" t="s">
        <v>1</v>
      </c>
      <c r="AD7" s="329" t="s">
        <v>1</v>
      </c>
      <c r="AE7" s="329" t="s">
        <v>1</v>
      </c>
      <c r="AF7" s="319" t="s">
        <v>8</v>
      </c>
      <c r="AG7" s="329" t="s">
        <v>1</v>
      </c>
      <c r="AH7" s="329" t="s">
        <v>1</v>
      </c>
      <c r="AI7" s="331" t="s">
        <v>1</v>
      </c>
    </row>
    <row r="8" spans="1:35" x14ac:dyDescent="0.25">
      <c r="A8" s="433" t="s">
        <v>9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V8" s="332" t="s">
        <v>10</v>
      </c>
      <c r="W8" s="329" t="s">
        <v>11</v>
      </c>
      <c r="X8" s="329"/>
      <c r="Y8" s="329"/>
      <c r="Z8" s="329"/>
      <c r="AA8" s="329" t="s">
        <v>1</v>
      </c>
      <c r="AB8" s="329" t="s">
        <v>1</v>
      </c>
      <c r="AC8" s="329" t="s">
        <v>1</v>
      </c>
      <c r="AD8" s="329" t="s">
        <v>1</v>
      </c>
      <c r="AE8" s="329" t="s">
        <v>1</v>
      </c>
      <c r="AF8" s="320" t="s">
        <v>8</v>
      </c>
      <c r="AG8" s="329" t="s">
        <v>1</v>
      </c>
      <c r="AH8" s="329" t="s">
        <v>1</v>
      </c>
      <c r="AI8" s="331" t="s">
        <v>1</v>
      </c>
    </row>
    <row r="9" spans="1:35" x14ac:dyDescent="0.25">
      <c r="A9" s="27" t="s">
        <v>12</v>
      </c>
      <c r="J9"/>
      <c r="K9"/>
      <c r="L9"/>
      <c r="M9"/>
      <c r="N9"/>
      <c r="O9"/>
      <c r="V9" s="332" t="s">
        <v>13</v>
      </c>
      <c r="W9" s="329" t="s">
        <v>14</v>
      </c>
      <c r="X9" s="329"/>
      <c r="Y9" s="329"/>
      <c r="Z9" s="329" t="s">
        <v>1</v>
      </c>
      <c r="AA9" s="329" t="s">
        <v>1</v>
      </c>
      <c r="AB9" s="329" t="s">
        <v>1</v>
      </c>
      <c r="AC9" s="329" t="s">
        <v>1</v>
      </c>
      <c r="AD9" s="329" t="s">
        <v>1</v>
      </c>
      <c r="AE9" s="329" t="s">
        <v>1</v>
      </c>
      <c r="AF9" s="320" t="s">
        <v>8</v>
      </c>
      <c r="AG9" s="329" t="s">
        <v>1</v>
      </c>
      <c r="AH9" s="329" t="s">
        <v>1</v>
      </c>
      <c r="AI9" s="331" t="s">
        <v>1</v>
      </c>
    </row>
    <row r="10" spans="1:35" x14ac:dyDescent="0.25">
      <c r="V10" s="332" t="s">
        <v>15</v>
      </c>
      <c r="W10" s="329" t="s">
        <v>16</v>
      </c>
      <c r="X10" s="329"/>
      <c r="Y10" s="329"/>
      <c r="Z10" s="329" t="s">
        <v>1</v>
      </c>
      <c r="AA10" s="329" t="s">
        <v>1</v>
      </c>
      <c r="AB10" s="329" t="s">
        <v>1</v>
      </c>
      <c r="AC10" s="329" t="s">
        <v>1</v>
      </c>
      <c r="AD10" s="329" t="s">
        <v>1</v>
      </c>
      <c r="AE10" s="329" t="s">
        <v>1</v>
      </c>
      <c r="AF10" s="320" t="s">
        <v>8</v>
      </c>
      <c r="AG10" s="329" t="s">
        <v>1</v>
      </c>
      <c r="AH10" s="329" t="s">
        <v>1</v>
      </c>
      <c r="AI10" s="331" t="s">
        <v>1</v>
      </c>
    </row>
    <row r="11" spans="1:35" ht="19.5" x14ac:dyDescent="0.3">
      <c r="A11" s="434" t="s">
        <v>17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T11" s="311"/>
      <c r="U11" s="311"/>
      <c r="V11" s="332" t="s">
        <v>18</v>
      </c>
      <c r="W11" s="329" t="s">
        <v>19</v>
      </c>
      <c r="X11" s="329"/>
      <c r="Y11" s="329"/>
      <c r="Z11" s="329"/>
      <c r="AA11" s="329"/>
      <c r="AB11" s="329" t="s">
        <v>1</v>
      </c>
      <c r="AC11" s="329" t="s">
        <v>1</v>
      </c>
      <c r="AD11" s="329" t="s">
        <v>1</v>
      </c>
      <c r="AE11" s="329" t="s">
        <v>1</v>
      </c>
      <c r="AF11" s="320" t="s">
        <v>20</v>
      </c>
      <c r="AG11" s="329" t="s">
        <v>1</v>
      </c>
      <c r="AH11" s="329" t="s">
        <v>1</v>
      </c>
      <c r="AI11" s="331" t="s">
        <v>1</v>
      </c>
    </row>
    <row r="12" spans="1:35" ht="19.5" x14ac:dyDescent="0.3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T12" s="311"/>
      <c r="U12" s="311"/>
      <c r="V12" s="332" t="s">
        <v>21</v>
      </c>
      <c r="W12" s="329" t="s">
        <v>22</v>
      </c>
      <c r="X12" s="329"/>
      <c r="Y12" s="329"/>
      <c r="Z12" s="329"/>
      <c r="AA12" s="329"/>
      <c r="AB12" s="329" t="s">
        <v>1</v>
      </c>
      <c r="AC12" s="329" t="s">
        <v>1</v>
      </c>
      <c r="AD12" s="329" t="s">
        <v>1</v>
      </c>
      <c r="AE12" s="329" t="s">
        <v>1</v>
      </c>
      <c r="AF12" s="320" t="s">
        <v>20</v>
      </c>
      <c r="AG12" s="329" t="s">
        <v>1</v>
      </c>
      <c r="AH12" s="329" t="s">
        <v>1</v>
      </c>
      <c r="AI12" s="331" t="s">
        <v>1</v>
      </c>
    </row>
    <row r="13" spans="1:35" ht="19.5" x14ac:dyDescent="0.3">
      <c r="A13" s="104" t="s">
        <v>23</v>
      </c>
      <c r="B13" s="105"/>
      <c r="C13" s="105"/>
      <c r="D13" s="106"/>
      <c r="E13" s="107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T13" s="311"/>
      <c r="U13" s="311"/>
      <c r="V13" s="332" t="s">
        <v>24</v>
      </c>
      <c r="W13" s="329" t="s">
        <v>25</v>
      </c>
      <c r="X13" s="329"/>
      <c r="Y13" s="329"/>
      <c r="Z13" s="329"/>
      <c r="AA13" s="329"/>
      <c r="AB13" s="329"/>
      <c r="AC13" s="329" t="s">
        <v>1</v>
      </c>
      <c r="AD13" s="329" t="s">
        <v>1</v>
      </c>
      <c r="AE13" s="329" t="s">
        <v>1</v>
      </c>
      <c r="AF13" s="320" t="s">
        <v>8</v>
      </c>
      <c r="AG13" s="321"/>
      <c r="AH13" s="329"/>
      <c r="AI13" s="331"/>
    </row>
    <row r="14" spans="1:35" ht="19.5" x14ac:dyDescent="0.3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T14" s="311"/>
      <c r="U14" s="311"/>
      <c r="V14" s="332" t="s">
        <v>26</v>
      </c>
      <c r="W14" s="329" t="s">
        <v>27</v>
      </c>
      <c r="X14" s="329"/>
      <c r="Y14" s="329"/>
      <c r="Z14" s="329" t="s">
        <v>1</v>
      </c>
      <c r="AA14" s="329" t="s">
        <v>1</v>
      </c>
      <c r="AB14" s="329" t="s">
        <v>1</v>
      </c>
      <c r="AC14" s="329" t="s">
        <v>1</v>
      </c>
      <c r="AD14" s="329" t="s">
        <v>1</v>
      </c>
      <c r="AE14" s="329" t="s">
        <v>1</v>
      </c>
      <c r="AF14" s="320" t="s">
        <v>8</v>
      </c>
      <c r="AG14" s="329" t="s">
        <v>1</v>
      </c>
      <c r="AH14" s="329" t="s">
        <v>1</v>
      </c>
      <c r="AI14" s="331" t="s">
        <v>1</v>
      </c>
    </row>
    <row r="15" spans="1:35" ht="19.5" x14ac:dyDescent="0.25">
      <c r="A15" s="101"/>
      <c r="T15" s="311"/>
      <c r="U15" s="311"/>
      <c r="V15" s="332" t="s">
        <v>28</v>
      </c>
      <c r="W15" s="352" t="s">
        <v>29</v>
      </c>
      <c r="X15" s="352"/>
      <c r="Y15" s="352"/>
      <c r="Z15" s="352"/>
      <c r="AA15" s="352"/>
      <c r="AB15" s="352"/>
      <c r="AC15" s="352"/>
      <c r="AD15" s="352"/>
      <c r="AE15" s="329" t="s">
        <v>1</v>
      </c>
      <c r="AF15" s="320" t="s">
        <v>20</v>
      </c>
      <c r="AG15" s="329" t="s">
        <v>1</v>
      </c>
      <c r="AH15" s="329" t="s">
        <v>1</v>
      </c>
      <c r="AI15" s="331" t="s">
        <v>1</v>
      </c>
    </row>
    <row r="16" spans="1:35" x14ac:dyDescent="0.25">
      <c r="A16" s="52" t="s">
        <v>30</v>
      </c>
      <c r="B16" s="53"/>
      <c r="C16" s="54"/>
      <c r="D16" s="52" t="s">
        <v>31</v>
      </c>
      <c r="E16" s="53"/>
      <c r="F16" s="55"/>
      <c r="G16" s="52" t="s">
        <v>32</v>
      </c>
      <c r="H16" s="53"/>
      <c r="I16" s="55"/>
      <c r="J16" s="83"/>
      <c r="K16" s="87" t="s">
        <v>33</v>
      </c>
      <c r="L16" s="88"/>
      <c r="M16" s="88"/>
      <c r="N16" s="89"/>
      <c r="O16" s="89"/>
      <c r="P16" s="89"/>
      <c r="Q16" s="89"/>
      <c r="R16" s="89"/>
      <c r="S16" s="89"/>
      <c r="T16" s="316"/>
      <c r="U16" s="316"/>
      <c r="V16" s="332" t="s">
        <v>34</v>
      </c>
      <c r="W16" s="352" t="s">
        <v>35</v>
      </c>
      <c r="X16" s="352"/>
      <c r="Y16" s="352"/>
      <c r="Z16" s="352"/>
      <c r="AA16" s="352"/>
      <c r="AB16" s="352"/>
      <c r="AC16" s="352"/>
      <c r="AD16" s="352"/>
      <c r="AE16" s="329" t="s">
        <v>1</v>
      </c>
      <c r="AF16" s="320" t="s">
        <v>8</v>
      </c>
      <c r="AG16" s="329" t="s">
        <v>1</v>
      </c>
      <c r="AH16" s="329" t="s">
        <v>1</v>
      </c>
      <c r="AI16" s="331" t="s">
        <v>1</v>
      </c>
    </row>
    <row r="17" spans="1:35" x14ac:dyDescent="0.25">
      <c r="A17" s="30" t="s">
        <v>215</v>
      </c>
      <c r="B17" s="30"/>
      <c r="C17" s="35">
        <f>AVERAGE(I35:I40)</f>
        <v>4.4383333333333335</v>
      </c>
      <c r="D17" s="30" t="s">
        <v>215</v>
      </c>
      <c r="E17" s="30"/>
      <c r="F17" s="57">
        <f>AVERAGE(I50:I52)</f>
        <v>1.04</v>
      </c>
      <c r="G17" s="30" t="s">
        <v>215</v>
      </c>
      <c r="H17" s="30"/>
      <c r="I17" s="57">
        <f>AVERAGE(I63:I65)</f>
        <v>1.5</v>
      </c>
      <c r="J17" s="30"/>
      <c r="K17" s="90">
        <v>0.3</v>
      </c>
      <c r="L17" s="435" t="s">
        <v>37</v>
      </c>
      <c r="M17" s="435"/>
      <c r="N17" s="435"/>
      <c r="O17" s="435"/>
      <c r="P17" s="435"/>
      <c r="Q17" s="435"/>
      <c r="R17" s="435"/>
      <c r="S17" s="435"/>
      <c r="T17" s="313"/>
      <c r="U17" s="315"/>
      <c r="V17" s="332" t="s">
        <v>38</v>
      </c>
      <c r="W17" s="353" t="s">
        <v>39</v>
      </c>
      <c r="X17" s="353"/>
      <c r="Y17" s="353"/>
      <c r="Z17" s="353"/>
      <c r="AA17" s="353"/>
      <c r="AB17" s="353"/>
      <c r="AC17" s="353"/>
      <c r="AD17" s="353"/>
      <c r="AE17" s="353"/>
      <c r="AF17" s="320" t="s">
        <v>20</v>
      </c>
      <c r="AG17" s="329" t="s">
        <v>1</v>
      </c>
      <c r="AH17" s="329" t="s">
        <v>1</v>
      </c>
      <c r="AI17" s="331" t="s">
        <v>1</v>
      </c>
    </row>
    <row r="18" spans="1:35" x14ac:dyDescent="0.25">
      <c r="A18" s="30" t="s">
        <v>40</v>
      </c>
      <c r="B18" s="30"/>
      <c r="C18" s="35">
        <f>_xlfn.STDEV.S(I35:I40)</f>
        <v>0.82020525886308293</v>
      </c>
      <c r="D18" s="56" t="s">
        <v>40</v>
      </c>
      <c r="E18" s="30"/>
      <c r="F18" s="57">
        <f>_xlfn.STDEV.S(I50:I52)</f>
        <v>0.17058722109231952</v>
      </c>
      <c r="G18" s="56" t="s">
        <v>40</v>
      </c>
      <c r="H18" s="30"/>
      <c r="I18" s="57">
        <f>_xlfn.STDEV.S(I63:I65)</f>
        <v>0.43588989435406728</v>
      </c>
      <c r="J18" s="30"/>
      <c r="K18" s="91">
        <v>0.7</v>
      </c>
      <c r="L18" s="92" t="s">
        <v>41</v>
      </c>
      <c r="M18" s="92"/>
      <c r="N18" s="92"/>
      <c r="O18" s="92"/>
      <c r="P18" s="92"/>
      <c r="Q18" s="92"/>
      <c r="R18" s="92"/>
      <c r="S18" s="93"/>
      <c r="T18" s="313"/>
      <c r="U18" s="315"/>
      <c r="V18" s="333" t="s">
        <v>1</v>
      </c>
      <c r="W18" s="353"/>
      <c r="X18" s="353"/>
      <c r="Y18" s="353"/>
      <c r="Z18" s="353"/>
      <c r="AA18" s="353"/>
      <c r="AB18" s="353"/>
      <c r="AC18" s="353"/>
      <c r="AD18" s="353"/>
      <c r="AE18" s="353"/>
      <c r="AF18" s="329" t="s">
        <v>1</v>
      </c>
      <c r="AG18" s="329" t="s">
        <v>1</v>
      </c>
      <c r="AH18" s="329" t="s">
        <v>1</v>
      </c>
      <c r="AI18" s="331" t="s">
        <v>1</v>
      </c>
    </row>
    <row r="19" spans="1:35" x14ac:dyDescent="0.25">
      <c r="A19" s="30" t="s">
        <v>42</v>
      </c>
      <c r="B19" s="30"/>
      <c r="C19" s="36">
        <f>(C18/C17)*100</f>
        <v>18.480028363419066</v>
      </c>
      <c r="D19" s="56" t="s">
        <v>42</v>
      </c>
      <c r="E19" s="30"/>
      <c r="F19" s="58">
        <f>(F18/F17)*100</f>
        <v>16.402617412723032</v>
      </c>
      <c r="G19" s="56" t="s">
        <v>42</v>
      </c>
      <c r="H19" s="30"/>
      <c r="I19" s="58">
        <f>(I18/I17)*100</f>
        <v>29.059326290271155</v>
      </c>
      <c r="J19" s="30"/>
      <c r="K19" s="94"/>
      <c r="M19" s="13"/>
      <c r="N19"/>
      <c r="O19"/>
      <c r="S19" s="95"/>
      <c r="T19" s="313"/>
      <c r="U19" s="315"/>
      <c r="V19" s="333" t="s">
        <v>43</v>
      </c>
      <c r="W19" s="330"/>
      <c r="X19" s="330"/>
      <c r="Y19" s="329" t="s">
        <v>1</v>
      </c>
      <c r="Z19" s="329" t="s">
        <v>1</v>
      </c>
      <c r="AA19" s="329" t="s">
        <v>1</v>
      </c>
      <c r="AB19" s="329" t="s">
        <v>1</v>
      </c>
      <c r="AC19" s="329" t="s">
        <v>1</v>
      </c>
      <c r="AD19" s="329" t="s">
        <v>1</v>
      </c>
      <c r="AE19" s="329" t="s">
        <v>1</v>
      </c>
      <c r="AF19" s="329" t="s">
        <v>1</v>
      </c>
      <c r="AG19" s="329" t="s">
        <v>1</v>
      </c>
      <c r="AH19" s="329" t="s">
        <v>1</v>
      </c>
      <c r="AI19" s="331" t="s">
        <v>1</v>
      </c>
    </row>
    <row r="20" spans="1:35" x14ac:dyDescent="0.25">
      <c r="A20" s="30" t="s">
        <v>44</v>
      </c>
      <c r="B20" s="30"/>
      <c r="C20" s="59" t="str">
        <f>IF(C19&gt;25,"Mediana","Média")</f>
        <v>Média</v>
      </c>
      <c r="D20" s="56" t="s">
        <v>44</v>
      </c>
      <c r="E20" s="30"/>
      <c r="F20" s="60" t="str">
        <f>IF(F19&gt;25,"Mediana","Média")</f>
        <v>Média</v>
      </c>
      <c r="G20" s="56" t="s">
        <v>44</v>
      </c>
      <c r="H20" s="30"/>
      <c r="I20" s="214" t="str">
        <f>IF(I19&gt;25,"Mediana","Média")</f>
        <v>Mediana</v>
      </c>
      <c r="J20" s="30"/>
      <c r="M20" s="96" t="s">
        <v>45</v>
      </c>
      <c r="N20" s="97"/>
      <c r="O20" s="98"/>
      <c r="P20" s="99"/>
      <c r="Q20" s="99"/>
      <c r="R20" s="99"/>
      <c r="S20" s="99"/>
      <c r="T20" s="313"/>
      <c r="U20" s="315"/>
      <c r="V20" s="334" t="s">
        <v>46</v>
      </c>
      <c r="W20" s="329"/>
      <c r="X20" s="329"/>
      <c r="Y20" s="329"/>
      <c r="Z20" s="329"/>
      <c r="AA20" s="329"/>
      <c r="AB20" s="329"/>
      <c r="AC20" s="329"/>
      <c r="AD20" s="329"/>
      <c r="AE20" s="329" t="s">
        <v>1</v>
      </c>
      <c r="AF20" s="329" t="s">
        <v>1</v>
      </c>
      <c r="AG20" s="329" t="s">
        <v>1</v>
      </c>
      <c r="AH20" s="329" t="s">
        <v>1</v>
      </c>
      <c r="AI20" s="331" t="s">
        <v>1</v>
      </c>
    </row>
    <row r="21" spans="1:35" x14ac:dyDescent="0.25">
      <c r="A21" s="30" t="s">
        <v>47</v>
      </c>
      <c r="B21" s="30"/>
      <c r="C21" s="35">
        <f>MIN(I35:I40)</f>
        <v>3.12</v>
      </c>
      <c r="D21" s="56" t="s">
        <v>47</v>
      </c>
      <c r="E21" s="30"/>
      <c r="F21" s="57">
        <f>MIN(I48:I54)</f>
        <v>0.54</v>
      </c>
      <c r="G21" s="56" t="s">
        <v>47</v>
      </c>
      <c r="H21" s="30"/>
      <c r="I21" s="57">
        <f>MIN(I63:I65)</f>
        <v>1.2</v>
      </c>
      <c r="J21" s="30"/>
      <c r="M21" s="98"/>
      <c r="N21" s="98"/>
      <c r="O21" s="98"/>
      <c r="P21" s="99"/>
      <c r="Q21" s="99"/>
      <c r="R21" s="99"/>
      <c r="S21" s="99"/>
      <c r="T21" s="313"/>
      <c r="U21" s="315"/>
      <c r="V21" s="334" t="s">
        <v>48</v>
      </c>
      <c r="W21" s="329"/>
      <c r="X21" s="329"/>
      <c r="Y21" s="329"/>
      <c r="Z21" s="329"/>
      <c r="AA21" s="329"/>
      <c r="AB21" s="329"/>
      <c r="AC21" s="329"/>
      <c r="AD21" s="329"/>
      <c r="AE21" s="329" t="s">
        <v>1</v>
      </c>
      <c r="AF21" s="329" t="s">
        <v>1</v>
      </c>
      <c r="AG21" s="329" t="s">
        <v>1</v>
      </c>
      <c r="AH21" s="329" t="s">
        <v>1</v>
      </c>
      <c r="AI21" s="331" t="s">
        <v>1</v>
      </c>
    </row>
    <row r="22" spans="1:35" x14ac:dyDescent="0.25">
      <c r="A22"/>
      <c r="D22" s="64"/>
      <c r="E22" s="65"/>
      <c r="F22" s="66"/>
      <c r="G22" s="64"/>
      <c r="H22" s="65"/>
      <c r="I22" s="66"/>
      <c r="J22"/>
      <c r="M22" s="100">
        <v>0.25</v>
      </c>
      <c r="N22" s="98" t="s">
        <v>49</v>
      </c>
      <c r="O22" s="98" t="s">
        <v>36</v>
      </c>
      <c r="P22" s="99"/>
      <c r="Q22" s="99"/>
      <c r="R22" s="99"/>
      <c r="S22" s="99"/>
      <c r="T22" s="313"/>
      <c r="U22" s="315"/>
      <c r="V22" s="354" t="s">
        <v>50</v>
      </c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29" t="s">
        <v>1</v>
      </c>
      <c r="AI22" s="331" t="s">
        <v>1</v>
      </c>
    </row>
    <row r="23" spans="1:35" x14ac:dyDescent="0.25">
      <c r="A23" s="52" t="s">
        <v>51</v>
      </c>
      <c r="B23" s="53"/>
      <c r="C23" s="55"/>
      <c r="D23" s="62" t="s">
        <v>52</v>
      </c>
      <c r="E23" s="63"/>
      <c r="F23" s="61"/>
      <c r="G23" s="86"/>
      <c r="H23" s="84"/>
      <c r="I23"/>
      <c r="J23" s="83"/>
      <c r="M23" s="98"/>
      <c r="N23" s="98" t="s">
        <v>53</v>
      </c>
      <c r="O23" s="98" t="s">
        <v>54</v>
      </c>
      <c r="P23" s="99"/>
      <c r="Q23" s="99"/>
      <c r="R23" s="99"/>
      <c r="S23" s="99"/>
      <c r="T23" s="313"/>
      <c r="U23" s="315"/>
      <c r="V23" s="354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29" t="s">
        <v>1</v>
      </c>
      <c r="AI23" s="331" t="s">
        <v>1</v>
      </c>
    </row>
    <row r="24" spans="1:35" x14ac:dyDescent="0.25">
      <c r="A24" s="30" t="s">
        <v>215</v>
      </c>
      <c r="B24" s="30"/>
      <c r="C24" s="57">
        <f>AVERAGE(I43:I45)</f>
        <v>1.9799999999999998</v>
      </c>
      <c r="D24" s="30" t="s">
        <v>215</v>
      </c>
      <c r="E24" s="30"/>
      <c r="F24" s="57">
        <f>AVERAGE(I56:I60)</f>
        <v>3.7640000000000002</v>
      </c>
      <c r="G24" s="56"/>
      <c r="H24" s="30"/>
      <c r="I24" s="35"/>
      <c r="J24" s="30"/>
      <c r="M24" s="98"/>
      <c r="N24" s="98"/>
      <c r="O24" s="98"/>
      <c r="P24" s="99"/>
      <c r="Q24" s="99"/>
      <c r="R24" s="99"/>
      <c r="S24" s="99"/>
      <c r="T24" s="313"/>
      <c r="U24" s="315"/>
      <c r="V24" s="335" t="s">
        <v>1</v>
      </c>
      <c r="W24" s="336" t="s">
        <v>1</v>
      </c>
      <c r="X24" s="336" t="s">
        <v>1</v>
      </c>
      <c r="Y24" s="336" t="s">
        <v>1</v>
      </c>
      <c r="Z24" s="336" t="s">
        <v>1</v>
      </c>
      <c r="AA24" s="336" t="s">
        <v>1</v>
      </c>
      <c r="AB24" s="336" t="s">
        <v>1</v>
      </c>
      <c r="AC24" s="336" t="s">
        <v>1</v>
      </c>
      <c r="AD24" s="336" t="s">
        <v>1</v>
      </c>
      <c r="AE24" s="336" t="s">
        <v>1</v>
      </c>
      <c r="AF24" s="336" t="s">
        <v>1</v>
      </c>
      <c r="AG24" s="336" t="s">
        <v>1</v>
      </c>
      <c r="AH24" s="336" t="s">
        <v>1</v>
      </c>
      <c r="AI24" s="337" t="s">
        <v>1</v>
      </c>
    </row>
    <row r="25" spans="1:35" x14ac:dyDescent="0.25">
      <c r="A25" s="56" t="s">
        <v>40</v>
      </c>
      <c r="B25" s="30"/>
      <c r="C25" s="57">
        <f>_xlfn.STDEV.S(I43:I45)</f>
        <v>0.28844410203712018</v>
      </c>
      <c r="D25" s="56" t="s">
        <v>40</v>
      </c>
      <c r="E25" s="30"/>
      <c r="F25" s="57">
        <f>_xlfn.STDEV.S(I56:I60)</f>
        <v>0.61941908268957802</v>
      </c>
      <c r="G25" s="56"/>
      <c r="H25" s="30"/>
      <c r="I25" s="35"/>
      <c r="J25" s="30"/>
      <c r="M25" s="98"/>
      <c r="N25" s="98"/>
      <c r="O25" s="98"/>
      <c r="P25" s="99"/>
      <c r="Q25" s="99"/>
      <c r="R25" s="99"/>
      <c r="S25" s="99"/>
      <c r="T25" s="313"/>
      <c r="U25" s="414"/>
      <c r="V25" s="414"/>
      <c r="W25" s="414"/>
      <c r="X25" s="414"/>
      <c r="Y25" s="414"/>
      <c r="Z25" s="414"/>
      <c r="AA25" s="414"/>
      <c r="AB25" s="414"/>
      <c r="AC25" s="313"/>
      <c r="AD25" s="313"/>
      <c r="AE25" s="313"/>
      <c r="AF25" s="312"/>
      <c r="AG25" s="312"/>
    </row>
    <row r="26" spans="1:35" x14ac:dyDescent="0.25">
      <c r="A26" s="56" t="s">
        <v>42</v>
      </c>
      <c r="B26" s="30"/>
      <c r="C26" s="58">
        <f>(C25/C24)*100</f>
        <v>14.567883941268697</v>
      </c>
      <c r="D26" s="56" t="s">
        <v>42</v>
      </c>
      <c r="E26" s="30"/>
      <c r="F26" s="58">
        <f>(F25/F24)*100</f>
        <v>16.45640495987189</v>
      </c>
      <c r="G26" s="56"/>
      <c r="H26" s="30"/>
      <c r="I26" s="36"/>
      <c r="J26" s="30"/>
      <c r="M26" s="108"/>
      <c r="N26" s="108"/>
      <c r="O26" s="108"/>
      <c r="P26" s="99"/>
      <c r="Q26" s="99"/>
      <c r="R26" s="99"/>
      <c r="S26" s="99"/>
      <c r="T26" s="313"/>
      <c r="U26" s="414"/>
      <c r="V26" s="414"/>
      <c r="W26" s="414"/>
      <c r="X26" s="414"/>
      <c r="Y26" s="414"/>
      <c r="Z26" s="414"/>
      <c r="AA26" s="414"/>
      <c r="AB26" s="414"/>
      <c r="AC26" s="313"/>
      <c r="AD26" s="313"/>
      <c r="AE26" s="313"/>
      <c r="AF26" s="312"/>
      <c r="AG26" s="312"/>
    </row>
    <row r="27" spans="1:35" ht="15" customHeight="1" x14ac:dyDescent="0.25">
      <c r="A27" s="56" t="s">
        <v>44</v>
      </c>
      <c r="B27" s="30"/>
      <c r="C27" s="59" t="str">
        <f>IF(C26&gt;25,"Mediana","Média")</f>
        <v>Média</v>
      </c>
      <c r="D27" s="56" t="s">
        <v>44</v>
      </c>
      <c r="E27" s="30"/>
      <c r="F27" s="60" t="str">
        <f>IF(F26&gt;25,"Mediana","Média")</f>
        <v>Média</v>
      </c>
      <c r="G27" s="56"/>
      <c r="H27" s="30"/>
      <c r="I27" s="85"/>
      <c r="J27" s="30"/>
      <c r="M27" s="108"/>
      <c r="N27" s="108"/>
      <c r="O27" s="108"/>
      <c r="P27" s="99"/>
      <c r="Q27" s="99"/>
      <c r="R27" s="99"/>
      <c r="S27" s="99"/>
      <c r="T27" s="313"/>
      <c r="U27" s="417"/>
      <c r="V27" s="417"/>
      <c r="W27" s="417"/>
      <c r="X27" s="417"/>
      <c r="Y27" s="417"/>
      <c r="Z27" s="417"/>
      <c r="AA27" s="417"/>
      <c r="AB27" s="417"/>
      <c r="AC27" s="417"/>
      <c r="AD27" s="313"/>
      <c r="AE27" s="313"/>
      <c r="AF27" s="312"/>
      <c r="AG27" s="312"/>
    </row>
    <row r="28" spans="1:35" x14ac:dyDescent="0.25">
      <c r="A28" s="56" t="s">
        <v>47</v>
      </c>
      <c r="B28" s="30"/>
      <c r="C28" s="57">
        <f>MIN(I43:I45)</f>
        <v>1.74</v>
      </c>
      <c r="D28" s="56" t="s">
        <v>47</v>
      </c>
      <c r="E28" s="30"/>
      <c r="F28" s="57">
        <f>MIN(I56:I60)</f>
        <v>3.1</v>
      </c>
      <c r="G28" s="56"/>
      <c r="H28" s="30"/>
      <c r="I28" s="35"/>
      <c r="J28" s="30"/>
      <c r="M28" s="108"/>
      <c r="N28" s="108"/>
      <c r="O28" s="108"/>
      <c r="P28" s="99"/>
      <c r="Q28" s="99"/>
      <c r="R28" s="99"/>
      <c r="S28" s="99"/>
      <c r="T28" s="314"/>
      <c r="U28" s="417"/>
      <c r="V28" s="417"/>
      <c r="W28" s="417"/>
      <c r="X28" s="417"/>
      <c r="Y28" s="417"/>
      <c r="Z28" s="417"/>
      <c r="AA28" s="417"/>
      <c r="AB28" s="417"/>
      <c r="AC28" s="417"/>
      <c r="AD28" s="313"/>
      <c r="AE28" s="313"/>
      <c r="AF28" s="312"/>
      <c r="AG28" s="312"/>
    </row>
    <row r="29" spans="1:35" ht="36" customHeight="1" x14ac:dyDescent="0.25">
      <c r="A29" s="64"/>
      <c r="B29" s="65"/>
      <c r="C29" s="66"/>
      <c r="D29" s="64"/>
      <c r="E29" s="65"/>
      <c r="F29" s="66"/>
      <c r="G29" s="82"/>
      <c r="H29"/>
      <c r="I29"/>
      <c r="J29"/>
      <c r="M29" s="108"/>
      <c r="N29" s="108"/>
      <c r="O29" s="108"/>
      <c r="P29" s="99"/>
      <c r="Q29" s="99"/>
      <c r="R29" s="99"/>
      <c r="S29" s="99"/>
      <c r="T29" s="314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2"/>
      <c r="AG29" s="312"/>
    </row>
    <row r="30" spans="1:35" ht="36" customHeight="1" x14ac:dyDescent="0.25">
      <c r="A30" s="82"/>
      <c r="D30"/>
      <c r="E30"/>
      <c r="F30"/>
      <c r="G30"/>
      <c r="H30"/>
      <c r="I30"/>
      <c r="J30"/>
      <c r="K30" s="108"/>
      <c r="L30" s="108"/>
      <c r="M30" s="108"/>
      <c r="N30" s="32"/>
      <c r="O30" s="35"/>
      <c r="P30" s="99"/>
      <c r="Q30" s="99"/>
      <c r="R30" s="99"/>
      <c r="S30" s="99"/>
      <c r="T30" s="314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2"/>
      <c r="AG30" s="312"/>
    </row>
    <row r="31" spans="1:35" x14ac:dyDescent="0.25">
      <c r="A31" s="86"/>
      <c r="B31" s="84"/>
      <c r="D31" s="32"/>
      <c r="E31" s="33"/>
      <c r="F31" s="33"/>
      <c r="G31" s="51"/>
      <c r="H31" s="34"/>
      <c r="I31" s="29"/>
      <c r="J31" s="29"/>
      <c r="K31" s="29"/>
      <c r="L31" s="29"/>
    </row>
    <row r="32" spans="1:35" ht="15" customHeight="1" x14ac:dyDescent="0.25">
      <c r="A32" s="437" t="s">
        <v>55</v>
      </c>
      <c r="B32" s="391" t="s">
        <v>56</v>
      </c>
      <c r="C32" s="391" t="s">
        <v>57</v>
      </c>
      <c r="D32" s="391" t="s">
        <v>58</v>
      </c>
      <c r="E32" s="431" t="s">
        <v>59</v>
      </c>
      <c r="F32" s="389" t="s">
        <v>60</v>
      </c>
      <c r="G32" s="391" t="s">
        <v>61</v>
      </c>
      <c r="H32" s="395" t="s">
        <v>62</v>
      </c>
      <c r="I32" s="387" t="s">
        <v>63</v>
      </c>
      <c r="J32" s="387" t="s">
        <v>64</v>
      </c>
      <c r="K32" s="393" t="s">
        <v>65</v>
      </c>
      <c r="L32" s="422" t="s">
        <v>66</v>
      </c>
      <c r="M32" s="424" t="s">
        <v>67</v>
      </c>
      <c r="N32" s="418" t="s">
        <v>68</v>
      </c>
      <c r="O32" s="419"/>
      <c r="P32" s="415" t="s">
        <v>69</v>
      </c>
      <c r="Q32" s="416"/>
    </row>
    <row r="33" spans="1:31" s="6" customFormat="1" ht="45" customHeight="1" x14ac:dyDescent="0.25">
      <c r="A33" s="438"/>
      <c r="B33" s="392"/>
      <c r="C33" s="392"/>
      <c r="D33" s="392"/>
      <c r="E33" s="432"/>
      <c r="F33" s="390"/>
      <c r="G33" s="392"/>
      <c r="H33" s="396"/>
      <c r="I33" s="388"/>
      <c r="J33" s="388"/>
      <c r="K33" s="394"/>
      <c r="L33" s="423"/>
      <c r="M33" s="425"/>
      <c r="N33" s="420"/>
      <c r="O33" s="421"/>
      <c r="P33" s="243" t="s">
        <v>70</v>
      </c>
      <c r="Q33" s="244" t="s">
        <v>71</v>
      </c>
      <c r="T33"/>
      <c r="U33"/>
      <c r="V33"/>
      <c r="W33"/>
      <c r="X33"/>
      <c r="Y33"/>
      <c r="Z33"/>
      <c r="AA33"/>
      <c r="AB33"/>
      <c r="AC33"/>
      <c r="AD33"/>
      <c r="AE33"/>
    </row>
    <row r="34" spans="1:31" ht="63" customHeight="1" x14ac:dyDescent="0.25">
      <c r="A34" s="369">
        <v>1</v>
      </c>
      <c r="B34" s="362" t="s">
        <v>72</v>
      </c>
      <c r="C34" s="365" t="s">
        <v>73</v>
      </c>
      <c r="D34" s="365">
        <v>500</v>
      </c>
      <c r="E34" s="128" t="s">
        <v>74</v>
      </c>
      <c r="F34" s="110" t="s">
        <v>75</v>
      </c>
      <c r="G34" s="112" t="s">
        <v>76</v>
      </c>
      <c r="H34" s="112" t="s">
        <v>77</v>
      </c>
      <c r="I34" s="113">
        <v>2.73</v>
      </c>
      <c r="J34" s="382">
        <f>AVERAGE(I34:I41)</f>
        <v>4.4074999999999998</v>
      </c>
      <c r="K34" s="412">
        <f>$J$34*1.3</f>
        <v>5.7297500000000001</v>
      </c>
      <c r="L34" s="413">
        <f>70%*J34</f>
        <v>3.0852499999999998</v>
      </c>
      <c r="M34" s="80" t="str">
        <f>IF(I34&gt;K$34,"EXCESSIVAMENTE ELEVADO",IF(I34&lt;L$34,"INEXEQUÍVEL","VÁLIDO"))</f>
        <v>INEXEQUÍVEL</v>
      </c>
      <c r="N34" s="146">
        <f>I34/J34</f>
        <v>0.6193987521270562</v>
      </c>
      <c r="O34" s="245" t="s">
        <v>78</v>
      </c>
      <c r="P34" s="439">
        <f>TRUNC(AVERAGE(I35:I40),2)</f>
        <v>4.43</v>
      </c>
      <c r="Q34" s="397">
        <f>D34*P34</f>
        <v>2215</v>
      </c>
    </row>
    <row r="35" spans="1:31" ht="48.75" customHeight="1" x14ac:dyDescent="0.25">
      <c r="A35" s="370"/>
      <c r="B35" s="363"/>
      <c r="C35" s="366"/>
      <c r="D35" s="366"/>
      <c r="E35" s="124" t="s">
        <v>79</v>
      </c>
      <c r="F35" s="110" t="s">
        <v>75</v>
      </c>
      <c r="G35" s="112" t="s">
        <v>80</v>
      </c>
      <c r="H35" s="68" t="s">
        <v>77</v>
      </c>
      <c r="I35" s="67">
        <v>3.12</v>
      </c>
      <c r="J35" s="382"/>
      <c r="K35" s="412"/>
      <c r="L35" s="413"/>
      <c r="M35" s="75" t="str">
        <f t="shared" ref="M35:M41" si="0">IF(I35&gt;K$34,"EXCESSIVAMENTE ELEVADO",IF(I35&lt;L$34,"Inexequível","VÁLIDO"))</f>
        <v>VÁLIDO</v>
      </c>
      <c r="N35" s="116"/>
      <c r="O35" s="117"/>
      <c r="P35" s="378"/>
      <c r="Q35" s="398"/>
    </row>
    <row r="36" spans="1:31" ht="71.25" customHeight="1" x14ac:dyDescent="0.25">
      <c r="A36" s="370"/>
      <c r="B36" s="363"/>
      <c r="C36" s="366"/>
      <c r="D36" s="366"/>
      <c r="E36" s="114" t="s">
        <v>81</v>
      </c>
      <c r="F36" s="162" t="s">
        <v>82</v>
      </c>
      <c r="G36" s="158" t="s">
        <v>83</v>
      </c>
      <c r="H36" s="158" t="s">
        <v>77</v>
      </c>
      <c r="I36" s="159">
        <v>4</v>
      </c>
      <c r="J36" s="382"/>
      <c r="K36" s="412"/>
      <c r="L36" s="413"/>
      <c r="M36" s="75" t="str">
        <f t="shared" si="0"/>
        <v>VÁLIDO</v>
      </c>
      <c r="N36" s="116"/>
      <c r="O36" s="117"/>
      <c r="P36" s="378"/>
      <c r="Q36" s="398"/>
    </row>
    <row r="37" spans="1:31" ht="64.5" customHeight="1" x14ac:dyDescent="0.25">
      <c r="A37" s="370"/>
      <c r="B37" s="363"/>
      <c r="C37" s="366"/>
      <c r="D37" s="366"/>
      <c r="E37" s="114" t="s">
        <v>84</v>
      </c>
      <c r="F37" s="162" t="s">
        <v>82</v>
      </c>
      <c r="G37" s="160" t="s">
        <v>85</v>
      </c>
      <c r="H37" s="161" t="s">
        <v>86</v>
      </c>
      <c r="I37" s="159">
        <v>4.3600000000000003</v>
      </c>
      <c r="J37" s="382"/>
      <c r="K37" s="412"/>
      <c r="L37" s="413"/>
      <c r="M37" s="75" t="str">
        <f t="shared" si="0"/>
        <v>VÁLIDO</v>
      </c>
      <c r="N37" s="116"/>
      <c r="O37" s="117"/>
      <c r="P37" s="378"/>
      <c r="Q37" s="398"/>
    </row>
    <row r="38" spans="1:31" ht="57" customHeight="1" x14ac:dyDescent="0.25">
      <c r="A38" s="370"/>
      <c r="B38" s="363"/>
      <c r="C38" s="366"/>
      <c r="D38" s="366"/>
      <c r="E38" s="124" t="s">
        <v>87</v>
      </c>
      <c r="F38" s="125" t="s">
        <v>88</v>
      </c>
      <c r="G38" s="125" t="s">
        <v>89</v>
      </c>
      <c r="H38" s="28" t="s">
        <v>86</v>
      </c>
      <c r="I38" s="72">
        <v>4.8</v>
      </c>
      <c r="J38" s="382"/>
      <c r="K38" s="412"/>
      <c r="L38" s="413"/>
      <c r="M38" s="75" t="str">
        <f t="shared" si="0"/>
        <v>VÁLIDO</v>
      </c>
      <c r="N38" s="116"/>
      <c r="O38" s="118"/>
      <c r="P38" s="378"/>
      <c r="Q38" s="398"/>
    </row>
    <row r="39" spans="1:31" ht="63.75" customHeight="1" x14ac:dyDescent="0.25">
      <c r="A39" s="370"/>
      <c r="B39" s="363"/>
      <c r="C39" s="366"/>
      <c r="D39" s="366"/>
      <c r="E39" s="126" t="s">
        <v>87</v>
      </c>
      <c r="F39" s="68" t="s">
        <v>88</v>
      </c>
      <c r="G39" s="68" t="s">
        <v>90</v>
      </c>
      <c r="H39" s="68" t="s">
        <v>77</v>
      </c>
      <c r="I39" s="67">
        <v>4.8499999999999996</v>
      </c>
      <c r="J39" s="382"/>
      <c r="K39" s="412"/>
      <c r="L39" s="413"/>
      <c r="M39" s="75" t="str">
        <f t="shared" si="0"/>
        <v>VÁLIDO</v>
      </c>
      <c r="N39" s="116"/>
      <c r="O39" s="117"/>
      <c r="P39" s="378"/>
      <c r="Q39" s="398"/>
      <c r="Y39" s="25"/>
    </row>
    <row r="40" spans="1:31" ht="51.75" customHeight="1" x14ac:dyDescent="0.25">
      <c r="A40" s="370"/>
      <c r="B40" s="363"/>
      <c r="C40" s="366"/>
      <c r="D40" s="366"/>
      <c r="E40" s="114" t="s">
        <v>91</v>
      </c>
      <c r="F40" s="162" t="s">
        <v>82</v>
      </c>
      <c r="G40" s="158" t="s">
        <v>92</v>
      </c>
      <c r="H40" s="158" t="s">
        <v>77</v>
      </c>
      <c r="I40" s="159">
        <v>5.5</v>
      </c>
      <c r="J40" s="382"/>
      <c r="K40" s="412"/>
      <c r="L40" s="413"/>
      <c r="M40" s="75" t="str">
        <f t="shared" si="0"/>
        <v>VÁLIDO</v>
      </c>
      <c r="N40" s="143"/>
      <c r="O40" s="144"/>
      <c r="P40" s="378"/>
      <c r="Q40" s="398"/>
      <c r="Y40" s="25"/>
    </row>
    <row r="41" spans="1:31" ht="51.75" customHeight="1" x14ac:dyDescent="0.25">
      <c r="A41" s="372"/>
      <c r="B41" s="374"/>
      <c r="C41" s="376"/>
      <c r="D41" s="376"/>
      <c r="E41" s="163" t="s">
        <v>87</v>
      </c>
      <c r="F41" s="154" t="s">
        <v>88</v>
      </c>
      <c r="G41" s="155" t="s">
        <v>93</v>
      </c>
      <c r="H41" s="156" t="s">
        <v>77</v>
      </c>
      <c r="I41" s="157">
        <v>5.9</v>
      </c>
      <c r="J41" s="383"/>
      <c r="K41" s="428"/>
      <c r="L41" s="436"/>
      <c r="M41" s="76" t="str">
        <f t="shared" si="0"/>
        <v>EXCESSIVAMENTE ELEVADO</v>
      </c>
      <c r="N41" s="143">
        <f>(I41-J34)/J34</f>
        <v>0.33862733976176984</v>
      </c>
      <c r="O41" s="190" t="s">
        <v>94</v>
      </c>
      <c r="P41" s="380"/>
      <c r="Q41" s="400"/>
      <c r="Y41" s="25"/>
    </row>
    <row r="42" spans="1:31" ht="47.25" x14ac:dyDescent="0.25">
      <c r="A42" s="359">
        <v>2</v>
      </c>
      <c r="B42" s="362" t="s">
        <v>95</v>
      </c>
      <c r="C42" s="365" t="s">
        <v>57</v>
      </c>
      <c r="D42" s="365">
        <v>500</v>
      </c>
      <c r="E42" s="125" t="s">
        <v>96</v>
      </c>
      <c r="F42" s="125" t="s">
        <v>75</v>
      </c>
      <c r="G42" s="129" t="s">
        <v>97</v>
      </c>
      <c r="H42" s="40" t="s">
        <v>77</v>
      </c>
      <c r="I42" s="113">
        <v>1.2</v>
      </c>
      <c r="J42" s="382">
        <f>AVERAGE(I42:I47)</f>
        <v>2.3883333333333332</v>
      </c>
      <c r="K42" s="412">
        <f>J42*1.3</f>
        <v>3.1048333333333331</v>
      </c>
      <c r="L42" s="426">
        <f>70%*J42</f>
        <v>1.6718333333333331</v>
      </c>
      <c r="M42" s="216" t="str">
        <f t="shared" ref="M42:M47" si="1">IF(I42&gt;K$42,"EXCESSIVAMENTE ELEVADO",IF(I42&lt;L$42,"INEXEQUÍVEL","VÁLIDO"))</f>
        <v>INEXEQUÍVEL</v>
      </c>
      <c r="N42" s="180">
        <f>I42/J42</f>
        <v>0.50244242847173759</v>
      </c>
      <c r="O42" s="235" t="s">
        <v>78</v>
      </c>
      <c r="P42" s="377">
        <f>TRUNC(AVERAGE(I43:I45),2)</f>
        <v>1.98</v>
      </c>
      <c r="Q42" s="401">
        <f>D42*P42</f>
        <v>990</v>
      </c>
      <c r="Y42" s="25"/>
    </row>
    <row r="43" spans="1:31" ht="47.25" x14ac:dyDescent="0.25">
      <c r="A43" s="360"/>
      <c r="B43" s="363"/>
      <c r="C43" s="366"/>
      <c r="D43" s="366"/>
      <c r="E43" s="126" t="s">
        <v>87</v>
      </c>
      <c r="F43" s="112" t="s">
        <v>88</v>
      </c>
      <c r="G43" s="68" t="s">
        <v>90</v>
      </c>
      <c r="H43" s="68" t="s">
        <v>77</v>
      </c>
      <c r="I43" s="67">
        <v>1.74</v>
      </c>
      <c r="J43" s="382"/>
      <c r="K43" s="412"/>
      <c r="L43" s="426"/>
      <c r="M43" s="217" t="str">
        <f t="shared" si="1"/>
        <v>VÁLIDO</v>
      </c>
      <c r="N43" s="206"/>
      <c r="O43" s="201"/>
      <c r="P43" s="378"/>
      <c r="Q43" s="402"/>
      <c r="Y43" s="25"/>
    </row>
    <row r="44" spans="1:31" ht="46.5" customHeight="1" x14ac:dyDescent="0.25">
      <c r="A44" s="361"/>
      <c r="B44" s="364"/>
      <c r="C44" s="367"/>
      <c r="D44" s="367"/>
      <c r="E44" s="128" t="s">
        <v>87</v>
      </c>
      <c r="F44" s="129" t="s">
        <v>88</v>
      </c>
      <c r="G44" s="125" t="s">
        <v>89</v>
      </c>
      <c r="H44" s="130" t="s">
        <v>86</v>
      </c>
      <c r="I44" s="70">
        <v>1.9</v>
      </c>
      <c r="J44" s="382"/>
      <c r="K44" s="412"/>
      <c r="L44" s="426"/>
      <c r="M44" s="217" t="str">
        <f t="shared" si="1"/>
        <v>VÁLIDO</v>
      </c>
      <c r="N44" s="206"/>
      <c r="O44" s="201"/>
      <c r="P44" s="379"/>
      <c r="Q44" s="403"/>
      <c r="Y44" s="25"/>
    </row>
    <row r="45" spans="1:31" ht="69" customHeight="1" x14ac:dyDescent="0.25">
      <c r="A45" s="361"/>
      <c r="B45" s="364"/>
      <c r="C45" s="367"/>
      <c r="D45" s="367"/>
      <c r="E45" s="125" t="s">
        <v>98</v>
      </c>
      <c r="F45" s="69" t="s">
        <v>75</v>
      </c>
      <c r="G45" s="68" t="s">
        <v>99</v>
      </c>
      <c r="H45" s="69" t="s">
        <v>77</v>
      </c>
      <c r="I45" s="70">
        <v>2.2999999999999998</v>
      </c>
      <c r="J45" s="382"/>
      <c r="K45" s="412"/>
      <c r="L45" s="426"/>
      <c r="M45" s="217" t="str">
        <f t="shared" si="1"/>
        <v>VÁLIDO</v>
      </c>
      <c r="N45" s="176"/>
      <c r="O45" s="184"/>
      <c r="P45" s="379"/>
      <c r="Q45" s="403"/>
      <c r="Y45" s="25"/>
    </row>
    <row r="46" spans="1:31" ht="69" customHeight="1" x14ac:dyDescent="0.25">
      <c r="A46" s="361"/>
      <c r="B46" s="364"/>
      <c r="C46" s="367"/>
      <c r="D46" s="367"/>
      <c r="E46" s="109" t="s">
        <v>100</v>
      </c>
      <c r="F46" s="169" t="s">
        <v>101</v>
      </c>
      <c r="G46" s="170" t="s">
        <v>102</v>
      </c>
      <c r="H46" s="169" t="s">
        <v>77</v>
      </c>
      <c r="I46" s="168">
        <v>3.42</v>
      </c>
      <c r="J46" s="382"/>
      <c r="K46" s="412"/>
      <c r="L46" s="426"/>
      <c r="M46" s="217" t="str">
        <f t="shared" si="1"/>
        <v>EXCESSIVAMENTE ELEVADO</v>
      </c>
      <c r="N46" s="197">
        <f>(I46-J42)/J42</f>
        <v>0.43196092114445223</v>
      </c>
      <c r="O46" s="186" t="s">
        <v>94</v>
      </c>
      <c r="P46" s="379"/>
      <c r="Q46" s="403"/>
      <c r="Y46" s="25"/>
    </row>
    <row r="47" spans="1:31" ht="60" customHeight="1" x14ac:dyDescent="0.25">
      <c r="A47" s="361"/>
      <c r="B47" s="364"/>
      <c r="C47" s="367"/>
      <c r="D47" s="367"/>
      <c r="E47" s="145" t="s">
        <v>103</v>
      </c>
      <c r="F47" s="171" t="s">
        <v>101</v>
      </c>
      <c r="G47" s="171" t="s">
        <v>104</v>
      </c>
      <c r="H47" s="171" t="s">
        <v>77</v>
      </c>
      <c r="I47" s="172">
        <v>3.77</v>
      </c>
      <c r="J47" s="382"/>
      <c r="K47" s="412"/>
      <c r="L47" s="426"/>
      <c r="M47" s="240" t="str">
        <f t="shared" si="1"/>
        <v>EXCESSIVAMENTE ELEVADO</v>
      </c>
      <c r="N47" s="202">
        <f>(I47-J42)/J42</f>
        <v>0.57850662944870912</v>
      </c>
      <c r="O47" s="203" t="s">
        <v>94</v>
      </c>
      <c r="P47" s="379"/>
      <c r="Q47" s="403"/>
      <c r="Y47" s="25"/>
    </row>
    <row r="48" spans="1:31" ht="54" customHeight="1" x14ac:dyDescent="0.25">
      <c r="A48" s="368">
        <v>3</v>
      </c>
      <c r="B48" s="373" t="s">
        <v>105</v>
      </c>
      <c r="C48" s="375" t="s">
        <v>57</v>
      </c>
      <c r="D48" s="375">
        <v>500</v>
      </c>
      <c r="E48" s="191" t="s">
        <v>106</v>
      </c>
      <c r="F48" s="192" t="s">
        <v>101</v>
      </c>
      <c r="G48" s="192" t="s">
        <v>107</v>
      </c>
      <c r="H48" s="193" t="s">
        <v>77</v>
      </c>
      <c r="I48" s="194">
        <v>0.54</v>
      </c>
      <c r="J48" s="381">
        <f>AVERAGE(I48:I54)</f>
        <v>1.1428571428571428</v>
      </c>
      <c r="K48" s="427">
        <f>J48*1.3</f>
        <v>1.4857142857142858</v>
      </c>
      <c r="L48" s="429">
        <f>70%*J48</f>
        <v>0.79999999999999993</v>
      </c>
      <c r="M48" s="179" t="str">
        <f t="shared" ref="M48:M54" si="2">IF(I48&gt;K$48,"EXCESSIVAMENTE ELEVADO",IF(I48&lt;L$48,"INEXEQUÍVEL","VÁLIDO"))</f>
        <v>INEXEQUÍVEL</v>
      </c>
      <c r="N48" s="229">
        <f>I48/J48</f>
        <v>0.47250000000000003</v>
      </c>
      <c r="O48" s="238" t="s">
        <v>78</v>
      </c>
      <c r="P48" s="404">
        <f>TRUNC(AVERAGE(I50:I52),2)</f>
        <v>1.04</v>
      </c>
      <c r="Q48" s="405">
        <f>P48*D48</f>
        <v>520</v>
      </c>
      <c r="Y48" s="25"/>
    </row>
    <row r="49" spans="1:25" ht="57" customHeight="1" x14ac:dyDescent="0.25">
      <c r="A49" s="369"/>
      <c r="B49" s="362"/>
      <c r="C49" s="365"/>
      <c r="D49" s="365"/>
      <c r="E49" s="149" t="s">
        <v>84</v>
      </c>
      <c r="F49" s="166" t="s">
        <v>101</v>
      </c>
      <c r="G49" s="164" t="s">
        <v>85</v>
      </c>
      <c r="H49" s="167" t="s">
        <v>86</v>
      </c>
      <c r="I49" s="168">
        <v>0.56000000000000005</v>
      </c>
      <c r="J49" s="382"/>
      <c r="K49" s="412"/>
      <c r="L49" s="426"/>
      <c r="M49" s="185" t="str">
        <f t="shared" si="2"/>
        <v>INEXEQUÍVEL</v>
      </c>
      <c r="N49" s="178">
        <f>I49/J48</f>
        <v>0.49000000000000005</v>
      </c>
      <c r="O49" s="239" t="s">
        <v>108</v>
      </c>
      <c r="P49" s="377"/>
      <c r="Q49" s="397"/>
      <c r="Y49" s="25"/>
    </row>
    <row r="50" spans="1:25" ht="44.25" customHeight="1" x14ac:dyDescent="0.25">
      <c r="A50" s="369"/>
      <c r="B50" s="362"/>
      <c r="C50" s="365"/>
      <c r="D50" s="365"/>
      <c r="E50" s="124" t="s">
        <v>87</v>
      </c>
      <c r="F50" s="131" t="s">
        <v>88</v>
      </c>
      <c r="G50" s="125" t="s">
        <v>89</v>
      </c>
      <c r="H50" s="28" t="s">
        <v>86</v>
      </c>
      <c r="I50" s="113">
        <v>0.9</v>
      </c>
      <c r="J50" s="382"/>
      <c r="K50" s="412"/>
      <c r="L50" s="426"/>
      <c r="M50" s="181" t="str">
        <f t="shared" si="2"/>
        <v>VÁLIDO</v>
      </c>
      <c r="N50" s="174"/>
      <c r="O50" s="182"/>
      <c r="P50" s="377"/>
      <c r="Q50" s="397"/>
      <c r="Y50" s="25"/>
    </row>
    <row r="51" spans="1:25" ht="47.25" customHeight="1" x14ac:dyDescent="0.25">
      <c r="A51" s="370"/>
      <c r="B51" s="363"/>
      <c r="C51" s="366"/>
      <c r="D51" s="366"/>
      <c r="E51" s="131" t="s">
        <v>109</v>
      </c>
      <c r="F51" s="112" t="s">
        <v>75</v>
      </c>
      <c r="G51" s="112" t="s">
        <v>110</v>
      </c>
      <c r="H51" s="71" t="s">
        <v>111</v>
      </c>
      <c r="I51" s="67">
        <v>0.99</v>
      </c>
      <c r="J51" s="382"/>
      <c r="K51" s="412"/>
      <c r="L51" s="426"/>
      <c r="M51" s="181" t="str">
        <f t="shared" si="2"/>
        <v>VÁLIDO</v>
      </c>
      <c r="N51" s="175"/>
      <c r="O51" s="183"/>
      <c r="P51" s="378"/>
      <c r="Q51" s="398"/>
      <c r="Y51" s="25"/>
    </row>
    <row r="52" spans="1:25" ht="47.25" x14ac:dyDescent="0.25">
      <c r="A52" s="370"/>
      <c r="B52" s="363"/>
      <c r="C52" s="366"/>
      <c r="D52" s="366"/>
      <c r="E52" s="126" t="s">
        <v>87</v>
      </c>
      <c r="F52" s="112" t="s">
        <v>88</v>
      </c>
      <c r="G52" s="112" t="s">
        <v>90</v>
      </c>
      <c r="H52" s="68" t="s">
        <v>77</v>
      </c>
      <c r="I52" s="67">
        <v>1.23</v>
      </c>
      <c r="J52" s="382"/>
      <c r="K52" s="412"/>
      <c r="L52" s="426"/>
      <c r="M52" s="181" t="str">
        <f t="shared" si="2"/>
        <v>VÁLIDO</v>
      </c>
      <c r="N52" s="176"/>
      <c r="O52" s="184"/>
      <c r="P52" s="378"/>
      <c r="Q52" s="398"/>
      <c r="Y52" s="25"/>
    </row>
    <row r="53" spans="1:25" ht="45" customHeight="1" x14ac:dyDescent="0.25">
      <c r="A53" s="371"/>
      <c r="B53" s="364"/>
      <c r="C53" s="367"/>
      <c r="D53" s="367"/>
      <c r="E53" s="114" t="s">
        <v>112</v>
      </c>
      <c r="F53" s="125" t="s">
        <v>101</v>
      </c>
      <c r="G53" s="160" t="s">
        <v>113</v>
      </c>
      <c r="H53" s="161" t="s">
        <v>86</v>
      </c>
      <c r="I53" s="173">
        <v>1.89</v>
      </c>
      <c r="J53" s="382"/>
      <c r="K53" s="412"/>
      <c r="L53" s="426"/>
      <c r="M53" s="181" t="str">
        <f t="shared" si="2"/>
        <v>EXCESSIVAMENTE ELEVADO</v>
      </c>
      <c r="N53" s="197">
        <f>(I53-J48)/J48</f>
        <v>0.65375000000000005</v>
      </c>
      <c r="O53" s="186" t="s">
        <v>94</v>
      </c>
      <c r="P53" s="379"/>
      <c r="Q53" s="399"/>
      <c r="Y53" s="25"/>
    </row>
    <row r="54" spans="1:25" ht="50.25" customHeight="1" x14ac:dyDescent="0.25">
      <c r="A54" s="372"/>
      <c r="B54" s="374"/>
      <c r="C54" s="376"/>
      <c r="D54" s="376"/>
      <c r="E54" s="195" t="s">
        <v>87</v>
      </c>
      <c r="F54" s="154" t="s">
        <v>88</v>
      </c>
      <c r="G54" s="322" t="s">
        <v>114</v>
      </c>
      <c r="H54" s="156"/>
      <c r="I54" s="196">
        <v>1.89</v>
      </c>
      <c r="J54" s="383"/>
      <c r="K54" s="428"/>
      <c r="L54" s="430"/>
      <c r="M54" s="187" t="str">
        <f t="shared" si="2"/>
        <v>EXCESSIVAMENTE ELEVADO</v>
      </c>
      <c r="N54" s="188">
        <f>(I54-J48)/J48</f>
        <v>0.65375000000000005</v>
      </c>
      <c r="O54" s="189" t="s">
        <v>94</v>
      </c>
      <c r="P54" s="379"/>
      <c r="Q54" s="399"/>
      <c r="Y54" s="25"/>
    </row>
    <row r="55" spans="1:25" ht="31.5" customHeight="1" x14ac:dyDescent="0.25">
      <c r="A55" s="384">
        <v>4</v>
      </c>
      <c r="B55" s="386" t="s">
        <v>115</v>
      </c>
      <c r="C55" s="385" t="s">
        <v>57</v>
      </c>
      <c r="D55" s="385">
        <v>500</v>
      </c>
      <c r="E55" s="81" t="s">
        <v>116</v>
      </c>
      <c r="F55" s="170" t="s">
        <v>101</v>
      </c>
      <c r="G55" s="170" t="s">
        <v>117</v>
      </c>
      <c r="H55" s="170" t="s">
        <v>86</v>
      </c>
      <c r="I55" s="165">
        <v>2.46</v>
      </c>
      <c r="J55" s="382">
        <f>AVERAGE(I55:I60)</f>
        <v>3.5466666666666669</v>
      </c>
      <c r="K55" s="412">
        <f>J55*1.3</f>
        <v>4.6106666666666669</v>
      </c>
      <c r="L55" s="413">
        <f>70%*J55</f>
        <v>2.4826666666666668</v>
      </c>
      <c r="M55" s="80" t="str">
        <f t="shared" ref="M55:M60" si="3">IF(I55&gt;K$55,"EXCESSIVAMENTE ELEVADO",IF(I55&lt;L$55,"INEXEQUÍVEL","VÁLIDO"))</f>
        <v>INEXEQUÍVEL</v>
      </c>
      <c r="N55" s="241">
        <f>I55/J55</f>
        <v>0.6936090225563909</v>
      </c>
      <c r="O55" s="242" t="s">
        <v>108</v>
      </c>
      <c r="P55" s="409">
        <f>TRUNC(AVERAGE(I55:I60),2)</f>
        <v>3.54</v>
      </c>
      <c r="Q55" s="406">
        <f>P55*D55</f>
        <v>1770</v>
      </c>
      <c r="Y55" s="25"/>
    </row>
    <row r="56" spans="1:25" ht="54" customHeight="1" x14ac:dyDescent="0.25">
      <c r="A56" s="384"/>
      <c r="B56" s="386"/>
      <c r="C56" s="385"/>
      <c r="D56" s="385"/>
      <c r="E56" s="114" t="s">
        <v>118</v>
      </c>
      <c r="F56" s="110" t="s">
        <v>101</v>
      </c>
      <c r="G56" s="164" t="s">
        <v>119</v>
      </c>
      <c r="H56" s="160"/>
      <c r="I56" s="165">
        <v>3.1</v>
      </c>
      <c r="J56" s="382"/>
      <c r="K56" s="412"/>
      <c r="L56" s="413"/>
      <c r="M56" s="80" t="str">
        <f t="shared" si="3"/>
        <v>VÁLIDO</v>
      </c>
      <c r="N56" s="198"/>
      <c r="O56" s="236"/>
      <c r="P56" s="410"/>
      <c r="Q56" s="407"/>
      <c r="Y56" s="25"/>
    </row>
    <row r="57" spans="1:25" ht="54" customHeight="1" x14ac:dyDescent="0.25">
      <c r="A57" s="384"/>
      <c r="B57" s="386"/>
      <c r="C57" s="385"/>
      <c r="D57" s="385"/>
      <c r="E57" s="125" t="s">
        <v>120</v>
      </c>
      <c r="F57" s="112" t="s">
        <v>75</v>
      </c>
      <c r="G57" s="68" t="s">
        <v>121</v>
      </c>
      <c r="H57" s="112" t="s">
        <v>77</v>
      </c>
      <c r="I57" s="132">
        <v>3.26</v>
      </c>
      <c r="J57" s="382"/>
      <c r="K57" s="412"/>
      <c r="L57" s="413"/>
      <c r="M57" s="80" t="str">
        <f t="shared" si="3"/>
        <v>VÁLIDO</v>
      </c>
      <c r="N57" s="198"/>
      <c r="O57" s="236"/>
      <c r="P57" s="410"/>
      <c r="Q57" s="407"/>
      <c r="Y57" s="25"/>
    </row>
    <row r="58" spans="1:25" ht="47.25" customHeight="1" x14ac:dyDescent="0.25">
      <c r="A58" s="384"/>
      <c r="B58" s="386"/>
      <c r="C58" s="385"/>
      <c r="D58" s="385"/>
      <c r="E58" s="126" t="s">
        <v>87</v>
      </c>
      <c r="F58" s="112" t="s">
        <v>88</v>
      </c>
      <c r="G58" s="112" t="s">
        <v>90</v>
      </c>
      <c r="H58" s="68" t="s">
        <v>77</v>
      </c>
      <c r="I58" s="67">
        <v>3.66</v>
      </c>
      <c r="J58" s="382"/>
      <c r="K58" s="412"/>
      <c r="L58" s="413"/>
      <c r="M58" s="80" t="str">
        <f t="shared" si="3"/>
        <v>VÁLIDO</v>
      </c>
      <c r="N58" s="200"/>
      <c r="O58" s="206"/>
      <c r="P58" s="410"/>
      <c r="Q58" s="407"/>
      <c r="Y58" s="25"/>
    </row>
    <row r="59" spans="1:25" ht="48.75" customHeight="1" x14ac:dyDescent="0.25">
      <c r="A59" s="384"/>
      <c r="B59" s="386"/>
      <c r="C59" s="385"/>
      <c r="D59" s="385"/>
      <c r="E59" s="128" t="s">
        <v>87</v>
      </c>
      <c r="F59" s="131" t="s">
        <v>88</v>
      </c>
      <c r="G59" s="131" t="s">
        <v>89</v>
      </c>
      <c r="H59" s="28" t="s">
        <v>86</v>
      </c>
      <c r="I59" s="67">
        <v>4.3</v>
      </c>
      <c r="J59" s="382"/>
      <c r="K59" s="412"/>
      <c r="L59" s="413"/>
      <c r="M59" s="80" t="str">
        <f t="shared" si="3"/>
        <v>VÁLIDO</v>
      </c>
      <c r="N59" s="200"/>
      <c r="O59" s="206"/>
      <c r="P59" s="410"/>
      <c r="Q59" s="407"/>
      <c r="Y59" s="25"/>
    </row>
    <row r="60" spans="1:25" ht="51" customHeight="1" x14ac:dyDescent="0.25">
      <c r="A60" s="384"/>
      <c r="B60" s="386"/>
      <c r="C60" s="385"/>
      <c r="D60" s="385"/>
      <c r="E60" s="129" t="s">
        <v>122</v>
      </c>
      <c r="F60" s="69" t="s">
        <v>75</v>
      </c>
      <c r="G60" s="69" t="s">
        <v>123</v>
      </c>
      <c r="H60" s="134" t="s">
        <v>111</v>
      </c>
      <c r="I60" s="135">
        <v>4.5</v>
      </c>
      <c r="J60" s="382"/>
      <c r="K60" s="412"/>
      <c r="L60" s="413"/>
      <c r="M60" s="177" t="str">
        <f t="shared" si="3"/>
        <v>VÁLIDO</v>
      </c>
      <c r="N60" s="205"/>
      <c r="O60" s="176"/>
      <c r="P60" s="411"/>
      <c r="Q60" s="408"/>
      <c r="Y60" s="25"/>
    </row>
    <row r="61" spans="1:25" ht="47.25" x14ac:dyDescent="0.25">
      <c r="A61" s="368">
        <v>5</v>
      </c>
      <c r="B61" s="373" t="s">
        <v>124</v>
      </c>
      <c r="C61" s="375" t="s">
        <v>57</v>
      </c>
      <c r="D61" s="375">
        <v>500</v>
      </c>
      <c r="E61" s="151" t="s">
        <v>87</v>
      </c>
      <c r="F61" s="152" t="s">
        <v>125</v>
      </c>
      <c r="G61" s="152" t="s">
        <v>90</v>
      </c>
      <c r="H61" s="152" t="s">
        <v>77</v>
      </c>
      <c r="I61" s="153">
        <v>0.89</v>
      </c>
      <c r="J61" s="381">
        <f>AVERAGE(I61:I67)</f>
        <v>1.6742857142857144</v>
      </c>
      <c r="K61" s="427">
        <f>J61*1.3</f>
        <v>2.1765714285714286</v>
      </c>
      <c r="L61" s="429">
        <f>70%*J61</f>
        <v>1.1719999999999999</v>
      </c>
      <c r="M61" s="179" t="str">
        <f t="shared" ref="M61:M67" si="4">IF(I61&gt;K$61,"EXCESSIVAMENTE ELEVADO",IF(I61&lt;L$61,"INEXEQUÍVEL","VÁLIDO"))</f>
        <v>INEXEQUÍVEL</v>
      </c>
      <c r="N61" s="229">
        <f>I61/J61</f>
        <v>0.53156996587030714</v>
      </c>
      <c r="O61" s="230" t="s">
        <v>108</v>
      </c>
      <c r="P61" s="377">
        <f>TRUNC(MEDIAN(I63:I65),2)</f>
        <v>1.3</v>
      </c>
      <c r="Q61" s="397">
        <f>P61*D61</f>
        <v>650</v>
      </c>
      <c r="Y61" s="25"/>
    </row>
    <row r="62" spans="1:25" ht="49.5" customHeight="1" x14ac:dyDescent="0.25">
      <c r="A62" s="370"/>
      <c r="B62" s="363"/>
      <c r="C62" s="366"/>
      <c r="D62" s="366"/>
      <c r="E62" s="124" t="s">
        <v>87</v>
      </c>
      <c r="F62" s="125" t="s">
        <v>125</v>
      </c>
      <c r="G62" s="125" t="s">
        <v>89</v>
      </c>
      <c r="H62" s="28" t="s">
        <v>86</v>
      </c>
      <c r="I62" s="67">
        <v>0.9</v>
      </c>
      <c r="J62" s="382"/>
      <c r="K62" s="412"/>
      <c r="L62" s="426"/>
      <c r="M62" s="185" t="str">
        <f t="shared" si="4"/>
        <v>INEXEQUÍVEL</v>
      </c>
      <c r="N62" s="178">
        <f>I62/J61</f>
        <v>0.53754266211604096</v>
      </c>
      <c r="O62" s="237" t="s">
        <v>108</v>
      </c>
      <c r="P62" s="378"/>
      <c r="Q62" s="398"/>
      <c r="Y62" s="25"/>
    </row>
    <row r="63" spans="1:25" ht="55.5" customHeight="1" x14ac:dyDescent="0.25">
      <c r="A63" s="370"/>
      <c r="B63" s="363"/>
      <c r="C63" s="366"/>
      <c r="D63" s="366"/>
      <c r="E63" s="125" t="s">
        <v>126</v>
      </c>
      <c r="F63" s="68" t="s">
        <v>75</v>
      </c>
      <c r="G63" s="125" t="s">
        <v>127</v>
      </c>
      <c r="H63" s="68" t="s">
        <v>77</v>
      </c>
      <c r="I63" s="72">
        <v>1.2</v>
      </c>
      <c r="J63" s="382"/>
      <c r="K63" s="412"/>
      <c r="L63" s="426"/>
      <c r="M63" s="181" t="str">
        <f t="shared" si="4"/>
        <v>VÁLIDO</v>
      </c>
      <c r="N63" s="174"/>
      <c r="O63" s="199"/>
      <c r="P63" s="378"/>
      <c r="Q63" s="398"/>
      <c r="Y63" s="25"/>
    </row>
    <row r="64" spans="1:25" ht="55.5" customHeight="1" x14ac:dyDescent="0.25">
      <c r="A64" s="371"/>
      <c r="B64" s="364"/>
      <c r="C64" s="367"/>
      <c r="D64" s="367"/>
      <c r="E64" s="125" t="s">
        <v>128</v>
      </c>
      <c r="F64" s="69" t="s">
        <v>75</v>
      </c>
      <c r="G64" s="115" t="s">
        <v>129</v>
      </c>
      <c r="H64" s="112" t="s">
        <v>86</v>
      </c>
      <c r="I64" s="70">
        <v>1.3</v>
      </c>
      <c r="J64" s="382"/>
      <c r="K64" s="412"/>
      <c r="L64" s="426"/>
      <c r="M64" s="181" t="str">
        <f t="shared" si="4"/>
        <v>VÁLIDO</v>
      </c>
      <c r="N64" s="175"/>
      <c r="O64" s="201"/>
      <c r="P64" s="379"/>
      <c r="Q64" s="399"/>
      <c r="Y64" s="25"/>
    </row>
    <row r="65" spans="1:25" ht="55.5" customHeight="1" x14ac:dyDescent="0.25">
      <c r="A65" s="371"/>
      <c r="B65" s="364"/>
      <c r="C65" s="367"/>
      <c r="D65" s="367"/>
      <c r="E65" s="210" t="s">
        <v>130</v>
      </c>
      <c r="F65" s="209" t="s">
        <v>101</v>
      </c>
      <c r="G65" s="211" t="s">
        <v>131</v>
      </c>
      <c r="H65" s="170" t="s">
        <v>77</v>
      </c>
      <c r="I65" s="168">
        <v>2</v>
      </c>
      <c r="J65" s="382"/>
      <c r="K65" s="412"/>
      <c r="L65" s="426"/>
      <c r="M65" s="181" t="str">
        <f t="shared" si="4"/>
        <v>VÁLIDO</v>
      </c>
      <c r="N65" s="202"/>
      <c r="O65" s="184"/>
      <c r="P65" s="379"/>
      <c r="Q65" s="399"/>
      <c r="Y65" s="25"/>
    </row>
    <row r="66" spans="1:25" ht="55.5" customHeight="1" x14ac:dyDescent="0.25">
      <c r="A66" s="371"/>
      <c r="B66" s="364"/>
      <c r="C66" s="367"/>
      <c r="D66" s="367"/>
      <c r="E66" s="114" t="s">
        <v>132</v>
      </c>
      <c r="F66" s="160" t="s">
        <v>101</v>
      </c>
      <c r="G66" s="160" t="s">
        <v>133</v>
      </c>
      <c r="H66" s="208" t="s">
        <v>77</v>
      </c>
      <c r="I66" s="168">
        <v>2.4300000000000002</v>
      </c>
      <c r="J66" s="382"/>
      <c r="K66" s="412"/>
      <c r="L66" s="426"/>
      <c r="M66" s="185" t="str">
        <f t="shared" si="4"/>
        <v>EXCESSIVAMENTE ELEVADO</v>
      </c>
      <c r="N66" s="178">
        <f>(I66-J61)/J61</f>
        <v>0.45136518771331058</v>
      </c>
      <c r="O66" s="186" t="s">
        <v>94</v>
      </c>
      <c r="P66" s="379"/>
      <c r="Q66" s="399"/>
      <c r="Y66" s="25"/>
    </row>
    <row r="67" spans="1:25" ht="66.75" customHeight="1" x14ac:dyDescent="0.25">
      <c r="A67" s="372"/>
      <c r="B67" s="374"/>
      <c r="C67" s="376"/>
      <c r="D67" s="376"/>
      <c r="E67" s="212" t="s">
        <v>134</v>
      </c>
      <c r="F67" s="156" t="s">
        <v>75</v>
      </c>
      <c r="G67" s="154" t="s">
        <v>135</v>
      </c>
      <c r="H67" s="213" t="s">
        <v>111</v>
      </c>
      <c r="I67" s="196">
        <v>3</v>
      </c>
      <c r="J67" s="383"/>
      <c r="K67" s="428"/>
      <c r="L67" s="430"/>
      <c r="M67" s="187" t="str">
        <f t="shared" si="4"/>
        <v>EXCESSIVAMENTE ELEVADO</v>
      </c>
      <c r="N67" s="188">
        <f>(I67-J61)/J61</f>
        <v>0.79180887372013642</v>
      </c>
      <c r="O67" s="189" t="s">
        <v>136</v>
      </c>
      <c r="P67" s="380"/>
      <c r="Q67" s="400"/>
      <c r="Y67" s="25"/>
    </row>
    <row r="68" spans="1:25" ht="25.9" customHeight="1" x14ac:dyDescent="0.25">
      <c r="A68" s="356"/>
      <c r="B68" s="357"/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8"/>
      <c r="Q68" s="207">
        <f>SUM(Q34:Q67)</f>
        <v>6145</v>
      </c>
    </row>
    <row r="72" spans="1:25" s="13" customFormat="1" x14ac:dyDescent="0.25">
      <c r="A72" s="32"/>
      <c r="B72" s="37"/>
      <c r="C72" s="32"/>
      <c r="D72" s="32"/>
      <c r="E72" s="39"/>
      <c r="F72" s="39"/>
      <c r="G72" s="23"/>
      <c r="H72" s="32"/>
      <c r="I72" s="32"/>
      <c r="J72" s="32"/>
      <c r="M72" s="79"/>
      <c r="P72"/>
      <c r="Q72"/>
      <c r="R72"/>
      <c r="S72"/>
      <c r="T72"/>
      <c r="U72"/>
      <c r="V72"/>
      <c r="W72"/>
      <c r="X72"/>
      <c r="Y72"/>
    </row>
    <row r="73" spans="1:25" s="13" customFormat="1" x14ac:dyDescent="0.25">
      <c r="A73" s="32"/>
      <c r="B73" s="37"/>
      <c r="C73" s="32"/>
      <c r="D73" s="32"/>
      <c r="E73" s="39"/>
      <c r="F73" s="39"/>
      <c r="G73" s="23"/>
      <c r="H73" s="32"/>
      <c r="I73" s="32"/>
      <c r="J73" s="32"/>
      <c r="M73" s="79"/>
      <c r="P73"/>
      <c r="Q73"/>
      <c r="R73"/>
      <c r="S73"/>
      <c r="T73"/>
      <c r="U73"/>
      <c r="V73"/>
      <c r="W73"/>
      <c r="X73"/>
      <c r="Y73"/>
    </row>
    <row r="74" spans="1:25" s="13" customFormat="1" x14ac:dyDescent="0.25">
      <c r="A74" s="32"/>
      <c r="B74" s="37"/>
      <c r="C74" s="32"/>
      <c r="D74" s="32"/>
      <c r="E74" s="39"/>
      <c r="F74" s="39"/>
      <c r="G74" s="23"/>
      <c r="H74" s="32"/>
      <c r="I74" s="32"/>
      <c r="J74" s="32"/>
      <c r="M74" s="79"/>
      <c r="P74"/>
      <c r="Q74"/>
      <c r="R74"/>
      <c r="S74"/>
      <c r="T74"/>
      <c r="U74"/>
      <c r="V74"/>
      <c r="W74"/>
      <c r="X74"/>
      <c r="Y74"/>
    </row>
    <row r="75" spans="1:25" s="13" customFormat="1" x14ac:dyDescent="0.25">
      <c r="A75" s="32"/>
      <c r="B75" s="37"/>
      <c r="C75" s="32"/>
      <c r="D75" s="32"/>
      <c r="E75" s="39"/>
      <c r="F75" s="39"/>
      <c r="G75" s="23"/>
      <c r="H75" s="32"/>
      <c r="I75" s="32"/>
      <c r="J75" s="32"/>
      <c r="M75" s="79"/>
      <c r="P75"/>
      <c r="Q75"/>
      <c r="R75"/>
      <c r="S75"/>
      <c r="T75"/>
      <c r="U75"/>
      <c r="V75"/>
      <c r="W75"/>
      <c r="X75"/>
      <c r="Y75"/>
    </row>
  </sheetData>
  <sortState xmlns:xlrd2="http://schemas.microsoft.com/office/spreadsheetml/2017/richdata2" ref="E61:I67">
    <sortCondition ref="I61:I67"/>
  </sortState>
  <mergeCells count="72">
    <mergeCell ref="E32:E33"/>
    <mergeCell ref="K61:K67"/>
    <mergeCell ref="L61:L67"/>
    <mergeCell ref="A8:O8"/>
    <mergeCell ref="A11:P11"/>
    <mergeCell ref="L17:S17"/>
    <mergeCell ref="K34:K41"/>
    <mergeCell ref="L34:L41"/>
    <mergeCell ref="Q34:Q41"/>
    <mergeCell ref="A32:A33"/>
    <mergeCell ref="B32:B33"/>
    <mergeCell ref="C32:C33"/>
    <mergeCell ref="D32:D33"/>
    <mergeCell ref="D34:D41"/>
    <mergeCell ref="P34:P41"/>
    <mergeCell ref="C34:C41"/>
    <mergeCell ref="K55:K60"/>
    <mergeCell ref="L55:L60"/>
    <mergeCell ref="U25:AB25"/>
    <mergeCell ref="U26:AB26"/>
    <mergeCell ref="P32:Q32"/>
    <mergeCell ref="U27:AC28"/>
    <mergeCell ref="N32:O33"/>
    <mergeCell ref="L32:L33"/>
    <mergeCell ref="M32:M33"/>
    <mergeCell ref="K42:K47"/>
    <mergeCell ref="L42:L47"/>
    <mergeCell ref="K48:K54"/>
    <mergeCell ref="L48:L54"/>
    <mergeCell ref="Q61:Q67"/>
    <mergeCell ref="Q42:Q47"/>
    <mergeCell ref="P48:P54"/>
    <mergeCell ref="Q48:Q54"/>
    <mergeCell ref="Q55:Q60"/>
    <mergeCell ref="P55:P60"/>
    <mergeCell ref="J32:J33"/>
    <mergeCell ref="F32:F33"/>
    <mergeCell ref="G32:G33"/>
    <mergeCell ref="I32:I33"/>
    <mergeCell ref="K32:K33"/>
    <mergeCell ref="H32:H33"/>
    <mergeCell ref="A34:A41"/>
    <mergeCell ref="J42:J47"/>
    <mergeCell ref="J48:J54"/>
    <mergeCell ref="J55:J60"/>
    <mergeCell ref="A55:A60"/>
    <mergeCell ref="D55:D60"/>
    <mergeCell ref="C55:C60"/>
    <mergeCell ref="B55:B60"/>
    <mergeCell ref="B34:B41"/>
    <mergeCell ref="J34:J41"/>
    <mergeCell ref="A68:P68"/>
    <mergeCell ref="A42:A47"/>
    <mergeCell ref="B42:B47"/>
    <mergeCell ref="C42:C47"/>
    <mergeCell ref="D42:D47"/>
    <mergeCell ref="A48:A54"/>
    <mergeCell ref="B48:B54"/>
    <mergeCell ref="C48:C54"/>
    <mergeCell ref="D48:D54"/>
    <mergeCell ref="P42:P47"/>
    <mergeCell ref="A61:A67"/>
    <mergeCell ref="B61:B67"/>
    <mergeCell ref="C61:C67"/>
    <mergeCell ref="D61:D67"/>
    <mergeCell ref="P61:P67"/>
    <mergeCell ref="J61:J67"/>
    <mergeCell ref="V6:AD6"/>
    <mergeCell ref="W15:AD15"/>
    <mergeCell ref="W16:AD16"/>
    <mergeCell ref="W17:AE18"/>
    <mergeCell ref="V22:AG23"/>
  </mergeCells>
  <phoneticPr fontId="3" type="noConversion"/>
  <conditionalFormatting sqref="N43:O45 O63:O65 M32:M38 M40:M54 M61:M67">
    <cfRule type="containsText" dxfId="524" priority="675" operator="containsText" text="Excessivamente elevado">
      <formula>NOT(ISERROR(SEARCH("Excessivamente elevado",M32)))</formula>
    </cfRule>
  </conditionalFormatting>
  <conditionalFormatting sqref="N43:O45 O63:O65 M34:M38 M40:M54 M61:M67">
    <cfRule type="cellIs" dxfId="523" priority="673" operator="lessThan">
      <formula>"K$25"</formula>
    </cfRule>
    <cfRule type="cellIs" dxfId="522" priority="674" operator="greaterThan">
      <formula>"J$25"</formula>
    </cfRule>
  </conditionalFormatting>
  <conditionalFormatting sqref="N43:O45 O63:O65 M34:M38 M40:M54 M61:M67">
    <cfRule type="cellIs" dxfId="521" priority="671" operator="lessThan">
      <formula>"K$25"</formula>
    </cfRule>
    <cfRule type="cellIs" dxfId="520" priority="672" operator="greaterThan">
      <formula>"J&amp;25"</formula>
    </cfRule>
  </conditionalFormatting>
  <conditionalFormatting sqref="N32">
    <cfRule type="containsText" dxfId="519" priority="669" operator="containsText" text="Excessivamente elevado">
      <formula>NOT(ISERROR(SEARCH("Excessivamente elevado",N32)))</formula>
    </cfRule>
  </conditionalFormatting>
  <conditionalFormatting sqref="N41">
    <cfRule type="containsText" dxfId="518" priority="664" operator="containsText" text="Excessivamente elevado">
      <formula>NOT(ISERROR(SEARCH("Excessivamente elevado",N41)))</formula>
    </cfRule>
  </conditionalFormatting>
  <conditionalFormatting sqref="N41">
    <cfRule type="cellIs" dxfId="517" priority="662" operator="lessThan">
      <formula>"K$25"</formula>
    </cfRule>
    <cfRule type="cellIs" dxfId="516" priority="663" operator="greaterThan">
      <formula>"J$25"</formula>
    </cfRule>
  </conditionalFormatting>
  <conditionalFormatting sqref="N41">
    <cfRule type="cellIs" dxfId="515" priority="660" operator="lessThan">
      <formula>"K$25"</formula>
    </cfRule>
    <cfRule type="cellIs" dxfId="514" priority="661" operator="greaterThan">
      <formula>"J&amp;25"</formula>
    </cfRule>
  </conditionalFormatting>
  <conditionalFormatting sqref="M39">
    <cfRule type="containsText" dxfId="513" priority="628" operator="containsText" text="Excessivamente elevado">
      <formula>NOT(ISERROR(SEARCH("Excessivamente elevado",M39)))</formula>
    </cfRule>
  </conditionalFormatting>
  <conditionalFormatting sqref="M39">
    <cfRule type="cellIs" dxfId="512" priority="626" operator="lessThan">
      <formula>"K$25"</formula>
    </cfRule>
    <cfRule type="cellIs" dxfId="511" priority="627" operator="greaterThan">
      <formula>"J$25"</formula>
    </cfRule>
  </conditionalFormatting>
  <conditionalFormatting sqref="M39">
    <cfRule type="cellIs" dxfId="510" priority="624" operator="lessThan">
      <formula>"K$25"</formula>
    </cfRule>
    <cfRule type="cellIs" dxfId="509" priority="625" operator="greaterThan">
      <formula>"J&amp;25"</formula>
    </cfRule>
  </conditionalFormatting>
  <conditionalFormatting sqref="N39:N40">
    <cfRule type="containsText" dxfId="508" priority="619" operator="containsText" text="Excessivamente elevado">
      <formula>NOT(ISERROR(SEARCH("Excessivamente elevado",N39)))</formula>
    </cfRule>
  </conditionalFormatting>
  <conditionalFormatting sqref="N39:N40">
    <cfRule type="cellIs" dxfId="507" priority="617" operator="lessThan">
      <formula>"K$25"</formula>
    </cfRule>
    <cfRule type="cellIs" dxfId="506" priority="618" operator="greaterThan">
      <formula>"J$25"</formula>
    </cfRule>
  </conditionalFormatting>
  <conditionalFormatting sqref="N39:N40">
    <cfRule type="cellIs" dxfId="505" priority="615" operator="lessThan">
      <formula>"K$25"</formula>
    </cfRule>
    <cfRule type="cellIs" dxfId="504" priority="616" operator="greaterThan">
      <formula>"J&amp;25"</formula>
    </cfRule>
  </conditionalFormatting>
  <conditionalFormatting sqref="N39:N40">
    <cfRule type="containsText" priority="620" operator="containsText" text="Excessivamente elevado">
      <formula>NOT(ISERROR(SEARCH("Excessivamente elevado",N39)))</formula>
    </cfRule>
    <cfRule type="containsText" dxfId="503" priority="621" operator="containsText" text="Válido">
      <formula>NOT(ISERROR(SEARCH("Válido",N39)))</formula>
    </cfRule>
    <cfRule type="containsText" dxfId="502" priority="622" operator="containsText" text="Inexequível">
      <formula>NOT(ISERROR(SEARCH("Inexequível",N39)))</formula>
    </cfRule>
    <cfRule type="aboveAverage" dxfId="501" priority="623" aboveAverage="0"/>
  </conditionalFormatting>
  <conditionalFormatting sqref="M39">
    <cfRule type="containsText" priority="629" operator="containsText" text="Excessivamente elevado">
      <formula>NOT(ISERROR(SEARCH("Excessivamente elevado",M39)))</formula>
    </cfRule>
    <cfRule type="containsText" dxfId="500" priority="630" operator="containsText" text="Válido">
      <formula>NOT(ISERROR(SEARCH("Válido",M39)))</formula>
    </cfRule>
    <cfRule type="containsText" dxfId="499" priority="631" operator="containsText" text="Inexequível">
      <formula>NOT(ISERROR(SEARCH("Inexequível",M39)))</formula>
    </cfRule>
    <cfRule type="aboveAverage" dxfId="498" priority="632" aboveAverage="0"/>
  </conditionalFormatting>
  <conditionalFormatting sqref="N52:O52">
    <cfRule type="containsText" dxfId="497" priority="592" operator="containsText" text="Excessivamente elevado">
      <formula>NOT(ISERROR(SEARCH("Excessivamente elevado",N52)))</formula>
    </cfRule>
  </conditionalFormatting>
  <conditionalFormatting sqref="N52:O52">
    <cfRule type="cellIs" dxfId="496" priority="590" operator="lessThan">
      <formula>"K$25"</formula>
    </cfRule>
    <cfRule type="cellIs" dxfId="495" priority="591" operator="greaterThan">
      <formula>"J$25"</formula>
    </cfRule>
  </conditionalFormatting>
  <conditionalFormatting sqref="N52:O52">
    <cfRule type="cellIs" dxfId="494" priority="588" operator="lessThan">
      <formula>"K$25"</formula>
    </cfRule>
    <cfRule type="cellIs" dxfId="493" priority="589" operator="greaterThan">
      <formula>"J&amp;25"</formula>
    </cfRule>
  </conditionalFormatting>
  <conditionalFormatting sqref="N56:O57">
    <cfRule type="containsText" dxfId="492" priority="583" operator="containsText" text="Excessivamente elevado">
      <formula>NOT(ISERROR(SEARCH("Excessivamente elevado",N56)))</formula>
    </cfRule>
  </conditionalFormatting>
  <conditionalFormatting sqref="N56:O57">
    <cfRule type="cellIs" dxfId="491" priority="581" operator="lessThan">
      <formula>"K$25"</formula>
    </cfRule>
    <cfRule type="cellIs" dxfId="490" priority="582" operator="greaterThan">
      <formula>"J$25"</formula>
    </cfRule>
  </conditionalFormatting>
  <conditionalFormatting sqref="N56:O57">
    <cfRule type="cellIs" dxfId="489" priority="579" operator="lessThan">
      <formula>"K$25"</formula>
    </cfRule>
    <cfRule type="cellIs" dxfId="488" priority="580" operator="greaterThan">
      <formula>"J&amp;25"</formula>
    </cfRule>
  </conditionalFormatting>
  <conditionalFormatting sqref="N58:O60">
    <cfRule type="containsText" dxfId="487" priority="574" operator="containsText" text="Excessivamente elevado">
      <formula>NOT(ISERROR(SEARCH("Excessivamente elevado",N58)))</formula>
    </cfRule>
  </conditionalFormatting>
  <conditionalFormatting sqref="N58:O60">
    <cfRule type="cellIs" dxfId="486" priority="572" operator="lessThan">
      <formula>"K$25"</formula>
    </cfRule>
    <cfRule type="cellIs" dxfId="485" priority="573" operator="greaterThan">
      <formula>"J$25"</formula>
    </cfRule>
  </conditionalFormatting>
  <conditionalFormatting sqref="N58:O60">
    <cfRule type="cellIs" dxfId="484" priority="570" operator="lessThan">
      <formula>"K$25"</formula>
    </cfRule>
    <cfRule type="cellIs" dxfId="483" priority="571" operator="greaterThan">
      <formula>"J&amp;25"</formula>
    </cfRule>
  </conditionalFormatting>
  <conditionalFormatting sqref="N35:N37">
    <cfRule type="containsText" dxfId="482" priority="556" operator="containsText" text="Excessivamente elevado">
      <formula>NOT(ISERROR(SEARCH("Excessivamente elevado",N35)))</formula>
    </cfRule>
  </conditionalFormatting>
  <conditionalFormatting sqref="N35:N37">
    <cfRule type="cellIs" dxfId="481" priority="554" operator="lessThan">
      <formula>"K$25"</formula>
    </cfRule>
    <cfRule type="cellIs" dxfId="480" priority="555" operator="greaterThan">
      <formula>"J$25"</formula>
    </cfRule>
  </conditionalFormatting>
  <conditionalFormatting sqref="N35:N37">
    <cfRule type="cellIs" dxfId="479" priority="552" operator="lessThan">
      <formula>"K$25"</formula>
    </cfRule>
    <cfRule type="cellIs" dxfId="478" priority="553" operator="greaterThan">
      <formula>"J&amp;25"</formula>
    </cfRule>
  </conditionalFormatting>
  <conditionalFormatting sqref="N35:N37">
    <cfRule type="containsText" priority="557" operator="containsText" text="Excessivamente elevado">
      <formula>NOT(ISERROR(SEARCH("Excessivamente elevado",N35)))</formula>
    </cfRule>
    <cfRule type="containsText" dxfId="477" priority="558" operator="containsText" text="Válido">
      <formula>NOT(ISERROR(SEARCH("Válido",N35)))</formula>
    </cfRule>
    <cfRule type="containsText" dxfId="476" priority="559" operator="containsText" text="Inexequível">
      <formula>NOT(ISERROR(SEARCH("Inexequível",N35)))</formula>
    </cfRule>
    <cfRule type="aboveAverage" dxfId="475" priority="560" aboveAverage="0"/>
  </conditionalFormatting>
  <conditionalFormatting sqref="N34">
    <cfRule type="containsText" dxfId="474" priority="547" operator="containsText" text="Excessivamente elevado">
      <formula>NOT(ISERROR(SEARCH("Excessivamente elevado",N34)))</formula>
    </cfRule>
  </conditionalFormatting>
  <conditionalFormatting sqref="N34">
    <cfRule type="cellIs" dxfId="473" priority="545" operator="lessThan">
      <formula>"K$25"</formula>
    </cfRule>
    <cfRule type="cellIs" dxfId="472" priority="546" operator="greaterThan">
      <formula>"J$25"</formula>
    </cfRule>
  </conditionalFormatting>
  <conditionalFormatting sqref="N34">
    <cfRule type="cellIs" dxfId="471" priority="543" operator="lessThan">
      <formula>"K$25"</formula>
    </cfRule>
    <cfRule type="cellIs" dxfId="470" priority="544" operator="greaterThan">
      <formula>"J&amp;25"</formula>
    </cfRule>
  </conditionalFormatting>
  <conditionalFormatting sqref="N34">
    <cfRule type="containsText" priority="548" operator="containsText" text="Excessivamente elevado">
      <formula>NOT(ISERROR(SEARCH("Excessivamente elevado",N34)))</formula>
    </cfRule>
    <cfRule type="containsText" dxfId="469" priority="549" operator="containsText" text="Válido">
      <formula>NOT(ISERROR(SEARCH("Válido",N34)))</formula>
    </cfRule>
    <cfRule type="containsText" dxfId="468" priority="550" operator="containsText" text="Inexequível">
      <formula>NOT(ISERROR(SEARCH("Inexequível",N34)))</formula>
    </cfRule>
    <cfRule type="aboveAverage" dxfId="467" priority="551" aboveAverage="0"/>
  </conditionalFormatting>
  <conditionalFormatting sqref="M55:M60">
    <cfRule type="containsText" dxfId="466" priority="493" operator="containsText" text="Excessivamente elevado">
      <formula>NOT(ISERROR(SEARCH("Excessivamente elevado",M55)))</formula>
    </cfRule>
  </conditionalFormatting>
  <conditionalFormatting sqref="M55:M60">
    <cfRule type="cellIs" dxfId="465" priority="491" operator="lessThan">
      <formula>"K$25"</formula>
    </cfRule>
    <cfRule type="cellIs" dxfId="464" priority="492" operator="greaterThan">
      <formula>"J$25"</formula>
    </cfRule>
  </conditionalFormatting>
  <conditionalFormatting sqref="M55:M60">
    <cfRule type="cellIs" dxfId="463" priority="489" operator="lessThan">
      <formula>"K$25"</formula>
    </cfRule>
    <cfRule type="cellIs" dxfId="462" priority="490" operator="greaterThan">
      <formula>"J&amp;25"</formula>
    </cfRule>
  </conditionalFormatting>
  <conditionalFormatting sqref="M55:M60">
    <cfRule type="containsText" priority="494" operator="containsText" text="Excessivamente elevado">
      <formula>NOT(ISERROR(SEARCH("Excessivamente elevado",M55)))</formula>
    </cfRule>
    <cfRule type="containsText" dxfId="461" priority="495" operator="containsText" text="Válido">
      <formula>NOT(ISERROR(SEARCH("Válido",M55)))</formula>
    </cfRule>
    <cfRule type="containsText" dxfId="460" priority="496" operator="containsText" text="Inexequível">
      <formula>NOT(ISERROR(SEARCH("Inexequível",M55)))</formula>
    </cfRule>
    <cfRule type="aboveAverage" dxfId="459" priority="497" aboveAverage="0"/>
  </conditionalFormatting>
  <conditionalFormatting sqref="N38">
    <cfRule type="containsText" dxfId="458" priority="268" operator="containsText" text="Excessivamente elevado">
      <formula>NOT(ISERROR(SEARCH("Excessivamente elevado",N38)))</formula>
    </cfRule>
  </conditionalFormatting>
  <conditionalFormatting sqref="N38">
    <cfRule type="cellIs" dxfId="457" priority="266" operator="lessThan">
      <formula>"K$25"</formula>
    </cfRule>
    <cfRule type="cellIs" dxfId="456" priority="267" operator="greaterThan">
      <formula>"J$25"</formula>
    </cfRule>
  </conditionalFormatting>
  <conditionalFormatting sqref="N38">
    <cfRule type="cellIs" dxfId="455" priority="264" operator="lessThan">
      <formula>"K$25"</formula>
    </cfRule>
    <cfRule type="cellIs" dxfId="454" priority="265" operator="greaterThan">
      <formula>"J&amp;25"</formula>
    </cfRule>
  </conditionalFormatting>
  <conditionalFormatting sqref="N38">
    <cfRule type="containsText" priority="269" operator="containsText" text="Excessivamente elevado">
      <formula>NOT(ISERROR(SEARCH("Excessivamente elevado",N38)))</formula>
    </cfRule>
    <cfRule type="containsText" dxfId="453" priority="270" operator="containsText" text="Válido">
      <formula>NOT(ISERROR(SEARCH("Válido",N38)))</formula>
    </cfRule>
    <cfRule type="containsText" dxfId="452" priority="271" operator="containsText" text="Inexequível">
      <formula>NOT(ISERROR(SEARCH("Inexequível",N38)))</formula>
    </cfRule>
    <cfRule type="aboveAverage" dxfId="451" priority="272" aboveAverage="0"/>
  </conditionalFormatting>
  <conditionalFormatting sqref="N50">
    <cfRule type="containsText" dxfId="450" priority="259" operator="containsText" text="Excessivamente elevado">
      <formula>NOT(ISERROR(SEARCH("Excessivamente elevado",N50)))</formula>
    </cfRule>
  </conditionalFormatting>
  <conditionalFormatting sqref="N50">
    <cfRule type="cellIs" dxfId="449" priority="257" operator="lessThan">
      <formula>"K$25"</formula>
    </cfRule>
    <cfRule type="cellIs" dxfId="448" priority="258" operator="greaterThan">
      <formula>"J$25"</formula>
    </cfRule>
  </conditionalFormatting>
  <conditionalFormatting sqref="N50">
    <cfRule type="cellIs" dxfId="447" priority="255" operator="lessThan">
      <formula>"K$25"</formula>
    </cfRule>
    <cfRule type="cellIs" dxfId="446" priority="256" operator="greaterThan">
      <formula>"J&amp;25"</formula>
    </cfRule>
  </conditionalFormatting>
  <conditionalFormatting sqref="N50">
    <cfRule type="containsText" priority="260" operator="containsText" text="Excessivamente elevado">
      <formula>NOT(ISERROR(SEARCH("Excessivamente elevado",N50)))</formula>
    </cfRule>
    <cfRule type="containsText" dxfId="445" priority="261" operator="containsText" text="Válido">
      <formula>NOT(ISERROR(SEARCH("Válido",N50)))</formula>
    </cfRule>
    <cfRule type="containsText" dxfId="444" priority="262" operator="containsText" text="Inexequível">
      <formula>NOT(ISERROR(SEARCH("Inexequível",N50)))</formula>
    </cfRule>
    <cfRule type="aboveAverage" dxfId="443" priority="263" aboveAverage="0"/>
  </conditionalFormatting>
  <conditionalFormatting sqref="N51">
    <cfRule type="containsText" dxfId="442" priority="250" operator="containsText" text="Excessivamente elevado">
      <formula>NOT(ISERROR(SEARCH("Excessivamente elevado",N51)))</formula>
    </cfRule>
  </conditionalFormatting>
  <conditionalFormatting sqref="N51">
    <cfRule type="cellIs" dxfId="441" priority="248" operator="lessThan">
      <formula>"K$25"</formula>
    </cfRule>
    <cfRule type="cellIs" dxfId="440" priority="249" operator="greaterThan">
      <formula>"J$25"</formula>
    </cfRule>
  </conditionalFormatting>
  <conditionalFormatting sqref="N51">
    <cfRule type="cellIs" dxfId="439" priority="246" operator="lessThan">
      <formula>"K$25"</formula>
    </cfRule>
    <cfRule type="cellIs" dxfId="438" priority="247" operator="greaterThan">
      <formula>"J&amp;25"</formula>
    </cfRule>
  </conditionalFormatting>
  <conditionalFormatting sqref="N51">
    <cfRule type="containsText" priority="251" operator="containsText" text="Excessivamente elevado">
      <formula>NOT(ISERROR(SEARCH("Excessivamente elevado",N51)))</formula>
    </cfRule>
    <cfRule type="containsText" dxfId="437" priority="252" operator="containsText" text="Válido">
      <formula>NOT(ISERROR(SEARCH("Válido",N51)))</formula>
    </cfRule>
    <cfRule type="containsText" dxfId="436" priority="253" operator="containsText" text="Inexequível">
      <formula>NOT(ISERROR(SEARCH("Inexequível",N51)))</formula>
    </cfRule>
    <cfRule type="aboveAverage" dxfId="435" priority="254" aboveAverage="0"/>
  </conditionalFormatting>
  <conditionalFormatting sqref="O63:O65 M61:M67">
    <cfRule type="containsText" priority="3385" operator="containsText" text="Excessivamente elevado">
      <formula>NOT(ISERROR(SEARCH("Excessivamente elevado",M61)))</formula>
    </cfRule>
    <cfRule type="containsText" dxfId="434" priority="3386" operator="containsText" text="Válido">
      <formula>NOT(ISERROR(SEARCH("Válido",M61)))</formula>
    </cfRule>
    <cfRule type="containsText" dxfId="433" priority="3387" operator="containsText" text="Inexequível">
      <formula>NOT(ISERROR(SEARCH("Inexequível",M61)))</formula>
    </cfRule>
    <cfRule type="aboveAverage" dxfId="432" priority="3388" aboveAverage="0"/>
  </conditionalFormatting>
  <conditionalFormatting sqref="L6:N7 L9:N9">
    <cfRule type="containsText" dxfId="431" priority="92" operator="containsText" text="Excessivamente elevado">
      <formula>NOT(ISERROR(SEARCH("Excessivamente elevado",L6)))</formula>
    </cfRule>
  </conditionalFormatting>
  <conditionalFormatting sqref="N41">
    <cfRule type="containsText" priority="3389" operator="containsText" text="Excessivamente elevado">
      <formula>NOT(ISERROR(SEARCH("Excessivamente elevado",N41)))</formula>
    </cfRule>
    <cfRule type="containsText" dxfId="430" priority="3390" operator="containsText" text="Válido">
      <formula>NOT(ISERROR(SEARCH("Válido",N41)))</formula>
    </cfRule>
    <cfRule type="containsText" dxfId="429" priority="3391" operator="containsText" text="Inexequível">
      <formula>NOT(ISERROR(SEARCH("Inexequível",N41)))</formula>
    </cfRule>
    <cfRule type="aboveAverage" dxfId="428" priority="3392" aboveAverage="0"/>
  </conditionalFormatting>
  <conditionalFormatting sqref="M42:M47">
    <cfRule type="containsText" priority="3398" operator="containsText" text="Excessivamente elevado">
      <formula>NOT(ISERROR(SEARCH("Excessivamente elevado",M42)))</formula>
    </cfRule>
    <cfRule type="containsText" dxfId="427" priority="3399" operator="containsText" text="Válido">
      <formula>NOT(ISERROR(SEARCH("Válido",M42)))</formula>
    </cfRule>
    <cfRule type="containsText" dxfId="426" priority="3400" operator="containsText" text="Inexequível">
      <formula>NOT(ISERROR(SEARCH("Inexequível",M42)))</formula>
    </cfRule>
    <cfRule type="aboveAverage" dxfId="425" priority="3401" aboveAverage="0"/>
  </conditionalFormatting>
  <conditionalFormatting sqref="N58:O60">
    <cfRule type="containsText" priority="3402" operator="containsText" text="Excessivamente elevado">
      <formula>NOT(ISERROR(SEARCH("Excessivamente elevado",N58)))</formula>
    </cfRule>
    <cfRule type="containsText" dxfId="424" priority="3403" operator="containsText" text="Válido">
      <formula>NOT(ISERROR(SEARCH("Válido",N58)))</formula>
    </cfRule>
    <cfRule type="containsText" dxfId="423" priority="3404" operator="containsText" text="Inexequível">
      <formula>NOT(ISERROR(SEARCH("Inexequível",N58)))</formula>
    </cfRule>
    <cfRule type="aboveAverage" dxfId="422" priority="3405" aboveAverage="0"/>
  </conditionalFormatting>
  <conditionalFormatting sqref="N56:O57">
    <cfRule type="containsText" priority="3410" operator="containsText" text="Excessivamente elevado">
      <formula>NOT(ISERROR(SEARCH("Excessivamente elevado",N56)))</formula>
    </cfRule>
    <cfRule type="containsText" dxfId="421" priority="3411" operator="containsText" text="Válido">
      <formula>NOT(ISERROR(SEARCH("Válido",N56)))</formula>
    </cfRule>
    <cfRule type="containsText" dxfId="420" priority="3412" operator="containsText" text="Inexequível">
      <formula>NOT(ISERROR(SEARCH("Inexequível",N56)))</formula>
    </cfRule>
    <cfRule type="aboveAverage" dxfId="419" priority="3413" aboveAverage="0"/>
  </conditionalFormatting>
  <conditionalFormatting sqref="N52:O52">
    <cfRule type="containsText" priority="3414" operator="containsText" text="Excessivamente elevado">
      <formula>NOT(ISERROR(SEARCH("Excessivamente elevado",N52)))</formula>
    </cfRule>
    <cfRule type="containsText" dxfId="418" priority="3415" operator="containsText" text="Válido">
      <formula>NOT(ISERROR(SEARCH("Válido",N52)))</formula>
    </cfRule>
    <cfRule type="containsText" dxfId="417" priority="3416" operator="containsText" text="Inexequível">
      <formula>NOT(ISERROR(SEARCH("Inexequível",N52)))</formula>
    </cfRule>
    <cfRule type="aboveAverage" dxfId="416" priority="3417" aboveAverage="0"/>
  </conditionalFormatting>
  <conditionalFormatting sqref="N43:O45 M34:M38 M40:M41 M48:M54">
    <cfRule type="containsText" priority="3422" operator="containsText" text="Excessivamente elevado">
      <formula>NOT(ISERROR(SEARCH("Excessivamente elevado",M34)))</formula>
    </cfRule>
    <cfRule type="containsText" dxfId="415" priority="3423" operator="containsText" text="Válido">
      <formula>NOT(ISERROR(SEARCH("Válido",M34)))</formula>
    </cfRule>
    <cfRule type="containsText" dxfId="414" priority="3424" operator="containsText" text="Inexequível">
      <formula>NOT(ISERROR(SEARCH("Inexequível",M34)))</formula>
    </cfRule>
    <cfRule type="aboveAverage" dxfId="413" priority="3425" aboveAverage="0"/>
  </conditionalFormatting>
  <conditionalFormatting sqref="P16:R16">
    <cfRule type="containsText" dxfId="412" priority="91" operator="containsText" text="Excessivamente elevado">
      <formula>NOT(ISERROR(SEARCH("Excessivamente elevado",P16)))</formula>
    </cfRule>
  </conditionalFormatting>
  <conditionalFormatting sqref="N42">
    <cfRule type="containsText" dxfId="411" priority="86" operator="containsText" text="Excessivamente elevado">
      <formula>NOT(ISERROR(SEARCH("Excessivamente elevado",N42)))</formula>
    </cfRule>
  </conditionalFormatting>
  <conditionalFormatting sqref="N42">
    <cfRule type="cellIs" dxfId="410" priority="84" operator="lessThan">
      <formula>"K$25"</formula>
    </cfRule>
    <cfRule type="cellIs" dxfId="409" priority="85" operator="greaterThan">
      <formula>"J$25"</formula>
    </cfRule>
  </conditionalFormatting>
  <conditionalFormatting sqref="N42">
    <cfRule type="cellIs" dxfId="408" priority="82" operator="lessThan">
      <formula>"K$25"</formula>
    </cfRule>
    <cfRule type="cellIs" dxfId="407" priority="83" operator="greaterThan">
      <formula>"J&amp;25"</formula>
    </cfRule>
  </conditionalFormatting>
  <conditionalFormatting sqref="N42">
    <cfRule type="containsText" priority="87" operator="containsText" text="Excessivamente elevado">
      <formula>NOT(ISERROR(SEARCH("Excessivamente elevado",N42)))</formula>
    </cfRule>
    <cfRule type="containsText" dxfId="406" priority="88" operator="containsText" text="Válido">
      <formula>NOT(ISERROR(SEARCH("Válido",N42)))</formula>
    </cfRule>
    <cfRule type="containsText" dxfId="405" priority="89" operator="containsText" text="Inexequível">
      <formula>NOT(ISERROR(SEARCH("Inexequível",N42)))</formula>
    </cfRule>
    <cfRule type="aboveAverage" dxfId="404" priority="90" aboveAverage="0"/>
  </conditionalFormatting>
  <conditionalFormatting sqref="N53:N54">
    <cfRule type="containsText" dxfId="403" priority="77" operator="containsText" text="Excessivamente elevado">
      <formula>NOT(ISERROR(SEARCH("Excessivamente elevado",N53)))</formula>
    </cfRule>
  </conditionalFormatting>
  <conditionalFormatting sqref="N53:N54">
    <cfRule type="cellIs" dxfId="402" priority="75" operator="lessThan">
      <formula>"K$25"</formula>
    </cfRule>
    <cfRule type="cellIs" dxfId="401" priority="76" operator="greaterThan">
      <formula>"J$25"</formula>
    </cfRule>
  </conditionalFormatting>
  <conditionalFormatting sqref="N53:N54">
    <cfRule type="cellIs" dxfId="400" priority="73" operator="lessThan">
      <formula>"K$25"</formula>
    </cfRule>
    <cfRule type="cellIs" dxfId="399" priority="74" operator="greaterThan">
      <formula>"J&amp;25"</formula>
    </cfRule>
  </conditionalFormatting>
  <conditionalFormatting sqref="N53:N54">
    <cfRule type="containsText" priority="78" operator="containsText" text="Excessivamente elevado">
      <formula>NOT(ISERROR(SEARCH("Excessivamente elevado",N53)))</formula>
    </cfRule>
    <cfRule type="containsText" dxfId="398" priority="79" operator="containsText" text="Válido">
      <formula>NOT(ISERROR(SEARCH("Válido",N53)))</formula>
    </cfRule>
    <cfRule type="containsText" dxfId="397" priority="80" operator="containsText" text="Inexequível">
      <formula>NOT(ISERROR(SEARCH("Inexequível",N53)))</formula>
    </cfRule>
    <cfRule type="aboveAverage" dxfId="396" priority="81" aboveAverage="0"/>
  </conditionalFormatting>
  <conditionalFormatting sqref="N61:N65 N67">
    <cfRule type="containsText" dxfId="395" priority="59" operator="containsText" text="Excessivamente elevado">
      <formula>NOT(ISERROR(SEARCH("Excessivamente elevado",N61)))</formula>
    </cfRule>
  </conditionalFormatting>
  <conditionalFormatting sqref="N61:N65 N67">
    <cfRule type="cellIs" dxfId="394" priority="57" operator="lessThan">
      <formula>"K$25"</formula>
    </cfRule>
    <cfRule type="cellIs" dxfId="393" priority="58" operator="greaterThan">
      <formula>"J$25"</formula>
    </cfRule>
  </conditionalFormatting>
  <conditionalFormatting sqref="N61:N65 N67">
    <cfRule type="cellIs" dxfId="392" priority="55" operator="lessThan">
      <formula>"K$25"</formula>
    </cfRule>
    <cfRule type="cellIs" dxfId="391" priority="56" operator="greaterThan">
      <formula>"J&amp;25"</formula>
    </cfRule>
  </conditionalFormatting>
  <conditionalFormatting sqref="N61:N65 N67">
    <cfRule type="containsText" priority="60" operator="containsText" text="Excessivamente elevado">
      <formula>NOT(ISERROR(SEARCH("Excessivamente elevado",N61)))</formula>
    </cfRule>
    <cfRule type="containsText" dxfId="390" priority="61" operator="containsText" text="Válido">
      <formula>NOT(ISERROR(SEARCH("Válido",N61)))</formula>
    </cfRule>
    <cfRule type="containsText" dxfId="389" priority="62" operator="containsText" text="Inexequível">
      <formula>NOT(ISERROR(SEARCH("Inexequível",N61)))</formula>
    </cfRule>
    <cfRule type="aboveAverage" dxfId="388" priority="63" aboveAverage="0"/>
  </conditionalFormatting>
  <conditionalFormatting sqref="N46">
    <cfRule type="containsText" dxfId="387" priority="50" operator="containsText" text="Excessivamente elevado">
      <formula>NOT(ISERROR(SEARCH("Excessivamente elevado",N46)))</formula>
    </cfRule>
  </conditionalFormatting>
  <conditionalFormatting sqref="N46">
    <cfRule type="cellIs" dxfId="386" priority="48" operator="lessThan">
      <formula>"K$25"</formula>
    </cfRule>
    <cfRule type="cellIs" dxfId="385" priority="49" operator="greaterThan">
      <formula>"J$25"</formula>
    </cfRule>
  </conditionalFormatting>
  <conditionalFormatting sqref="N46">
    <cfRule type="cellIs" dxfId="384" priority="46" operator="lessThan">
      <formula>"K$25"</formula>
    </cfRule>
    <cfRule type="cellIs" dxfId="383" priority="47" operator="greaterThan">
      <formula>"J&amp;25"</formula>
    </cfRule>
  </conditionalFormatting>
  <conditionalFormatting sqref="N46">
    <cfRule type="containsText" priority="51" operator="containsText" text="Excessivamente elevado">
      <formula>NOT(ISERROR(SEARCH("Excessivamente elevado",N46)))</formula>
    </cfRule>
    <cfRule type="containsText" dxfId="382" priority="52" operator="containsText" text="Válido">
      <formula>NOT(ISERROR(SEARCH("Válido",N46)))</formula>
    </cfRule>
    <cfRule type="containsText" dxfId="381" priority="53" operator="containsText" text="Inexequível">
      <formula>NOT(ISERROR(SEARCH("Inexequível",N46)))</formula>
    </cfRule>
    <cfRule type="aboveAverage" dxfId="380" priority="54" aboveAverage="0"/>
  </conditionalFormatting>
  <conditionalFormatting sqref="N47">
    <cfRule type="containsText" dxfId="379" priority="41" operator="containsText" text="Excessivamente elevado">
      <formula>NOT(ISERROR(SEARCH("Excessivamente elevado",N47)))</formula>
    </cfRule>
  </conditionalFormatting>
  <conditionalFormatting sqref="N47">
    <cfRule type="cellIs" dxfId="378" priority="39" operator="lessThan">
      <formula>"K$25"</formula>
    </cfRule>
    <cfRule type="cellIs" dxfId="377" priority="40" operator="greaterThan">
      <formula>"J$25"</formula>
    </cfRule>
  </conditionalFormatting>
  <conditionalFormatting sqref="N47">
    <cfRule type="cellIs" dxfId="376" priority="37" operator="lessThan">
      <formula>"K$25"</formula>
    </cfRule>
    <cfRule type="cellIs" dxfId="375" priority="38" operator="greaterThan">
      <formula>"J&amp;25"</formula>
    </cfRule>
  </conditionalFormatting>
  <conditionalFormatting sqref="N47">
    <cfRule type="containsText" priority="42" operator="containsText" text="Excessivamente elevado">
      <formula>NOT(ISERROR(SEARCH("Excessivamente elevado",N47)))</formula>
    </cfRule>
    <cfRule type="containsText" dxfId="374" priority="43" operator="containsText" text="Válido">
      <formula>NOT(ISERROR(SEARCH("Válido",N47)))</formula>
    </cfRule>
    <cfRule type="containsText" dxfId="373" priority="44" operator="containsText" text="Inexequível">
      <formula>NOT(ISERROR(SEARCH("Inexequível",N47)))</formula>
    </cfRule>
    <cfRule type="aboveAverage" dxfId="372" priority="45" aboveAverage="0"/>
  </conditionalFormatting>
  <conditionalFormatting sqref="N48">
    <cfRule type="containsText" dxfId="371" priority="32" operator="containsText" text="Excessivamente elevado">
      <formula>NOT(ISERROR(SEARCH("Excessivamente elevado",N48)))</formula>
    </cfRule>
  </conditionalFormatting>
  <conditionalFormatting sqref="N48">
    <cfRule type="cellIs" dxfId="370" priority="30" operator="lessThan">
      <formula>"K$25"</formula>
    </cfRule>
    <cfRule type="cellIs" dxfId="369" priority="31" operator="greaterThan">
      <formula>"J$25"</formula>
    </cfRule>
  </conditionalFormatting>
  <conditionalFormatting sqref="N48">
    <cfRule type="cellIs" dxfId="368" priority="28" operator="lessThan">
      <formula>"K$25"</formula>
    </cfRule>
    <cfRule type="cellIs" dxfId="367" priority="29" operator="greaterThan">
      <formula>"J&amp;25"</formula>
    </cfRule>
  </conditionalFormatting>
  <conditionalFormatting sqref="N48">
    <cfRule type="containsText" priority="33" operator="containsText" text="Excessivamente elevado">
      <formula>NOT(ISERROR(SEARCH("Excessivamente elevado",N48)))</formula>
    </cfRule>
    <cfRule type="containsText" dxfId="366" priority="34" operator="containsText" text="Válido">
      <formula>NOT(ISERROR(SEARCH("Válido",N48)))</formula>
    </cfRule>
    <cfRule type="containsText" dxfId="365" priority="35" operator="containsText" text="Inexequível">
      <formula>NOT(ISERROR(SEARCH("Inexequível",N48)))</formula>
    </cfRule>
    <cfRule type="aboveAverage" dxfId="364" priority="36" aboveAverage="0"/>
  </conditionalFormatting>
  <conditionalFormatting sqref="N49">
    <cfRule type="containsText" dxfId="363" priority="23" operator="containsText" text="Excessivamente elevado">
      <formula>NOT(ISERROR(SEARCH("Excessivamente elevado",N49)))</formula>
    </cfRule>
  </conditionalFormatting>
  <conditionalFormatting sqref="N49">
    <cfRule type="cellIs" dxfId="362" priority="21" operator="lessThan">
      <formula>"K$25"</formula>
    </cfRule>
    <cfRule type="cellIs" dxfId="361" priority="22" operator="greaterThan">
      <formula>"J$25"</formula>
    </cfRule>
  </conditionalFormatting>
  <conditionalFormatting sqref="N49">
    <cfRule type="cellIs" dxfId="360" priority="19" operator="lessThan">
      <formula>"K$25"</formula>
    </cfRule>
    <cfRule type="cellIs" dxfId="359" priority="20" operator="greaterThan">
      <formula>"J&amp;25"</formula>
    </cfRule>
  </conditionalFormatting>
  <conditionalFormatting sqref="N49">
    <cfRule type="containsText" priority="24" operator="containsText" text="Excessivamente elevado">
      <formula>NOT(ISERROR(SEARCH("Excessivamente elevado",N49)))</formula>
    </cfRule>
    <cfRule type="containsText" dxfId="358" priority="25" operator="containsText" text="Válido">
      <formula>NOT(ISERROR(SEARCH("Válido",N49)))</formula>
    </cfRule>
    <cfRule type="containsText" dxfId="357" priority="26" operator="containsText" text="Inexequível">
      <formula>NOT(ISERROR(SEARCH("Inexequível",N49)))</formula>
    </cfRule>
    <cfRule type="aboveAverage" dxfId="356" priority="27" aboveAverage="0"/>
  </conditionalFormatting>
  <conditionalFormatting sqref="N55">
    <cfRule type="containsText" dxfId="355" priority="14" operator="containsText" text="Excessivamente elevado">
      <formula>NOT(ISERROR(SEARCH("Excessivamente elevado",N55)))</formula>
    </cfRule>
  </conditionalFormatting>
  <conditionalFormatting sqref="N55">
    <cfRule type="cellIs" dxfId="354" priority="12" operator="lessThan">
      <formula>"K$25"</formula>
    </cfRule>
    <cfRule type="cellIs" dxfId="353" priority="13" operator="greaterThan">
      <formula>"J$25"</formula>
    </cfRule>
  </conditionalFormatting>
  <conditionalFormatting sqref="N55">
    <cfRule type="cellIs" dxfId="352" priority="10" operator="lessThan">
      <formula>"K$25"</formula>
    </cfRule>
    <cfRule type="cellIs" dxfId="351" priority="11" operator="greaterThan">
      <formula>"J&amp;25"</formula>
    </cfRule>
  </conditionalFormatting>
  <conditionalFormatting sqref="N55">
    <cfRule type="containsText" priority="15" operator="containsText" text="Excessivamente elevado">
      <formula>NOT(ISERROR(SEARCH("Excessivamente elevado",N55)))</formula>
    </cfRule>
    <cfRule type="containsText" dxfId="350" priority="16" operator="containsText" text="Válido">
      <formula>NOT(ISERROR(SEARCH("Válido",N55)))</formula>
    </cfRule>
    <cfRule type="containsText" dxfId="349" priority="17" operator="containsText" text="Inexequível">
      <formula>NOT(ISERROR(SEARCH("Inexequível",N55)))</formula>
    </cfRule>
    <cfRule type="aboveAverage" dxfId="348" priority="18" aboveAverage="0"/>
  </conditionalFormatting>
  <conditionalFormatting sqref="N66">
    <cfRule type="containsText" dxfId="347" priority="5" operator="containsText" text="Excessivamente elevado">
      <formula>NOT(ISERROR(SEARCH("Excessivamente elevado",N66)))</formula>
    </cfRule>
  </conditionalFormatting>
  <conditionalFormatting sqref="N66">
    <cfRule type="cellIs" dxfId="346" priority="3" operator="lessThan">
      <formula>"K$25"</formula>
    </cfRule>
    <cfRule type="cellIs" dxfId="345" priority="4" operator="greaterThan">
      <formula>"J$25"</formula>
    </cfRule>
  </conditionalFormatting>
  <conditionalFormatting sqref="N66">
    <cfRule type="cellIs" dxfId="344" priority="1" operator="lessThan">
      <formula>"K$25"</formula>
    </cfRule>
    <cfRule type="cellIs" dxfId="343" priority="2" operator="greaterThan">
      <formula>"J&amp;25"</formula>
    </cfRule>
  </conditionalFormatting>
  <conditionalFormatting sqref="N66">
    <cfRule type="containsText" priority="6" operator="containsText" text="Excessivamente elevado">
      <formula>NOT(ISERROR(SEARCH("Excessivamente elevado",N66)))</formula>
    </cfRule>
    <cfRule type="containsText" dxfId="342" priority="7" operator="containsText" text="Válido">
      <formula>NOT(ISERROR(SEARCH("Válido",N66)))</formula>
    </cfRule>
    <cfRule type="containsText" dxfId="341" priority="8" operator="containsText" text="Inexequível">
      <formula>NOT(ISERROR(SEARCH("Inexequível",N66)))</formula>
    </cfRule>
    <cfRule type="aboveAverage" dxfId="340" priority="9" aboveAverage="0"/>
  </conditionalFormatting>
  <hyperlinks>
    <hyperlink ref="E67" r:id="rId1" xr:uid="{FD3BBD16-BEDE-4ED9-8696-7096F9283A0C}"/>
    <hyperlink ref="E60" r:id="rId2" xr:uid="{CF0D777A-1C00-40F8-98A5-4572A61121E0}"/>
    <hyperlink ref="E35" r:id="rId3" xr:uid="{C6DFFDB7-C71C-4022-AF9F-A6CFAB5C038F}"/>
    <hyperlink ref="E34" r:id="rId4" xr:uid="{5088624F-8E09-4823-8618-55B184F5F14F}"/>
    <hyperlink ref="E64" r:id="rId5" xr:uid="{9125CE57-55D7-412C-94E1-57DA523AF294}"/>
    <hyperlink ref="E51" r:id="rId6" xr:uid="{A8CCFA19-D399-4E0F-AC11-90A0DDCFF1E3}"/>
    <hyperlink ref="E63" r:id="rId7" xr:uid="{FC7FCC7A-53C2-4F5E-9797-E0A3989F79A7}"/>
    <hyperlink ref="E45" r:id="rId8" xr:uid="{C1168E29-3FE0-44B2-BD69-7BF572A55A76}"/>
    <hyperlink ref="E57" r:id="rId9" xr:uid="{7CA33398-21AF-404F-9D58-FFA128D13263}"/>
  </hyperlinks>
  <pageMargins left="0.23622047244094491" right="0.23622047244094491" top="0.74803149606299213" bottom="0.74803149606299213" header="0.31496062992125984" footer="0.31496062992125984"/>
  <pageSetup paperSize="9" scale="65" fitToHeight="0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I78"/>
  <sheetViews>
    <sheetView showGridLines="0" zoomScale="85" zoomScaleNormal="85" workbookViewId="0">
      <selection activeCell="B28" sqref="B28:B33"/>
    </sheetView>
  </sheetViews>
  <sheetFormatPr defaultColWidth="9.140625" defaultRowHeight="15" x14ac:dyDescent="0.25"/>
  <cols>
    <col min="1" max="1" width="6.140625" style="20" customWidth="1"/>
    <col min="2" max="2" width="29.28515625" customWidth="1"/>
    <col min="3" max="3" width="8.5703125" customWidth="1"/>
    <col min="4" max="4" width="11.7109375" style="20" customWidth="1"/>
    <col min="5" max="5" width="29.28515625" style="13" customWidth="1"/>
    <col min="6" max="6" width="20.85546875" style="13" customWidth="1"/>
    <col min="7" max="7" width="30.85546875" style="13" customWidth="1"/>
    <col min="8" max="8" width="9" style="13" customWidth="1"/>
    <col min="9" max="9" width="13.85546875" style="13" customWidth="1"/>
    <col min="10" max="10" width="12.42578125" style="13" customWidth="1"/>
    <col min="11" max="11" width="12.140625" style="13" customWidth="1"/>
    <col min="12" max="12" width="11.85546875" style="13" customWidth="1"/>
    <col min="13" max="13" width="17.140625" style="13" customWidth="1"/>
    <col min="14" max="14" width="11.28515625" style="13" customWidth="1"/>
    <col min="15" max="15" width="26.85546875" style="13" customWidth="1"/>
    <col min="16" max="16" width="15.7109375" customWidth="1"/>
    <col min="17" max="17" width="17.140625" customWidth="1"/>
    <col min="19" max="19" width="13.42578125" customWidth="1"/>
    <col min="22" max="22" width="12.5703125" bestFit="1" customWidth="1"/>
    <col min="25" max="25" width="10.5703125" bestFit="1" customWidth="1"/>
    <col min="28" max="28" width="58.5703125" customWidth="1"/>
    <col min="29" max="29" width="28.140625" customWidth="1"/>
  </cols>
  <sheetData>
    <row r="1" spans="1:35" ht="18.75" x14ac:dyDescent="0.3">
      <c r="A1" s="434" t="s">
        <v>17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</row>
    <row r="2" spans="1:35" ht="19.5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19"/>
      <c r="N2" s="102"/>
      <c r="O2" s="102"/>
      <c r="P2" s="102"/>
      <c r="T2" s="99"/>
      <c r="U2" s="99"/>
      <c r="V2" s="323" t="s">
        <v>0</v>
      </c>
      <c r="W2" s="324"/>
      <c r="X2" s="324"/>
      <c r="Y2" s="324"/>
      <c r="Z2" s="324"/>
      <c r="AA2" s="324"/>
      <c r="AB2" s="324" t="s">
        <v>1</v>
      </c>
      <c r="AC2" s="324" t="s">
        <v>1</v>
      </c>
      <c r="AD2" s="324" t="s">
        <v>1</v>
      </c>
      <c r="AE2" s="324" t="s">
        <v>1</v>
      </c>
      <c r="AF2" s="324" t="s">
        <v>1</v>
      </c>
      <c r="AG2" s="324" t="s">
        <v>1</v>
      </c>
      <c r="AH2" s="325" t="s">
        <v>1</v>
      </c>
      <c r="AI2" s="326" t="s">
        <v>1</v>
      </c>
    </row>
    <row r="3" spans="1:35" ht="19.5" x14ac:dyDescent="0.3">
      <c r="A3" s="104" t="s">
        <v>23</v>
      </c>
      <c r="B3" s="105"/>
      <c r="C3" s="105"/>
      <c r="D3" s="106"/>
      <c r="E3" s="107"/>
      <c r="F3" s="103"/>
      <c r="G3" s="103"/>
      <c r="H3" s="103"/>
      <c r="I3" s="103"/>
      <c r="J3" s="103"/>
      <c r="K3" s="103"/>
      <c r="L3" s="103"/>
      <c r="M3" s="120"/>
      <c r="N3" s="103"/>
      <c r="O3" s="103"/>
      <c r="P3" s="103"/>
      <c r="T3" s="99"/>
      <c r="U3" s="99"/>
      <c r="V3" s="327" t="s">
        <v>1</v>
      </c>
      <c r="W3" s="317" t="s">
        <v>1</v>
      </c>
      <c r="X3" s="317" t="s">
        <v>1</v>
      </c>
      <c r="Y3" s="317" t="s">
        <v>1</v>
      </c>
      <c r="Z3" s="317" t="s">
        <v>1</v>
      </c>
      <c r="AA3" s="317" t="s">
        <v>1</v>
      </c>
      <c r="AB3" s="317" t="s">
        <v>1</v>
      </c>
      <c r="AC3" s="317" t="s">
        <v>1</v>
      </c>
      <c r="AD3" s="317" t="s">
        <v>1</v>
      </c>
      <c r="AE3" s="317" t="s">
        <v>1</v>
      </c>
      <c r="AF3" s="317" t="s">
        <v>1</v>
      </c>
      <c r="AG3" s="317" t="s">
        <v>1</v>
      </c>
      <c r="AH3" s="318" t="s">
        <v>1</v>
      </c>
      <c r="AI3" s="328" t="s">
        <v>1</v>
      </c>
    </row>
    <row r="4" spans="1:35" ht="18.75" x14ac:dyDescent="0.3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20"/>
      <c r="N4" s="103"/>
      <c r="O4" s="103"/>
      <c r="P4" s="103"/>
      <c r="T4" s="99"/>
      <c r="U4" s="99"/>
      <c r="V4" s="350" t="s">
        <v>3</v>
      </c>
      <c r="W4" s="351"/>
      <c r="X4" s="351"/>
      <c r="Y4" s="351"/>
      <c r="Z4" s="351"/>
      <c r="AA4" s="351"/>
      <c r="AB4" s="351"/>
      <c r="AC4" s="351"/>
      <c r="AD4" s="351"/>
      <c r="AE4" s="329" t="s">
        <v>1</v>
      </c>
      <c r="AF4" s="330" t="s">
        <v>4</v>
      </c>
      <c r="AG4" s="330"/>
      <c r="AH4" s="329" t="s">
        <v>1</v>
      </c>
      <c r="AI4" s="331" t="s">
        <v>1</v>
      </c>
    </row>
    <row r="5" spans="1:35" x14ac:dyDescent="0.25">
      <c r="A5" s="101"/>
      <c r="M5" s="79"/>
      <c r="T5" s="99"/>
      <c r="U5" s="99"/>
      <c r="V5" s="332" t="s">
        <v>6</v>
      </c>
      <c r="W5" s="329" t="s">
        <v>7</v>
      </c>
      <c r="X5" s="329"/>
      <c r="Y5" s="329"/>
      <c r="Z5" s="329" t="s">
        <v>1</v>
      </c>
      <c r="AA5" s="329" t="s">
        <v>1</v>
      </c>
      <c r="AB5" s="329" t="s">
        <v>1</v>
      </c>
      <c r="AC5" s="329" t="s">
        <v>1</v>
      </c>
      <c r="AD5" s="329" t="s">
        <v>1</v>
      </c>
      <c r="AE5" s="329" t="s">
        <v>1</v>
      </c>
      <c r="AF5" s="319" t="s">
        <v>8</v>
      </c>
      <c r="AG5" s="329" t="s">
        <v>1</v>
      </c>
      <c r="AH5" s="329" t="s">
        <v>1</v>
      </c>
      <c r="AI5" s="331" t="s">
        <v>1</v>
      </c>
    </row>
    <row r="6" spans="1:35" x14ac:dyDescent="0.25">
      <c r="A6" s="52" t="s">
        <v>138</v>
      </c>
      <c r="B6" s="53"/>
      <c r="C6" s="54"/>
      <c r="D6" s="52" t="s">
        <v>139</v>
      </c>
      <c r="E6" s="55"/>
      <c r="F6" s="52" t="s">
        <v>140</v>
      </c>
      <c r="G6" s="55"/>
      <c r="H6" s="52" t="s">
        <v>141</v>
      </c>
      <c r="I6" s="55"/>
      <c r="J6" s="83"/>
      <c r="K6" s="87" t="s">
        <v>33</v>
      </c>
      <c r="L6" s="88"/>
      <c r="M6" s="88"/>
      <c r="N6" s="89"/>
      <c r="O6" s="89"/>
      <c r="P6" s="89"/>
      <c r="Q6" s="89"/>
      <c r="R6" s="89"/>
      <c r="S6" s="89"/>
      <c r="T6" s="99"/>
      <c r="U6" s="99"/>
      <c r="V6" s="332" t="s">
        <v>10</v>
      </c>
      <c r="W6" s="329" t="s">
        <v>11</v>
      </c>
      <c r="X6" s="329"/>
      <c r="Y6" s="329"/>
      <c r="Z6" s="329"/>
      <c r="AA6" s="329" t="s">
        <v>1</v>
      </c>
      <c r="AB6" s="329" t="s">
        <v>1</v>
      </c>
      <c r="AC6" s="329" t="s">
        <v>1</v>
      </c>
      <c r="AD6" s="329" t="s">
        <v>1</v>
      </c>
      <c r="AE6" s="329" t="s">
        <v>1</v>
      </c>
      <c r="AF6" s="320" t="s">
        <v>8</v>
      </c>
      <c r="AG6" s="329" t="s">
        <v>1</v>
      </c>
      <c r="AH6" s="329" t="s">
        <v>1</v>
      </c>
      <c r="AI6" s="331" t="s">
        <v>1</v>
      </c>
    </row>
    <row r="7" spans="1:35" x14ac:dyDescent="0.25">
      <c r="A7" s="30" t="s">
        <v>36</v>
      </c>
      <c r="B7" s="30"/>
      <c r="C7" s="35">
        <f>AVERAGE(I29:I33)</f>
        <v>5.0959999999999992</v>
      </c>
      <c r="D7" s="56" t="s">
        <v>36</v>
      </c>
      <c r="E7" s="57">
        <f>AVERAGE(I39:I41)</f>
        <v>5.3</v>
      </c>
      <c r="F7" s="56" t="s">
        <v>36</v>
      </c>
      <c r="G7" s="57">
        <f>AVERAGE(I48:I50)</f>
        <v>5.3</v>
      </c>
      <c r="H7" s="56" t="s">
        <v>36</v>
      </c>
      <c r="I7" s="57">
        <f>AVERAGE(I61:I63)</f>
        <v>5.3</v>
      </c>
      <c r="J7" s="30"/>
      <c r="K7" s="90">
        <v>0.3</v>
      </c>
      <c r="L7" s="435" t="s">
        <v>37</v>
      </c>
      <c r="M7" s="435"/>
      <c r="N7" s="435"/>
      <c r="O7" s="435"/>
      <c r="P7" s="435"/>
      <c r="Q7" s="435"/>
      <c r="R7" s="435"/>
      <c r="S7" s="435"/>
      <c r="T7" s="99"/>
      <c r="U7" s="99"/>
      <c r="V7" s="332" t="s">
        <v>13</v>
      </c>
      <c r="W7" s="329" t="s">
        <v>14</v>
      </c>
      <c r="X7" s="329"/>
      <c r="Y7" s="329"/>
      <c r="Z7" s="329" t="s">
        <v>1</v>
      </c>
      <c r="AA7" s="329" t="s">
        <v>1</v>
      </c>
      <c r="AB7" s="329" t="s">
        <v>1</v>
      </c>
      <c r="AC7" s="329" t="s">
        <v>1</v>
      </c>
      <c r="AD7" s="329" t="s">
        <v>1</v>
      </c>
      <c r="AE7" s="329" t="s">
        <v>1</v>
      </c>
      <c r="AF7" s="320" t="s">
        <v>8</v>
      </c>
      <c r="AG7" s="329" t="s">
        <v>1</v>
      </c>
      <c r="AH7" s="329" t="s">
        <v>1</v>
      </c>
      <c r="AI7" s="331" t="s">
        <v>1</v>
      </c>
    </row>
    <row r="8" spans="1:35" x14ac:dyDescent="0.25">
      <c r="A8" s="30" t="s">
        <v>40</v>
      </c>
      <c r="B8" s="30"/>
      <c r="C8" s="35">
        <f>_xlfn.STDEV.S(I29:I33)</f>
        <v>0.87910750195866605</v>
      </c>
      <c r="D8" s="56" t="s">
        <v>40</v>
      </c>
      <c r="E8" s="57">
        <f>_xlfn.STDEV.S(I39:I41)</f>
        <v>0.81853527718724606</v>
      </c>
      <c r="F8" s="56" t="s">
        <v>40</v>
      </c>
      <c r="G8" s="57">
        <f>_xlfn.STDEV.S(I48:I50)</f>
        <v>0.81853527718724606</v>
      </c>
      <c r="H8" s="56" t="s">
        <v>40</v>
      </c>
      <c r="I8" s="57">
        <f>_xlfn.STDEV.S(I61:I63)</f>
        <v>0.81853527718724606</v>
      </c>
      <c r="J8" s="30"/>
      <c r="K8" s="91">
        <v>0.7</v>
      </c>
      <c r="L8" s="92" t="s">
        <v>41</v>
      </c>
      <c r="M8" s="92"/>
      <c r="N8" s="92"/>
      <c r="O8" s="92"/>
      <c r="P8" s="92"/>
      <c r="Q8" s="92"/>
      <c r="R8" s="92"/>
      <c r="S8" s="93"/>
      <c r="T8" s="99"/>
      <c r="U8" s="99"/>
      <c r="V8" s="332" t="s">
        <v>15</v>
      </c>
      <c r="W8" s="329" t="s">
        <v>16</v>
      </c>
      <c r="X8" s="329"/>
      <c r="Y8" s="329"/>
      <c r="Z8" s="329" t="s">
        <v>1</v>
      </c>
      <c r="AA8" s="329" t="s">
        <v>1</v>
      </c>
      <c r="AB8" s="329" t="s">
        <v>1</v>
      </c>
      <c r="AC8" s="329" t="s">
        <v>1</v>
      </c>
      <c r="AD8" s="329" t="s">
        <v>1</v>
      </c>
      <c r="AE8" s="329" t="s">
        <v>1</v>
      </c>
      <c r="AF8" s="320" t="s">
        <v>8</v>
      </c>
      <c r="AG8" s="329" t="s">
        <v>1</v>
      </c>
      <c r="AH8" s="329" t="s">
        <v>1</v>
      </c>
      <c r="AI8" s="331" t="s">
        <v>1</v>
      </c>
    </row>
    <row r="9" spans="1:35" x14ac:dyDescent="0.25">
      <c r="A9" s="30" t="s">
        <v>42</v>
      </c>
      <c r="B9" s="30"/>
      <c r="C9" s="36">
        <f>(C8/C7)*100</f>
        <v>17.25093214204604</v>
      </c>
      <c r="D9" s="56" t="s">
        <v>42</v>
      </c>
      <c r="E9" s="58">
        <f>(E8/E7)*100</f>
        <v>15.444061833721623</v>
      </c>
      <c r="F9" s="56" t="s">
        <v>42</v>
      </c>
      <c r="G9" s="58">
        <f>(G8/G7)*100</f>
        <v>15.444061833721623</v>
      </c>
      <c r="H9" s="56" t="s">
        <v>42</v>
      </c>
      <c r="I9" s="58">
        <f>(I8/I7)*100</f>
        <v>15.444061833721623</v>
      </c>
      <c r="J9" s="30"/>
      <c r="K9" s="94"/>
      <c r="N9"/>
      <c r="O9"/>
      <c r="S9" s="95"/>
      <c r="T9" s="99"/>
      <c r="U9" s="99"/>
      <c r="V9" s="332" t="s">
        <v>18</v>
      </c>
      <c r="W9" s="329" t="s">
        <v>19</v>
      </c>
      <c r="X9" s="329"/>
      <c r="Y9" s="329"/>
      <c r="Z9" s="329"/>
      <c r="AA9" s="329"/>
      <c r="AB9" s="329" t="s">
        <v>1</v>
      </c>
      <c r="AC9" s="329" t="s">
        <v>1</v>
      </c>
      <c r="AD9" s="329" t="s">
        <v>1</v>
      </c>
      <c r="AE9" s="329" t="s">
        <v>1</v>
      </c>
      <c r="AF9" s="320" t="s">
        <v>20</v>
      </c>
      <c r="AG9" s="329" t="s">
        <v>1</v>
      </c>
      <c r="AH9" s="329" t="s">
        <v>1</v>
      </c>
      <c r="AI9" s="331" t="s">
        <v>1</v>
      </c>
    </row>
    <row r="10" spans="1:35" x14ac:dyDescent="0.25">
      <c r="A10" s="30" t="s">
        <v>44</v>
      </c>
      <c r="B10" s="30"/>
      <c r="C10" s="59" t="str">
        <f>IF(C9&gt;25,"Mediana","Média")</f>
        <v>Média</v>
      </c>
      <c r="D10" s="56" t="s">
        <v>44</v>
      </c>
      <c r="E10" s="60" t="str">
        <f>IF(E9&gt;25,"Mediana","Média")</f>
        <v>Média</v>
      </c>
      <c r="F10" s="56" t="s">
        <v>44</v>
      </c>
      <c r="G10" s="59" t="str">
        <f>IF(G9&gt;25,"Mediana","Média")</f>
        <v>Média</v>
      </c>
      <c r="H10" s="56" t="s">
        <v>44</v>
      </c>
      <c r="I10" s="59" t="str">
        <f>IF(I9&gt;25,"Mediana","Média")</f>
        <v>Média</v>
      </c>
      <c r="J10" s="30"/>
      <c r="M10" s="121" t="s">
        <v>45</v>
      </c>
      <c r="N10" s="97"/>
      <c r="O10" s="98"/>
      <c r="P10" s="99"/>
      <c r="Q10" s="99"/>
      <c r="R10" s="99"/>
      <c r="S10" s="99"/>
      <c r="T10" s="99"/>
      <c r="U10" s="99"/>
      <c r="V10" s="332" t="s">
        <v>21</v>
      </c>
      <c r="W10" s="329" t="s">
        <v>22</v>
      </c>
      <c r="X10" s="329"/>
      <c r="Y10" s="329"/>
      <c r="Z10" s="329"/>
      <c r="AA10" s="329"/>
      <c r="AB10" s="329" t="s">
        <v>1</v>
      </c>
      <c r="AC10" s="329" t="s">
        <v>1</v>
      </c>
      <c r="AD10" s="329" t="s">
        <v>1</v>
      </c>
      <c r="AE10" s="329" t="s">
        <v>1</v>
      </c>
      <c r="AF10" s="320" t="s">
        <v>20</v>
      </c>
      <c r="AG10" s="329" t="s">
        <v>1</v>
      </c>
      <c r="AH10" s="329" t="s">
        <v>1</v>
      </c>
      <c r="AI10" s="331" t="s">
        <v>1</v>
      </c>
    </row>
    <row r="11" spans="1:35" x14ac:dyDescent="0.25">
      <c r="A11" s="30" t="s">
        <v>47</v>
      </c>
      <c r="B11" s="30"/>
      <c r="C11" s="35">
        <f>MIN(I29:I33)</f>
        <v>4.05</v>
      </c>
      <c r="D11" s="56" t="s">
        <v>47</v>
      </c>
      <c r="E11" s="57">
        <f>MIN(I39:I41)</f>
        <v>4.4000000000000004</v>
      </c>
      <c r="F11" s="56" t="s">
        <v>47</v>
      </c>
      <c r="G11" s="57">
        <f>MIN(I48:I50)</f>
        <v>4.4000000000000004</v>
      </c>
      <c r="H11" s="56" t="s">
        <v>47</v>
      </c>
      <c r="I11" s="57">
        <f>MIN(K61:K63)</f>
        <v>0</v>
      </c>
      <c r="J11" s="30"/>
      <c r="M11" s="98"/>
      <c r="N11" s="98"/>
      <c r="O11" s="98"/>
      <c r="P11" s="99"/>
      <c r="Q11" s="99"/>
      <c r="R11" s="99"/>
      <c r="S11" s="99"/>
      <c r="T11" s="99"/>
      <c r="U11" s="99"/>
      <c r="V11" s="332" t="s">
        <v>24</v>
      </c>
      <c r="W11" s="329" t="s">
        <v>25</v>
      </c>
      <c r="X11" s="329"/>
      <c r="Y11" s="329"/>
      <c r="Z11" s="329"/>
      <c r="AA11" s="329"/>
      <c r="AB11" s="329"/>
      <c r="AC11" s="329" t="s">
        <v>1</v>
      </c>
      <c r="AD11" s="329" t="s">
        <v>1</v>
      </c>
      <c r="AE11" s="329" t="s">
        <v>1</v>
      </c>
      <c r="AF11" s="320" t="s">
        <v>8</v>
      </c>
      <c r="AG11" s="321"/>
      <c r="AH11" s="329"/>
      <c r="AI11" s="331"/>
    </row>
    <row r="12" spans="1:35" x14ac:dyDescent="0.25">
      <c r="A12"/>
      <c r="D12" s="64"/>
      <c r="E12" s="66"/>
      <c r="F12" s="64"/>
      <c r="G12" s="66"/>
      <c r="H12" s="64"/>
      <c r="I12" s="66"/>
      <c r="J12"/>
      <c r="M12" s="100">
        <v>0.25</v>
      </c>
      <c r="N12" s="98" t="s">
        <v>49</v>
      </c>
      <c r="O12" s="98" t="s">
        <v>36</v>
      </c>
      <c r="P12" s="99"/>
      <c r="Q12" s="99"/>
      <c r="R12" s="99"/>
      <c r="S12" s="99"/>
      <c r="T12" s="99"/>
      <c r="U12" s="99"/>
      <c r="V12" s="332" t="s">
        <v>26</v>
      </c>
      <c r="W12" s="329" t="s">
        <v>27</v>
      </c>
      <c r="X12" s="329"/>
      <c r="Y12" s="329"/>
      <c r="Z12" s="329" t="s">
        <v>1</v>
      </c>
      <c r="AA12" s="329" t="s">
        <v>1</v>
      </c>
      <c r="AB12" s="329" t="s">
        <v>1</v>
      </c>
      <c r="AC12" s="329" t="s">
        <v>1</v>
      </c>
      <c r="AD12" s="329" t="s">
        <v>1</v>
      </c>
      <c r="AE12" s="329" t="s">
        <v>1</v>
      </c>
      <c r="AF12" s="320" t="s">
        <v>8</v>
      </c>
      <c r="AG12" s="329" t="s">
        <v>1</v>
      </c>
      <c r="AH12" s="329" t="s">
        <v>1</v>
      </c>
      <c r="AI12" s="331" t="s">
        <v>1</v>
      </c>
    </row>
    <row r="13" spans="1:35" x14ac:dyDescent="0.25">
      <c r="A13" s="52" t="s">
        <v>142</v>
      </c>
      <c r="B13" s="53"/>
      <c r="C13" s="55"/>
      <c r="D13" s="62" t="s">
        <v>143</v>
      </c>
      <c r="E13" s="61"/>
      <c r="F13" s="52" t="s">
        <v>144</v>
      </c>
      <c r="G13" s="55"/>
      <c r="H13" s="52" t="s">
        <v>145</v>
      </c>
      <c r="I13" s="55"/>
      <c r="J13" s="83"/>
      <c r="M13" s="98"/>
      <c r="N13" s="98" t="s">
        <v>53</v>
      </c>
      <c r="O13" s="98" t="s">
        <v>54</v>
      </c>
      <c r="P13" s="99"/>
      <c r="Q13" s="99"/>
      <c r="R13" s="99"/>
      <c r="S13" s="99"/>
      <c r="T13" s="99"/>
      <c r="U13" s="99"/>
      <c r="V13" s="332" t="s">
        <v>28</v>
      </c>
      <c r="W13" s="352" t="s">
        <v>29</v>
      </c>
      <c r="X13" s="352"/>
      <c r="Y13" s="352"/>
      <c r="Z13" s="352"/>
      <c r="AA13" s="352"/>
      <c r="AB13" s="352"/>
      <c r="AC13" s="352"/>
      <c r="AD13" s="352"/>
      <c r="AE13" s="329" t="s">
        <v>1</v>
      </c>
      <c r="AF13" s="320" t="s">
        <v>20</v>
      </c>
      <c r="AG13" s="329" t="s">
        <v>1</v>
      </c>
      <c r="AH13" s="329" t="s">
        <v>1</v>
      </c>
      <c r="AI13" s="331" t="s">
        <v>1</v>
      </c>
    </row>
    <row r="14" spans="1:35" x14ac:dyDescent="0.25">
      <c r="A14" s="56" t="s">
        <v>36</v>
      </c>
      <c r="B14" s="30"/>
      <c r="C14" s="57">
        <f>AVERAGE(I34:I37)</f>
        <v>5.1174999999999997</v>
      </c>
      <c r="D14" s="56" t="s">
        <v>36</v>
      </c>
      <c r="E14" s="57">
        <f>AVERAGE(I43:I45)</f>
        <v>4.3166666666666664</v>
      </c>
      <c r="F14" s="56" t="s">
        <v>36</v>
      </c>
      <c r="G14" s="57">
        <f>AVERAGE(I53:I57)</f>
        <v>5.3620000000000001</v>
      </c>
      <c r="H14" s="56" t="s">
        <v>36</v>
      </c>
      <c r="I14" s="57">
        <f>AVERAGE(I66:I69)</f>
        <v>5.1850000000000005</v>
      </c>
      <c r="J14" s="30"/>
      <c r="M14" s="98"/>
      <c r="N14" s="98"/>
      <c r="O14" s="98"/>
      <c r="P14" s="99"/>
      <c r="Q14" s="99"/>
      <c r="R14" s="99"/>
      <c r="S14" s="99"/>
      <c r="T14" s="99"/>
      <c r="U14" s="99"/>
      <c r="V14" s="332" t="s">
        <v>34</v>
      </c>
      <c r="W14" s="352" t="s">
        <v>35</v>
      </c>
      <c r="X14" s="352"/>
      <c r="Y14" s="352"/>
      <c r="Z14" s="352"/>
      <c r="AA14" s="352"/>
      <c r="AB14" s="352"/>
      <c r="AC14" s="352"/>
      <c r="AD14" s="352"/>
      <c r="AE14" s="329" t="s">
        <v>1</v>
      </c>
      <c r="AF14" s="320" t="s">
        <v>8</v>
      </c>
      <c r="AG14" s="329" t="s">
        <v>1</v>
      </c>
      <c r="AH14" s="329" t="s">
        <v>1</v>
      </c>
      <c r="AI14" s="331" t="s">
        <v>1</v>
      </c>
    </row>
    <row r="15" spans="1:35" x14ac:dyDescent="0.25">
      <c r="A15" s="56" t="s">
        <v>40</v>
      </c>
      <c r="B15" s="30"/>
      <c r="C15" s="57">
        <f>_xlfn.STDEV.S(I34:I37)</f>
        <v>2.0082890728179574</v>
      </c>
      <c r="D15" s="56" t="s">
        <v>40</v>
      </c>
      <c r="E15" s="57">
        <f>_xlfn.STDEV.S(I43:I45)</f>
        <v>1.2271240089466651</v>
      </c>
      <c r="F15" s="56" t="s">
        <v>40</v>
      </c>
      <c r="G15" s="57">
        <f>_xlfn.STDEV.S(I53:I57)</f>
        <v>0.71261490301564867</v>
      </c>
      <c r="H15" s="56" t="s">
        <v>40</v>
      </c>
      <c r="I15" s="57">
        <f>_xlfn.STDEV.S(I66:I69)</f>
        <v>0.52494444150468589</v>
      </c>
      <c r="J15" s="30"/>
      <c r="M15" s="347"/>
      <c r="N15" s="108"/>
      <c r="O15" s="108"/>
      <c r="P15" s="348"/>
      <c r="Q15" s="348"/>
      <c r="R15" s="99"/>
      <c r="S15" s="99"/>
      <c r="T15" s="99"/>
      <c r="U15" s="99"/>
      <c r="V15" s="332" t="s">
        <v>38</v>
      </c>
      <c r="W15" s="353" t="s">
        <v>39</v>
      </c>
      <c r="X15" s="353"/>
      <c r="Y15" s="353"/>
      <c r="Z15" s="353"/>
      <c r="AA15" s="353"/>
      <c r="AB15" s="353"/>
      <c r="AC15" s="353"/>
      <c r="AD15" s="353"/>
      <c r="AE15" s="353"/>
      <c r="AF15" s="320" t="s">
        <v>20</v>
      </c>
      <c r="AG15" s="329" t="s">
        <v>1</v>
      </c>
      <c r="AH15" s="329" t="s">
        <v>1</v>
      </c>
      <c r="AI15" s="331" t="s">
        <v>1</v>
      </c>
    </row>
    <row r="16" spans="1:35" x14ac:dyDescent="0.25">
      <c r="A16" s="56" t="s">
        <v>42</v>
      </c>
      <c r="B16" s="30"/>
      <c r="C16" s="58">
        <f>(C15/C14)*100</f>
        <v>39.243557846955689</v>
      </c>
      <c r="D16" s="56" t="s">
        <v>42</v>
      </c>
      <c r="E16" s="58">
        <f>(E15/E14)*100</f>
        <v>28.427583218841662</v>
      </c>
      <c r="F16" s="56" t="s">
        <v>42</v>
      </c>
      <c r="G16" s="58">
        <f>(G15/G14)*100</f>
        <v>13.290095170004637</v>
      </c>
      <c r="H16" s="56" t="s">
        <v>42</v>
      </c>
      <c r="I16" s="58">
        <f>(I15/I14)*100</f>
        <v>10.124290096522389</v>
      </c>
      <c r="J16" s="30"/>
      <c r="M16" s="108"/>
      <c r="N16" s="108"/>
      <c r="O16" s="108"/>
      <c r="P16" s="348"/>
      <c r="Q16" s="348"/>
      <c r="R16" s="99"/>
      <c r="S16" s="99"/>
      <c r="T16" s="99"/>
      <c r="U16" s="99"/>
      <c r="V16" s="333" t="s">
        <v>1</v>
      </c>
      <c r="W16" s="353"/>
      <c r="X16" s="353"/>
      <c r="Y16" s="353"/>
      <c r="Z16" s="353"/>
      <c r="AA16" s="353"/>
      <c r="AB16" s="353"/>
      <c r="AC16" s="353"/>
      <c r="AD16" s="353"/>
      <c r="AE16" s="353"/>
      <c r="AF16" s="329" t="s">
        <v>1</v>
      </c>
      <c r="AG16" s="329" t="s">
        <v>1</v>
      </c>
      <c r="AH16" s="329" t="s">
        <v>1</v>
      </c>
      <c r="AI16" s="331" t="s">
        <v>1</v>
      </c>
    </row>
    <row r="17" spans="1:35" x14ac:dyDescent="0.25">
      <c r="A17" s="56" t="s">
        <v>44</v>
      </c>
      <c r="B17" s="30"/>
      <c r="C17" s="59" t="str">
        <f>IF(C16&gt;25,"Mediana","Média")</f>
        <v>Mediana</v>
      </c>
      <c r="D17" s="56" t="s">
        <v>44</v>
      </c>
      <c r="E17" s="214" t="str">
        <f>IF(E16&gt;25,"Mediana","Média")</f>
        <v>Mediana</v>
      </c>
      <c r="F17" s="56" t="s">
        <v>44</v>
      </c>
      <c r="G17" s="59" t="str">
        <f>IF(G16&gt;25,"Mediana","Média")</f>
        <v>Média</v>
      </c>
      <c r="H17" s="56" t="s">
        <v>44</v>
      </c>
      <c r="I17" s="59" t="str">
        <f>IF(I16&gt;25,"Mediana","Média")</f>
        <v>Média</v>
      </c>
      <c r="J17" s="30"/>
      <c r="M17" s="108"/>
      <c r="N17" s="108"/>
      <c r="O17" s="108"/>
      <c r="P17" s="348"/>
      <c r="Q17" s="348"/>
      <c r="R17" s="99"/>
      <c r="S17" s="99"/>
      <c r="T17" s="99"/>
      <c r="U17" s="99"/>
      <c r="V17" s="333" t="s">
        <v>43</v>
      </c>
      <c r="W17" s="330"/>
      <c r="X17" s="330"/>
      <c r="Y17" s="329" t="s">
        <v>1</v>
      </c>
      <c r="Z17" s="329" t="s">
        <v>1</v>
      </c>
      <c r="AA17" s="329" t="s">
        <v>1</v>
      </c>
      <c r="AB17" s="329" t="s">
        <v>1</v>
      </c>
      <c r="AC17" s="329" t="s">
        <v>1</v>
      </c>
      <c r="AD17" s="329" t="s">
        <v>1</v>
      </c>
      <c r="AE17" s="329" t="s">
        <v>1</v>
      </c>
      <c r="AF17" s="329" t="s">
        <v>1</v>
      </c>
      <c r="AG17" s="329" t="s">
        <v>1</v>
      </c>
      <c r="AH17" s="329" t="s">
        <v>1</v>
      </c>
      <c r="AI17" s="331" t="s">
        <v>1</v>
      </c>
    </row>
    <row r="18" spans="1:35" x14ac:dyDescent="0.25">
      <c r="A18" s="56" t="s">
        <v>47</v>
      </c>
      <c r="B18" s="30"/>
      <c r="C18" s="57">
        <f>MIN(I31:I36)</f>
        <v>3.05</v>
      </c>
      <c r="D18" s="56" t="s">
        <v>47</v>
      </c>
      <c r="E18" s="57">
        <f>MIN(I43:I45)</f>
        <v>3.05</v>
      </c>
      <c r="F18" s="56" t="s">
        <v>47</v>
      </c>
      <c r="G18" s="57">
        <f>MIN(I53:I57)</f>
        <v>4.4000000000000004</v>
      </c>
      <c r="H18" s="56" t="s">
        <v>47</v>
      </c>
      <c r="I18" s="57">
        <f>MIN(I66:I69)</f>
        <v>4.4000000000000004</v>
      </c>
      <c r="J18" s="30"/>
      <c r="M18" s="108"/>
      <c r="N18" s="108"/>
      <c r="O18" s="108"/>
      <c r="P18" s="348"/>
      <c r="Q18" s="348"/>
      <c r="R18" s="99"/>
      <c r="S18" s="99"/>
      <c r="T18" s="99"/>
      <c r="U18" s="99"/>
      <c r="V18" s="334" t="s">
        <v>46</v>
      </c>
      <c r="W18" s="329"/>
      <c r="X18" s="329"/>
      <c r="Y18" s="329"/>
      <c r="Z18" s="329"/>
      <c r="AA18" s="329"/>
      <c r="AB18" s="329"/>
      <c r="AC18" s="329"/>
      <c r="AD18" s="329"/>
      <c r="AE18" s="329" t="s">
        <v>1</v>
      </c>
      <c r="AF18" s="329" t="s">
        <v>1</v>
      </c>
      <c r="AG18" s="329" t="s">
        <v>1</v>
      </c>
      <c r="AH18" s="329" t="s">
        <v>1</v>
      </c>
      <c r="AI18" s="331" t="s">
        <v>1</v>
      </c>
    </row>
    <row r="19" spans="1:35" x14ac:dyDescent="0.25">
      <c r="A19" s="64"/>
      <c r="B19" s="65"/>
      <c r="C19" s="66"/>
      <c r="D19" s="64"/>
      <c r="E19" s="66"/>
      <c r="F19" s="64"/>
      <c r="G19" s="66"/>
      <c r="H19" s="64"/>
      <c r="I19" s="66"/>
      <c r="J19"/>
      <c r="M19" s="108"/>
      <c r="N19" s="108"/>
      <c r="O19" s="108"/>
      <c r="P19" s="348"/>
      <c r="Q19" s="348"/>
      <c r="R19" s="99"/>
      <c r="S19" s="99"/>
      <c r="T19" s="99"/>
      <c r="U19" s="99"/>
      <c r="V19" s="334" t="s">
        <v>48</v>
      </c>
      <c r="W19" s="329"/>
      <c r="X19" s="329"/>
      <c r="Y19" s="329"/>
      <c r="Z19" s="329"/>
      <c r="AA19" s="329"/>
      <c r="AB19" s="329"/>
      <c r="AC19" s="329"/>
      <c r="AD19" s="329"/>
      <c r="AE19" s="329" t="s">
        <v>1</v>
      </c>
      <c r="AF19" s="329" t="s">
        <v>1</v>
      </c>
      <c r="AG19" s="329" t="s">
        <v>1</v>
      </c>
      <c r="AH19" s="329" t="s">
        <v>1</v>
      </c>
      <c r="AI19" s="331" t="s">
        <v>1</v>
      </c>
    </row>
    <row r="20" spans="1:35" x14ac:dyDescent="0.25">
      <c r="A20" s="30"/>
      <c r="B20" s="31"/>
      <c r="C20" s="31"/>
      <c r="D20" s="32"/>
      <c r="E20" s="33"/>
      <c r="F20" s="30"/>
      <c r="G20" s="31"/>
      <c r="H20" s="31"/>
      <c r="I20" s="32"/>
      <c r="J20"/>
      <c r="K20"/>
      <c r="L20"/>
      <c r="M20" s="349"/>
      <c r="N20" s="349"/>
      <c r="O20" s="349"/>
      <c r="P20" s="108"/>
      <c r="Q20" s="349"/>
      <c r="T20" s="99"/>
      <c r="U20" s="99"/>
      <c r="V20" s="354" t="s">
        <v>50</v>
      </c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29" t="s">
        <v>1</v>
      </c>
      <c r="AI20" s="331" t="s">
        <v>1</v>
      </c>
    </row>
    <row r="21" spans="1:35" x14ac:dyDescent="0.25">
      <c r="A21" s="30"/>
      <c r="B21" s="31"/>
      <c r="C21" s="31"/>
      <c r="D21" s="32"/>
      <c r="E21" s="35"/>
      <c r="F21" s="30"/>
      <c r="G21" s="31"/>
      <c r="H21" s="31"/>
      <c r="I21" s="32"/>
      <c r="J21" s="35"/>
      <c r="K21"/>
      <c r="L21"/>
      <c r="M21" s="349"/>
      <c r="N21" s="349"/>
      <c r="O21" s="349"/>
      <c r="P21" s="349"/>
      <c r="Q21" s="349"/>
      <c r="T21" s="99"/>
      <c r="U21" s="99"/>
      <c r="V21" s="354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29" t="s">
        <v>1</v>
      </c>
      <c r="AI21" s="331" t="s">
        <v>1</v>
      </c>
    </row>
    <row r="22" spans="1:35" x14ac:dyDescent="0.25">
      <c r="A22" s="30"/>
      <c r="B22" s="31"/>
      <c r="C22" s="31"/>
      <c r="D22" s="32"/>
      <c r="E22" s="33"/>
      <c r="F22" s="30"/>
      <c r="G22" s="31"/>
      <c r="H22" s="31"/>
      <c r="I22" s="32"/>
      <c r="J22" s="33"/>
      <c r="K22"/>
      <c r="L22"/>
      <c r="M22"/>
      <c r="N22"/>
      <c r="O22"/>
      <c r="V22" s="335" t="s">
        <v>1</v>
      </c>
      <c r="W22" s="336" t="s">
        <v>1</v>
      </c>
      <c r="X22" s="336" t="s">
        <v>1</v>
      </c>
      <c r="Y22" s="336" t="s">
        <v>1</v>
      </c>
      <c r="Z22" s="336" t="s">
        <v>1</v>
      </c>
      <c r="AA22" s="336" t="s">
        <v>1</v>
      </c>
      <c r="AB22" s="336" t="s">
        <v>1</v>
      </c>
      <c r="AC22" s="336" t="s">
        <v>1</v>
      </c>
      <c r="AD22" s="336" t="s">
        <v>1</v>
      </c>
      <c r="AE22" s="336" t="s">
        <v>1</v>
      </c>
      <c r="AF22" s="336" t="s">
        <v>1</v>
      </c>
      <c r="AG22" s="336" t="s">
        <v>1</v>
      </c>
      <c r="AH22" s="336" t="s">
        <v>1</v>
      </c>
      <c r="AI22" s="337" t="s">
        <v>1</v>
      </c>
    </row>
    <row r="23" spans="1:35" x14ac:dyDescent="0.25">
      <c r="A23" s="30"/>
      <c r="B23" s="31"/>
      <c r="C23" s="31"/>
      <c r="D23" s="32"/>
      <c r="E23" s="33"/>
      <c r="F23"/>
      <c r="G23"/>
      <c r="H23"/>
      <c r="I23"/>
      <c r="J23"/>
      <c r="K23"/>
      <c r="L23"/>
      <c r="M23"/>
      <c r="N23"/>
      <c r="O23"/>
    </row>
    <row r="24" spans="1:35" x14ac:dyDescent="0.25">
      <c r="A24" s="30"/>
      <c r="B24" s="31"/>
      <c r="C24" s="31"/>
      <c r="D24" s="32"/>
      <c r="E24" s="33"/>
      <c r="F24"/>
      <c r="G24"/>
      <c r="H24"/>
      <c r="I24"/>
      <c r="J24"/>
      <c r="K24"/>
      <c r="L24"/>
      <c r="M24"/>
      <c r="N24"/>
      <c r="O24"/>
    </row>
    <row r="25" spans="1:35" ht="36" customHeight="1" x14ac:dyDescent="0.25">
      <c r="F25"/>
      <c r="G25"/>
      <c r="H25"/>
      <c r="I25"/>
      <c r="J25"/>
      <c r="K25"/>
      <c r="L25"/>
      <c r="M25"/>
      <c r="N25"/>
      <c r="O25"/>
    </row>
    <row r="26" spans="1:35" ht="15" customHeight="1" x14ac:dyDescent="0.25">
      <c r="A26" s="446" t="s">
        <v>55</v>
      </c>
      <c r="B26" s="440" t="s">
        <v>56</v>
      </c>
      <c r="C26" s="440" t="s">
        <v>57</v>
      </c>
      <c r="D26" s="440" t="s">
        <v>58</v>
      </c>
      <c r="E26" s="440" t="s">
        <v>59</v>
      </c>
      <c r="F26" s="440" t="s">
        <v>60</v>
      </c>
      <c r="G26" s="440" t="s">
        <v>61</v>
      </c>
      <c r="H26" s="454" t="s">
        <v>62</v>
      </c>
      <c r="I26" s="442" t="s">
        <v>63</v>
      </c>
      <c r="J26" s="442" t="s">
        <v>64</v>
      </c>
      <c r="K26" s="444" t="s">
        <v>146</v>
      </c>
      <c r="L26" s="444" t="s">
        <v>147</v>
      </c>
      <c r="M26" s="444" t="s">
        <v>67</v>
      </c>
      <c r="N26" s="444" t="s">
        <v>68</v>
      </c>
      <c r="O26" s="444"/>
      <c r="P26" s="442" t="s">
        <v>69</v>
      </c>
      <c r="Q26" s="453"/>
    </row>
    <row r="27" spans="1:35" s="6" customFormat="1" ht="18.75" customHeight="1" x14ac:dyDescent="0.25">
      <c r="A27" s="447"/>
      <c r="B27" s="441"/>
      <c r="C27" s="441"/>
      <c r="D27" s="441"/>
      <c r="E27" s="441"/>
      <c r="F27" s="441"/>
      <c r="G27" s="441"/>
      <c r="H27" s="455"/>
      <c r="I27" s="443"/>
      <c r="J27" s="443"/>
      <c r="K27" s="445"/>
      <c r="L27" s="445"/>
      <c r="M27" s="445"/>
      <c r="N27" s="445"/>
      <c r="O27" s="445"/>
      <c r="P27" s="258" t="s">
        <v>70</v>
      </c>
      <c r="Q27" s="259" t="s">
        <v>71</v>
      </c>
    </row>
    <row r="28" spans="1:35" ht="58.5" customHeight="1" x14ac:dyDescent="0.25">
      <c r="A28" s="369">
        <v>6</v>
      </c>
      <c r="B28" s="362" t="s">
        <v>148</v>
      </c>
      <c r="C28" s="365" t="s">
        <v>57</v>
      </c>
      <c r="D28" s="365">
        <v>500</v>
      </c>
      <c r="E28" s="128" t="s">
        <v>87</v>
      </c>
      <c r="F28" s="125" t="s">
        <v>88</v>
      </c>
      <c r="G28" s="112" t="s">
        <v>93</v>
      </c>
      <c r="H28" s="112" t="s">
        <v>77</v>
      </c>
      <c r="I28" s="136">
        <v>3.05</v>
      </c>
      <c r="J28" s="472">
        <f>AVERAGE(I28:I33)</f>
        <v>4.7549999999999999</v>
      </c>
      <c r="K28" s="476">
        <f>J28*1.3</f>
        <v>6.1814999999999998</v>
      </c>
      <c r="L28" s="479">
        <f>70%*J28</f>
        <v>3.3284999999999996</v>
      </c>
      <c r="M28" s="260" t="str">
        <f>IF(I28&gt;K$28,"EXCESSIVAMENTE ELEVADO",IF(I28&lt;L$28,"INEXEQUÍVEL","VÁLIDO"))</f>
        <v>INEXEQUÍVEL</v>
      </c>
      <c r="N28" s="261">
        <f>I28/J28</f>
        <v>0.64143007360672977</v>
      </c>
      <c r="O28" s="262" t="s">
        <v>149</v>
      </c>
      <c r="P28" s="450">
        <f>TRUNC(AVERAGE(I29:I33),2)</f>
        <v>5.09</v>
      </c>
      <c r="Q28" s="457">
        <f>D28*P28</f>
        <v>2545</v>
      </c>
    </row>
    <row r="29" spans="1:35" ht="58.5" customHeight="1" x14ac:dyDescent="0.25">
      <c r="A29" s="369"/>
      <c r="B29" s="362"/>
      <c r="C29" s="365"/>
      <c r="D29" s="365"/>
      <c r="E29" s="114" t="s">
        <v>150</v>
      </c>
      <c r="F29" s="125" t="s">
        <v>151</v>
      </c>
      <c r="G29" s="114" t="s">
        <v>152</v>
      </c>
      <c r="H29" s="114" t="s">
        <v>77</v>
      </c>
      <c r="I29" s="73">
        <v>4.05</v>
      </c>
      <c r="J29" s="472"/>
      <c r="K29" s="476"/>
      <c r="L29" s="479"/>
      <c r="M29" s="219" t="str">
        <f>IF(I29&gt;K$28,"EXCESSIVAMENTE ELEVADO",IF(I29&lt;L$28,"INEXEQUÍVEL","VÁLIDO"))</f>
        <v>VÁLIDO</v>
      </c>
      <c r="N29" s="215"/>
      <c r="O29" s="220"/>
      <c r="P29" s="450"/>
      <c r="Q29" s="457"/>
    </row>
    <row r="30" spans="1:35" ht="58.5" customHeight="1" x14ac:dyDescent="0.25">
      <c r="A30" s="369"/>
      <c r="B30" s="362"/>
      <c r="C30" s="365"/>
      <c r="D30" s="365"/>
      <c r="E30" s="114" t="s">
        <v>91</v>
      </c>
      <c r="F30" s="110" t="s">
        <v>151</v>
      </c>
      <c r="G30" s="114" t="s">
        <v>92</v>
      </c>
      <c r="H30" s="114" t="s">
        <v>77</v>
      </c>
      <c r="I30" s="73">
        <v>4.4000000000000004</v>
      </c>
      <c r="J30" s="472"/>
      <c r="K30" s="476"/>
      <c r="L30" s="479"/>
      <c r="M30" s="221" t="str">
        <f>IF(I30&gt;K$28,"EXCESSIVAMENTE ELEVADO",IF(I30&lt;L$28,"INEXEQUÍVEL","VÁLIDO"))</f>
        <v>VÁLIDO</v>
      </c>
      <c r="N30" s="215"/>
      <c r="O30" s="220"/>
      <c r="P30" s="450"/>
      <c r="Q30" s="457"/>
    </row>
    <row r="31" spans="1:35" ht="63.75" customHeight="1" x14ac:dyDescent="0.25">
      <c r="A31" s="370"/>
      <c r="B31" s="363"/>
      <c r="C31" s="366"/>
      <c r="D31" s="366"/>
      <c r="E31" s="124" t="s">
        <v>87</v>
      </c>
      <c r="F31" s="125" t="s">
        <v>88</v>
      </c>
      <c r="G31" s="125" t="s">
        <v>89</v>
      </c>
      <c r="H31" s="28" t="s">
        <v>86</v>
      </c>
      <c r="I31" s="50">
        <v>5.0999999999999996</v>
      </c>
      <c r="J31" s="472"/>
      <c r="K31" s="476"/>
      <c r="L31" s="479"/>
      <c r="M31" s="222" t="str">
        <f>IF(I31&gt;K$28,"EXCESSIVAMENTE ELEVADO",IF(I31&lt;L$28,"Inexequível","VÁLIDO"))</f>
        <v>VÁLIDO</v>
      </c>
      <c r="N31" s="202"/>
      <c r="O31" s="223"/>
      <c r="P31" s="450"/>
      <c r="Q31" s="457"/>
    </row>
    <row r="32" spans="1:35" ht="76.5" customHeight="1" x14ac:dyDescent="0.25">
      <c r="A32" s="371"/>
      <c r="B32" s="364"/>
      <c r="C32" s="367"/>
      <c r="D32" s="367"/>
      <c r="E32" s="126" t="s">
        <v>87</v>
      </c>
      <c r="F32" s="129" t="s">
        <v>88</v>
      </c>
      <c r="G32" s="125" t="s">
        <v>90</v>
      </c>
      <c r="H32" s="133" t="s">
        <v>77</v>
      </c>
      <c r="I32" s="49">
        <v>5.93</v>
      </c>
      <c r="J32" s="472"/>
      <c r="K32" s="476"/>
      <c r="L32" s="479"/>
      <c r="M32" s="222" t="str">
        <f>IF(I32&gt;K$28,"EXCESSIVAMENTE ELEVADO",IF(I32&lt;L$28,"Inexequível","VÁLIDO"))</f>
        <v>VÁLIDO</v>
      </c>
      <c r="N32" s="202"/>
      <c r="O32" s="223"/>
      <c r="P32" s="450"/>
      <c r="Q32" s="457"/>
    </row>
    <row r="33" spans="1:25" ht="59.25" customHeight="1" x14ac:dyDescent="0.25">
      <c r="A33" s="372"/>
      <c r="B33" s="374"/>
      <c r="C33" s="376"/>
      <c r="D33" s="376"/>
      <c r="E33" s="252" t="s">
        <v>153</v>
      </c>
      <c r="F33" s="253" t="s">
        <v>151</v>
      </c>
      <c r="G33" s="254" t="s">
        <v>154</v>
      </c>
      <c r="H33" s="253" t="s">
        <v>77</v>
      </c>
      <c r="I33" s="255">
        <v>6</v>
      </c>
      <c r="J33" s="473"/>
      <c r="K33" s="477"/>
      <c r="L33" s="480"/>
      <c r="M33" s="224" t="str">
        <f>IF(I33&gt;K$28,"EXCESSIVAMENTE ELEVADO",IF(I33&lt;L$28,"Inexequível","VÁLIDO"))</f>
        <v>VÁLIDO</v>
      </c>
      <c r="N33" s="225"/>
      <c r="O33" s="226"/>
      <c r="P33" s="450"/>
      <c r="Q33" s="457"/>
      <c r="Y33" s="25"/>
    </row>
    <row r="34" spans="1:25" ht="70.900000000000006" customHeight="1" x14ac:dyDescent="0.25">
      <c r="A34" s="359">
        <v>7</v>
      </c>
      <c r="B34" s="362" t="s">
        <v>155</v>
      </c>
      <c r="C34" s="365" t="s">
        <v>57</v>
      </c>
      <c r="D34" s="365">
        <v>500</v>
      </c>
      <c r="E34" s="128" t="s">
        <v>87</v>
      </c>
      <c r="F34" s="125" t="s">
        <v>125</v>
      </c>
      <c r="G34" s="112" t="s">
        <v>93</v>
      </c>
      <c r="H34" s="112" t="s">
        <v>77</v>
      </c>
      <c r="I34" s="136">
        <v>3.05</v>
      </c>
      <c r="J34" s="472">
        <f>AVERAGE(I34:I37)</f>
        <v>5.1174999999999997</v>
      </c>
      <c r="K34" s="476">
        <f>J34*1.3</f>
        <v>6.6527500000000002</v>
      </c>
      <c r="L34" s="506">
        <f>J34*70%</f>
        <v>3.5822499999999997</v>
      </c>
      <c r="M34" s="147" t="str">
        <f>IF(I34&gt;K$34,"EXCESSIVAMENTE ELEVADO",IF(I34&lt;L$34,"Inexequível","VÁLIDO"))</f>
        <v>Inexequível</v>
      </c>
      <c r="N34" s="261">
        <f>I34/J34</f>
        <v>0.59599413776257937</v>
      </c>
      <c r="O34" s="265" t="s">
        <v>149</v>
      </c>
      <c r="P34" s="448">
        <f>TRUNC(AVERAGE(I35:I36),2)</f>
        <v>4.8</v>
      </c>
      <c r="Q34" s="451">
        <f>D34*P34</f>
        <v>2400</v>
      </c>
      <c r="Y34" s="25"/>
    </row>
    <row r="35" spans="1:25" ht="70.900000000000006" customHeight="1" x14ac:dyDescent="0.25">
      <c r="A35" s="359"/>
      <c r="B35" s="362"/>
      <c r="C35" s="365"/>
      <c r="D35" s="365"/>
      <c r="E35" s="114" t="s">
        <v>91</v>
      </c>
      <c r="F35" s="263" t="s">
        <v>151</v>
      </c>
      <c r="G35" s="158" t="s">
        <v>92</v>
      </c>
      <c r="H35" s="158" t="s">
        <v>77</v>
      </c>
      <c r="I35" s="234">
        <v>4.4000000000000004</v>
      </c>
      <c r="J35" s="472"/>
      <c r="K35" s="476"/>
      <c r="L35" s="506"/>
      <c r="M35" s="147" t="str">
        <f>IF(I35&gt;K$34,"EXCESSIVAMENTE ELEVADO",IF(I35&lt;L$34,"Inexequível","VÁLIDO"))</f>
        <v>VÁLIDO</v>
      </c>
      <c r="N35" s="74"/>
      <c r="O35" s="246"/>
      <c r="P35" s="449"/>
      <c r="Q35" s="452"/>
      <c r="Y35" s="25"/>
    </row>
    <row r="36" spans="1:25" ht="70.900000000000006" customHeight="1" x14ac:dyDescent="0.25">
      <c r="A36" s="360"/>
      <c r="B36" s="363"/>
      <c r="C36" s="366"/>
      <c r="D36" s="366"/>
      <c r="E36" s="124" t="s">
        <v>87</v>
      </c>
      <c r="F36" s="125" t="s">
        <v>125</v>
      </c>
      <c r="G36" s="125" t="s">
        <v>89</v>
      </c>
      <c r="H36" s="28" t="s">
        <v>86</v>
      </c>
      <c r="I36" s="49">
        <v>5.2</v>
      </c>
      <c r="J36" s="472"/>
      <c r="K36" s="476"/>
      <c r="L36" s="506"/>
      <c r="M36" s="279" t="str">
        <f>IF(I36&gt;K$34,"EXCESSIVAMENTE ELEVADO",IF(I36&lt;L$34,"Inexequível","VÁLIDO"))</f>
        <v>VÁLIDO</v>
      </c>
      <c r="N36" s="277"/>
      <c r="O36" s="278"/>
      <c r="P36" s="450"/>
      <c r="Q36" s="452"/>
      <c r="Y36" s="25"/>
    </row>
    <row r="37" spans="1:25" ht="70.900000000000006" customHeight="1" x14ac:dyDescent="0.25">
      <c r="A37" s="361"/>
      <c r="B37" s="364"/>
      <c r="C37" s="367"/>
      <c r="D37" s="367"/>
      <c r="E37" s="268" t="s">
        <v>87</v>
      </c>
      <c r="F37" s="129" t="s">
        <v>125</v>
      </c>
      <c r="G37" s="129" t="s">
        <v>90</v>
      </c>
      <c r="H37" s="133" t="s">
        <v>77</v>
      </c>
      <c r="I37" s="137">
        <v>7.82</v>
      </c>
      <c r="J37" s="472"/>
      <c r="K37" s="476"/>
      <c r="L37" s="506"/>
      <c r="M37" s="264" t="str">
        <f>IF(I37&gt;K$34,"EXCESSIVAMENTE ELEVADO",IF(I37&lt;L$34,"Inexequível","VÁLIDO"))</f>
        <v>EXCESSIVAMENTE ELEVADO</v>
      </c>
      <c r="N37" s="280">
        <f>(I37-J34)/J34</f>
        <v>0.52808988764044962</v>
      </c>
      <c r="O37" s="281" t="s">
        <v>94</v>
      </c>
      <c r="P37" s="449"/>
      <c r="Q37" s="452"/>
      <c r="Y37" s="25"/>
    </row>
    <row r="38" spans="1:25" ht="49.5" customHeight="1" x14ac:dyDescent="0.25">
      <c r="A38" s="459">
        <v>8</v>
      </c>
      <c r="B38" s="462" t="s">
        <v>156</v>
      </c>
      <c r="C38" s="465" t="s">
        <v>57</v>
      </c>
      <c r="D38" s="468">
        <v>250</v>
      </c>
      <c r="E38" s="150" t="s">
        <v>87</v>
      </c>
      <c r="F38" s="249" t="s">
        <v>125</v>
      </c>
      <c r="G38" s="152" t="s">
        <v>93</v>
      </c>
      <c r="H38" s="152" t="s">
        <v>77</v>
      </c>
      <c r="I38" s="250">
        <v>3.05</v>
      </c>
      <c r="J38" s="471">
        <f>AVERAGE(I38:I42)</f>
        <v>5.5619999999999994</v>
      </c>
      <c r="K38" s="475">
        <f>J38*1.3</f>
        <v>7.230599999999999</v>
      </c>
      <c r="L38" s="478">
        <f>70%*J38</f>
        <v>3.8933999999999993</v>
      </c>
      <c r="M38" s="271" t="str">
        <f>IF(I38&gt;K$38,"EXCESSIVAMENTE ELEVADO",IF(I38&lt;L$38,"INEXEQUÍVEL","VÁLIDO"))</f>
        <v>INEXEQUÍVEL</v>
      </c>
      <c r="N38" s="251">
        <f>I38/J38</f>
        <v>0.54836389787846096</v>
      </c>
      <c r="O38" s="256" t="s">
        <v>149</v>
      </c>
      <c r="P38" s="448">
        <f>TRUNC(AVERAGE(I39:I41),2)</f>
        <v>5.3</v>
      </c>
      <c r="Q38" s="456">
        <v>2400</v>
      </c>
      <c r="Y38" s="25"/>
    </row>
    <row r="39" spans="1:25" ht="54.75" customHeight="1" x14ac:dyDescent="0.25">
      <c r="A39" s="460"/>
      <c r="B39" s="463"/>
      <c r="C39" s="466"/>
      <c r="D39" s="469"/>
      <c r="E39" s="114" t="s">
        <v>91</v>
      </c>
      <c r="F39" s="110" t="s">
        <v>151</v>
      </c>
      <c r="G39" s="158" t="s">
        <v>92</v>
      </c>
      <c r="H39" s="158" t="s">
        <v>77</v>
      </c>
      <c r="I39" s="234">
        <v>4.4000000000000004</v>
      </c>
      <c r="J39" s="472"/>
      <c r="K39" s="476"/>
      <c r="L39" s="479"/>
      <c r="M39" s="219" t="str">
        <f>IF(I39&gt;K$38,"EXCESSIVAMENTE ELEVADO",IF(I39&lt;L$38,"INEXEQUÍVEL","VÁLIDO"))</f>
        <v>VÁLIDO</v>
      </c>
      <c r="N39" s="202"/>
      <c r="O39" s="247"/>
      <c r="P39" s="449"/>
      <c r="Q39" s="457"/>
      <c r="Y39" s="25"/>
    </row>
    <row r="40" spans="1:25" ht="47.25" customHeight="1" x14ac:dyDescent="0.25">
      <c r="A40" s="460"/>
      <c r="B40" s="463"/>
      <c r="C40" s="466"/>
      <c r="D40" s="469"/>
      <c r="E40" s="124" t="s">
        <v>87</v>
      </c>
      <c r="F40" s="125" t="s">
        <v>125</v>
      </c>
      <c r="G40" s="160" t="s">
        <v>89</v>
      </c>
      <c r="H40" s="208" t="s">
        <v>86</v>
      </c>
      <c r="I40" s="272">
        <v>5.5</v>
      </c>
      <c r="J40" s="472"/>
      <c r="K40" s="476"/>
      <c r="L40" s="479"/>
      <c r="M40" s="219" t="str">
        <f>IF(I40&gt;K$38,"EXCESSIVAMENTE ELEVADO",IF(I40&lt;L$38,"INEXEQUÍVEL","VÁLIDO"))</f>
        <v>VÁLIDO</v>
      </c>
      <c r="N40" s="227"/>
      <c r="O40" s="227"/>
      <c r="P40" s="449"/>
      <c r="Q40" s="457"/>
      <c r="Y40" s="25"/>
    </row>
    <row r="41" spans="1:25" ht="47.25" customHeight="1" x14ac:dyDescent="0.25">
      <c r="A41" s="460"/>
      <c r="B41" s="463"/>
      <c r="C41" s="466"/>
      <c r="D41" s="469"/>
      <c r="E41" s="114" t="s">
        <v>157</v>
      </c>
      <c r="F41" s="129" t="s">
        <v>151</v>
      </c>
      <c r="G41" s="158" t="s">
        <v>158</v>
      </c>
      <c r="H41" s="158" t="s">
        <v>86</v>
      </c>
      <c r="I41" s="234">
        <v>6</v>
      </c>
      <c r="J41" s="472"/>
      <c r="K41" s="476"/>
      <c r="L41" s="479"/>
      <c r="M41" s="219" t="str">
        <f>IF(I41&gt;K$38,"EXCESSIVAMENTE ELEVADO",IF(I41&lt;L$38,"INEXEQUÍVEL","VÁLIDO"))</f>
        <v>VÁLIDO</v>
      </c>
      <c r="N41" s="227"/>
      <c r="O41" s="227"/>
      <c r="P41" s="449"/>
      <c r="Q41" s="457"/>
      <c r="Y41" s="25"/>
    </row>
    <row r="42" spans="1:25" ht="47.25" customHeight="1" x14ac:dyDescent="0.25">
      <c r="A42" s="461"/>
      <c r="B42" s="464"/>
      <c r="C42" s="467"/>
      <c r="D42" s="470"/>
      <c r="E42" s="266" t="s">
        <v>87</v>
      </c>
      <c r="F42" s="154" t="s">
        <v>125</v>
      </c>
      <c r="G42" s="154" t="s">
        <v>90</v>
      </c>
      <c r="H42" s="154" t="s">
        <v>77</v>
      </c>
      <c r="I42" s="267">
        <v>8.86</v>
      </c>
      <c r="J42" s="473"/>
      <c r="K42" s="477"/>
      <c r="L42" s="480"/>
      <c r="M42" s="282" t="str">
        <f>IF(I42&gt;K$38,"EXCESSIVAMENTE ELEVADO",IF(I42&lt;L$38,"INEXEQUÍVEL","VÁLIDO"))</f>
        <v>EXCESSIVAMENTE ELEVADO</v>
      </c>
      <c r="N42" s="269">
        <f>(I42-J38)/J38</f>
        <v>0.59295217547644741</v>
      </c>
      <c r="O42" s="270" t="s">
        <v>94</v>
      </c>
      <c r="P42" s="474"/>
      <c r="Q42" s="458"/>
      <c r="Y42" s="25"/>
    </row>
    <row r="43" spans="1:25" ht="57" customHeight="1" x14ac:dyDescent="0.25">
      <c r="A43" s="483">
        <v>9</v>
      </c>
      <c r="B43" s="463" t="s">
        <v>159</v>
      </c>
      <c r="C43" s="469" t="s">
        <v>57</v>
      </c>
      <c r="D43" s="469">
        <v>250</v>
      </c>
      <c r="E43" s="128" t="s">
        <v>87</v>
      </c>
      <c r="F43" s="125" t="s">
        <v>88</v>
      </c>
      <c r="G43" s="285" t="s">
        <v>160</v>
      </c>
      <c r="H43" s="112"/>
      <c r="I43" s="528">
        <v>3.05</v>
      </c>
      <c r="J43" s="472">
        <f>AVERAGE(I43:I46)</f>
        <v>5.4524999999999997</v>
      </c>
      <c r="K43" s="476">
        <f>J43*1.3</f>
        <v>7.0882499999999995</v>
      </c>
      <c r="L43" s="479">
        <f>70%*J43</f>
        <v>3.8167499999999994</v>
      </c>
      <c r="M43" s="218" t="str">
        <f>IF(I43&gt;K$43,"EXCESSIVAMENTE ELEVADO",IF(I43&lt;L$43,"INEXEQUÍVEL","VÁLIDO"))</f>
        <v>INEXEQUÍVEL</v>
      </c>
      <c r="N43" s="251">
        <f>I43/J43</f>
        <v>0.55937643282897753</v>
      </c>
      <c r="O43" s="257" t="s">
        <v>161</v>
      </c>
      <c r="P43" s="491">
        <f>TRUNC(MEDIAN(I43:I45),2)</f>
        <v>4.4000000000000004</v>
      </c>
      <c r="Q43" s="481">
        <f>P43*D43</f>
        <v>1100</v>
      </c>
      <c r="Y43" s="25"/>
    </row>
    <row r="44" spans="1:25" ht="47.25" customHeight="1" x14ac:dyDescent="0.25">
      <c r="A44" s="483"/>
      <c r="B44" s="463"/>
      <c r="C44" s="469"/>
      <c r="D44" s="469"/>
      <c r="E44" s="114" t="s">
        <v>91</v>
      </c>
      <c r="F44" s="110" t="s">
        <v>151</v>
      </c>
      <c r="G44" s="158" t="s">
        <v>92</v>
      </c>
      <c r="H44" s="158" t="s">
        <v>77</v>
      </c>
      <c r="I44" s="273">
        <v>4.4000000000000004</v>
      </c>
      <c r="J44" s="472"/>
      <c r="K44" s="476"/>
      <c r="L44" s="479"/>
      <c r="M44" s="221" t="str">
        <f>IF(I44&gt;K$43,"EXCESSIVAMENTE ELEVADO",IF(I44&lt;L$43,"INEXEQUÍVEL","VÁLIDO"))</f>
        <v>VÁLIDO</v>
      </c>
      <c r="N44" s="227"/>
      <c r="O44" s="232"/>
      <c r="P44" s="491"/>
      <c r="Q44" s="481"/>
      <c r="Y44" s="25"/>
    </row>
    <row r="45" spans="1:25" ht="47.25" customHeight="1" x14ac:dyDescent="0.25">
      <c r="A45" s="483"/>
      <c r="B45" s="463"/>
      <c r="C45" s="469"/>
      <c r="D45" s="469"/>
      <c r="E45" s="124" t="s">
        <v>87</v>
      </c>
      <c r="F45" s="125" t="s">
        <v>88</v>
      </c>
      <c r="G45" s="125" t="s">
        <v>89</v>
      </c>
      <c r="H45" s="28" t="s">
        <v>86</v>
      </c>
      <c r="I45" s="49">
        <v>5.5</v>
      </c>
      <c r="J45" s="472"/>
      <c r="K45" s="476"/>
      <c r="L45" s="479"/>
      <c r="M45" s="221" t="str">
        <f>IF(I45&gt;K$43,"EXCESSIVAMENTE ELEVADO",IF(I45&lt;L$43,"INEXEQUÍVEL","VÁLIDO"))</f>
        <v>VÁLIDO</v>
      </c>
      <c r="N45" s="227"/>
      <c r="O45" s="232"/>
      <c r="P45" s="491"/>
      <c r="Q45" s="481"/>
      <c r="Y45" s="25"/>
    </row>
    <row r="46" spans="1:25" ht="43.5" customHeight="1" x14ac:dyDescent="0.25">
      <c r="A46" s="483"/>
      <c r="B46" s="463"/>
      <c r="C46" s="469"/>
      <c r="D46" s="469"/>
      <c r="E46" s="126" t="s">
        <v>87</v>
      </c>
      <c r="F46" s="127" t="s">
        <v>88</v>
      </c>
      <c r="G46" s="125" t="s">
        <v>90</v>
      </c>
      <c r="H46" s="131" t="s">
        <v>77</v>
      </c>
      <c r="I46" s="49">
        <v>8.86</v>
      </c>
      <c r="J46" s="472"/>
      <c r="K46" s="492"/>
      <c r="L46" s="507"/>
      <c r="M46" s="288" t="str">
        <f>IF(I46&gt;K$43,"EXCESSIVAMENTE ELEVADO",IF(I46&lt;L$43,"INEXEQUÍVEL","VÁLIDO"))</f>
        <v>EXCESSIVAMENTE ELEVADO</v>
      </c>
      <c r="N46" s="297">
        <f>(I46-J43)/J43</f>
        <v>0.62494268684089871</v>
      </c>
      <c r="O46" s="189" t="s">
        <v>94</v>
      </c>
      <c r="P46" s="491"/>
      <c r="Q46" s="481"/>
      <c r="Y46" s="25"/>
    </row>
    <row r="47" spans="1:25" ht="47.25" customHeight="1" x14ac:dyDescent="0.25">
      <c r="A47" s="482">
        <v>10</v>
      </c>
      <c r="B47" s="484" t="s">
        <v>162</v>
      </c>
      <c r="C47" s="485" t="s">
        <v>57</v>
      </c>
      <c r="D47" s="485">
        <v>250</v>
      </c>
      <c r="E47" s="123" t="s">
        <v>87</v>
      </c>
      <c r="F47" s="125" t="s">
        <v>88</v>
      </c>
      <c r="G47" s="111" t="s">
        <v>93</v>
      </c>
      <c r="H47" s="111"/>
      <c r="I47" s="138">
        <v>3.05</v>
      </c>
      <c r="J47" s="486">
        <f>AVERAGE(I47:I51)</f>
        <v>5.5619999999999994</v>
      </c>
      <c r="K47" s="493">
        <f>J47*1.3</f>
        <v>7.230599999999999</v>
      </c>
      <c r="L47" s="508">
        <f>70%*J47</f>
        <v>3.8933999999999993</v>
      </c>
      <c r="M47" s="231" t="str">
        <f>IF(I47&gt;K$47,"EXCESSIVAMENTE ELEVADO",IF(I47&lt;L$47,"INEXEQUÍVEL","VÁLIDO"))</f>
        <v>INEXEQUÍVEL</v>
      </c>
      <c r="N47" s="261">
        <f>I47/J47</f>
        <v>0.54836389787846096</v>
      </c>
      <c r="O47" s="265" t="s">
        <v>149</v>
      </c>
      <c r="P47" s="487">
        <f>TRUNC(AVERAGE(I48:I50),2)</f>
        <v>5.3</v>
      </c>
      <c r="Q47" s="489">
        <f>P47*D47</f>
        <v>1325</v>
      </c>
      <c r="Y47" s="25"/>
    </row>
    <row r="48" spans="1:25" ht="47.25" customHeight="1" x14ac:dyDescent="0.25">
      <c r="A48" s="483"/>
      <c r="B48" s="463"/>
      <c r="C48" s="469"/>
      <c r="D48" s="469"/>
      <c r="E48" s="114" t="s">
        <v>91</v>
      </c>
      <c r="F48" s="263" t="s">
        <v>151</v>
      </c>
      <c r="G48" s="166" t="s">
        <v>92</v>
      </c>
      <c r="H48" s="160" t="s">
        <v>77</v>
      </c>
      <c r="I48" s="234">
        <v>4.4000000000000004</v>
      </c>
      <c r="J48" s="472"/>
      <c r="K48" s="476"/>
      <c r="L48" s="479"/>
      <c r="M48" s="231" t="str">
        <f>IF(I48&gt;K$47,"EXCESSIVAMENTE ELEVADO",IF(I48&lt;L$47,"INEXEQUÍVEL","VÁLIDO"))</f>
        <v>VÁLIDO</v>
      </c>
      <c r="N48" s="227"/>
      <c r="O48" s="227"/>
      <c r="P48" s="488"/>
      <c r="Q48" s="490"/>
      <c r="Y48" s="25"/>
    </row>
    <row r="49" spans="1:25" ht="47.25" customHeight="1" x14ac:dyDescent="0.25">
      <c r="A49" s="483"/>
      <c r="B49" s="463"/>
      <c r="C49" s="469"/>
      <c r="D49" s="469"/>
      <c r="E49" s="124" t="s">
        <v>87</v>
      </c>
      <c r="F49" s="160" t="s">
        <v>88</v>
      </c>
      <c r="G49" s="164" t="s">
        <v>89</v>
      </c>
      <c r="H49" s="208" t="s">
        <v>86</v>
      </c>
      <c r="I49" s="273">
        <v>5.5</v>
      </c>
      <c r="J49" s="472"/>
      <c r="K49" s="476"/>
      <c r="L49" s="479"/>
      <c r="M49" s="231" t="str">
        <f>IF(I49&gt;K$47,"EXCESSIVAMENTE ELEVADO",IF(I49&lt;L$47,"INEXEQUÍVEL","VÁLIDO"))</f>
        <v>VÁLIDO</v>
      </c>
      <c r="N49" s="227"/>
      <c r="O49" s="227"/>
      <c r="P49" s="488"/>
      <c r="Q49" s="490"/>
      <c r="Y49" s="25"/>
    </row>
    <row r="50" spans="1:25" ht="47.25" customHeight="1" x14ac:dyDescent="0.25">
      <c r="A50" s="483"/>
      <c r="B50" s="463"/>
      <c r="C50" s="469"/>
      <c r="D50" s="469"/>
      <c r="E50" s="109" t="s">
        <v>153</v>
      </c>
      <c r="F50" s="160" t="s">
        <v>151</v>
      </c>
      <c r="G50" s="160" t="s">
        <v>154</v>
      </c>
      <c r="H50" s="160" t="s">
        <v>77</v>
      </c>
      <c r="I50" s="234">
        <v>6</v>
      </c>
      <c r="J50" s="472"/>
      <c r="K50" s="476"/>
      <c r="L50" s="479"/>
      <c r="M50" s="231" t="str">
        <f>IF(I50&gt;K$47,"EXCESSIVAMENTE ELEVADO",IF(I50&lt;L$47,"INEXEQUÍVEL","VÁLIDO"))</f>
        <v>VÁLIDO</v>
      </c>
      <c r="N50" s="227"/>
      <c r="O50" s="227"/>
      <c r="P50" s="488"/>
      <c r="Q50" s="490"/>
      <c r="Y50" s="25"/>
    </row>
    <row r="51" spans="1:25" ht="43.5" customHeight="1" x14ac:dyDescent="0.25">
      <c r="A51" s="483"/>
      <c r="B51" s="463"/>
      <c r="C51" s="469"/>
      <c r="D51" s="469"/>
      <c r="E51" s="126" t="s">
        <v>87</v>
      </c>
      <c r="F51" s="127" t="s">
        <v>88</v>
      </c>
      <c r="G51" s="125" t="s">
        <v>90</v>
      </c>
      <c r="H51" s="131" t="s">
        <v>77</v>
      </c>
      <c r="I51" s="49">
        <v>8.86</v>
      </c>
      <c r="J51" s="472"/>
      <c r="K51" s="492"/>
      <c r="L51" s="507"/>
      <c r="M51" s="287" t="str">
        <f>IF(I51&gt;K$47,"EXCESSIVAMENTE ELEVADO",IF(I51&lt;L$47,"INEXEQUÍVEL","VÁLIDO"))</f>
        <v>EXCESSIVAMENTE ELEVADO</v>
      </c>
      <c r="N51" s="283">
        <f>(I51-J47)/J47</f>
        <v>0.59295217547644741</v>
      </c>
      <c r="O51" s="281" t="s">
        <v>94</v>
      </c>
      <c r="P51" s="488"/>
      <c r="Q51" s="490"/>
      <c r="Y51" s="25"/>
    </row>
    <row r="52" spans="1:25" ht="55.5" customHeight="1" x14ac:dyDescent="0.25">
      <c r="A52" s="482">
        <v>11</v>
      </c>
      <c r="B52" s="484" t="s">
        <v>164</v>
      </c>
      <c r="C52" s="485" t="s">
        <v>57</v>
      </c>
      <c r="D52" s="485">
        <v>250</v>
      </c>
      <c r="E52" s="123" t="s">
        <v>87</v>
      </c>
      <c r="F52" s="125" t="s">
        <v>125</v>
      </c>
      <c r="G52" s="111" t="s">
        <v>93</v>
      </c>
      <c r="H52" s="111" t="s">
        <v>77</v>
      </c>
      <c r="I52" s="138">
        <v>3.05</v>
      </c>
      <c r="J52" s="486">
        <f>AVERAGE(I52:I58)</f>
        <v>5.5314285714285711</v>
      </c>
      <c r="K52" s="493">
        <f>J52*1.3</f>
        <v>7.1908571428571424</v>
      </c>
      <c r="L52" s="508">
        <f>70%*J52</f>
        <v>3.8719999999999994</v>
      </c>
      <c r="M52" s="218" t="str">
        <f t="shared" ref="M52:M58" si="0">IF(I52&gt;K$52,"EXCESSIVAMENTE ELEVADO",IF(I52&lt;L$52,"INEXEQUÍVEL","VÁLIDO"))</f>
        <v>INEXEQUÍVEL</v>
      </c>
      <c r="N52" s="286">
        <f>I52/J52</f>
        <v>0.5513946280991735</v>
      </c>
      <c r="O52" s="257" t="s">
        <v>149</v>
      </c>
      <c r="P52" s="496">
        <f>TRUNC(AVERAGE(I53:I57),2)</f>
        <v>5.36</v>
      </c>
      <c r="Q52" s="501">
        <f>P52*D52</f>
        <v>1340</v>
      </c>
      <c r="Y52" s="25"/>
    </row>
    <row r="53" spans="1:25" ht="56.25" customHeight="1" x14ac:dyDescent="0.25">
      <c r="A53" s="483"/>
      <c r="B53" s="463"/>
      <c r="C53" s="469"/>
      <c r="D53" s="469"/>
      <c r="E53" s="114" t="s">
        <v>91</v>
      </c>
      <c r="F53" s="263" t="s">
        <v>151</v>
      </c>
      <c r="G53" s="166" t="s">
        <v>92</v>
      </c>
      <c r="H53" s="160" t="s">
        <v>77</v>
      </c>
      <c r="I53" s="234">
        <v>4.4000000000000004</v>
      </c>
      <c r="J53" s="472"/>
      <c r="K53" s="476"/>
      <c r="L53" s="479"/>
      <c r="M53" s="221" t="str">
        <f t="shared" si="0"/>
        <v>VÁLIDO</v>
      </c>
      <c r="N53" s="227"/>
      <c r="O53" s="232"/>
      <c r="P53" s="450"/>
      <c r="Q53" s="457"/>
      <c r="Y53" s="25"/>
    </row>
    <row r="54" spans="1:25" ht="61.5" customHeight="1" x14ac:dyDescent="0.25">
      <c r="A54" s="483"/>
      <c r="B54" s="463"/>
      <c r="C54" s="469"/>
      <c r="D54" s="469"/>
      <c r="E54" s="114" t="s">
        <v>165</v>
      </c>
      <c r="F54" s="263" t="s">
        <v>151</v>
      </c>
      <c r="G54" s="164" t="s">
        <v>166</v>
      </c>
      <c r="H54" s="160" t="s">
        <v>86</v>
      </c>
      <c r="I54" s="234">
        <v>4.8899999999999997</v>
      </c>
      <c r="J54" s="472"/>
      <c r="K54" s="476"/>
      <c r="L54" s="479"/>
      <c r="M54" s="221" t="str">
        <f t="shared" si="0"/>
        <v>VÁLIDO</v>
      </c>
      <c r="N54" s="227"/>
      <c r="O54" s="232"/>
      <c r="P54" s="450"/>
      <c r="Q54" s="457"/>
      <c r="Y54" s="25"/>
    </row>
    <row r="55" spans="1:25" ht="47.25" customHeight="1" x14ac:dyDescent="0.25">
      <c r="A55" s="483"/>
      <c r="B55" s="463"/>
      <c r="C55" s="469"/>
      <c r="D55" s="469"/>
      <c r="E55" s="124" t="s">
        <v>87</v>
      </c>
      <c r="F55" s="125" t="s">
        <v>125</v>
      </c>
      <c r="G55" s="131" t="s">
        <v>89</v>
      </c>
      <c r="H55" s="28" t="s">
        <v>86</v>
      </c>
      <c r="I55" s="49">
        <v>5.5</v>
      </c>
      <c r="J55" s="472"/>
      <c r="K55" s="476"/>
      <c r="L55" s="479"/>
      <c r="M55" s="221" t="str">
        <f t="shared" si="0"/>
        <v>VÁLIDO</v>
      </c>
      <c r="N55" s="227"/>
      <c r="O55" s="232"/>
      <c r="P55" s="450"/>
      <c r="Q55" s="457"/>
      <c r="Y55" s="25"/>
    </row>
    <row r="56" spans="1:25" ht="62.25" customHeight="1" x14ac:dyDescent="0.25">
      <c r="A56" s="483"/>
      <c r="B56" s="463"/>
      <c r="C56" s="469"/>
      <c r="D56" s="469"/>
      <c r="E56" s="131" t="s">
        <v>167</v>
      </c>
      <c r="F56" s="40" t="s">
        <v>75</v>
      </c>
      <c r="G56" s="112" t="s">
        <v>168</v>
      </c>
      <c r="H56" s="28" t="s">
        <v>77</v>
      </c>
      <c r="I56" s="50">
        <v>5.9</v>
      </c>
      <c r="J56" s="472"/>
      <c r="K56" s="476"/>
      <c r="L56" s="479"/>
      <c r="M56" s="221" t="str">
        <f t="shared" si="0"/>
        <v>VÁLIDO</v>
      </c>
      <c r="N56" s="227"/>
      <c r="O56" s="232"/>
      <c r="P56" s="450"/>
      <c r="Q56" s="457"/>
      <c r="Y56" s="25"/>
    </row>
    <row r="57" spans="1:25" ht="62.25" customHeight="1" x14ac:dyDescent="0.25">
      <c r="A57" s="483"/>
      <c r="B57" s="463"/>
      <c r="C57" s="469"/>
      <c r="D57" s="469"/>
      <c r="E57" s="125" t="s">
        <v>169</v>
      </c>
      <c r="F57" s="28" t="s">
        <v>75</v>
      </c>
      <c r="G57" s="112" t="s">
        <v>170</v>
      </c>
      <c r="H57" s="28" t="s">
        <v>111</v>
      </c>
      <c r="I57" s="50">
        <v>6.12</v>
      </c>
      <c r="J57" s="472"/>
      <c r="K57" s="476"/>
      <c r="L57" s="479"/>
      <c r="M57" s="221" t="str">
        <f t="shared" si="0"/>
        <v>VÁLIDO</v>
      </c>
      <c r="N57" s="227"/>
      <c r="O57" s="232"/>
      <c r="P57" s="450"/>
      <c r="Q57" s="457"/>
      <c r="Y57" s="25"/>
    </row>
    <row r="58" spans="1:25" ht="62.25" customHeight="1" x14ac:dyDescent="0.25">
      <c r="A58" s="483"/>
      <c r="B58" s="463"/>
      <c r="C58" s="469"/>
      <c r="D58" s="469"/>
      <c r="E58" s="110" t="s">
        <v>163</v>
      </c>
      <c r="F58" s="127" t="s">
        <v>125</v>
      </c>
      <c r="G58" s="127" t="s">
        <v>90</v>
      </c>
      <c r="H58" s="127" t="s">
        <v>77</v>
      </c>
      <c r="I58" s="139">
        <v>8.86</v>
      </c>
      <c r="J58" s="472"/>
      <c r="K58" s="492"/>
      <c r="L58" s="507"/>
      <c r="M58" s="221" t="str">
        <f t="shared" si="0"/>
        <v>EXCESSIVAMENTE ELEVADO</v>
      </c>
      <c r="N58" s="283">
        <f>(I58-J52)/J52</f>
        <v>0.60175619834710747</v>
      </c>
      <c r="O58" s="203" t="s">
        <v>94</v>
      </c>
      <c r="P58" s="497"/>
      <c r="Q58" s="458"/>
      <c r="Y58" s="25"/>
    </row>
    <row r="59" spans="1:25" ht="47.25" customHeight="1" x14ac:dyDescent="0.25">
      <c r="A59" s="482">
        <v>12</v>
      </c>
      <c r="B59" s="484" t="s">
        <v>171</v>
      </c>
      <c r="C59" s="485" t="s">
        <v>57</v>
      </c>
      <c r="D59" s="485">
        <v>250</v>
      </c>
      <c r="E59" s="123" t="s">
        <v>163</v>
      </c>
      <c r="F59" s="125" t="s">
        <v>125</v>
      </c>
      <c r="G59" s="148" t="s">
        <v>93</v>
      </c>
      <c r="H59" s="112" t="s">
        <v>77</v>
      </c>
      <c r="I59" s="140">
        <v>3.05</v>
      </c>
      <c r="J59" s="486">
        <f>AVERAGE(I59:I64)</f>
        <v>5.2183333333333328</v>
      </c>
      <c r="K59" s="493">
        <f>J59*1.3</f>
        <v>6.7838333333333329</v>
      </c>
      <c r="L59" s="508">
        <f>70%*J59</f>
        <v>3.6528333333333327</v>
      </c>
      <c r="M59" s="228" t="str">
        <f t="shared" ref="M59:M64" si="1">IF(I59&gt;K$59,"EXCESSIVAMENTE ELEVADO",IF(I59&lt;L$59,"INEXEQUÍVEL","VÁLIDO"))</f>
        <v>INEXEQUÍVEL</v>
      </c>
      <c r="N59" s="229">
        <f>I59/J59</f>
        <v>0.58447780261897164</v>
      </c>
      <c r="O59" s="204" t="s">
        <v>149</v>
      </c>
      <c r="P59" s="495">
        <f>TRUNC(AVERAGE(I61:I63),2)</f>
        <v>5.3</v>
      </c>
      <c r="Q59" s="481">
        <f>P59*D59</f>
        <v>1325</v>
      </c>
      <c r="Y59" s="25"/>
    </row>
    <row r="60" spans="1:25" ht="87.75" customHeight="1" x14ac:dyDescent="0.25">
      <c r="A60" s="483"/>
      <c r="B60" s="463"/>
      <c r="C60" s="469"/>
      <c r="D60" s="469"/>
      <c r="E60" s="131" t="s">
        <v>172</v>
      </c>
      <c r="F60" s="125" t="s">
        <v>75</v>
      </c>
      <c r="G60" s="131" t="s">
        <v>173</v>
      </c>
      <c r="H60" s="141" t="s">
        <v>111</v>
      </c>
      <c r="I60" s="49">
        <v>3.5</v>
      </c>
      <c r="J60" s="472"/>
      <c r="K60" s="476"/>
      <c r="L60" s="479"/>
      <c r="M60" s="222" t="str">
        <f t="shared" si="1"/>
        <v>INEXEQUÍVEL</v>
      </c>
      <c r="N60" s="197">
        <f>I60/J59</f>
        <v>0.67071223251357404</v>
      </c>
      <c r="O60" s="239" t="s">
        <v>149</v>
      </c>
      <c r="P60" s="495"/>
      <c r="Q60" s="481"/>
      <c r="Y60" s="25"/>
    </row>
    <row r="61" spans="1:25" ht="87.75" customHeight="1" x14ac:dyDescent="0.25">
      <c r="A61" s="483"/>
      <c r="B61" s="463"/>
      <c r="C61" s="469"/>
      <c r="D61" s="469"/>
      <c r="E61" s="114" t="s">
        <v>91</v>
      </c>
      <c r="F61" s="263" t="s">
        <v>151</v>
      </c>
      <c r="G61" s="160" t="s">
        <v>92</v>
      </c>
      <c r="H61" s="160" t="s">
        <v>77</v>
      </c>
      <c r="I61" s="234">
        <v>4.4000000000000004</v>
      </c>
      <c r="J61" s="472"/>
      <c r="K61" s="476"/>
      <c r="L61" s="479"/>
      <c r="M61" s="222" t="str">
        <f t="shared" si="1"/>
        <v>VÁLIDO</v>
      </c>
      <c r="N61" s="289"/>
      <c r="O61" s="291"/>
      <c r="P61" s="495"/>
      <c r="Q61" s="481"/>
      <c r="Y61" s="25"/>
    </row>
    <row r="62" spans="1:25" ht="47.25" customHeight="1" x14ac:dyDescent="0.25">
      <c r="A62" s="483"/>
      <c r="B62" s="463"/>
      <c r="C62" s="469"/>
      <c r="D62" s="469"/>
      <c r="E62" s="124" t="s">
        <v>163</v>
      </c>
      <c r="F62" s="160" t="s">
        <v>125</v>
      </c>
      <c r="G62" s="160" t="s">
        <v>89</v>
      </c>
      <c r="H62" s="208" t="s">
        <v>86</v>
      </c>
      <c r="I62" s="273">
        <v>5.5</v>
      </c>
      <c r="J62" s="472"/>
      <c r="K62" s="476"/>
      <c r="L62" s="479"/>
      <c r="M62" s="222" t="str">
        <f t="shared" si="1"/>
        <v>VÁLIDO</v>
      </c>
      <c r="N62" s="290"/>
      <c r="O62" s="292"/>
      <c r="P62" s="495"/>
      <c r="Q62" s="481"/>
      <c r="Y62" s="25"/>
    </row>
    <row r="63" spans="1:25" ht="47.25" customHeight="1" x14ac:dyDescent="0.25">
      <c r="A63" s="483"/>
      <c r="B63" s="463"/>
      <c r="C63" s="469"/>
      <c r="D63" s="469"/>
      <c r="E63" s="109" t="s">
        <v>153</v>
      </c>
      <c r="F63" s="160" t="s">
        <v>151</v>
      </c>
      <c r="G63" s="160" t="s">
        <v>154</v>
      </c>
      <c r="H63" s="160" t="s">
        <v>77</v>
      </c>
      <c r="I63" s="234">
        <v>6</v>
      </c>
      <c r="J63" s="472"/>
      <c r="K63" s="476"/>
      <c r="L63" s="479"/>
      <c r="M63" s="222" t="str">
        <f t="shared" si="1"/>
        <v>VÁLIDO</v>
      </c>
      <c r="N63" s="290"/>
      <c r="O63" s="292"/>
      <c r="P63" s="495"/>
      <c r="Q63" s="481"/>
      <c r="Y63" s="25"/>
    </row>
    <row r="64" spans="1:25" ht="47.25" x14ac:dyDescent="0.25">
      <c r="A64" s="503"/>
      <c r="B64" s="504"/>
      <c r="C64" s="505"/>
      <c r="D64" s="505"/>
      <c r="E64" s="142" t="s">
        <v>163</v>
      </c>
      <c r="F64" s="274" t="s">
        <v>125</v>
      </c>
      <c r="G64" s="274" t="s">
        <v>90</v>
      </c>
      <c r="H64" s="275" t="s">
        <v>77</v>
      </c>
      <c r="I64" s="276">
        <v>8.86</v>
      </c>
      <c r="J64" s="494"/>
      <c r="K64" s="492"/>
      <c r="L64" s="507"/>
      <c r="M64" s="288" t="str">
        <f t="shared" si="1"/>
        <v>EXCESSIVAMENTE ELEVADO</v>
      </c>
      <c r="N64" s="284">
        <f>(I64-J59)/J59</f>
        <v>0.69786010859150438</v>
      </c>
      <c r="O64" s="189" t="s">
        <v>94</v>
      </c>
      <c r="P64" s="495"/>
      <c r="Q64" s="481"/>
      <c r="Y64" s="25"/>
    </row>
    <row r="65" spans="1:25" ht="64.5" customHeight="1" x14ac:dyDescent="0.25">
      <c r="A65" s="483">
        <v>13</v>
      </c>
      <c r="B65" s="502" t="s">
        <v>174</v>
      </c>
      <c r="C65" s="469" t="s">
        <v>57</v>
      </c>
      <c r="D65" s="469">
        <v>250</v>
      </c>
      <c r="E65" s="128" t="s">
        <v>87</v>
      </c>
      <c r="F65" s="125" t="s">
        <v>88</v>
      </c>
      <c r="G65" s="111" t="s">
        <v>93</v>
      </c>
      <c r="H65" s="112" t="s">
        <v>77</v>
      </c>
      <c r="I65" s="138">
        <v>3.05</v>
      </c>
      <c r="J65" s="472">
        <f>AVERAGE(I65:I70)</f>
        <v>5.4416666666666673</v>
      </c>
      <c r="K65" s="493">
        <f>J65*1.3</f>
        <v>7.0741666666666676</v>
      </c>
      <c r="L65" s="509">
        <f>70%*J65</f>
        <v>3.809166666666667</v>
      </c>
      <c r="M65" s="222" t="str">
        <f t="shared" ref="M65:M70" si="2">IF(I65&gt;K$65,"EXCESSIVAMENTE ELEVADO",IF(I65&lt;L$65,"INEXEQUÍVEL","VÁLIDO"))</f>
        <v>INEXEQUÍVEL</v>
      </c>
      <c r="N65" s="197">
        <f>I65/J65</f>
        <v>0.56049004594180696</v>
      </c>
      <c r="O65" s="294" t="s">
        <v>149</v>
      </c>
      <c r="P65" s="448">
        <f>TRUNC(AVERAGE(I66:I69),2)</f>
        <v>5.18</v>
      </c>
      <c r="Q65" s="501">
        <f>P65*D65</f>
        <v>1295</v>
      </c>
      <c r="S65" t="s">
        <v>175</v>
      </c>
      <c r="Y65" s="25"/>
    </row>
    <row r="66" spans="1:25" ht="60.75" customHeight="1" x14ac:dyDescent="0.25">
      <c r="A66" s="483"/>
      <c r="B66" s="502"/>
      <c r="C66" s="469"/>
      <c r="D66" s="469"/>
      <c r="E66" s="114" t="s">
        <v>91</v>
      </c>
      <c r="F66" s="110" t="s">
        <v>151</v>
      </c>
      <c r="G66" s="160" t="s">
        <v>92</v>
      </c>
      <c r="H66" s="160" t="s">
        <v>77</v>
      </c>
      <c r="I66" s="234">
        <v>4.4000000000000004</v>
      </c>
      <c r="J66" s="472"/>
      <c r="K66" s="476"/>
      <c r="L66" s="506"/>
      <c r="M66" s="222" t="str">
        <f t="shared" si="2"/>
        <v>VÁLIDO</v>
      </c>
      <c r="N66" s="289"/>
      <c r="O66" s="295"/>
      <c r="P66" s="449"/>
      <c r="Q66" s="457"/>
      <c r="Y66" s="25"/>
    </row>
    <row r="67" spans="1:25" ht="54" customHeight="1" x14ac:dyDescent="0.25">
      <c r="A67" s="483"/>
      <c r="B67" s="502"/>
      <c r="C67" s="469"/>
      <c r="D67" s="469"/>
      <c r="E67" s="114" t="s">
        <v>118</v>
      </c>
      <c r="F67" s="110" t="s">
        <v>151</v>
      </c>
      <c r="G67" s="160" t="s">
        <v>119</v>
      </c>
      <c r="H67" s="160" t="s">
        <v>77</v>
      </c>
      <c r="I67" s="234">
        <v>5.4</v>
      </c>
      <c r="J67" s="472"/>
      <c r="K67" s="476"/>
      <c r="L67" s="506"/>
      <c r="M67" s="222" t="str">
        <f t="shared" si="2"/>
        <v>VÁLIDO</v>
      </c>
      <c r="N67" s="290"/>
      <c r="O67" s="290"/>
      <c r="P67" s="449"/>
      <c r="Q67" s="457"/>
      <c r="Y67" s="25"/>
    </row>
    <row r="68" spans="1:25" ht="47.25" x14ac:dyDescent="0.25">
      <c r="A68" s="483"/>
      <c r="B68" s="502"/>
      <c r="C68" s="469"/>
      <c r="D68" s="469"/>
      <c r="E68" s="131" t="s">
        <v>176</v>
      </c>
      <c r="F68" s="122" t="s">
        <v>75</v>
      </c>
      <c r="G68" s="122" t="s">
        <v>177</v>
      </c>
      <c r="H68" s="529" t="s">
        <v>111</v>
      </c>
      <c r="I68" s="49">
        <v>5.44</v>
      </c>
      <c r="J68" s="472"/>
      <c r="K68" s="476"/>
      <c r="L68" s="506"/>
      <c r="M68" s="222" t="str">
        <f t="shared" si="2"/>
        <v>VÁLIDO</v>
      </c>
      <c r="N68" s="290"/>
      <c r="O68" s="290"/>
      <c r="P68" s="449"/>
      <c r="Q68" s="457"/>
      <c r="Y68" s="25"/>
    </row>
    <row r="69" spans="1:25" ht="39.75" customHeight="1" x14ac:dyDescent="0.25">
      <c r="A69" s="483"/>
      <c r="B69" s="502"/>
      <c r="C69" s="469"/>
      <c r="D69" s="469"/>
      <c r="E69" s="124" t="s">
        <v>87</v>
      </c>
      <c r="F69" s="125" t="s">
        <v>88</v>
      </c>
      <c r="G69" s="125" t="s">
        <v>89</v>
      </c>
      <c r="H69" s="28" t="s">
        <v>86</v>
      </c>
      <c r="I69" s="49">
        <v>5.5</v>
      </c>
      <c r="J69" s="472"/>
      <c r="K69" s="476"/>
      <c r="L69" s="506"/>
      <c r="M69" s="222" t="str">
        <f t="shared" si="2"/>
        <v>VÁLIDO</v>
      </c>
      <c r="N69" s="289"/>
      <c r="O69" s="295"/>
      <c r="P69" s="449"/>
      <c r="Q69" s="457"/>
      <c r="Y69" s="25"/>
    </row>
    <row r="70" spans="1:25" ht="51" customHeight="1" x14ac:dyDescent="0.25">
      <c r="A70" s="483"/>
      <c r="B70" s="502"/>
      <c r="C70" s="469"/>
      <c r="D70" s="469"/>
      <c r="E70" s="293" t="s">
        <v>87</v>
      </c>
      <c r="F70" s="133" t="s">
        <v>88</v>
      </c>
      <c r="G70" s="133" t="s">
        <v>90</v>
      </c>
      <c r="H70" s="133" t="s">
        <v>77</v>
      </c>
      <c r="I70" s="137">
        <v>8.86</v>
      </c>
      <c r="J70" s="472"/>
      <c r="K70" s="476"/>
      <c r="L70" s="506"/>
      <c r="M70" s="287" t="str">
        <f t="shared" si="2"/>
        <v>EXCESSIVAMENTE ELEVADO</v>
      </c>
      <c r="N70" s="283">
        <f>(I70-J65)/J65</f>
        <v>0.62817764165390477</v>
      </c>
      <c r="O70" s="281" t="s">
        <v>94</v>
      </c>
      <c r="P70" s="474"/>
      <c r="Q70" s="458"/>
      <c r="Y70" s="25"/>
    </row>
    <row r="71" spans="1:25" ht="22.9" customHeight="1" x14ac:dyDescent="0.25">
      <c r="A71" s="498" t="s">
        <v>137</v>
      </c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499"/>
      <c r="N71" s="499"/>
      <c r="O71" s="499"/>
      <c r="P71" s="500"/>
      <c r="Q71" s="296">
        <f>SUM(Q28:Q70)</f>
        <v>13730</v>
      </c>
    </row>
    <row r="75" spans="1:25" s="13" customFormat="1" x14ac:dyDescent="0.25">
      <c r="A75" s="32"/>
      <c r="B75" s="37"/>
      <c r="C75" s="32"/>
      <c r="D75" s="32"/>
      <c r="E75" s="39"/>
      <c r="F75" s="39"/>
      <c r="G75" s="38"/>
      <c r="H75" s="38"/>
      <c r="I75" s="32"/>
      <c r="J75" s="32"/>
      <c r="P75"/>
      <c r="Q75"/>
      <c r="R75"/>
      <c r="S75"/>
      <c r="T75"/>
      <c r="U75"/>
      <c r="V75"/>
      <c r="W75"/>
      <c r="X75"/>
      <c r="Y75"/>
    </row>
    <row r="76" spans="1:25" s="13" customFormat="1" x14ac:dyDescent="0.25">
      <c r="A76" s="32"/>
      <c r="B76" s="37"/>
      <c r="C76" s="32"/>
      <c r="D76" s="32"/>
      <c r="E76" s="39"/>
      <c r="F76" s="39"/>
      <c r="G76" s="38"/>
      <c r="H76" s="38"/>
      <c r="I76" s="32"/>
      <c r="J76" s="32"/>
      <c r="P76"/>
      <c r="Q76"/>
      <c r="R76"/>
      <c r="S76"/>
      <c r="T76"/>
      <c r="U76"/>
      <c r="V76"/>
      <c r="W76"/>
      <c r="X76"/>
      <c r="Y76"/>
    </row>
    <row r="77" spans="1:25" s="13" customFormat="1" x14ac:dyDescent="0.25">
      <c r="A77" s="32"/>
      <c r="B77" s="37"/>
      <c r="C77" s="32"/>
      <c r="D77" s="32"/>
      <c r="E77" s="39"/>
      <c r="F77" s="39"/>
      <c r="G77" s="38"/>
      <c r="H77" s="38"/>
      <c r="I77" s="32"/>
      <c r="J77" s="32"/>
      <c r="P77"/>
      <c r="Q77"/>
      <c r="R77"/>
      <c r="S77"/>
      <c r="T77"/>
      <c r="U77"/>
      <c r="V77"/>
      <c r="W77"/>
      <c r="X77"/>
      <c r="Y77"/>
    </row>
    <row r="78" spans="1:25" s="13" customFormat="1" x14ac:dyDescent="0.25">
      <c r="A78" s="32"/>
      <c r="B78" s="37"/>
      <c r="C78" s="32"/>
      <c r="D78" s="32"/>
      <c r="E78" s="39"/>
      <c r="F78" s="39"/>
      <c r="G78" s="38"/>
      <c r="H78" s="38"/>
      <c r="I78" s="32"/>
      <c r="J78" s="32"/>
      <c r="P78"/>
      <c r="Q78"/>
      <c r="R78"/>
      <c r="S78"/>
      <c r="T78"/>
      <c r="U78"/>
      <c r="V78"/>
      <c r="W78"/>
      <c r="X78"/>
      <c r="Y78"/>
    </row>
  </sheetData>
  <sortState xmlns:xlrd2="http://schemas.microsoft.com/office/spreadsheetml/2017/richdata2" ref="E65:I70">
    <sortCondition ref="I65:I70"/>
  </sortState>
  <mergeCells count="95">
    <mergeCell ref="V4:AD4"/>
    <mergeCell ref="W13:AD13"/>
    <mergeCell ref="W14:AD14"/>
    <mergeCell ref="W15:AE16"/>
    <mergeCell ref="V20:AG21"/>
    <mergeCell ref="L43:L46"/>
    <mergeCell ref="L47:L51"/>
    <mergeCell ref="L52:L58"/>
    <mergeCell ref="L59:L64"/>
    <mergeCell ref="L65:L70"/>
    <mergeCell ref="A1:P1"/>
    <mergeCell ref="L7:S7"/>
    <mergeCell ref="J28:J33"/>
    <mergeCell ref="J34:J37"/>
    <mergeCell ref="K28:K33"/>
    <mergeCell ref="K34:K37"/>
    <mergeCell ref="L28:L33"/>
    <mergeCell ref="L34:L37"/>
    <mergeCell ref="P28:P33"/>
    <mergeCell ref="Q28:Q33"/>
    <mergeCell ref="A28:A33"/>
    <mergeCell ref="B28:B33"/>
    <mergeCell ref="C28:C33"/>
    <mergeCell ref="D28:D33"/>
    <mergeCell ref="A34:A37"/>
    <mergeCell ref="B34:B37"/>
    <mergeCell ref="C34:C37"/>
    <mergeCell ref="D34:D37"/>
    <mergeCell ref="A71:P71"/>
    <mergeCell ref="Q65:Q70"/>
    <mergeCell ref="A65:A70"/>
    <mergeCell ref="B65:B70"/>
    <mergeCell ref="C65:C70"/>
    <mergeCell ref="D65:D70"/>
    <mergeCell ref="J65:J70"/>
    <mergeCell ref="P65:P70"/>
    <mergeCell ref="K65:K70"/>
    <mergeCell ref="Q52:Q58"/>
    <mergeCell ref="A59:A64"/>
    <mergeCell ref="B59:B64"/>
    <mergeCell ref="C59:C64"/>
    <mergeCell ref="D59:D64"/>
    <mergeCell ref="J59:J64"/>
    <mergeCell ref="P59:P64"/>
    <mergeCell ref="Q59:Q64"/>
    <mergeCell ref="A52:A58"/>
    <mergeCell ref="B52:B58"/>
    <mergeCell ref="C52:C58"/>
    <mergeCell ref="D52:D58"/>
    <mergeCell ref="J52:J58"/>
    <mergeCell ref="P52:P58"/>
    <mergeCell ref="K52:K58"/>
    <mergeCell ref="K59:K64"/>
    <mergeCell ref="Q43:Q46"/>
    <mergeCell ref="A47:A51"/>
    <mergeCell ref="B47:B51"/>
    <mergeCell ref="C47:C51"/>
    <mergeCell ref="D47:D51"/>
    <mergeCell ref="J47:J51"/>
    <mergeCell ref="P47:P51"/>
    <mergeCell ref="Q47:Q51"/>
    <mergeCell ref="A43:A46"/>
    <mergeCell ref="B43:B46"/>
    <mergeCell ref="C43:C46"/>
    <mergeCell ref="D43:D46"/>
    <mergeCell ref="J43:J46"/>
    <mergeCell ref="P43:P46"/>
    <mergeCell ref="K43:K46"/>
    <mergeCell ref="K47:K51"/>
    <mergeCell ref="Q38:Q42"/>
    <mergeCell ref="A38:A42"/>
    <mergeCell ref="B38:B42"/>
    <mergeCell ref="C38:C42"/>
    <mergeCell ref="D38:D42"/>
    <mergeCell ref="J38:J42"/>
    <mergeCell ref="P38:P42"/>
    <mergeCell ref="K38:K42"/>
    <mergeCell ref="L38:L42"/>
    <mergeCell ref="P34:P37"/>
    <mergeCell ref="Q34:Q37"/>
    <mergeCell ref="N26:O27"/>
    <mergeCell ref="P26:Q26"/>
    <mergeCell ref="H26:H27"/>
    <mergeCell ref="L26:L27"/>
    <mergeCell ref="M26:M27"/>
    <mergeCell ref="A26:A27"/>
    <mergeCell ref="B26:B27"/>
    <mergeCell ref="C26:C27"/>
    <mergeCell ref="D26:D27"/>
    <mergeCell ref="E26:E27"/>
    <mergeCell ref="F26:F27"/>
    <mergeCell ref="G26:G27"/>
    <mergeCell ref="I26:I27"/>
    <mergeCell ref="J26:J27"/>
    <mergeCell ref="K26:K27"/>
  </mergeCells>
  <conditionalFormatting sqref="M26:M27 M40:O41 M31:M33 M44:O44 M38:M43">
    <cfRule type="containsText" dxfId="339" priority="673" operator="containsText" text="Excessivamente elevado">
      <formula>NOT(ISERROR(SEARCH("Excessivamente elevado",M26)))</formula>
    </cfRule>
  </conditionalFormatting>
  <conditionalFormatting sqref="M40:O41 M31:M33 M44:O44 M38:M43">
    <cfRule type="cellIs" dxfId="338" priority="671" operator="lessThan">
      <formula>"K$25"</formula>
    </cfRule>
    <cfRule type="cellIs" dxfId="337" priority="672" operator="greaterThan">
      <formula>"J$25"</formula>
    </cfRule>
  </conditionalFormatting>
  <conditionalFormatting sqref="M40:O41 M31:M33 M44:O44 M38:M43">
    <cfRule type="cellIs" dxfId="336" priority="669" operator="lessThan">
      <formula>"K$25"</formula>
    </cfRule>
    <cfRule type="cellIs" dxfId="335" priority="670" operator="greaterThan">
      <formula>"J&amp;25"</formula>
    </cfRule>
  </conditionalFormatting>
  <conditionalFormatting sqref="N26">
    <cfRule type="containsText" dxfId="334" priority="668" operator="containsText" text="Excessivamente elevado">
      <formula>NOT(ISERROR(SEARCH("Excessivamente elevado",N26)))</formula>
    </cfRule>
  </conditionalFormatting>
  <conditionalFormatting sqref="N36">
    <cfRule type="containsText" dxfId="333" priority="663" operator="containsText" text="Excessivamente elevado">
      <formula>NOT(ISERROR(SEARCH("Excessivamente elevado",N36)))</formula>
    </cfRule>
  </conditionalFormatting>
  <conditionalFormatting sqref="N36">
    <cfRule type="cellIs" dxfId="332" priority="661" operator="lessThan">
      <formula>"K$25"</formula>
    </cfRule>
    <cfRule type="cellIs" dxfId="331" priority="662" operator="greaterThan">
      <formula>"J$25"</formula>
    </cfRule>
  </conditionalFormatting>
  <conditionalFormatting sqref="N36">
    <cfRule type="cellIs" dxfId="330" priority="659" operator="lessThan">
      <formula>"K$25"</formula>
    </cfRule>
    <cfRule type="cellIs" dxfId="329" priority="660" operator="greaterThan">
      <formula>"J&amp;25"</formula>
    </cfRule>
  </conditionalFormatting>
  <conditionalFormatting sqref="N36">
    <cfRule type="containsText" priority="664" operator="containsText" text="Excessivamente elevado">
      <formula>NOT(ISERROR(SEARCH("Excessivamente elevado",N36)))</formula>
    </cfRule>
    <cfRule type="containsText" dxfId="328" priority="665" operator="containsText" text="Válido">
      <formula>NOT(ISERROR(SEARCH("Válido",N36)))</formula>
    </cfRule>
    <cfRule type="containsText" dxfId="327" priority="666" operator="containsText" text="Inexequível">
      <formula>NOT(ISERROR(SEARCH("Inexequível",N36)))</formula>
    </cfRule>
    <cfRule type="aboveAverage" dxfId="326" priority="667" aboveAverage="0"/>
  </conditionalFormatting>
  <conditionalFormatting sqref="M53:O57 M52 M58">
    <cfRule type="containsText" dxfId="325" priority="654" operator="containsText" text="Excessivamente elevado">
      <formula>NOT(ISERROR(SEARCH("Excessivamente elevado",M52)))</formula>
    </cfRule>
  </conditionalFormatting>
  <conditionalFormatting sqref="M53:O57 M52 M58">
    <cfRule type="cellIs" dxfId="324" priority="652" operator="lessThan">
      <formula>"K$25"</formula>
    </cfRule>
    <cfRule type="cellIs" dxfId="323" priority="653" operator="greaterThan">
      <formula>"J$25"</formula>
    </cfRule>
  </conditionalFormatting>
  <conditionalFormatting sqref="M53:O57 M52 M58">
    <cfRule type="cellIs" dxfId="322" priority="650" operator="lessThan">
      <formula>"K$25"</formula>
    </cfRule>
    <cfRule type="cellIs" dxfId="321" priority="651" operator="greaterThan">
      <formula>"J&amp;25"</formula>
    </cfRule>
  </conditionalFormatting>
  <conditionalFormatting sqref="M34:M37">
    <cfRule type="containsText" dxfId="320" priority="645" operator="containsText" text="Excessivamente elevado">
      <formula>NOT(ISERROR(SEARCH("Excessivamente elevado",M34)))</formula>
    </cfRule>
  </conditionalFormatting>
  <conditionalFormatting sqref="M34:M37">
    <cfRule type="cellIs" dxfId="319" priority="643" operator="lessThan">
      <formula>"K$25"</formula>
    </cfRule>
    <cfRule type="cellIs" dxfId="318" priority="644" operator="greaterThan">
      <formula>"J$25"</formula>
    </cfRule>
  </conditionalFormatting>
  <conditionalFormatting sqref="M34:M37">
    <cfRule type="cellIs" dxfId="317" priority="641" operator="lessThan">
      <formula>"K$25"</formula>
    </cfRule>
    <cfRule type="cellIs" dxfId="316" priority="642" operator="greaterThan">
      <formula>"J&amp;25"</formula>
    </cfRule>
  </conditionalFormatting>
  <conditionalFormatting sqref="N35">
    <cfRule type="containsText" dxfId="315" priority="636" operator="containsText" text="Excessivamente elevado">
      <formula>NOT(ISERROR(SEARCH("Excessivamente elevado",N35)))</formula>
    </cfRule>
  </conditionalFormatting>
  <conditionalFormatting sqref="N35">
    <cfRule type="cellIs" dxfId="314" priority="634" operator="lessThan">
      <formula>"K$25"</formula>
    </cfRule>
    <cfRule type="cellIs" dxfId="313" priority="635" operator="greaterThan">
      <formula>"J$25"</formula>
    </cfRule>
  </conditionalFormatting>
  <conditionalFormatting sqref="N35">
    <cfRule type="cellIs" dxfId="312" priority="632" operator="lessThan">
      <formula>"K$25"</formula>
    </cfRule>
    <cfRule type="cellIs" dxfId="311" priority="633" operator="greaterThan">
      <formula>"J&amp;25"</formula>
    </cfRule>
  </conditionalFormatting>
  <conditionalFormatting sqref="N35">
    <cfRule type="containsText" priority="637" operator="containsText" text="Excessivamente elevado">
      <formula>NOT(ISERROR(SEARCH("Excessivamente elevado",N35)))</formula>
    </cfRule>
    <cfRule type="containsText" dxfId="310" priority="638" operator="containsText" text="Válido">
      <formula>NOT(ISERROR(SEARCH("Válido",N35)))</formula>
    </cfRule>
    <cfRule type="containsText" dxfId="309" priority="639" operator="containsText" text="Inexequível">
      <formula>NOT(ISERROR(SEARCH("Inexequível",N35)))</formula>
    </cfRule>
    <cfRule type="aboveAverage" dxfId="308" priority="640" aboveAverage="0"/>
  </conditionalFormatting>
  <conditionalFormatting sqref="M34:M37">
    <cfRule type="containsText" priority="646" operator="containsText" text="Excessivamente elevado">
      <formula>NOT(ISERROR(SEARCH("Excessivamente elevado",M34)))</formula>
    </cfRule>
    <cfRule type="containsText" dxfId="307" priority="647" operator="containsText" text="Válido">
      <formula>NOT(ISERROR(SEARCH("Válido",M34)))</formula>
    </cfRule>
    <cfRule type="containsText" dxfId="306" priority="648" operator="containsText" text="Inexequível">
      <formula>NOT(ISERROR(SEARCH("Inexequível",M34)))</formula>
    </cfRule>
    <cfRule type="aboveAverage" dxfId="305" priority="649" aboveAverage="0"/>
  </conditionalFormatting>
  <conditionalFormatting sqref="N45:O45">
    <cfRule type="containsText" dxfId="304" priority="609" operator="containsText" text="Excessivamente elevado">
      <formula>NOT(ISERROR(SEARCH("Excessivamente elevado",N45)))</formula>
    </cfRule>
  </conditionalFormatting>
  <conditionalFormatting sqref="N45:O45">
    <cfRule type="cellIs" dxfId="303" priority="607" operator="lessThan">
      <formula>"K$25"</formula>
    </cfRule>
    <cfRule type="cellIs" dxfId="302" priority="608" operator="greaterThan">
      <formula>"J$25"</formula>
    </cfRule>
  </conditionalFormatting>
  <conditionalFormatting sqref="N45:O45">
    <cfRule type="cellIs" dxfId="301" priority="605" operator="lessThan">
      <formula>"K$25"</formula>
    </cfRule>
    <cfRule type="cellIs" dxfId="300" priority="606" operator="greaterThan">
      <formula>"J&amp;25"</formula>
    </cfRule>
  </conditionalFormatting>
  <conditionalFormatting sqref="N48:O48">
    <cfRule type="containsText" dxfId="299" priority="600" operator="containsText" text="Excessivamente elevado">
      <formula>NOT(ISERROR(SEARCH("Excessivamente elevado",N48)))</formula>
    </cfRule>
  </conditionalFormatting>
  <conditionalFormatting sqref="N48:O48">
    <cfRule type="cellIs" dxfId="298" priority="598" operator="lessThan">
      <formula>"K$25"</formula>
    </cfRule>
    <cfRule type="cellIs" dxfId="297" priority="599" operator="greaterThan">
      <formula>"J$25"</formula>
    </cfRule>
  </conditionalFormatting>
  <conditionalFormatting sqref="N48:O48">
    <cfRule type="cellIs" dxfId="296" priority="596" operator="lessThan">
      <formula>"K$25"</formula>
    </cfRule>
    <cfRule type="cellIs" dxfId="295" priority="597" operator="greaterThan">
      <formula>"J&amp;25"</formula>
    </cfRule>
  </conditionalFormatting>
  <conditionalFormatting sqref="N49:O50 M51">
    <cfRule type="containsText" dxfId="294" priority="591" operator="containsText" text="Excessivamente elevado">
      <formula>NOT(ISERROR(SEARCH("Excessivamente elevado",M49)))</formula>
    </cfRule>
  </conditionalFormatting>
  <conditionalFormatting sqref="N49:O50 M51">
    <cfRule type="cellIs" dxfId="293" priority="589" operator="lessThan">
      <formula>"K$25"</formula>
    </cfRule>
    <cfRule type="cellIs" dxfId="292" priority="590" operator="greaterThan">
      <formula>"J$25"</formula>
    </cfRule>
  </conditionalFormatting>
  <conditionalFormatting sqref="N49:O50 M51">
    <cfRule type="cellIs" dxfId="291" priority="587" operator="lessThan">
      <formula>"K$25"</formula>
    </cfRule>
    <cfRule type="cellIs" dxfId="290" priority="588" operator="greaterThan">
      <formula>"J&amp;25"</formula>
    </cfRule>
  </conditionalFormatting>
  <conditionalFormatting sqref="N33">
    <cfRule type="containsText" dxfId="289" priority="582" operator="containsText" text="Excessivamente elevado">
      <formula>NOT(ISERROR(SEARCH("Excessivamente elevado",N33)))</formula>
    </cfRule>
  </conditionalFormatting>
  <conditionalFormatting sqref="N33">
    <cfRule type="cellIs" dxfId="288" priority="580" operator="lessThan">
      <formula>"K$25"</formula>
    </cfRule>
    <cfRule type="cellIs" dxfId="287" priority="581" operator="greaterThan">
      <formula>"J$25"</formula>
    </cfRule>
  </conditionalFormatting>
  <conditionalFormatting sqref="N33">
    <cfRule type="cellIs" dxfId="286" priority="578" operator="lessThan">
      <formula>"K$25"</formula>
    </cfRule>
    <cfRule type="cellIs" dxfId="285" priority="579" operator="greaterThan">
      <formula>"J&amp;25"</formula>
    </cfRule>
  </conditionalFormatting>
  <conditionalFormatting sqref="N33">
    <cfRule type="containsText" priority="583" operator="containsText" text="Excessivamente elevado">
      <formula>NOT(ISERROR(SEARCH("Excessivamente elevado",N33)))</formula>
    </cfRule>
    <cfRule type="containsText" dxfId="284" priority="584" operator="containsText" text="Válido">
      <formula>NOT(ISERROR(SEARCH("Válido",N33)))</formula>
    </cfRule>
    <cfRule type="containsText" dxfId="283" priority="585" operator="containsText" text="Inexequível">
      <formula>NOT(ISERROR(SEARCH("Inexequível",N33)))</formula>
    </cfRule>
    <cfRule type="aboveAverage" dxfId="282" priority="586" aboveAverage="0"/>
  </conditionalFormatting>
  <conditionalFormatting sqref="N29:N30">
    <cfRule type="containsText" dxfId="281" priority="564" operator="containsText" text="Excessivamente elevado">
      <formula>NOT(ISERROR(SEARCH("Excessivamente elevado",N29)))</formula>
    </cfRule>
  </conditionalFormatting>
  <conditionalFormatting sqref="N29:N30">
    <cfRule type="cellIs" dxfId="280" priority="562" operator="lessThan">
      <formula>"K$25"</formula>
    </cfRule>
    <cfRule type="cellIs" dxfId="279" priority="563" operator="greaterThan">
      <formula>"J$25"</formula>
    </cfRule>
  </conditionalFormatting>
  <conditionalFormatting sqref="N29:N30">
    <cfRule type="cellIs" dxfId="278" priority="560" operator="lessThan">
      <formula>"K$25"</formula>
    </cfRule>
    <cfRule type="cellIs" dxfId="277" priority="561" operator="greaterThan">
      <formula>"J&amp;25"</formula>
    </cfRule>
  </conditionalFormatting>
  <conditionalFormatting sqref="N29:N30">
    <cfRule type="containsText" priority="565" operator="containsText" text="Excessivamente elevado">
      <formula>NOT(ISERROR(SEARCH("Excessivamente elevado",N29)))</formula>
    </cfRule>
    <cfRule type="containsText" dxfId="276" priority="566" operator="containsText" text="Válido">
      <formula>NOT(ISERROR(SEARCH("Válido",N29)))</formula>
    </cfRule>
    <cfRule type="containsText" dxfId="275" priority="567" operator="containsText" text="Inexequível">
      <formula>NOT(ISERROR(SEARCH("Inexequível",N29)))</formula>
    </cfRule>
    <cfRule type="aboveAverage" dxfId="274" priority="568" aboveAverage="0"/>
  </conditionalFormatting>
  <conditionalFormatting sqref="M62:O63 M59:M70">
    <cfRule type="containsText" dxfId="273" priority="555" operator="containsText" text="Excessivamente elevado">
      <formula>NOT(ISERROR(SEARCH("Excessivamente elevado",M59)))</formula>
    </cfRule>
  </conditionalFormatting>
  <conditionalFormatting sqref="M62:O63 M59:M70">
    <cfRule type="cellIs" dxfId="272" priority="553" operator="lessThan">
      <formula>"K$25"</formula>
    </cfRule>
    <cfRule type="cellIs" dxfId="271" priority="554" operator="greaterThan">
      <formula>"J$25"</formula>
    </cfRule>
  </conditionalFormatting>
  <conditionalFormatting sqref="M62:O63 M59:M70">
    <cfRule type="cellIs" dxfId="270" priority="551" operator="lessThan">
      <formula>"K$25"</formula>
    </cfRule>
    <cfRule type="cellIs" dxfId="269" priority="552" operator="greaterThan">
      <formula>"J&amp;25"</formula>
    </cfRule>
  </conditionalFormatting>
  <conditionalFormatting sqref="M47:M50">
    <cfRule type="containsText" dxfId="268" priority="528" operator="containsText" text="Excessivamente elevado">
      <formula>NOT(ISERROR(SEARCH("Excessivamente elevado",M47)))</formula>
    </cfRule>
  </conditionalFormatting>
  <conditionalFormatting sqref="M47:M50">
    <cfRule type="cellIs" dxfId="267" priority="526" operator="lessThan">
      <formula>"K$25"</formula>
    </cfRule>
    <cfRule type="cellIs" dxfId="266" priority="527" operator="greaterThan">
      <formula>"J$25"</formula>
    </cfRule>
  </conditionalFormatting>
  <conditionalFormatting sqref="M47:M50">
    <cfRule type="cellIs" dxfId="265" priority="524" operator="lessThan">
      <formula>"K$25"</formula>
    </cfRule>
    <cfRule type="cellIs" dxfId="264" priority="525" operator="greaterThan">
      <formula>"J&amp;25"</formula>
    </cfRule>
  </conditionalFormatting>
  <conditionalFormatting sqref="M47:M50">
    <cfRule type="containsText" priority="529" operator="containsText" text="Excessivamente elevado">
      <formula>NOT(ISERROR(SEARCH("Excessivamente elevado",M47)))</formula>
    </cfRule>
    <cfRule type="containsText" dxfId="263" priority="530" operator="containsText" text="Válido">
      <formula>NOT(ISERROR(SEARCH("Válido",M47)))</formula>
    </cfRule>
    <cfRule type="containsText" dxfId="262" priority="531" operator="containsText" text="Inexequível">
      <formula>NOT(ISERROR(SEARCH("Inexequível",M47)))</formula>
    </cfRule>
    <cfRule type="aboveAverage" dxfId="261" priority="532" aboveAverage="0"/>
  </conditionalFormatting>
  <conditionalFormatting sqref="N48:O48">
    <cfRule type="containsText" priority="3414" operator="containsText" text="Excessivamente elevado">
      <formula>NOT(ISERROR(SEARCH("Excessivamente elevado",N48)))</formula>
    </cfRule>
    <cfRule type="containsText" dxfId="260" priority="3415" operator="containsText" text="Válido">
      <formula>NOT(ISERROR(SEARCH("Válido",N48)))</formula>
    </cfRule>
    <cfRule type="containsText" dxfId="259" priority="3416" operator="containsText" text="Inexequível">
      <formula>NOT(ISERROR(SEARCH("Inexequível",N48)))</formula>
    </cfRule>
    <cfRule type="aboveAverage" dxfId="258" priority="3417" aboveAverage="0"/>
  </conditionalFormatting>
  <conditionalFormatting sqref="N31:N32">
    <cfRule type="containsText" dxfId="257" priority="303" operator="containsText" text="Excessivamente elevado">
      <formula>NOT(ISERROR(SEARCH("Excessivamente elevado",N31)))</formula>
    </cfRule>
  </conditionalFormatting>
  <conditionalFormatting sqref="N31:N32">
    <cfRule type="cellIs" dxfId="256" priority="301" operator="lessThan">
      <formula>"K$25"</formula>
    </cfRule>
    <cfRule type="cellIs" dxfId="255" priority="302" operator="greaterThan">
      <formula>"J$25"</formula>
    </cfRule>
  </conditionalFormatting>
  <conditionalFormatting sqref="N31:N32">
    <cfRule type="cellIs" dxfId="254" priority="299" operator="lessThan">
      <formula>"K$25"</formula>
    </cfRule>
    <cfRule type="cellIs" dxfId="253" priority="300" operator="greaterThan">
      <formula>"J&amp;25"</formula>
    </cfRule>
  </conditionalFormatting>
  <conditionalFormatting sqref="N31:N32">
    <cfRule type="containsText" priority="304" operator="containsText" text="Excessivamente elevado">
      <formula>NOT(ISERROR(SEARCH("Excessivamente elevado",N31)))</formula>
    </cfRule>
    <cfRule type="containsText" dxfId="252" priority="305" operator="containsText" text="Válido">
      <formula>NOT(ISERROR(SEARCH("Válido",N31)))</formula>
    </cfRule>
    <cfRule type="containsText" dxfId="251" priority="306" operator="containsText" text="Inexequível">
      <formula>NOT(ISERROR(SEARCH("Inexequível",N31)))</formula>
    </cfRule>
    <cfRule type="aboveAverage" dxfId="250" priority="307" aboveAverage="0"/>
  </conditionalFormatting>
  <conditionalFormatting sqref="N39">
    <cfRule type="containsText" dxfId="249" priority="294" operator="containsText" text="Excessivamente elevado">
      <formula>NOT(ISERROR(SEARCH("Excessivamente elevado",N39)))</formula>
    </cfRule>
  </conditionalFormatting>
  <conditionalFormatting sqref="N39">
    <cfRule type="cellIs" dxfId="248" priority="292" operator="lessThan">
      <formula>"K$25"</formula>
    </cfRule>
    <cfRule type="cellIs" dxfId="247" priority="293" operator="greaterThan">
      <formula>"J$25"</formula>
    </cfRule>
  </conditionalFormatting>
  <conditionalFormatting sqref="N39">
    <cfRule type="cellIs" dxfId="246" priority="290" operator="lessThan">
      <formula>"K$25"</formula>
    </cfRule>
    <cfRule type="cellIs" dxfId="245" priority="291" operator="greaterThan">
      <formula>"J&amp;25"</formula>
    </cfRule>
  </conditionalFormatting>
  <conditionalFormatting sqref="N39">
    <cfRule type="containsText" priority="295" operator="containsText" text="Excessivamente elevado">
      <formula>NOT(ISERROR(SEARCH("Excessivamente elevado",N39)))</formula>
    </cfRule>
    <cfRule type="containsText" dxfId="244" priority="296" operator="containsText" text="Válido">
      <formula>NOT(ISERROR(SEARCH("Válido",N39)))</formula>
    </cfRule>
    <cfRule type="containsText" dxfId="243" priority="297" operator="containsText" text="Inexequível">
      <formula>NOT(ISERROR(SEARCH("Inexequível",N39)))</formula>
    </cfRule>
    <cfRule type="aboveAverage" dxfId="242" priority="298" aboveAverage="0"/>
  </conditionalFormatting>
  <conditionalFormatting sqref="N61">
    <cfRule type="containsText" dxfId="241" priority="258" operator="containsText" text="Excessivamente elevado">
      <formula>NOT(ISERROR(SEARCH("Excessivamente elevado",N61)))</formula>
    </cfRule>
  </conditionalFormatting>
  <conditionalFormatting sqref="N61">
    <cfRule type="cellIs" dxfId="240" priority="256" operator="lessThan">
      <formula>"K$25"</formula>
    </cfRule>
    <cfRule type="cellIs" dxfId="239" priority="257" operator="greaterThan">
      <formula>"J$25"</formula>
    </cfRule>
  </conditionalFormatting>
  <conditionalFormatting sqref="N61">
    <cfRule type="cellIs" dxfId="238" priority="254" operator="lessThan">
      <formula>"K$25"</formula>
    </cfRule>
    <cfRule type="cellIs" dxfId="237" priority="255" operator="greaterThan">
      <formula>"J&amp;25"</formula>
    </cfRule>
  </conditionalFormatting>
  <conditionalFormatting sqref="N61">
    <cfRule type="containsText" priority="259" operator="containsText" text="Excessivamente elevado">
      <formula>NOT(ISERROR(SEARCH("Excessivamente elevado",N61)))</formula>
    </cfRule>
    <cfRule type="containsText" dxfId="236" priority="260" operator="containsText" text="Válido">
      <formula>NOT(ISERROR(SEARCH("Válido",N61)))</formula>
    </cfRule>
    <cfRule type="containsText" dxfId="235" priority="261" operator="containsText" text="Inexequível">
      <formula>NOT(ISERROR(SEARCH("Inexequível",N61)))</formula>
    </cfRule>
    <cfRule type="aboveAverage" dxfId="234" priority="262" aboveAverage="0"/>
  </conditionalFormatting>
  <conditionalFormatting sqref="P6:R6">
    <cfRule type="containsText" dxfId="233" priority="208" operator="containsText" text="Excessivamente elevado">
      <formula>NOT(ISERROR(SEARCH("Excessivamente elevado",P6)))</formula>
    </cfRule>
  </conditionalFormatting>
  <conditionalFormatting sqref="M40:O41 M31:M33 M44:O44 M38:M43">
    <cfRule type="containsText" priority="3636" operator="containsText" text="Excessivamente elevado">
      <formula>NOT(ISERROR(SEARCH("Excessivamente elevado",M31)))</formula>
    </cfRule>
    <cfRule type="containsText" dxfId="232" priority="3637" operator="containsText" text="Válido">
      <formula>NOT(ISERROR(SEARCH("Válido",M31)))</formula>
    </cfRule>
    <cfRule type="containsText" dxfId="231" priority="3638" operator="containsText" text="Inexequível">
      <formula>NOT(ISERROR(SEARCH("Inexequível",M31)))</formula>
    </cfRule>
    <cfRule type="aboveAverage" dxfId="230" priority="3639" aboveAverage="0"/>
  </conditionalFormatting>
  <conditionalFormatting sqref="N45:O45">
    <cfRule type="containsText" priority="3640" operator="containsText" text="Excessivamente elevado">
      <formula>NOT(ISERROR(SEARCH("Excessivamente elevado",N45)))</formula>
    </cfRule>
    <cfRule type="containsText" dxfId="229" priority="3641" operator="containsText" text="Válido">
      <formula>NOT(ISERROR(SEARCH("Válido",N45)))</formula>
    </cfRule>
    <cfRule type="containsText" dxfId="228" priority="3642" operator="containsText" text="Inexequível">
      <formula>NOT(ISERROR(SEARCH("Inexequível",N45)))</formula>
    </cfRule>
    <cfRule type="aboveAverage" dxfId="227" priority="3643" aboveAverage="0"/>
  </conditionalFormatting>
  <conditionalFormatting sqref="N49:O50 M51">
    <cfRule type="containsText" priority="3644" operator="containsText" text="Excessivamente elevado">
      <formula>NOT(ISERROR(SEARCH("Excessivamente elevado",M49)))</formula>
    </cfRule>
    <cfRule type="containsText" dxfId="226" priority="3645" operator="containsText" text="Válido">
      <formula>NOT(ISERROR(SEARCH("Válido",M49)))</formula>
    </cfRule>
    <cfRule type="containsText" dxfId="225" priority="3646" operator="containsText" text="Inexequível">
      <formula>NOT(ISERROR(SEARCH("Inexequível",M49)))</formula>
    </cfRule>
    <cfRule type="aboveAverage" dxfId="224" priority="3647" aboveAverage="0"/>
  </conditionalFormatting>
  <conditionalFormatting sqref="M53:O57 M52 M58">
    <cfRule type="containsText" priority="3648" operator="containsText" text="Excessivamente elevado">
      <formula>NOT(ISERROR(SEARCH("Excessivamente elevado",M52)))</formula>
    </cfRule>
    <cfRule type="containsText" dxfId="223" priority="3649" operator="containsText" text="Válido">
      <formula>NOT(ISERROR(SEARCH("Válido",M52)))</formula>
    </cfRule>
    <cfRule type="containsText" dxfId="222" priority="3650" operator="containsText" text="Inexequível">
      <formula>NOT(ISERROR(SEARCH("Inexequível",M52)))</formula>
    </cfRule>
    <cfRule type="aboveAverage" dxfId="221" priority="3651" aboveAverage="0"/>
  </conditionalFormatting>
  <conditionalFormatting sqref="M62:O63 M59:M70">
    <cfRule type="containsText" priority="3652" operator="containsText" text="Excessivamente elevado">
      <formula>NOT(ISERROR(SEARCH("Excessivamente elevado",M59)))</formula>
    </cfRule>
    <cfRule type="containsText" dxfId="220" priority="3653" operator="containsText" text="Válido">
      <formula>NOT(ISERROR(SEARCH("Válido",M59)))</formula>
    </cfRule>
    <cfRule type="containsText" dxfId="219" priority="3654" operator="containsText" text="Inexequível">
      <formula>NOT(ISERROR(SEARCH("Inexequível",M59)))</formula>
    </cfRule>
    <cfRule type="aboveAverage" dxfId="218" priority="3655" aboveAverage="0"/>
  </conditionalFormatting>
  <conditionalFormatting sqref="M28:M30">
    <cfRule type="containsText" dxfId="217" priority="194" operator="containsText" text="Excessivamente elevado">
      <formula>NOT(ISERROR(SEARCH("Excessivamente elevado",M28)))</formula>
    </cfRule>
  </conditionalFormatting>
  <conditionalFormatting sqref="M28:M30">
    <cfRule type="cellIs" dxfId="216" priority="192" operator="lessThan">
      <formula>"K$25"</formula>
    </cfRule>
    <cfRule type="cellIs" dxfId="215" priority="193" operator="greaterThan">
      <formula>"J$25"</formula>
    </cfRule>
  </conditionalFormatting>
  <conditionalFormatting sqref="M28:M30">
    <cfRule type="cellIs" dxfId="214" priority="190" operator="lessThan">
      <formula>"K$25"</formula>
    </cfRule>
    <cfRule type="cellIs" dxfId="213" priority="191" operator="greaterThan">
      <formula>"J&amp;25"</formula>
    </cfRule>
  </conditionalFormatting>
  <conditionalFormatting sqref="M28:M30">
    <cfRule type="containsText" priority="195" operator="containsText" text="Excessivamente elevado">
      <formula>NOT(ISERROR(SEARCH("Excessivamente elevado",M28)))</formula>
    </cfRule>
    <cfRule type="containsText" dxfId="212" priority="196" operator="containsText" text="Válido">
      <formula>NOT(ISERROR(SEARCH("Válido",M28)))</formula>
    </cfRule>
    <cfRule type="containsText" dxfId="211" priority="197" operator="containsText" text="Inexequível">
      <formula>NOT(ISERROR(SEARCH("Inexequível",M28)))</formula>
    </cfRule>
    <cfRule type="aboveAverage" dxfId="210" priority="198" aboveAverage="0"/>
  </conditionalFormatting>
  <conditionalFormatting sqref="N28">
    <cfRule type="containsText" dxfId="209" priority="185" operator="containsText" text="Excessivamente elevado">
      <formula>NOT(ISERROR(SEARCH("Excessivamente elevado",N28)))</formula>
    </cfRule>
  </conditionalFormatting>
  <conditionalFormatting sqref="N28">
    <cfRule type="cellIs" dxfId="208" priority="183" operator="lessThan">
      <formula>"K$25"</formula>
    </cfRule>
    <cfRule type="cellIs" dxfId="207" priority="184" operator="greaterThan">
      <formula>"J$25"</formula>
    </cfRule>
  </conditionalFormatting>
  <conditionalFormatting sqref="N28">
    <cfRule type="cellIs" dxfId="206" priority="181" operator="lessThan">
      <formula>"K$25"</formula>
    </cfRule>
    <cfRule type="cellIs" dxfId="205" priority="182" operator="greaterThan">
      <formula>"J&amp;25"</formula>
    </cfRule>
  </conditionalFormatting>
  <conditionalFormatting sqref="N28">
    <cfRule type="containsText" priority="186" operator="containsText" text="Excessivamente elevado">
      <formula>NOT(ISERROR(SEARCH("Excessivamente elevado",N28)))</formula>
    </cfRule>
    <cfRule type="containsText" dxfId="204" priority="187" operator="containsText" text="Válido">
      <formula>NOT(ISERROR(SEARCH("Válido",N28)))</formula>
    </cfRule>
    <cfRule type="containsText" dxfId="203" priority="188" operator="containsText" text="Inexequível">
      <formula>NOT(ISERROR(SEARCH("Inexequível",N28)))</formula>
    </cfRule>
    <cfRule type="aboveAverage" dxfId="202" priority="189" aboveAverage="0"/>
  </conditionalFormatting>
  <conditionalFormatting sqref="N34">
    <cfRule type="containsText" dxfId="201" priority="176" operator="containsText" text="Excessivamente elevado">
      <formula>NOT(ISERROR(SEARCH("Excessivamente elevado",N34)))</formula>
    </cfRule>
  </conditionalFormatting>
  <conditionalFormatting sqref="N34">
    <cfRule type="cellIs" dxfId="200" priority="174" operator="lessThan">
      <formula>"K$25"</formula>
    </cfRule>
    <cfRule type="cellIs" dxfId="199" priority="175" operator="greaterThan">
      <formula>"J$25"</formula>
    </cfRule>
  </conditionalFormatting>
  <conditionalFormatting sqref="N34">
    <cfRule type="cellIs" dxfId="198" priority="172" operator="lessThan">
      <formula>"K$25"</formula>
    </cfRule>
    <cfRule type="cellIs" dxfId="197" priority="173" operator="greaterThan">
      <formula>"J&amp;25"</formula>
    </cfRule>
  </conditionalFormatting>
  <conditionalFormatting sqref="N34">
    <cfRule type="containsText" priority="177" operator="containsText" text="Excessivamente elevado">
      <formula>NOT(ISERROR(SEARCH("Excessivamente elevado",N34)))</formula>
    </cfRule>
    <cfRule type="containsText" dxfId="196" priority="178" operator="containsText" text="Válido">
      <formula>NOT(ISERROR(SEARCH("Válido",N34)))</formula>
    </cfRule>
    <cfRule type="containsText" dxfId="195" priority="179" operator="containsText" text="Inexequível">
      <formula>NOT(ISERROR(SEARCH("Inexequível",N34)))</formula>
    </cfRule>
    <cfRule type="aboveAverage" dxfId="194" priority="180" aboveAverage="0"/>
  </conditionalFormatting>
  <conditionalFormatting sqref="N38">
    <cfRule type="containsText" dxfId="193" priority="167" operator="containsText" text="Excessivamente elevado">
      <formula>NOT(ISERROR(SEARCH("Excessivamente elevado",N38)))</formula>
    </cfRule>
  </conditionalFormatting>
  <conditionalFormatting sqref="N38">
    <cfRule type="cellIs" dxfId="192" priority="165" operator="lessThan">
      <formula>"K$25"</formula>
    </cfRule>
    <cfRule type="cellIs" dxfId="191" priority="166" operator="greaterThan">
      <formula>"J$25"</formula>
    </cfRule>
  </conditionalFormatting>
  <conditionalFormatting sqref="N38">
    <cfRule type="cellIs" dxfId="190" priority="163" operator="lessThan">
      <formula>"K$25"</formula>
    </cfRule>
    <cfRule type="cellIs" dxfId="189" priority="164" operator="greaterThan">
      <formula>"J&amp;25"</formula>
    </cfRule>
  </conditionalFormatting>
  <conditionalFormatting sqref="N38">
    <cfRule type="containsText" priority="168" operator="containsText" text="Excessivamente elevado">
      <formula>NOT(ISERROR(SEARCH("Excessivamente elevado",N38)))</formula>
    </cfRule>
    <cfRule type="containsText" dxfId="188" priority="169" operator="containsText" text="Válido">
      <formula>NOT(ISERROR(SEARCH("Válido",N38)))</formula>
    </cfRule>
    <cfRule type="containsText" dxfId="187" priority="170" operator="containsText" text="Inexequível">
      <formula>NOT(ISERROR(SEARCH("Inexequível",N38)))</formula>
    </cfRule>
    <cfRule type="aboveAverage" dxfId="186" priority="171" aboveAverage="0"/>
  </conditionalFormatting>
  <conditionalFormatting sqref="N37">
    <cfRule type="containsText" dxfId="185" priority="158" operator="containsText" text="Excessivamente elevado">
      <formula>NOT(ISERROR(SEARCH("Excessivamente elevado",N37)))</formula>
    </cfRule>
  </conditionalFormatting>
  <conditionalFormatting sqref="N37">
    <cfRule type="cellIs" dxfId="184" priority="156" operator="lessThan">
      <formula>"K$25"</formula>
    </cfRule>
    <cfRule type="cellIs" dxfId="183" priority="157" operator="greaterThan">
      <formula>"J$25"</formula>
    </cfRule>
  </conditionalFormatting>
  <conditionalFormatting sqref="N37">
    <cfRule type="cellIs" dxfId="182" priority="154" operator="lessThan">
      <formula>"K$25"</formula>
    </cfRule>
    <cfRule type="cellIs" dxfId="181" priority="155" operator="greaterThan">
      <formula>"J&amp;25"</formula>
    </cfRule>
  </conditionalFormatting>
  <conditionalFormatting sqref="N37">
    <cfRule type="containsText" priority="159" operator="containsText" text="Excessivamente elevado">
      <formula>NOT(ISERROR(SEARCH("Excessivamente elevado",N37)))</formula>
    </cfRule>
    <cfRule type="containsText" dxfId="180" priority="160" operator="containsText" text="Válido">
      <formula>NOT(ISERROR(SEARCH("Válido",N37)))</formula>
    </cfRule>
    <cfRule type="containsText" dxfId="179" priority="161" operator="containsText" text="Inexequível">
      <formula>NOT(ISERROR(SEARCH("Inexequível",N37)))</formula>
    </cfRule>
    <cfRule type="aboveAverage" dxfId="178" priority="162" aboveAverage="0"/>
  </conditionalFormatting>
  <conditionalFormatting sqref="N42">
    <cfRule type="containsText" dxfId="177" priority="149" operator="containsText" text="Excessivamente elevado">
      <formula>NOT(ISERROR(SEARCH("Excessivamente elevado",N42)))</formula>
    </cfRule>
  </conditionalFormatting>
  <conditionalFormatting sqref="N42">
    <cfRule type="cellIs" dxfId="176" priority="147" operator="lessThan">
      <formula>"K$25"</formula>
    </cfRule>
    <cfRule type="cellIs" dxfId="175" priority="148" operator="greaterThan">
      <formula>"J$25"</formula>
    </cfRule>
  </conditionalFormatting>
  <conditionalFormatting sqref="N42">
    <cfRule type="cellIs" dxfId="174" priority="145" operator="lessThan">
      <formula>"K$25"</formula>
    </cfRule>
    <cfRule type="cellIs" dxfId="173" priority="146" operator="greaterThan">
      <formula>"J&amp;25"</formula>
    </cfRule>
  </conditionalFormatting>
  <conditionalFormatting sqref="N42">
    <cfRule type="containsText" priority="150" operator="containsText" text="Excessivamente elevado">
      <formula>NOT(ISERROR(SEARCH("Excessivamente elevado",N42)))</formula>
    </cfRule>
    <cfRule type="containsText" dxfId="172" priority="151" operator="containsText" text="Válido">
      <formula>NOT(ISERROR(SEARCH("Válido",N42)))</formula>
    </cfRule>
    <cfRule type="containsText" dxfId="171" priority="152" operator="containsText" text="Inexequível">
      <formula>NOT(ISERROR(SEARCH("Inexequível",N42)))</formula>
    </cfRule>
    <cfRule type="aboveAverage" dxfId="170" priority="153" aboveAverage="0"/>
  </conditionalFormatting>
  <conditionalFormatting sqref="M45">
    <cfRule type="containsText" dxfId="169" priority="140" operator="containsText" text="Excessivamente elevado">
      <formula>NOT(ISERROR(SEARCH("Excessivamente elevado",M45)))</formula>
    </cfRule>
  </conditionalFormatting>
  <conditionalFormatting sqref="M45">
    <cfRule type="cellIs" dxfId="168" priority="138" operator="lessThan">
      <formula>"K$25"</formula>
    </cfRule>
    <cfRule type="cellIs" dxfId="167" priority="139" operator="greaterThan">
      <formula>"J$25"</formula>
    </cfRule>
  </conditionalFormatting>
  <conditionalFormatting sqref="M45">
    <cfRule type="cellIs" dxfId="166" priority="136" operator="lessThan">
      <formula>"K$25"</formula>
    </cfRule>
    <cfRule type="cellIs" dxfId="165" priority="137" operator="greaterThan">
      <formula>"J&amp;25"</formula>
    </cfRule>
  </conditionalFormatting>
  <conditionalFormatting sqref="M45">
    <cfRule type="containsText" priority="141" operator="containsText" text="Excessivamente elevado">
      <formula>NOT(ISERROR(SEARCH("Excessivamente elevado",M45)))</formula>
    </cfRule>
    <cfRule type="containsText" dxfId="164" priority="142" operator="containsText" text="Válido">
      <formula>NOT(ISERROR(SEARCH("Válido",M45)))</formula>
    </cfRule>
    <cfRule type="containsText" dxfId="163" priority="143" operator="containsText" text="Inexequível">
      <formula>NOT(ISERROR(SEARCH("Inexequível",M45)))</formula>
    </cfRule>
    <cfRule type="aboveAverage" dxfId="162" priority="144" aboveAverage="0"/>
  </conditionalFormatting>
  <conditionalFormatting sqref="M46">
    <cfRule type="containsText" dxfId="161" priority="131" operator="containsText" text="Excessivamente elevado">
      <formula>NOT(ISERROR(SEARCH("Excessivamente elevado",M46)))</formula>
    </cfRule>
  </conditionalFormatting>
  <conditionalFormatting sqref="M46">
    <cfRule type="cellIs" dxfId="160" priority="129" operator="lessThan">
      <formula>"K$25"</formula>
    </cfRule>
    <cfRule type="cellIs" dxfId="159" priority="130" operator="greaterThan">
      <formula>"J$25"</formula>
    </cfRule>
  </conditionalFormatting>
  <conditionalFormatting sqref="M46">
    <cfRule type="cellIs" dxfId="158" priority="127" operator="lessThan">
      <formula>"K$25"</formula>
    </cfRule>
    <cfRule type="cellIs" dxfId="157" priority="128" operator="greaterThan">
      <formula>"J&amp;25"</formula>
    </cfRule>
  </conditionalFormatting>
  <conditionalFormatting sqref="M46">
    <cfRule type="containsText" priority="132" operator="containsText" text="Excessivamente elevado">
      <formula>NOT(ISERROR(SEARCH("Excessivamente elevado",M46)))</formula>
    </cfRule>
    <cfRule type="containsText" dxfId="156" priority="133" operator="containsText" text="Válido">
      <formula>NOT(ISERROR(SEARCH("Válido",M46)))</formula>
    </cfRule>
    <cfRule type="containsText" dxfId="155" priority="134" operator="containsText" text="Inexequível">
      <formula>NOT(ISERROR(SEARCH("Inexequível",M46)))</formula>
    </cfRule>
    <cfRule type="aboveAverage" dxfId="154" priority="135" aboveAverage="0"/>
  </conditionalFormatting>
  <conditionalFormatting sqref="N43">
    <cfRule type="containsText" dxfId="153" priority="122" operator="containsText" text="Excessivamente elevado">
      <formula>NOT(ISERROR(SEARCH("Excessivamente elevado",N43)))</formula>
    </cfRule>
  </conditionalFormatting>
  <conditionalFormatting sqref="N43">
    <cfRule type="cellIs" dxfId="152" priority="120" operator="lessThan">
      <formula>"K$25"</formula>
    </cfRule>
    <cfRule type="cellIs" dxfId="151" priority="121" operator="greaterThan">
      <formula>"J$25"</formula>
    </cfRule>
  </conditionalFormatting>
  <conditionalFormatting sqref="N43">
    <cfRule type="cellIs" dxfId="150" priority="118" operator="lessThan">
      <formula>"K$25"</formula>
    </cfRule>
    <cfRule type="cellIs" dxfId="149" priority="119" operator="greaterThan">
      <formula>"J&amp;25"</formula>
    </cfRule>
  </conditionalFormatting>
  <conditionalFormatting sqref="N43">
    <cfRule type="containsText" priority="123" operator="containsText" text="Excessivamente elevado">
      <formula>NOT(ISERROR(SEARCH("Excessivamente elevado",N43)))</formula>
    </cfRule>
    <cfRule type="containsText" dxfId="148" priority="124" operator="containsText" text="Válido">
      <formula>NOT(ISERROR(SEARCH("Válido",N43)))</formula>
    </cfRule>
    <cfRule type="containsText" dxfId="147" priority="125" operator="containsText" text="Inexequível">
      <formula>NOT(ISERROR(SEARCH("Inexequível",N43)))</formula>
    </cfRule>
    <cfRule type="aboveAverage" dxfId="146" priority="126" aboveAverage="0"/>
  </conditionalFormatting>
  <conditionalFormatting sqref="N46">
    <cfRule type="containsText" dxfId="145" priority="104" operator="containsText" text="Excessivamente elevado">
      <formula>NOT(ISERROR(SEARCH("Excessivamente elevado",N46)))</formula>
    </cfRule>
  </conditionalFormatting>
  <conditionalFormatting sqref="N46">
    <cfRule type="cellIs" dxfId="144" priority="102" operator="lessThan">
      <formula>"K$25"</formula>
    </cfRule>
    <cfRule type="cellIs" dxfId="143" priority="103" operator="greaterThan">
      <formula>"J$25"</formula>
    </cfRule>
  </conditionalFormatting>
  <conditionalFormatting sqref="N46">
    <cfRule type="cellIs" dxfId="142" priority="100" operator="lessThan">
      <formula>"K$25"</formula>
    </cfRule>
    <cfRule type="cellIs" dxfId="141" priority="101" operator="greaterThan">
      <formula>"J&amp;25"</formula>
    </cfRule>
  </conditionalFormatting>
  <conditionalFormatting sqref="N46">
    <cfRule type="containsText" priority="105" operator="containsText" text="Excessivamente elevado">
      <formula>NOT(ISERROR(SEARCH("Excessivamente elevado",N46)))</formula>
    </cfRule>
    <cfRule type="containsText" dxfId="140" priority="106" operator="containsText" text="Válido">
      <formula>NOT(ISERROR(SEARCH("Válido",N46)))</formula>
    </cfRule>
    <cfRule type="containsText" dxfId="139" priority="107" operator="containsText" text="Inexequível">
      <formula>NOT(ISERROR(SEARCH("Inexequível",N46)))</formula>
    </cfRule>
    <cfRule type="aboveAverage" dxfId="138" priority="108" aboveAverage="0"/>
  </conditionalFormatting>
  <conditionalFormatting sqref="N51">
    <cfRule type="containsText" dxfId="137" priority="95" operator="containsText" text="Excessivamente elevado">
      <formula>NOT(ISERROR(SEARCH("Excessivamente elevado",N51)))</formula>
    </cfRule>
  </conditionalFormatting>
  <conditionalFormatting sqref="N51">
    <cfRule type="cellIs" dxfId="136" priority="93" operator="lessThan">
      <formula>"K$25"</formula>
    </cfRule>
    <cfRule type="cellIs" dxfId="135" priority="94" operator="greaterThan">
      <formula>"J$25"</formula>
    </cfRule>
  </conditionalFormatting>
  <conditionalFormatting sqref="N51">
    <cfRule type="cellIs" dxfId="134" priority="91" operator="lessThan">
      <formula>"K$25"</formula>
    </cfRule>
    <cfRule type="cellIs" dxfId="133" priority="92" operator="greaterThan">
      <formula>"J&amp;25"</formula>
    </cfRule>
  </conditionalFormatting>
  <conditionalFormatting sqref="N51">
    <cfRule type="containsText" priority="96" operator="containsText" text="Excessivamente elevado">
      <formula>NOT(ISERROR(SEARCH("Excessivamente elevado",N51)))</formula>
    </cfRule>
    <cfRule type="containsText" dxfId="132" priority="97" operator="containsText" text="Válido">
      <formula>NOT(ISERROR(SEARCH("Válido",N51)))</formula>
    </cfRule>
    <cfRule type="containsText" dxfId="131" priority="98" operator="containsText" text="Inexequível">
      <formula>NOT(ISERROR(SEARCH("Inexequível",N51)))</formula>
    </cfRule>
    <cfRule type="aboveAverage" dxfId="130" priority="99" aboveAverage="0"/>
  </conditionalFormatting>
  <conditionalFormatting sqref="N47">
    <cfRule type="containsText" dxfId="129" priority="86" operator="containsText" text="Excessivamente elevado">
      <formula>NOT(ISERROR(SEARCH("Excessivamente elevado",N47)))</formula>
    </cfRule>
  </conditionalFormatting>
  <conditionalFormatting sqref="N47">
    <cfRule type="cellIs" dxfId="128" priority="84" operator="lessThan">
      <formula>"K$25"</formula>
    </cfRule>
    <cfRule type="cellIs" dxfId="127" priority="85" operator="greaterThan">
      <formula>"J$25"</formula>
    </cfRule>
  </conditionalFormatting>
  <conditionalFormatting sqref="N47">
    <cfRule type="cellIs" dxfId="126" priority="82" operator="lessThan">
      <formula>"K$25"</formula>
    </cfRule>
    <cfRule type="cellIs" dxfId="125" priority="83" operator="greaterThan">
      <formula>"J&amp;25"</formula>
    </cfRule>
  </conditionalFormatting>
  <conditionalFormatting sqref="N47">
    <cfRule type="containsText" priority="87" operator="containsText" text="Excessivamente elevado">
      <formula>NOT(ISERROR(SEARCH("Excessivamente elevado",N47)))</formula>
    </cfRule>
    <cfRule type="containsText" dxfId="124" priority="88" operator="containsText" text="Válido">
      <formula>NOT(ISERROR(SEARCH("Válido",N47)))</formula>
    </cfRule>
    <cfRule type="containsText" dxfId="123" priority="89" operator="containsText" text="Inexequível">
      <formula>NOT(ISERROR(SEARCH("Inexequível",N47)))</formula>
    </cfRule>
    <cfRule type="aboveAverage" dxfId="122" priority="90" aboveAverage="0"/>
  </conditionalFormatting>
  <conditionalFormatting sqref="N52">
    <cfRule type="containsText" dxfId="121" priority="77" operator="containsText" text="Excessivamente elevado">
      <formula>NOT(ISERROR(SEARCH("Excessivamente elevado",N52)))</formula>
    </cfRule>
  </conditionalFormatting>
  <conditionalFormatting sqref="N52">
    <cfRule type="cellIs" dxfId="120" priority="75" operator="lessThan">
      <formula>"K$25"</formula>
    </cfRule>
    <cfRule type="cellIs" dxfId="119" priority="76" operator="greaterThan">
      <formula>"J$25"</formula>
    </cfRule>
  </conditionalFormatting>
  <conditionalFormatting sqref="N52">
    <cfRule type="cellIs" dxfId="118" priority="73" operator="lessThan">
      <formula>"K$25"</formula>
    </cfRule>
    <cfRule type="cellIs" dxfId="117" priority="74" operator="greaterThan">
      <formula>"J&amp;25"</formula>
    </cfRule>
  </conditionalFormatting>
  <conditionalFormatting sqref="N52">
    <cfRule type="containsText" priority="78" operator="containsText" text="Excessivamente elevado">
      <formula>NOT(ISERROR(SEARCH("Excessivamente elevado",N52)))</formula>
    </cfRule>
    <cfRule type="containsText" dxfId="116" priority="79" operator="containsText" text="Válido">
      <formula>NOT(ISERROR(SEARCH("Válido",N52)))</formula>
    </cfRule>
    <cfRule type="containsText" dxfId="115" priority="80" operator="containsText" text="Inexequível">
      <formula>NOT(ISERROR(SEARCH("Inexequível",N52)))</formula>
    </cfRule>
    <cfRule type="aboveAverage" dxfId="114" priority="81" aboveAverage="0"/>
  </conditionalFormatting>
  <conditionalFormatting sqref="N58">
    <cfRule type="containsText" dxfId="113" priority="68" operator="containsText" text="Excessivamente elevado">
      <formula>NOT(ISERROR(SEARCH("Excessivamente elevado",N58)))</formula>
    </cfRule>
  </conditionalFormatting>
  <conditionalFormatting sqref="N58">
    <cfRule type="cellIs" dxfId="112" priority="66" operator="lessThan">
      <formula>"K$25"</formula>
    </cfRule>
    <cfRule type="cellIs" dxfId="111" priority="67" operator="greaterThan">
      <formula>"J$25"</formula>
    </cfRule>
  </conditionalFormatting>
  <conditionalFormatting sqref="N58">
    <cfRule type="cellIs" dxfId="110" priority="64" operator="lessThan">
      <formula>"K$25"</formula>
    </cfRule>
    <cfRule type="cellIs" dxfId="109" priority="65" operator="greaterThan">
      <formula>"J&amp;25"</formula>
    </cfRule>
  </conditionalFormatting>
  <conditionalFormatting sqref="N58">
    <cfRule type="containsText" priority="69" operator="containsText" text="Excessivamente elevado">
      <formula>NOT(ISERROR(SEARCH("Excessivamente elevado",N58)))</formula>
    </cfRule>
    <cfRule type="containsText" dxfId="108" priority="70" operator="containsText" text="Válido">
      <formula>NOT(ISERROR(SEARCH("Válido",N58)))</formula>
    </cfRule>
    <cfRule type="containsText" dxfId="107" priority="71" operator="containsText" text="Inexequível">
      <formula>NOT(ISERROR(SEARCH("Inexequível",N58)))</formula>
    </cfRule>
    <cfRule type="aboveAverage" dxfId="106" priority="72" aboveAverage="0"/>
  </conditionalFormatting>
  <conditionalFormatting sqref="N59">
    <cfRule type="containsText" dxfId="105" priority="59" operator="containsText" text="Excessivamente elevado">
      <formula>NOT(ISERROR(SEARCH("Excessivamente elevado",N59)))</formula>
    </cfRule>
  </conditionalFormatting>
  <conditionalFormatting sqref="N59">
    <cfRule type="cellIs" dxfId="104" priority="57" operator="lessThan">
      <formula>"K$25"</formula>
    </cfRule>
    <cfRule type="cellIs" dxfId="103" priority="58" operator="greaterThan">
      <formula>"J$25"</formula>
    </cfRule>
  </conditionalFormatting>
  <conditionalFormatting sqref="N59">
    <cfRule type="cellIs" dxfId="102" priority="55" operator="lessThan">
      <formula>"K$25"</formula>
    </cfRule>
    <cfRule type="cellIs" dxfId="101" priority="56" operator="greaterThan">
      <formula>"J&amp;25"</formula>
    </cfRule>
  </conditionalFormatting>
  <conditionalFormatting sqref="N59">
    <cfRule type="containsText" priority="60" operator="containsText" text="Excessivamente elevado">
      <formula>NOT(ISERROR(SEARCH("Excessivamente elevado",N59)))</formula>
    </cfRule>
    <cfRule type="containsText" dxfId="100" priority="61" operator="containsText" text="Válido">
      <formula>NOT(ISERROR(SEARCH("Válido",N59)))</formula>
    </cfRule>
    <cfRule type="containsText" dxfId="99" priority="62" operator="containsText" text="Inexequível">
      <formula>NOT(ISERROR(SEARCH("Inexequível",N59)))</formula>
    </cfRule>
    <cfRule type="aboveAverage" dxfId="98" priority="63" aboveAverage="0"/>
  </conditionalFormatting>
  <conditionalFormatting sqref="N60">
    <cfRule type="containsText" dxfId="97" priority="50" operator="containsText" text="Excessivamente elevado">
      <formula>NOT(ISERROR(SEARCH("Excessivamente elevado",N60)))</formula>
    </cfRule>
  </conditionalFormatting>
  <conditionalFormatting sqref="N60">
    <cfRule type="cellIs" dxfId="96" priority="48" operator="lessThan">
      <formula>"K$25"</formula>
    </cfRule>
    <cfRule type="cellIs" dxfId="95" priority="49" operator="greaterThan">
      <formula>"J$25"</formula>
    </cfRule>
  </conditionalFormatting>
  <conditionalFormatting sqref="N60">
    <cfRule type="cellIs" dxfId="94" priority="46" operator="lessThan">
      <formula>"K$25"</formula>
    </cfRule>
    <cfRule type="cellIs" dxfId="93" priority="47" operator="greaterThan">
      <formula>"J&amp;25"</formula>
    </cfRule>
  </conditionalFormatting>
  <conditionalFormatting sqref="N60">
    <cfRule type="containsText" priority="51" operator="containsText" text="Excessivamente elevado">
      <formula>NOT(ISERROR(SEARCH("Excessivamente elevado",N60)))</formula>
    </cfRule>
    <cfRule type="containsText" dxfId="92" priority="52" operator="containsText" text="Válido">
      <formula>NOT(ISERROR(SEARCH("Válido",N60)))</formula>
    </cfRule>
    <cfRule type="containsText" dxfId="91" priority="53" operator="containsText" text="Inexequível">
      <formula>NOT(ISERROR(SEARCH("Inexequível",N60)))</formula>
    </cfRule>
    <cfRule type="aboveAverage" dxfId="90" priority="54" aboveAverage="0"/>
  </conditionalFormatting>
  <conditionalFormatting sqref="N64">
    <cfRule type="containsText" dxfId="89" priority="41" operator="containsText" text="Excessivamente elevado">
      <formula>NOT(ISERROR(SEARCH("Excessivamente elevado",N64)))</formula>
    </cfRule>
  </conditionalFormatting>
  <conditionalFormatting sqref="N64">
    <cfRule type="cellIs" dxfId="88" priority="39" operator="lessThan">
      <formula>"K$25"</formula>
    </cfRule>
    <cfRule type="cellIs" dxfId="87" priority="40" operator="greaterThan">
      <formula>"J$25"</formula>
    </cfRule>
  </conditionalFormatting>
  <conditionalFormatting sqref="N64">
    <cfRule type="cellIs" dxfId="86" priority="37" operator="lessThan">
      <formula>"K$25"</formula>
    </cfRule>
    <cfRule type="cellIs" dxfId="85" priority="38" operator="greaterThan">
      <formula>"J&amp;25"</formula>
    </cfRule>
  </conditionalFormatting>
  <conditionalFormatting sqref="N64">
    <cfRule type="containsText" priority="42" operator="containsText" text="Excessivamente elevado">
      <formula>NOT(ISERROR(SEARCH("Excessivamente elevado",N64)))</formula>
    </cfRule>
    <cfRule type="containsText" dxfId="84" priority="43" operator="containsText" text="Válido">
      <formula>NOT(ISERROR(SEARCH("Válido",N64)))</formula>
    </cfRule>
    <cfRule type="containsText" dxfId="83" priority="44" operator="containsText" text="Inexequível">
      <formula>NOT(ISERROR(SEARCH("Inexequível",N64)))</formula>
    </cfRule>
    <cfRule type="aboveAverage" dxfId="82" priority="45" aboveAverage="0"/>
  </conditionalFormatting>
  <conditionalFormatting sqref="N65">
    <cfRule type="containsText" dxfId="81" priority="32" operator="containsText" text="Excessivamente elevado">
      <formula>NOT(ISERROR(SEARCH("Excessivamente elevado",N65)))</formula>
    </cfRule>
  </conditionalFormatting>
  <conditionalFormatting sqref="N65">
    <cfRule type="cellIs" dxfId="80" priority="30" operator="lessThan">
      <formula>"K$25"</formula>
    </cfRule>
    <cfRule type="cellIs" dxfId="79" priority="31" operator="greaterThan">
      <formula>"J$25"</formula>
    </cfRule>
  </conditionalFormatting>
  <conditionalFormatting sqref="N65">
    <cfRule type="cellIs" dxfId="78" priority="28" operator="lessThan">
      <formula>"K$25"</formula>
    </cfRule>
    <cfRule type="cellIs" dxfId="77" priority="29" operator="greaterThan">
      <formula>"J&amp;25"</formula>
    </cfRule>
  </conditionalFormatting>
  <conditionalFormatting sqref="N65">
    <cfRule type="containsText" priority="33" operator="containsText" text="Excessivamente elevado">
      <formula>NOT(ISERROR(SEARCH("Excessivamente elevado",N65)))</formula>
    </cfRule>
    <cfRule type="containsText" dxfId="76" priority="34" operator="containsText" text="Válido">
      <formula>NOT(ISERROR(SEARCH("Válido",N65)))</formula>
    </cfRule>
    <cfRule type="containsText" dxfId="75" priority="35" operator="containsText" text="Inexequível">
      <formula>NOT(ISERROR(SEARCH("Inexequível",N65)))</formula>
    </cfRule>
    <cfRule type="aboveAverage" dxfId="74" priority="36" aboveAverage="0"/>
  </conditionalFormatting>
  <conditionalFormatting sqref="N70">
    <cfRule type="containsText" dxfId="73" priority="23" operator="containsText" text="Excessivamente elevado">
      <formula>NOT(ISERROR(SEARCH("Excessivamente elevado",N70)))</formula>
    </cfRule>
  </conditionalFormatting>
  <conditionalFormatting sqref="N70">
    <cfRule type="cellIs" dxfId="72" priority="21" operator="lessThan">
      <formula>"K$25"</formula>
    </cfRule>
    <cfRule type="cellIs" dxfId="71" priority="22" operator="greaterThan">
      <formula>"J$25"</formula>
    </cfRule>
  </conditionalFormatting>
  <conditionalFormatting sqref="N70">
    <cfRule type="cellIs" dxfId="70" priority="19" operator="lessThan">
      <formula>"K$25"</formula>
    </cfRule>
    <cfRule type="cellIs" dxfId="69" priority="20" operator="greaterThan">
      <formula>"J&amp;25"</formula>
    </cfRule>
  </conditionalFormatting>
  <conditionalFormatting sqref="N70">
    <cfRule type="containsText" priority="24" operator="containsText" text="Excessivamente elevado">
      <formula>NOT(ISERROR(SEARCH("Excessivamente elevado",N70)))</formula>
    </cfRule>
    <cfRule type="containsText" dxfId="68" priority="25" operator="containsText" text="Válido">
      <formula>NOT(ISERROR(SEARCH("Válido",N70)))</formula>
    </cfRule>
    <cfRule type="containsText" dxfId="67" priority="26" operator="containsText" text="Inexequível">
      <formula>NOT(ISERROR(SEARCH("Inexequível",N70)))</formula>
    </cfRule>
    <cfRule type="aboveAverage" dxfId="66" priority="27" aboveAverage="0"/>
  </conditionalFormatting>
  <conditionalFormatting sqref="N67:O68">
    <cfRule type="containsText" dxfId="65" priority="14" operator="containsText" text="Excessivamente elevado">
      <formula>NOT(ISERROR(SEARCH("Excessivamente elevado",N67)))</formula>
    </cfRule>
  </conditionalFormatting>
  <conditionalFormatting sqref="N67:O68">
    <cfRule type="cellIs" dxfId="64" priority="12" operator="lessThan">
      <formula>"K$25"</formula>
    </cfRule>
    <cfRule type="cellIs" dxfId="63" priority="13" operator="greaterThan">
      <formula>"J$25"</formula>
    </cfRule>
  </conditionalFormatting>
  <conditionalFormatting sqref="N67:O68">
    <cfRule type="cellIs" dxfId="62" priority="10" operator="lessThan">
      <formula>"K$25"</formula>
    </cfRule>
    <cfRule type="cellIs" dxfId="61" priority="11" operator="greaterThan">
      <formula>"J&amp;25"</formula>
    </cfRule>
  </conditionalFormatting>
  <conditionalFormatting sqref="N66 N69">
    <cfRule type="containsText" dxfId="60" priority="5" operator="containsText" text="Excessivamente elevado">
      <formula>NOT(ISERROR(SEARCH("Excessivamente elevado",N66)))</formula>
    </cfRule>
  </conditionalFormatting>
  <conditionalFormatting sqref="N66 N69">
    <cfRule type="cellIs" dxfId="59" priority="3" operator="lessThan">
      <formula>"K$25"</formula>
    </cfRule>
    <cfRule type="cellIs" dxfId="58" priority="4" operator="greaterThan">
      <formula>"J$25"</formula>
    </cfRule>
  </conditionalFormatting>
  <conditionalFormatting sqref="N66 N69">
    <cfRule type="cellIs" dxfId="57" priority="1" operator="lessThan">
      <formula>"K$25"</formula>
    </cfRule>
    <cfRule type="cellIs" dxfId="56" priority="2" operator="greaterThan">
      <formula>"J&amp;25"</formula>
    </cfRule>
  </conditionalFormatting>
  <conditionalFormatting sqref="N66 N69">
    <cfRule type="containsText" priority="6" operator="containsText" text="Excessivamente elevado">
      <formula>NOT(ISERROR(SEARCH("Excessivamente elevado",N66)))</formula>
    </cfRule>
    <cfRule type="containsText" dxfId="55" priority="7" operator="containsText" text="Válido">
      <formula>NOT(ISERROR(SEARCH("Válido",N66)))</formula>
    </cfRule>
    <cfRule type="containsText" dxfId="54" priority="8" operator="containsText" text="Inexequível">
      <formula>NOT(ISERROR(SEARCH("Inexequível",N66)))</formula>
    </cfRule>
    <cfRule type="aboveAverage" dxfId="53" priority="9" aboveAverage="0"/>
  </conditionalFormatting>
  <conditionalFormatting sqref="N67:O68">
    <cfRule type="containsText" priority="15" operator="containsText" text="Excessivamente elevado">
      <formula>NOT(ISERROR(SEARCH("Excessivamente elevado",N67)))</formula>
    </cfRule>
    <cfRule type="containsText" dxfId="52" priority="16" operator="containsText" text="Válido">
      <formula>NOT(ISERROR(SEARCH("Válido",N67)))</formula>
    </cfRule>
    <cfRule type="containsText" dxfId="51" priority="17" operator="containsText" text="Inexequível">
      <formula>NOT(ISERROR(SEARCH("Inexequível",N67)))</formula>
    </cfRule>
    <cfRule type="aboveAverage" dxfId="50" priority="18" aboveAverage="0"/>
  </conditionalFormatting>
  <hyperlinks>
    <hyperlink ref="E56" r:id="rId1" xr:uid="{867B80C2-B781-4FFA-83A2-AD30F928A277}"/>
    <hyperlink ref="G56" r:id="rId2" display="http://cnpj.info/Visual-Pvc-Comercio-e-Servicos-Ltda" xr:uid="{F2A81608-FB07-49E0-A897-83E6714046EB}"/>
    <hyperlink ref="E57" r:id="rId3" xr:uid="{687F2AEB-D619-45F6-B0ED-AB7A3C7575AB}"/>
    <hyperlink ref="E68" r:id="rId4" xr:uid="{094C5ECB-0497-4FAD-AF48-D26F582ED977}"/>
  </hyperlinks>
  <pageMargins left="0.23622047244094491" right="0.23622047244094491" top="0.74803149606299213" bottom="0.74803149606299213" header="0.31496062992125984" footer="0.31496062992125984"/>
  <pageSetup paperSize="9" scale="65" fitToHeight="0"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82EA0-F522-4416-9760-6DA7050BF2F2}">
  <sheetPr>
    <tabColor rgb="FFFF0000"/>
  </sheetPr>
  <dimension ref="A1:AE31"/>
  <sheetViews>
    <sheetView showGridLines="0" topLeftCell="K10" zoomScale="85" zoomScaleNormal="85" workbookViewId="0">
      <selection activeCell="P18" sqref="P18:P23"/>
    </sheetView>
  </sheetViews>
  <sheetFormatPr defaultColWidth="9.140625" defaultRowHeight="15" x14ac:dyDescent="0.25"/>
  <cols>
    <col min="1" max="1" width="6.140625" style="20" customWidth="1"/>
    <col min="2" max="2" width="29.28515625" customWidth="1"/>
    <col min="3" max="3" width="9.7109375" customWidth="1"/>
    <col min="4" max="4" width="7.5703125" style="20" customWidth="1"/>
    <col min="5" max="5" width="29.28515625" style="13" customWidth="1"/>
    <col min="6" max="6" width="17.140625" style="13" customWidth="1"/>
    <col min="7" max="7" width="30.85546875" style="13" customWidth="1"/>
    <col min="8" max="8" width="5.85546875" style="13" customWidth="1"/>
    <col min="9" max="9" width="11.85546875" style="13" customWidth="1"/>
    <col min="10" max="10" width="11.28515625" style="13" customWidth="1"/>
    <col min="11" max="11" width="12.140625" style="13" customWidth="1"/>
    <col min="12" max="12" width="11.85546875" style="13" customWidth="1"/>
    <col min="13" max="13" width="13.5703125" style="13" customWidth="1"/>
    <col min="14" max="14" width="11.28515625" style="13" customWidth="1"/>
    <col min="15" max="15" width="22" style="13" customWidth="1"/>
    <col min="16" max="16" width="15.7109375" customWidth="1"/>
    <col min="17" max="17" width="15.28515625" bestFit="1" customWidth="1"/>
    <col min="19" max="19" width="13.42578125" customWidth="1"/>
    <col min="22" max="22" width="12.5703125" bestFit="1" customWidth="1"/>
    <col min="25" max="25" width="10.5703125" bestFit="1" customWidth="1"/>
    <col min="28" max="28" width="58.5703125" customWidth="1"/>
    <col min="29" max="29" width="28.140625" customWidth="1"/>
  </cols>
  <sheetData>
    <row r="1" spans="1:31" ht="19.5" x14ac:dyDescent="0.3">
      <c r="A1" s="434" t="s">
        <v>17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S1" s="323" t="s">
        <v>0</v>
      </c>
      <c r="T1" s="324"/>
      <c r="U1" s="324"/>
      <c r="V1" s="324"/>
      <c r="W1" s="324"/>
      <c r="X1" s="324"/>
      <c r="Y1" s="324" t="s">
        <v>1</v>
      </c>
      <c r="Z1" s="324" t="s">
        <v>1</v>
      </c>
      <c r="AA1" s="324" t="s">
        <v>1</v>
      </c>
      <c r="AB1" s="324" t="s">
        <v>1</v>
      </c>
      <c r="AC1" s="324" t="s">
        <v>1</v>
      </c>
      <c r="AD1" s="343" t="s">
        <v>1</v>
      </c>
      <c r="AE1" s="99"/>
    </row>
    <row r="2" spans="1:31" ht="19.5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19"/>
      <c r="N2" s="102"/>
      <c r="O2" s="102"/>
      <c r="P2" s="102"/>
      <c r="S2" s="327" t="s">
        <v>1</v>
      </c>
      <c r="T2" s="317" t="s">
        <v>1</v>
      </c>
      <c r="U2" s="317" t="s">
        <v>1</v>
      </c>
      <c r="V2" s="317" t="s">
        <v>1</v>
      </c>
      <c r="W2" s="317" t="s">
        <v>1</v>
      </c>
      <c r="X2" s="317" t="s">
        <v>1</v>
      </c>
      <c r="Y2" s="317" t="s">
        <v>1</v>
      </c>
      <c r="Z2" s="317" t="s">
        <v>1</v>
      </c>
      <c r="AA2" s="317" t="s">
        <v>1</v>
      </c>
      <c r="AB2" s="317" t="s">
        <v>1</v>
      </c>
      <c r="AC2" s="317" t="s">
        <v>1</v>
      </c>
      <c r="AD2" s="344" t="s">
        <v>1</v>
      </c>
      <c r="AE2" s="99"/>
    </row>
    <row r="3" spans="1:31" ht="18.75" x14ac:dyDescent="0.3">
      <c r="A3" s="104" t="s">
        <v>23</v>
      </c>
      <c r="B3" s="105"/>
      <c r="C3" s="105"/>
      <c r="D3" s="106"/>
      <c r="E3" s="107"/>
      <c r="F3" s="103"/>
      <c r="G3" s="103"/>
      <c r="H3" s="103"/>
      <c r="I3" s="103"/>
      <c r="J3" s="103"/>
      <c r="K3" s="103"/>
      <c r="L3" s="103"/>
      <c r="M3" s="120"/>
      <c r="N3" s="103"/>
      <c r="O3" s="103"/>
      <c r="P3" s="103"/>
      <c r="S3" s="333" t="s">
        <v>3</v>
      </c>
      <c r="T3" s="330"/>
      <c r="U3" s="330"/>
      <c r="V3" s="330"/>
      <c r="W3" s="330"/>
      <c r="X3" s="330"/>
      <c r="Y3" s="330"/>
      <c r="Z3" s="330"/>
      <c r="AA3" s="330"/>
      <c r="AB3" s="329" t="s">
        <v>1</v>
      </c>
      <c r="AC3" s="330" t="s">
        <v>4</v>
      </c>
      <c r="AD3" s="345"/>
      <c r="AE3" s="99"/>
    </row>
    <row r="4" spans="1:31" ht="18.75" x14ac:dyDescent="0.3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20"/>
      <c r="N4" s="103"/>
      <c r="O4" s="103"/>
      <c r="P4" s="103"/>
      <c r="S4" s="332" t="s">
        <v>6</v>
      </c>
      <c r="T4" s="329" t="s">
        <v>7</v>
      </c>
      <c r="U4" s="329"/>
      <c r="V4" s="329"/>
      <c r="W4" s="329" t="s">
        <v>1</v>
      </c>
      <c r="X4" s="329" t="s">
        <v>1</v>
      </c>
      <c r="Y4" s="329" t="s">
        <v>1</v>
      </c>
      <c r="Z4" s="329" t="s">
        <v>1</v>
      </c>
      <c r="AA4" s="329" t="s">
        <v>1</v>
      </c>
      <c r="AB4" s="329" t="s">
        <v>1</v>
      </c>
      <c r="AC4" s="319" t="s">
        <v>8</v>
      </c>
      <c r="AD4" s="331" t="s">
        <v>1</v>
      </c>
      <c r="AE4" s="99"/>
    </row>
    <row r="5" spans="1:31" x14ac:dyDescent="0.25">
      <c r="A5" s="101"/>
      <c r="F5" s="87" t="s">
        <v>33</v>
      </c>
      <c r="G5" s="88"/>
      <c r="H5" s="88"/>
      <c r="I5" s="89"/>
      <c r="J5" s="89"/>
      <c r="K5" s="89"/>
      <c r="L5" s="89"/>
      <c r="M5" s="89"/>
      <c r="N5" s="89"/>
      <c r="S5" s="332" t="s">
        <v>10</v>
      </c>
      <c r="T5" s="329" t="s">
        <v>11</v>
      </c>
      <c r="U5" s="329"/>
      <c r="V5" s="329"/>
      <c r="W5" s="329"/>
      <c r="X5" s="329" t="s">
        <v>1</v>
      </c>
      <c r="Y5" s="329" t="s">
        <v>1</v>
      </c>
      <c r="Z5" s="329" t="s">
        <v>1</v>
      </c>
      <c r="AA5" s="329" t="s">
        <v>1</v>
      </c>
      <c r="AB5" s="329" t="s">
        <v>1</v>
      </c>
      <c r="AC5" s="320" t="s">
        <v>8</v>
      </c>
      <c r="AD5" s="331" t="s">
        <v>1</v>
      </c>
      <c r="AE5" s="99"/>
    </row>
    <row r="6" spans="1:31" ht="28.5" customHeight="1" x14ac:dyDescent="0.25">
      <c r="A6" s="310" t="s">
        <v>178</v>
      </c>
      <c r="B6" s="53"/>
      <c r="C6" s="54"/>
      <c r="D6" s="299"/>
      <c r="E6" s="300"/>
      <c r="F6" s="90">
        <v>0.3</v>
      </c>
      <c r="G6" s="435" t="s">
        <v>37</v>
      </c>
      <c r="H6" s="435"/>
      <c r="I6" s="435"/>
      <c r="J6" s="435"/>
      <c r="K6" s="435"/>
      <c r="L6" s="435"/>
      <c r="M6" s="435"/>
      <c r="N6" s="435"/>
      <c r="S6" s="332" t="s">
        <v>13</v>
      </c>
      <c r="T6" s="329" t="s">
        <v>14</v>
      </c>
      <c r="U6" s="329"/>
      <c r="V6" s="329"/>
      <c r="W6" s="329" t="s">
        <v>1</v>
      </c>
      <c r="X6" s="329" t="s">
        <v>1</v>
      </c>
      <c r="Y6" s="329" t="s">
        <v>1</v>
      </c>
      <c r="Z6" s="329" t="s">
        <v>1</v>
      </c>
      <c r="AA6" s="329" t="s">
        <v>1</v>
      </c>
      <c r="AB6" s="329" t="s">
        <v>1</v>
      </c>
      <c r="AC6" s="320" t="s">
        <v>8</v>
      </c>
      <c r="AD6" s="331" t="s">
        <v>1</v>
      </c>
      <c r="AE6" s="99"/>
    </row>
    <row r="7" spans="1:31" ht="15" customHeight="1" x14ac:dyDescent="0.25">
      <c r="A7" s="30" t="s">
        <v>36</v>
      </c>
      <c r="B7" s="30"/>
      <c r="C7" s="35">
        <f>AVERAGE(I18:I23)</f>
        <v>507.16666666666669</v>
      </c>
      <c r="D7" s="301"/>
      <c r="E7" s="302"/>
      <c r="F7" s="91">
        <v>0.7</v>
      </c>
      <c r="G7" s="92" t="s">
        <v>41</v>
      </c>
      <c r="H7" s="92"/>
      <c r="I7" s="92"/>
      <c r="J7" s="92"/>
      <c r="K7" s="92"/>
      <c r="L7" s="92"/>
      <c r="M7" s="92"/>
      <c r="N7" s="93"/>
      <c r="S7" s="332" t="s">
        <v>15</v>
      </c>
      <c r="T7" s="329" t="s">
        <v>16</v>
      </c>
      <c r="U7" s="329"/>
      <c r="V7" s="329"/>
      <c r="W7" s="329" t="s">
        <v>1</v>
      </c>
      <c r="X7" s="329" t="s">
        <v>1</v>
      </c>
      <c r="Y7" s="329" t="s">
        <v>1</v>
      </c>
      <c r="Z7" s="329" t="s">
        <v>1</v>
      </c>
      <c r="AA7" s="329" t="s">
        <v>1</v>
      </c>
      <c r="AB7" s="329" t="s">
        <v>1</v>
      </c>
      <c r="AC7" s="320" t="s">
        <v>8</v>
      </c>
      <c r="AD7" s="331" t="s">
        <v>1</v>
      </c>
      <c r="AE7" s="99"/>
    </row>
    <row r="8" spans="1:31" x14ac:dyDescent="0.25">
      <c r="A8" s="30" t="s">
        <v>40</v>
      </c>
      <c r="B8" s="30"/>
      <c r="C8" s="35">
        <f>_xlfn.STDEV.S(I19:I23)</f>
        <v>26.273560854973578</v>
      </c>
      <c r="D8" s="301"/>
      <c r="E8" s="302"/>
      <c r="F8" s="301"/>
      <c r="G8" s="302"/>
      <c r="H8" s="301"/>
      <c r="I8" s="302"/>
      <c r="J8" s="30"/>
      <c r="S8" s="332" t="s">
        <v>18</v>
      </c>
      <c r="T8" s="329" t="s">
        <v>19</v>
      </c>
      <c r="U8" s="329"/>
      <c r="V8" s="329"/>
      <c r="W8" s="329"/>
      <c r="X8" s="329"/>
      <c r="Y8" s="329" t="s">
        <v>1</v>
      </c>
      <c r="Z8" s="329" t="s">
        <v>1</v>
      </c>
      <c r="AA8" s="329" t="s">
        <v>1</v>
      </c>
      <c r="AB8" s="329" t="s">
        <v>1</v>
      </c>
      <c r="AC8" s="320" t="s">
        <v>20</v>
      </c>
      <c r="AD8" s="331" t="s">
        <v>1</v>
      </c>
      <c r="AE8" s="99"/>
    </row>
    <row r="9" spans="1:31" x14ac:dyDescent="0.25">
      <c r="A9" s="30" t="s">
        <v>42</v>
      </c>
      <c r="B9" s="30"/>
      <c r="C9" s="36">
        <f>(C8/C7)*100</f>
        <v>5.1804589263832224</v>
      </c>
      <c r="D9" s="301"/>
      <c r="E9" s="303"/>
      <c r="F9" s="121" t="s">
        <v>45</v>
      </c>
      <c r="G9" s="97"/>
      <c r="H9" s="108"/>
      <c r="I9" s="303"/>
      <c r="J9" s="30"/>
      <c r="K9" s="94"/>
      <c r="N9"/>
      <c r="O9"/>
      <c r="S9" s="332" t="s">
        <v>21</v>
      </c>
      <c r="T9" s="329" t="s">
        <v>22</v>
      </c>
      <c r="U9" s="329"/>
      <c r="V9" s="329"/>
      <c r="W9" s="329"/>
      <c r="X9" s="329"/>
      <c r="Y9" s="329" t="s">
        <v>1</v>
      </c>
      <c r="Z9" s="329" t="s">
        <v>1</v>
      </c>
      <c r="AA9" s="329" t="s">
        <v>1</v>
      </c>
      <c r="AB9" s="329" t="s">
        <v>1</v>
      </c>
      <c r="AC9" s="320" t="s">
        <v>20</v>
      </c>
      <c r="AD9" s="331" t="s">
        <v>1</v>
      </c>
      <c r="AE9" s="99"/>
    </row>
    <row r="10" spans="1:31" x14ac:dyDescent="0.25">
      <c r="A10" s="30" t="s">
        <v>44</v>
      </c>
      <c r="B10" s="30"/>
      <c r="C10" s="59" t="str">
        <f>IF(C9&gt;25,"Mediana","Média")</f>
        <v>Média</v>
      </c>
      <c r="D10" s="301"/>
      <c r="E10" s="298"/>
      <c r="F10" s="98"/>
      <c r="G10" s="98"/>
      <c r="H10" s="108"/>
      <c r="I10" s="298"/>
      <c r="J10" s="30"/>
      <c r="P10" s="99"/>
      <c r="Q10" s="99"/>
      <c r="R10" s="99"/>
      <c r="S10" s="332" t="s">
        <v>24</v>
      </c>
      <c r="T10" s="329" t="s">
        <v>25</v>
      </c>
      <c r="U10" s="329"/>
      <c r="V10" s="329"/>
      <c r="W10" s="329"/>
      <c r="X10" s="329"/>
      <c r="Y10" s="329"/>
      <c r="Z10" s="329" t="s">
        <v>1</v>
      </c>
      <c r="AA10" s="329" t="s">
        <v>1</v>
      </c>
      <c r="AB10" s="329" t="s">
        <v>1</v>
      </c>
      <c r="AC10" s="320" t="s">
        <v>8</v>
      </c>
      <c r="AD10" s="331"/>
      <c r="AE10" s="99"/>
    </row>
    <row r="11" spans="1:31" x14ac:dyDescent="0.25">
      <c r="A11" s="30" t="s">
        <v>47</v>
      </c>
      <c r="B11" s="30"/>
      <c r="C11" s="35">
        <f>MIN(I19:I23)</f>
        <v>499</v>
      </c>
      <c r="D11" s="301"/>
      <c r="E11" s="302"/>
      <c r="F11" s="100">
        <v>0.25</v>
      </c>
      <c r="G11" s="97" t="s">
        <v>179</v>
      </c>
      <c r="H11" s="108"/>
      <c r="I11" s="302"/>
      <c r="J11" s="30"/>
      <c r="P11" s="99"/>
      <c r="Q11" s="99"/>
      <c r="R11" s="99"/>
      <c r="S11" s="332" t="s">
        <v>26</v>
      </c>
      <c r="T11" s="329" t="s">
        <v>27</v>
      </c>
      <c r="U11" s="329"/>
      <c r="V11" s="329"/>
      <c r="W11" s="329" t="s">
        <v>1</v>
      </c>
      <c r="X11" s="329" t="s">
        <v>1</v>
      </c>
      <c r="Y11" s="329" t="s">
        <v>1</v>
      </c>
      <c r="Z11" s="329" t="s">
        <v>1</v>
      </c>
      <c r="AA11" s="329" t="s">
        <v>1</v>
      </c>
      <c r="AB11" s="329" t="s">
        <v>1</v>
      </c>
      <c r="AC11" s="320" t="s">
        <v>8</v>
      </c>
      <c r="AD11" s="331" t="s">
        <v>1</v>
      </c>
      <c r="AE11" s="99"/>
    </row>
    <row r="12" spans="1:31" x14ac:dyDescent="0.25">
      <c r="A12"/>
      <c r="D12" s="300"/>
      <c r="E12" s="300"/>
      <c r="F12" s="98"/>
      <c r="G12" s="97" t="s">
        <v>180</v>
      </c>
      <c r="H12" s="108"/>
      <c r="I12" s="300"/>
      <c r="J12"/>
      <c r="P12" s="99"/>
      <c r="Q12" s="99"/>
      <c r="R12" s="99"/>
      <c r="S12" s="332" t="s">
        <v>28</v>
      </c>
      <c r="T12" s="329" t="s">
        <v>29</v>
      </c>
      <c r="U12" s="329"/>
      <c r="V12" s="329"/>
      <c r="W12" s="329"/>
      <c r="X12" s="329"/>
      <c r="Y12" s="329"/>
      <c r="Z12" s="329"/>
      <c r="AA12" s="329"/>
      <c r="AB12" s="329" t="s">
        <v>1</v>
      </c>
      <c r="AC12" s="320" t="s">
        <v>20</v>
      </c>
      <c r="AD12" s="331" t="s">
        <v>1</v>
      </c>
      <c r="AE12" s="99"/>
    </row>
    <row r="13" spans="1:31" x14ac:dyDescent="0.25">
      <c r="A13" s="83"/>
      <c r="B13" s="84"/>
      <c r="D13" s="83"/>
      <c r="E13" s="300"/>
      <c r="F13" s="98"/>
      <c r="G13" s="98"/>
      <c r="H13" s="108"/>
      <c r="I13" s="300"/>
      <c r="J13" s="83"/>
      <c r="P13" s="99"/>
      <c r="Q13" s="99"/>
      <c r="R13" s="99"/>
      <c r="S13" s="332" t="s">
        <v>34</v>
      </c>
      <c r="T13" s="329" t="s">
        <v>35</v>
      </c>
      <c r="U13" s="329"/>
      <c r="V13" s="329"/>
      <c r="W13" s="329"/>
      <c r="X13" s="329"/>
      <c r="Y13" s="329"/>
      <c r="Z13" s="329"/>
      <c r="AA13" s="329"/>
      <c r="AB13" s="329" t="s">
        <v>1</v>
      </c>
      <c r="AC13" s="320" t="s">
        <v>8</v>
      </c>
      <c r="AD13" s="331" t="s">
        <v>1</v>
      </c>
      <c r="AE13" s="99"/>
    </row>
    <row r="14" spans="1:31" ht="38.25" customHeight="1" x14ac:dyDescent="0.25">
      <c r="A14" s="30"/>
      <c r="B14" s="30"/>
      <c r="C14" s="35"/>
      <c r="D14" s="30"/>
      <c r="E14" s="302"/>
      <c r="F14" s="301"/>
      <c r="G14" s="302"/>
      <c r="H14" s="301"/>
      <c r="I14" s="302"/>
      <c r="J14" s="30"/>
      <c r="P14" s="99"/>
      <c r="Q14" s="99"/>
      <c r="R14" s="99"/>
      <c r="S14" s="339" t="s">
        <v>38</v>
      </c>
      <c r="T14" s="511" t="s">
        <v>39</v>
      </c>
      <c r="U14" s="511"/>
      <c r="V14" s="511"/>
      <c r="W14" s="511"/>
      <c r="X14" s="511"/>
      <c r="Y14" s="511"/>
      <c r="Z14" s="511"/>
      <c r="AA14" s="511"/>
      <c r="AB14" s="512"/>
      <c r="AC14" s="320" t="s">
        <v>20</v>
      </c>
      <c r="AD14" s="331" t="s">
        <v>1</v>
      </c>
      <c r="AE14" s="99"/>
    </row>
    <row r="15" spans="1:31" ht="36" customHeight="1" x14ac:dyDescent="0.25">
      <c r="F15"/>
      <c r="G15"/>
      <c r="H15"/>
      <c r="I15"/>
      <c r="J15"/>
      <c r="K15"/>
      <c r="L15"/>
      <c r="M15"/>
      <c r="N15"/>
      <c r="O15"/>
      <c r="S15" s="333" t="s">
        <v>1</v>
      </c>
      <c r="T15" s="338"/>
      <c r="U15" s="338"/>
      <c r="V15" s="338"/>
      <c r="W15" s="338"/>
      <c r="X15" s="338"/>
      <c r="Y15" s="338"/>
      <c r="Z15" s="338"/>
      <c r="AA15" s="338"/>
      <c r="AB15" s="338"/>
      <c r="AC15" s="329" t="s">
        <v>1</v>
      </c>
      <c r="AD15" s="331" t="s">
        <v>1</v>
      </c>
    </row>
    <row r="16" spans="1:31" ht="15" customHeight="1" x14ac:dyDescent="0.25">
      <c r="A16" s="446" t="s">
        <v>55</v>
      </c>
      <c r="B16" s="440" t="s">
        <v>56</v>
      </c>
      <c r="C16" s="440" t="s">
        <v>57</v>
      </c>
      <c r="D16" s="440" t="s">
        <v>58</v>
      </c>
      <c r="E16" s="440" t="s">
        <v>59</v>
      </c>
      <c r="F16" s="440" t="s">
        <v>60</v>
      </c>
      <c r="G16" s="440" t="s">
        <v>61</v>
      </c>
      <c r="H16" s="454" t="s">
        <v>62</v>
      </c>
      <c r="I16" s="442" t="s">
        <v>63</v>
      </c>
      <c r="J16" s="442" t="s">
        <v>64</v>
      </c>
      <c r="K16" s="444" t="s">
        <v>146</v>
      </c>
      <c r="L16" s="444" t="s">
        <v>147</v>
      </c>
      <c r="M16" s="444" t="s">
        <v>67</v>
      </c>
      <c r="N16" s="444" t="s">
        <v>68</v>
      </c>
      <c r="O16" s="444"/>
      <c r="P16" s="442" t="s">
        <v>69</v>
      </c>
      <c r="Q16" s="453"/>
      <c r="S16" s="333" t="s">
        <v>43</v>
      </c>
      <c r="T16" s="330"/>
      <c r="U16" s="330"/>
      <c r="V16" s="329" t="s">
        <v>1</v>
      </c>
      <c r="W16" s="329" t="s">
        <v>1</v>
      </c>
      <c r="X16" s="329" t="s">
        <v>1</v>
      </c>
      <c r="Y16" s="329" t="s">
        <v>1</v>
      </c>
      <c r="Z16" s="329" t="s">
        <v>1</v>
      </c>
      <c r="AA16" s="329" t="s">
        <v>1</v>
      </c>
      <c r="AB16" s="329" t="s">
        <v>1</v>
      </c>
      <c r="AC16" s="329" t="s">
        <v>1</v>
      </c>
      <c r="AD16" s="331" t="s">
        <v>1</v>
      </c>
    </row>
    <row r="17" spans="1:30" s="6" customFormat="1" ht="18.75" customHeight="1" x14ac:dyDescent="0.25">
      <c r="A17" s="447"/>
      <c r="B17" s="441"/>
      <c r="C17" s="441"/>
      <c r="D17" s="441"/>
      <c r="E17" s="441"/>
      <c r="F17" s="441"/>
      <c r="G17" s="441"/>
      <c r="H17" s="455"/>
      <c r="I17" s="443"/>
      <c r="J17" s="443"/>
      <c r="K17" s="445"/>
      <c r="L17" s="445"/>
      <c r="M17" s="510"/>
      <c r="N17" s="510"/>
      <c r="O17" s="510"/>
      <c r="P17" s="258" t="s">
        <v>70</v>
      </c>
      <c r="Q17" s="259" t="s">
        <v>71</v>
      </c>
      <c r="S17" s="334" t="s">
        <v>46</v>
      </c>
      <c r="T17" s="329"/>
      <c r="U17" s="329"/>
      <c r="V17" s="329"/>
      <c r="W17" s="329"/>
      <c r="X17" s="329"/>
      <c r="Y17" s="329"/>
      <c r="Z17" s="329"/>
      <c r="AA17" s="329"/>
      <c r="AB17" s="329" t="s">
        <v>1</v>
      </c>
      <c r="AC17" s="329" t="s">
        <v>1</v>
      </c>
      <c r="AD17" s="331" t="s">
        <v>1</v>
      </c>
    </row>
    <row r="18" spans="1:30" ht="58.5" customHeight="1" x14ac:dyDescent="0.25">
      <c r="A18" s="369">
        <v>14</v>
      </c>
      <c r="B18" s="362" t="s">
        <v>217</v>
      </c>
      <c r="C18" s="365" t="s">
        <v>57</v>
      </c>
      <c r="D18" s="365">
        <v>4</v>
      </c>
      <c r="E18" s="81" t="s">
        <v>181</v>
      </c>
      <c r="F18" s="167" t="s">
        <v>151</v>
      </c>
      <c r="G18" s="304" t="s">
        <v>182</v>
      </c>
      <c r="H18" s="304" t="s">
        <v>86</v>
      </c>
      <c r="I18" s="305">
        <v>400</v>
      </c>
      <c r="J18" s="472">
        <f>AVERAGE(I18:I23)</f>
        <v>507.16666666666669</v>
      </c>
      <c r="K18" s="476">
        <f>J18*1.3</f>
        <v>659.31666666666672</v>
      </c>
      <c r="L18" s="479">
        <f>70%*J18</f>
        <v>355.01666666666665</v>
      </c>
      <c r="M18" s="248" t="str">
        <f>IF(I18&gt;K$18,"EXCESSIVAMENTE ELEVADO",IF(I18&lt;L$18,"INEXEQUÍVEL","VÁLIDO"))</f>
        <v>VÁLIDO</v>
      </c>
      <c r="N18" s="251"/>
      <c r="O18" s="257"/>
      <c r="P18" s="450">
        <f>TRUNC(AVERAGE(I18:I23),2)</f>
        <v>507.16</v>
      </c>
      <c r="Q18" s="457">
        <f>D18*P18</f>
        <v>2028.64</v>
      </c>
      <c r="S18" s="334" t="s">
        <v>48</v>
      </c>
      <c r="T18" s="329"/>
      <c r="U18" s="329"/>
      <c r="V18" s="329"/>
      <c r="W18" s="329"/>
      <c r="X18" s="329"/>
      <c r="Y18" s="329"/>
      <c r="Z18" s="329"/>
      <c r="AA18" s="329"/>
      <c r="AB18" s="329" t="s">
        <v>1</v>
      </c>
      <c r="AC18" s="329" t="s">
        <v>1</v>
      </c>
      <c r="AD18" s="331" t="s">
        <v>1</v>
      </c>
    </row>
    <row r="19" spans="1:30" ht="58.5" customHeight="1" x14ac:dyDescent="0.25">
      <c r="A19" s="369"/>
      <c r="B19" s="362"/>
      <c r="C19" s="365"/>
      <c r="D19" s="365"/>
      <c r="E19" s="125" t="s">
        <v>183</v>
      </c>
      <c r="F19" s="164" t="s">
        <v>75</v>
      </c>
      <c r="G19" s="233" t="s">
        <v>173</v>
      </c>
      <c r="H19" s="208" t="s">
        <v>184</v>
      </c>
      <c r="I19" s="273">
        <v>501</v>
      </c>
      <c r="J19" s="472"/>
      <c r="K19" s="476"/>
      <c r="L19" s="479"/>
      <c r="M19" s="219" t="str">
        <f>IF(I19&gt;K$18,"EXCESSIVAMENTE ELEVADO",IF(I19&lt;L$18,"INEXEQUÍVEL","VÁLIDO"))</f>
        <v>VÁLIDO</v>
      </c>
      <c r="N19" s="215"/>
      <c r="O19" s="220"/>
      <c r="P19" s="450"/>
      <c r="Q19" s="457"/>
      <c r="S19" s="513" t="s">
        <v>50</v>
      </c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346"/>
    </row>
    <row r="20" spans="1:30" ht="58.5" customHeight="1" x14ac:dyDescent="0.25">
      <c r="A20" s="369"/>
      <c r="B20" s="362"/>
      <c r="C20" s="365"/>
      <c r="D20" s="365"/>
      <c r="E20" s="81" t="s">
        <v>185</v>
      </c>
      <c r="F20" s="306" t="s">
        <v>151</v>
      </c>
      <c r="G20" s="307" t="s">
        <v>186</v>
      </c>
      <c r="H20" s="308" t="s">
        <v>86</v>
      </c>
      <c r="I20" s="273">
        <v>543</v>
      </c>
      <c r="J20" s="472"/>
      <c r="K20" s="476"/>
      <c r="L20" s="479"/>
      <c r="M20" s="221" t="str">
        <f>IF(I20&gt;K$18,"EXCESSIVAMENTE ELEVADO",IF(I20&lt;L$18,"INEXEQUÍVEL","VÁLIDO"))</f>
        <v>VÁLIDO</v>
      </c>
      <c r="N20" s="215"/>
      <c r="O20" s="220"/>
      <c r="P20" s="450"/>
      <c r="Q20" s="457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</row>
    <row r="21" spans="1:30" ht="63.75" customHeight="1" x14ac:dyDescent="0.25">
      <c r="A21" s="370"/>
      <c r="B21" s="363"/>
      <c r="C21" s="366"/>
      <c r="D21" s="366"/>
      <c r="E21" s="309" t="s">
        <v>87</v>
      </c>
      <c r="F21" s="125" t="s">
        <v>88</v>
      </c>
      <c r="G21" s="125" t="s">
        <v>187</v>
      </c>
      <c r="H21" s="134" t="s">
        <v>111</v>
      </c>
      <c r="I21" s="49">
        <v>550</v>
      </c>
      <c r="J21" s="472"/>
      <c r="K21" s="476"/>
      <c r="L21" s="479"/>
      <c r="M21" s="222" t="str">
        <f>IF(I21&gt;K$18,"EXCESSIVAMENTE ELEVADO",IF(I21&lt;L$18,"Inexequível","VÁLIDO"))</f>
        <v>VÁLIDO</v>
      </c>
      <c r="N21" s="202"/>
      <c r="O21" s="223"/>
      <c r="P21" s="450"/>
      <c r="Q21" s="457"/>
      <c r="S21" s="341" t="s">
        <v>1</v>
      </c>
      <c r="T21" s="342" t="s">
        <v>1</v>
      </c>
      <c r="U21" s="342" t="s">
        <v>1</v>
      </c>
      <c r="V21" s="342" t="s">
        <v>1</v>
      </c>
      <c r="W21" s="342" t="s">
        <v>1</v>
      </c>
      <c r="X21" s="342" t="s">
        <v>1</v>
      </c>
      <c r="Y21" s="342" t="s">
        <v>1</v>
      </c>
      <c r="Z21" s="342" t="s">
        <v>1</v>
      </c>
      <c r="AA21" s="342" t="s">
        <v>1</v>
      </c>
      <c r="AB21" s="342" t="s">
        <v>1</v>
      </c>
      <c r="AC21" s="342" t="s">
        <v>1</v>
      </c>
      <c r="AD21" s="342" t="s">
        <v>1</v>
      </c>
    </row>
    <row r="22" spans="1:30" ht="76.5" customHeight="1" x14ac:dyDescent="0.25">
      <c r="A22" s="371"/>
      <c r="B22" s="364"/>
      <c r="C22" s="367"/>
      <c r="D22" s="367"/>
      <c r="E22" s="125" t="s">
        <v>188</v>
      </c>
      <c r="F22" s="28" t="s">
        <v>75</v>
      </c>
      <c r="G22" s="131" t="s">
        <v>189</v>
      </c>
      <c r="H22" s="28" t="s">
        <v>184</v>
      </c>
      <c r="I22" s="49">
        <v>499</v>
      </c>
      <c r="J22" s="472"/>
      <c r="K22" s="476"/>
      <c r="L22" s="479"/>
      <c r="M22" s="222" t="str">
        <f>IF(I22&gt;K$18,"EXCESSIVAMENTE ELEVADO",IF(I22&lt;L$18,"Inexequível","VÁLIDO"))</f>
        <v>VÁLIDO</v>
      </c>
      <c r="N22" s="202"/>
      <c r="O22" s="223"/>
      <c r="P22" s="450"/>
      <c r="Q22" s="457"/>
    </row>
    <row r="23" spans="1:30" ht="59.25" customHeight="1" thickBot="1" x14ac:dyDescent="0.3">
      <c r="A23" s="371"/>
      <c r="B23" s="364"/>
      <c r="C23" s="367"/>
      <c r="D23" s="367"/>
      <c r="E23" s="129" t="s">
        <v>190</v>
      </c>
      <c r="F23" s="130" t="s">
        <v>75</v>
      </c>
      <c r="G23" s="129" t="s">
        <v>135</v>
      </c>
      <c r="H23" s="134" t="s">
        <v>216</v>
      </c>
      <c r="I23" s="41">
        <v>550</v>
      </c>
      <c r="J23" s="472"/>
      <c r="K23" s="476"/>
      <c r="L23" s="479"/>
      <c r="M23" s="523" t="str">
        <f>IF(I23&gt;K$18,"EXCESSIVAMENTE ELEVADO",IF(I23&lt;L$18,"Inexequível","VÁLIDO"))</f>
        <v>VÁLIDO</v>
      </c>
      <c r="N23" s="215"/>
      <c r="O23" s="220"/>
      <c r="P23" s="450"/>
      <c r="Q23" s="457"/>
    </row>
    <row r="24" spans="1:30" ht="22.9" customHeight="1" thickBot="1" x14ac:dyDescent="0.3">
      <c r="A24" s="524" t="s">
        <v>137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6"/>
      <c r="Q24" s="527">
        <f>SUM(Q18:Q23)</f>
        <v>2028.64</v>
      </c>
    </row>
    <row r="28" spans="1:30" s="13" customFormat="1" x14ac:dyDescent="0.25">
      <c r="A28" s="32"/>
      <c r="B28" s="37"/>
      <c r="C28" s="32"/>
      <c r="D28" s="32"/>
      <c r="E28" s="39"/>
      <c r="F28" s="39"/>
      <c r="G28" s="38"/>
      <c r="H28" s="38"/>
      <c r="I28" s="32"/>
      <c r="J28" s="32"/>
      <c r="P28"/>
      <c r="Q28"/>
      <c r="R28"/>
      <c r="S28"/>
      <c r="T28"/>
      <c r="U28"/>
      <c r="V28"/>
      <c r="W28"/>
      <c r="X28"/>
      <c r="Y28"/>
    </row>
    <row r="29" spans="1:30" s="13" customFormat="1" x14ac:dyDescent="0.25">
      <c r="A29" s="32"/>
      <c r="B29" s="37"/>
      <c r="C29" s="32"/>
      <c r="D29" s="32"/>
      <c r="E29" s="39"/>
      <c r="F29" s="39"/>
      <c r="G29" s="38"/>
      <c r="H29" s="38"/>
      <c r="I29" s="32"/>
      <c r="J29" s="32"/>
      <c r="P29"/>
      <c r="Q29"/>
      <c r="R29"/>
      <c r="S29"/>
      <c r="T29"/>
      <c r="U29"/>
      <c r="V29"/>
      <c r="W29"/>
      <c r="X29"/>
      <c r="Y29"/>
    </row>
    <row r="30" spans="1:30" s="13" customFormat="1" x14ac:dyDescent="0.25">
      <c r="A30" s="32"/>
      <c r="B30" s="37"/>
      <c r="C30" s="32"/>
      <c r="D30" s="32"/>
      <c r="E30" s="39"/>
      <c r="F30" s="39"/>
      <c r="G30" s="38"/>
      <c r="H30" s="38"/>
      <c r="I30" s="32"/>
      <c r="J30" s="32"/>
      <c r="P30"/>
      <c r="Q30"/>
      <c r="R30"/>
      <c r="S30"/>
      <c r="T30"/>
      <c r="U30"/>
      <c r="V30"/>
      <c r="W30"/>
      <c r="X30"/>
      <c r="Y30"/>
    </row>
    <row r="31" spans="1:30" s="13" customFormat="1" x14ac:dyDescent="0.25">
      <c r="A31" s="32"/>
      <c r="B31" s="37"/>
      <c r="C31" s="32"/>
      <c r="D31" s="32"/>
      <c r="E31" s="39"/>
      <c r="F31" s="39"/>
      <c r="G31" s="38"/>
      <c r="H31" s="38"/>
      <c r="I31" s="32"/>
      <c r="J31" s="32"/>
      <c r="P31"/>
      <c r="Q31"/>
      <c r="R31"/>
      <c r="S31"/>
      <c r="T31"/>
      <c r="U31"/>
      <c r="V31"/>
      <c r="W31"/>
      <c r="X31"/>
      <c r="Y31"/>
    </row>
  </sheetData>
  <mergeCells count="29">
    <mergeCell ref="T14:AB14"/>
    <mergeCell ref="S19:AC19"/>
    <mergeCell ref="A24:P24"/>
    <mergeCell ref="G6:N6"/>
    <mergeCell ref="P16:Q16"/>
    <mergeCell ref="A18:A23"/>
    <mergeCell ref="B18:B23"/>
    <mergeCell ref="C18:C23"/>
    <mergeCell ref="D18:D23"/>
    <mergeCell ref="J18:J23"/>
    <mergeCell ref="K18:K23"/>
    <mergeCell ref="L18:L23"/>
    <mergeCell ref="P18:P23"/>
    <mergeCell ref="Q18:Q23"/>
    <mergeCell ref="I16:I17"/>
    <mergeCell ref="J16:J17"/>
    <mergeCell ref="K16:K17"/>
    <mergeCell ref="L16:L17"/>
    <mergeCell ref="M16:M17"/>
    <mergeCell ref="N16:O17"/>
    <mergeCell ref="A1:P1"/>
    <mergeCell ref="A16:A17"/>
    <mergeCell ref="B16:B17"/>
    <mergeCell ref="C16:C17"/>
    <mergeCell ref="D16:D17"/>
    <mergeCell ref="E16:E17"/>
    <mergeCell ref="F16:F17"/>
    <mergeCell ref="G16:G17"/>
    <mergeCell ref="H16:H17"/>
  </mergeCells>
  <conditionalFormatting sqref="M16:M17 M21:M23">
    <cfRule type="containsText" dxfId="49" priority="302" operator="containsText" text="Excessivamente elevado">
      <formula>NOT(ISERROR(SEARCH("Excessivamente elevado",M16)))</formula>
    </cfRule>
  </conditionalFormatting>
  <conditionalFormatting sqref="M21:M23">
    <cfRule type="cellIs" dxfId="48" priority="300" operator="lessThan">
      <formula>"K$25"</formula>
    </cfRule>
    <cfRule type="cellIs" dxfId="47" priority="301" operator="greaterThan">
      <formula>"J$25"</formula>
    </cfRule>
  </conditionalFormatting>
  <conditionalFormatting sqref="M21:M23">
    <cfRule type="cellIs" dxfId="46" priority="298" operator="lessThan">
      <formula>"K$25"</formula>
    </cfRule>
    <cfRule type="cellIs" dxfId="45" priority="299" operator="greaterThan">
      <formula>"J&amp;25"</formula>
    </cfRule>
  </conditionalFormatting>
  <conditionalFormatting sqref="N16">
    <cfRule type="containsText" dxfId="44" priority="297" operator="containsText" text="Excessivamente elevado">
      <formula>NOT(ISERROR(SEARCH("Excessivamente elevado",N16)))</formula>
    </cfRule>
  </conditionalFormatting>
  <conditionalFormatting sqref="N23">
    <cfRule type="containsText" dxfId="43" priority="245" operator="containsText" text="Excessivamente elevado">
      <formula>NOT(ISERROR(SEARCH("Excessivamente elevado",N23)))</formula>
    </cfRule>
  </conditionalFormatting>
  <conditionalFormatting sqref="N23">
    <cfRule type="cellIs" dxfId="42" priority="243" operator="lessThan">
      <formula>"K$25"</formula>
    </cfRule>
    <cfRule type="cellIs" dxfId="41" priority="244" operator="greaterThan">
      <formula>"J$25"</formula>
    </cfRule>
  </conditionalFormatting>
  <conditionalFormatting sqref="N23">
    <cfRule type="cellIs" dxfId="40" priority="241" operator="lessThan">
      <formula>"K$25"</formula>
    </cfRule>
    <cfRule type="cellIs" dxfId="39" priority="242" operator="greaterThan">
      <formula>"J&amp;25"</formula>
    </cfRule>
  </conditionalFormatting>
  <conditionalFormatting sqref="N23">
    <cfRule type="containsText" priority="246" operator="containsText" text="Excessivamente elevado">
      <formula>NOT(ISERROR(SEARCH("Excessivamente elevado",N23)))</formula>
    </cfRule>
    <cfRule type="containsText" dxfId="38" priority="247" operator="containsText" text="Válido">
      <formula>NOT(ISERROR(SEARCH("Válido",N23)))</formula>
    </cfRule>
    <cfRule type="containsText" dxfId="37" priority="248" operator="containsText" text="Inexequível">
      <formula>NOT(ISERROR(SEARCH("Inexequível",N23)))</formula>
    </cfRule>
    <cfRule type="aboveAverage" dxfId="36" priority="249" aboveAverage="0"/>
  </conditionalFormatting>
  <conditionalFormatting sqref="N19:N20">
    <cfRule type="containsText" dxfId="35" priority="236" operator="containsText" text="Excessivamente elevado">
      <formula>NOT(ISERROR(SEARCH("Excessivamente elevado",N19)))</formula>
    </cfRule>
  </conditionalFormatting>
  <conditionalFormatting sqref="N19:N20">
    <cfRule type="cellIs" dxfId="34" priority="234" operator="lessThan">
      <formula>"K$25"</formula>
    </cfRule>
    <cfRule type="cellIs" dxfId="33" priority="235" operator="greaterThan">
      <formula>"J$25"</formula>
    </cfRule>
  </conditionalFormatting>
  <conditionalFormatting sqref="N19:N20">
    <cfRule type="cellIs" dxfId="32" priority="232" operator="lessThan">
      <formula>"K$25"</formula>
    </cfRule>
    <cfRule type="cellIs" dxfId="31" priority="233" operator="greaterThan">
      <formula>"J&amp;25"</formula>
    </cfRule>
  </conditionalFormatting>
  <conditionalFormatting sqref="N19:N20">
    <cfRule type="containsText" priority="237" operator="containsText" text="Excessivamente elevado">
      <formula>NOT(ISERROR(SEARCH("Excessivamente elevado",N19)))</formula>
    </cfRule>
    <cfRule type="containsText" dxfId="30" priority="238" operator="containsText" text="Válido">
      <formula>NOT(ISERROR(SEARCH("Válido",N19)))</formula>
    </cfRule>
    <cfRule type="containsText" dxfId="29" priority="239" operator="containsText" text="Inexequível">
      <formula>NOT(ISERROR(SEARCH("Inexequível",N19)))</formula>
    </cfRule>
    <cfRule type="aboveAverage" dxfId="28" priority="240" aboveAverage="0"/>
  </conditionalFormatting>
  <conditionalFormatting sqref="N21:N22">
    <cfRule type="containsText" dxfId="27" priority="213" operator="containsText" text="Excessivamente elevado">
      <formula>NOT(ISERROR(SEARCH("Excessivamente elevado",N21)))</formula>
    </cfRule>
  </conditionalFormatting>
  <conditionalFormatting sqref="N21:N22">
    <cfRule type="cellIs" dxfId="26" priority="211" operator="lessThan">
      <formula>"K$25"</formula>
    </cfRule>
    <cfRule type="cellIs" dxfId="25" priority="212" operator="greaterThan">
      <formula>"J$25"</formula>
    </cfRule>
  </conditionalFormatting>
  <conditionalFormatting sqref="N21:N22">
    <cfRule type="cellIs" dxfId="24" priority="209" operator="lessThan">
      <formula>"K$25"</formula>
    </cfRule>
    <cfRule type="cellIs" dxfId="23" priority="210" operator="greaterThan">
      <formula>"J&amp;25"</formula>
    </cfRule>
  </conditionalFormatting>
  <conditionalFormatting sqref="N21:N22">
    <cfRule type="containsText" priority="214" operator="containsText" text="Excessivamente elevado">
      <formula>NOT(ISERROR(SEARCH("Excessivamente elevado",N21)))</formula>
    </cfRule>
    <cfRule type="containsText" dxfId="22" priority="215" operator="containsText" text="Válido">
      <formula>NOT(ISERROR(SEARCH("Válido",N21)))</formula>
    </cfRule>
    <cfRule type="containsText" dxfId="21" priority="216" operator="containsText" text="Inexequível">
      <formula>NOT(ISERROR(SEARCH("Inexequível",N21)))</formula>
    </cfRule>
    <cfRule type="aboveAverage" dxfId="20" priority="217" aboveAverage="0"/>
  </conditionalFormatting>
  <conditionalFormatting sqref="K5:M5">
    <cfRule type="containsText" dxfId="19" priority="190" operator="containsText" text="Excessivamente elevado">
      <formula>NOT(ISERROR(SEARCH("Excessivamente elevado",K5)))</formula>
    </cfRule>
  </conditionalFormatting>
  <conditionalFormatting sqref="M18:M20">
    <cfRule type="containsText" dxfId="18" priority="185" operator="containsText" text="Excessivamente elevado">
      <formula>NOT(ISERROR(SEARCH("Excessivamente elevado",M18)))</formula>
    </cfRule>
  </conditionalFormatting>
  <conditionalFormatting sqref="M18:M20">
    <cfRule type="cellIs" dxfId="17" priority="183" operator="lessThan">
      <formula>"K$25"</formula>
    </cfRule>
    <cfRule type="cellIs" dxfId="16" priority="184" operator="greaterThan">
      <formula>"J$25"</formula>
    </cfRule>
  </conditionalFormatting>
  <conditionalFormatting sqref="M18:M20">
    <cfRule type="cellIs" dxfId="15" priority="181" operator="lessThan">
      <formula>"K$25"</formula>
    </cfRule>
    <cfRule type="cellIs" dxfId="14" priority="182" operator="greaterThan">
      <formula>"J&amp;25"</formula>
    </cfRule>
  </conditionalFormatting>
  <conditionalFormatting sqref="M18:M20">
    <cfRule type="containsText" priority="186" operator="containsText" text="Excessivamente elevado">
      <formula>NOT(ISERROR(SEARCH("Excessivamente elevado",M18)))</formula>
    </cfRule>
    <cfRule type="containsText" dxfId="13" priority="187" operator="containsText" text="Válido">
      <formula>NOT(ISERROR(SEARCH("Válido",M18)))</formula>
    </cfRule>
    <cfRule type="containsText" dxfId="12" priority="188" operator="containsText" text="Inexequível">
      <formula>NOT(ISERROR(SEARCH("Inexequível",M18)))</formula>
    </cfRule>
    <cfRule type="aboveAverage" dxfId="11" priority="189" aboveAverage="0"/>
  </conditionalFormatting>
  <conditionalFormatting sqref="N18">
    <cfRule type="containsText" dxfId="10" priority="176" operator="containsText" text="Excessivamente elevado">
      <formula>NOT(ISERROR(SEARCH("Excessivamente elevado",N18)))</formula>
    </cfRule>
  </conditionalFormatting>
  <conditionalFormatting sqref="N18">
    <cfRule type="cellIs" dxfId="9" priority="174" operator="lessThan">
      <formula>"K$25"</formula>
    </cfRule>
    <cfRule type="cellIs" dxfId="8" priority="175" operator="greaterThan">
      <formula>"J$25"</formula>
    </cfRule>
  </conditionalFormatting>
  <conditionalFormatting sqref="N18">
    <cfRule type="cellIs" dxfId="7" priority="172" operator="lessThan">
      <formula>"K$25"</formula>
    </cfRule>
    <cfRule type="cellIs" dxfId="6" priority="173" operator="greaterThan">
      <formula>"J&amp;25"</formula>
    </cfRule>
  </conditionalFormatting>
  <conditionalFormatting sqref="N18">
    <cfRule type="containsText" priority="177" operator="containsText" text="Excessivamente elevado">
      <formula>NOT(ISERROR(SEARCH("Excessivamente elevado",N18)))</formula>
    </cfRule>
    <cfRule type="containsText" dxfId="5" priority="178" operator="containsText" text="Válido">
      <formula>NOT(ISERROR(SEARCH("Válido",N18)))</formula>
    </cfRule>
    <cfRule type="containsText" dxfId="4" priority="179" operator="containsText" text="Inexequível">
      <formula>NOT(ISERROR(SEARCH("Inexequível",N18)))</formula>
    </cfRule>
    <cfRule type="aboveAverage" dxfId="3" priority="180" aboveAverage="0"/>
  </conditionalFormatting>
  <conditionalFormatting sqref="M21:M23">
    <cfRule type="containsText" priority="3656" operator="containsText" text="Excessivamente elevado">
      <formula>NOT(ISERROR(SEARCH("Excessivamente elevado",M21)))</formula>
    </cfRule>
    <cfRule type="containsText" dxfId="2" priority="3657" operator="containsText" text="Válido">
      <formula>NOT(ISERROR(SEARCH("Válido",M21)))</formula>
    </cfRule>
    <cfRule type="containsText" dxfId="1" priority="3658" operator="containsText" text="Inexequível">
      <formula>NOT(ISERROR(SEARCH("Inexequível",M21)))</formula>
    </cfRule>
    <cfRule type="aboveAverage" dxfId="0" priority="3659" aboveAverage="0"/>
  </conditionalFormatting>
  <hyperlinks>
    <hyperlink ref="E23" r:id="rId1" xr:uid="{BEFCA34A-B713-459B-ACD8-742B671740E2}"/>
  </hyperlinks>
  <pageMargins left="0.23622047244094491" right="0.23622047244094491" top="0.74803149606299213" bottom="0.74803149606299213" header="0.31496062992125984" footer="0.31496062992125984"/>
  <pageSetup paperSize="9" scale="65" fitToHeight="0"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10"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5" x14ac:dyDescent="0.25"/>
  <cols>
    <col min="3" max="3" width="44.28515625" customWidth="1"/>
    <col min="6" max="6" width="10" bestFit="1" customWidth="1"/>
    <col min="7" max="7" width="13.28515625" bestFit="1" customWidth="1"/>
    <col min="8" max="8" width="29" customWidth="1"/>
    <col min="9" max="9" width="255.7109375" hidden="1" customWidth="1"/>
  </cols>
  <sheetData>
    <row r="1" spans="1:9" ht="41.25" customHeight="1" x14ac:dyDescent="0.25">
      <c r="A1" s="515" t="s">
        <v>191</v>
      </c>
      <c r="B1" s="516"/>
      <c r="C1" s="516"/>
      <c r="D1" s="516"/>
      <c r="E1" s="516"/>
      <c r="F1" s="516"/>
      <c r="G1" s="516"/>
      <c r="H1" s="516"/>
    </row>
    <row r="2" spans="1:9" s="6" customFormat="1" ht="30" x14ac:dyDescent="0.25">
      <c r="A2" s="9" t="s">
        <v>55</v>
      </c>
      <c r="B2" s="9" t="s">
        <v>192</v>
      </c>
      <c r="C2" s="11" t="s">
        <v>193</v>
      </c>
      <c r="D2" s="10" t="s">
        <v>194</v>
      </c>
      <c r="E2" s="10" t="s">
        <v>195</v>
      </c>
      <c r="F2" s="12" t="s">
        <v>63</v>
      </c>
      <c r="G2" s="12" t="s">
        <v>196</v>
      </c>
      <c r="H2" s="9" t="s">
        <v>197</v>
      </c>
      <c r="I2" s="2" t="s">
        <v>198</v>
      </c>
    </row>
    <row r="3" spans="1:9" ht="135" x14ac:dyDescent="0.25">
      <c r="A3" s="8">
        <v>122</v>
      </c>
      <c r="B3" s="7">
        <v>4016</v>
      </c>
      <c r="C3" s="21" t="s">
        <v>199</v>
      </c>
      <c r="D3" s="18" t="s">
        <v>200</v>
      </c>
      <c r="E3" s="5">
        <v>20</v>
      </c>
      <c r="F3" s="16">
        <v>27.49</v>
      </c>
      <c r="G3" s="14">
        <f>F3*E3</f>
        <v>549.79999999999995</v>
      </c>
      <c r="H3" s="4"/>
      <c r="I3" s="3"/>
    </row>
    <row r="4" spans="1:9" ht="120" x14ac:dyDescent="0.25">
      <c r="A4" s="8">
        <v>123</v>
      </c>
      <c r="B4" s="7"/>
      <c r="C4" s="21" t="s">
        <v>201</v>
      </c>
      <c r="D4" s="18" t="s">
        <v>202</v>
      </c>
      <c r="E4" s="1">
        <v>1</v>
      </c>
      <c r="F4" s="16">
        <v>194.93</v>
      </c>
      <c r="G4" s="15">
        <f>F4*E4</f>
        <v>194.93</v>
      </c>
      <c r="H4" s="19"/>
      <c r="I4" s="3" t="s">
        <v>203</v>
      </c>
    </row>
    <row r="5" spans="1:9" ht="105" x14ac:dyDescent="0.25">
      <c r="A5" s="8">
        <v>124</v>
      </c>
      <c r="B5" s="7"/>
      <c r="C5" s="21" t="s">
        <v>204</v>
      </c>
      <c r="D5" s="18" t="s">
        <v>205</v>
      </c>
      <c r="E5" s="1">
        <v>2</v>
      </c>
      <c r="F5" s="16">
        <v>116.59</v>
      </c>
      <c r="G5" s="15">
        <f>F5*E5</f>
        <v>233.18</v>
      </c>
      <c r="H5" s="19"/>
      <c r="I5" s="3" t="s">
        <v>206</v>
      </c>
    </row>
    <row r="6" spans="1:9" x14ac:dyDescent="0.25">
      <c r="C6" s="517" t="s">
        <v>207</v>
      </c>
      <c r="D6" s="517"/>
      <c r="E6" s="517"/>
      <c r="F6" s="517"/>
      <c r="G6" s="17">
        <f>SUM(G3:G5)</f>
        <v>977.91000000000008</v>
      </c>
    </row>
  </sheetData>
  <mergeCells count="2">
    <mergeCell ref="A1:H1"/>
    <mergeCell ref="C6:F6"/>
  </mergeCells>
  <hyperlinks>
    <hyperlink ref="I4" r:id="rId1" xr:uid="{00000000-0004-0000-06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11">
    <tabColor theme="8" tint="-0.249977111117893"/>
    <pageSetUpPr fitToPage="1"/>
  </sheetPr>
  <dimension ref="A1:N14"/>
  <sheetViews>
    <sheetView workbookViewId="0">
      <pane ySplit="2" topLeftCell="A6" activePane="bottomLeft" state="frozen"/>
      <selection pane="bottomLeft" activeCell="A10" sqref="A10:N10"/>
    </sheetView>
  </sheetViews>
  <sheetFormatPr defaultRowHeight="15" x14ac:dyDescent="0.25"/>
  <cols>
    <col min="1" max="1" width="12.7109375" style="23" customWidth="1"/>
    <col min="2" max="2" width="17.28515625" style="24" customWidth="1"/>
    <col min="3" max="3" width="20.140625" style="24" customWidth="1"/>
    <col min="4" max="4" width="18.42578125" customWidth="1"/>
  </cols>
  <sheetData>
    <row r="1" spans="1:14" x14ac:dyDescent="0.25">
      <c r="A1"/>
      <c r="B1"/>
      <c r="C1"/>
    </row>
    <row r="2" spans="1:14" x14ac:dyDescent="0.25">
      <c r="A2"/>
      <c r="B2" s="46" t="s">
        <v>208</v>
      </c>
      <c r="C2" s="46"/>
      <c r="D2" s="43"/>
    </row>
    <row r="3" spans="1:14" x14ac:dyDescent="0.25">
      <c r="B3" s="26" t="s">
        <v>209</v>
      </c>
      <c r="C3" s="26" t="s">
        <v>210</v>
      </c>
      <c r="D3" s="44"/>
    </row>
    <row r="4" spans="1:14" ht="15.75" thickBot="1" x14ac:dyDescent="0.3">
      <c r="B4" s="22" t="s">
        <v>211</v>
      </c>
      <c r="C4" s="78">
        <f>'LOTE 1'!Q68</f>
        <v>6145</v>
      </c>
      <c r="D4" s="24"/>
    </row>
    <row r="5" spans="1:14" x14ac:dyDescent="0.25">
      <c r="B5" s="22" t="s">
        <v>212</v>
      </c>
      <c r="C5" s="42">
        <f>'LOTE 2'!Q71</f>
        <v>13730</v>
      </c>
      <c r="D5" s="24"/>
    </row>
    <row r="6" spans="1:14" x14ac:dyDescent="0.25">
      <c r="B6" s="22" t="s">
        <v>213</v>
      </c>
      <c r="C6" s="42">
        <f>'Item 14 (2)'!Q24</f>
        <v>2028.64</v>
      </c>
      <c r="D6" s="24"/>
    </row>
    <row r="7" spans="1:14" ht="23.45" customHeight="1" x14ac:dyDescent="0.25">
      <c r="B7" s="47" t="s">
        <v>214</v>
      </c>
      <c r="C7" s="77">
        <f>SUM(C4:C6)</f>
        <v>21903.64</v>
      </c>
      <c r="D7" s="45"/>
    </row>
    <row r="8" spans="1:14" ht="18.600000000000001" customHeight="1" x14ac:dyDescent="0.25"/>
    <row r="9" spans="1:14" ht="16.899999999999999" customHeight="1" x14ac:dyDescent="0.25"/>
    <row r="10" spans="1:14" ht="97.5" customHeight="1" x14ac:dyDescent="0.25">
      <c r="A10" s="518" t="s">
        <v>218</v>
      </c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20"/>
    </row>
    <row r="12" spans="1:14" x14ac:dyDescent="0.25">
      <c r="D12" s="521"/>
      <c r="E12" s="521"/>
      <c r="F12" s="521"/>
    </row>
    <row r="13" spans="1:14" x14ac:dyDescent="0.25">
      <c r="D13" s="521"/>
      <c r="E13" s="521"/>
      <c r="F13" s="521"/>
    </row>
    <row r="14" spans="1:14" ht="27" customHeight="1" x14ac:dyDescent="0.25">
      <c r="D14" s="522"/>
      <c r="E14" s="522"/>
      <c r="F14" s="522"/>
      <c r="G14" s="48"/>
    </row>
  </sheetData>
  <mergeCells count="4">
    <mergeCell ref="A10:N10"/>
    <mergeCell ref="D12:F12"/>
    <mergeCell ref="D13:F13"/>
    <mergeCell ref="D14:F14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13" ma:contentTypeDescription="Crie um novo documento." ma:contentTypeScope="" ma:versionID="fa6a8242256222432d52a3f996d5d922">
  <xsd:schema xmlns:xsd="http://www.w3.org/2001/XMLSchema" xmlns:xs="http://www.w3.org/2001/XMLSchema" xmlns:p="http://schemas.microsoft.com/office/2006/metadata/properties" xmlns:ns2="d24f8861-b641-4a7d-8939-db33b24aee54" xmlns:ns3="7674b5d5-5d7b-4936-a314-ab804280fe7e" targetNamespace="http://schemas.microsoft.com/office/2006/metadata/properties" ma:root="true" ma:fieldsID="05b5541fdf3a66954176f49ba734a941" ns2:_="" ns3:_="">
    <xsd:import namespace="d24f8861-b641-4a7d-8939-db33b24aee54"/>
    <xsd:import namespace="7674b5d5-5d7b-4936-a314-ab804280fe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4dd65b-f0b8-446f-8cb2-deb2546489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4b5d5-5d7b-4936-a314-ab804280fe7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079c072-4018-48ce-a4c6-b76fd88df61c}" ma:internalName="TaxCatchAll" ma:showField="CatchAllData" ma:web="7674b5d5-5d7b-4936-a314-ab804280fe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74b5d5-5d7b-4936-a314-ab804280fe7e" xsi:nil="true"/>
    <lcf76f155ced4ddcb4097134ff3c332f xmlns="d24f8861-b641-4a7d-8939-db33b24aee5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C9EF72-B1BC-42D6-831A-A4D8122C50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7674b5d5-5d7b-4936-a314-ab804280fe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5DFE1F-081A-413B-A4B7-33A52117BAAB}">
  <ds:schemaRefs>
    <ds:schemaRef ds:uri="http://schemas.microsoft.com/office/2006/metadata/properties"/>
    <ds:schemaRef ds:uri="http://schemas.microsoft.com/office/infopath/2007/PartnerControls"/>
    <ds:schemaRef ds:uri="7674b5d5-5d7b-4936-a314-ab804280fe7e"/>
    <ds:schemaRef ds:uri="d24f8861-b641-4a7d-8939-db33b24aee54"/>
  </ds:schemaRefs>
</ds:datastoreItem>
</file>

<file path=customXml/itemProps3.xml><?xml version="1.0" encoding="utf-8"?>
<ds:datastoreItem xmlns:ds="http://schemas.openxmlformats.org/officeDocument/2006/customXml" ds:itemID="{B264410E-408F-4D15-B886-B6358C8603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LOTE 1</vt:lpstr>
      <vt:lpstr>LOTE 2</vt:lpstr>
      <vt:lpstr>Item 14 (2)</vt:lpstr>
      <vt:lpstr>GRUPO - 19</vt:lpstr>
      <vt:lpstr>TOTAL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Leumaise Aparecida dos Santos</cp:lastModifiedBy>
  <cp:revision/>
  <dcterms:created xsi:type="dcterms:W3CDTF">2020-01-27T17:52:42Z</dcterms:created>
  <dcterms:modified xsi:type="dcterms:W3CDTF">2023-01-25T18:21:58Z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  <property fmtid="{D5CDD505-2E9C-101B-9397-08002B2CF9AE}" pid="3" name="MediaServiceImageTags">
    <vt:lpwstr/>
  </property>
</Properties>
</file>