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codeName="EstaPastaDeTrabalho"/>
  <mc:AlternateContent xmlns:mc="http://schemas.openxmlformats.org/markup-compatibility/2006">
    <mc:Choice Requires="x15">
      <x15ac:absPath xmlns:x15ac="http://schemas.microsoft.com/office/spreadsheetml/2010/11/ac" url="https://d.docs.live.net/23223c20f9b5cfc2/Área de Trabalho/Secomp/2023/Zenite/0000663-01.2023 pesquisa ferramena pesq precos/"/>
    </mc:Choice>
  </mc:AlternateContent>
  <xr:revisionPtr revIDLastSave="84" documentId="8_{7C617CAB-3F66-4A84-9E20-B781DA359E43}" xr6:coauthVersionLast="47" xr6:coauthVersionMax="47" xr10:uidLastSave="{630CFCEA-A838-4497-B68F-CB79C692B007}"/>
  <bookViews>
    <workbookView xWindow="28680" yWindow="-1365" windowWidth="38640" windowHeight="15840" tabRatio="920" xr2:uid="{00000000-000D-0000-FFFF-FFFF00000000}"/>
  </bookViews>
  <sheets>
    <sheet name="Ferramenta Pesquisa de Preços" sheetId="76" r:id="rId1"/>
    <sheet name="GRUPO - 19" sheetId="54" state="hidden" r:id="rId2"/>
  </sheets>
  <definedNames>
    <definedName name="_xlnm._FilterDatabase" localSheetId="0" hidden="1">'Ferramenta Pesquisa de Preços'!#REF!</definedName>
    <definedName name="_Hlk16782509" localSheetId="0">'Ferramenta Pesquisa de Preços'!$L$6</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76" l="1"/>
  <c r="J29" i="76"/>
  <c r="J30" i="76"/>
  <c r="J31" i="76"/>
  <c r="J32" i="76"/>
  <c r="J33" i="76"/>
  <c r="J34" i="76"/>
  <c r="J35" i="76"/>
  <c r="J36" i="76"/>
  <c r="J37" i="76"/>
  <c r="J38" i="76"/>
  <c r="J39" i="76"/>
  <c r="J40" i="76"/>
  <c r="J41" i="76"/>
  <c r="J42" i="76"/>
  <c r="J43" i="76"/>
  <c r="J44" i="76"/>
  <c r="J45" i="76"/>
  <c r="J46" i="76"/>
  <c r="J28" i="76"/>
  <c r="I27" i="76"/>
  <c r="J27" i="76" s="1"/>
  <c r="R27" i="76" s="1"/>
  <c r="S27" i="76" s="1"/>
  <c r="T27" i="76" l="1"/>
  <c r="T47" i="76" s="1"/>
  <c r="C21" i="76"/>
  <c r="C18" i="76"/>
  <c r="C17" i="76"/>
  <c r="K27" i="76"/>
  <c r="O32" i="76" s="1"/>
  <c r="O27" i="76" l="1"/>
  <c r="O30" i="76"/>
  <c r="O31" i="76"/>
  <c r="O33" i="76"/>
  <c r="M27" i="76"/>
  <c r="L27" i="76"/>
  <c r="O29" i="76"/>
  <c r="O28" i="76"/>
  <c r="O45" i="76"/>
  <c r="O43" i="76"/>
  <c r="G5" i="54"/>
  <c r="G4" i="54"/>
  <c r="G3" i="54"/>
  <c r="N43" i="76" l="1"/>
  <c r="N44" i="76"/>
  <c r="N33" i="76"/>
  <c r="N41" i="76"/>
  <c r="N45" i="76"/>
  <c r="N34" i="76"/>
  <c r="N28" i="76"/>
  <c r="N36" i="76"/>
  <c r="N42" i="76"/>
  <c r="N39" i="76"/>
  <c r="N30" i="76"/>
  <c r="N46" i="76"/>
  <c r="N38" i="76"/>
  <c r="N40" i="76"/>
  <c r="N29" i="76"/>
  <c r="N32" i="76"/>
  <c r="N35" i="76"/>
  <c r="N31" i="76"/>
  <c r="N27" i="76"/>
  <c r="N37" i="76"/>
  <c r="O46" i="76"/>
  <c r="O44" i="76"/>
  <c r="G6" i="54"/>
  <c r="C19" i="76"/>
  <c r="C20" i="76" s="1"/>
</calcChain>
</file>

<file path=xl/sharedStrings.xml><?xml version="1.0" encoding="utf-8"?>
<sst xmlns="http://schemas.openxmlformats.org/spreadsheetml/2006/main" count="193" uniqueCount="125">
  <si>
    <t>Seção  de Compras - SECOMP /SUCOP / SAD</t>
  </si>
  <si>
    <t>Processo SEI n. 0003648-15.2021.4.90.8000</t>
  </si>
  <si>
    <t>Objeto: Contratação de empresa especializada para disponibilizar acesso a licença, via web, de ferramenta para pesquisa e comparação de preços praticados no mercado, baseada numa ampla base de dados de resultados de licitações adjudicadas e homologadas, bem como de demais fontes idôneas de preços, conforme condições e exigências estabelecidas no termo de referência</t>
  </si>
  <si>
    <t>Servidor Responsável: Leumaise Aparecida dos Santos</t>
  </si>
  <si>
    <t>Data: 20/06/2023</t>
  </si>
  <si>
    <t>MAPA COMPARATIVO DE PREÇOS</t>
  </si>
  <si>
    <t>Critérios Estatísticos por item</t>
  </si>
  <si>
    <t>LEVANTAMENTO/GERENCIAMENTO DE RISCOS:</t>
  </si>
  <si>
    <t>Critérios Estatísticos gerais</t>
  </si>
  <si>
    <t>Preços execessivamene elevados: superior a 25% da média simples do rol de preços coletados</t>
  </si>
  <si>
    <t>ITEM: 1</t>
  </si>
  <si>
    <t>Inexequível:  inferior a 75% da média simples do rol de preços coletados</t>
  </si>
  <si>
    <t>https://www3.comprasnet.gov.br/sicaf-web/index.jsf</t>
  </si>
  <si>
    <t>OBSERVAÇÕES IMPORTANTES PARA LEVANTAMENTO DE RISCOS:</t>
  </si>
  <si>
    <t>RESPOSTA:</t>
  </si>
  <si>
    <t>MÉDIA DOS PREÇOS VÁLIDOS</t>
  </si>
  <si>
    <t xml:space="preserve">1. </t>
  </si>
  <si>
    <t>Prazo de entrega diferenciado?</t>
  </si>
  <si>
    <t>NÃO</t>
  </si>
  <si>
    <t>DESVIO PADRÃO AMOSTRAL</t>
  </si>
  <si>
    <t>Coeficiente de variação</t>
  </si>
  <si>
    <t>2.</t>
  </si>
  <si>
    <t>Garantia adicional fora a do produto?</t>
  </si>
  <si>
    <t>COEFICIENTE DE VARIAÇÃO (%)</t>
  </si>
  <si>
    <t>3.</t>
  </si>
  <si>
    <t>Há serviços de instalação incluído?</t>
  </si>
  <si>
    <t>MÉTODO ESTATÍSCO</t>
  </si>
  <si>
    <t xml:space="preserve">&lt; </t>
  </si>
  <si>
    <t>MÉDIA</t>
  </si>
  <si>
    <t>4.</t>
  </si>
  <si>
    <t>O serviço comercializado em dólar?</t>
  </si>
  <si>
    <t>PREÇO MÍNIMO</t>
  </si>
  <si>
    <t xml:space="preserve">&gt; </t>
  </si>
  <si>
    <t>MEDIANA</t>
  </si>
  <si>
    <t>5.</t>
  </si>
  <si>
    <t xml:space="preserve">O valor estimado sugere contratação exclusiva para ME e EPP? </t>
  </si>
  <si>
    <t>6.</t>
  </si>
  <si>
    <t xml:space="preserve">Há, pelo menos, 3 empresas ME e EPP participando da cotação? </t>
  </si>
  <si>
    <t>7.</t>
  </si>
  <si>
    <t>Há flagrante diferença de preços entre ME/EPP e ampla concorrência? R: O preço maior é do fornecedor de ampla concorrência</t>
  </si>
  <si>
    <t>SIM</t>
  </si>
  <si>
    <t>8.</t>
  </si>
  <si>
    <t>Há indício de monopólio ?</t>
  </si>
  <si>
    <t>ITEM</t>
  </si>
  <si>
    <t>ESPECIFICAÇÃO / FORMATO</t>
  </si>
  <si>
    <t>UND</t>
  </si>
  <si>
    <t>QTD.</t>
  </si>
  <si>
    <t>COTAÇÕES</t>
  </si>
  <si>
    <t>FONTE</t>
  </si>
  <si>
    <t>EMPRESAS</t>
  </si>
  <si>
    <t>PORTE</t>
  </si>
  <si>
    <t>VALOR
UNIT.</t>
  </si>
  <si>
    <t>MÉDIA
valores</t>
  </si>
  <si>
    <t>25% acima média</t>
  </si>
  <si>
    <t>&lt;
75% da média</t>
  </si>
  <si>
    <t>AVALIÇÃO</t>
  </si>
  <si>
    <t>OBSERVAÇÕES/
AVALIAÇÃO</t>
  </si>
  <si>
    <t>9.</t>
  </si>
  <si>
    <t>Há flagrante diferença de preços entre o mapa e o valor inicialmente orçado nos estudos tecnicos preliminares?</t>
  </si>
  <si>
    <t>10.</t>
  </si>
  <si>
    <t>Há notícias mercadológicas que indiquema ausência de matéria prima no mercado e/ou aumento expressivo de preços em mídias oficiais?</t>
  </si>
  <si>
    <t>N/A</t>
  </si>
  <si>
    <t>Ferramenta para pesquisa e comparação de preços praticados no mercado, baseada numa ampla base de dados de resultados de licitações adjudicadas e homologadas, bem como de demais fontes idôneas de preços</t>
  </si>
  <si>
    <t>Licença</t>
  </si>
  <si>
    <t>Proposta Comercial</t>
  </si>
  <si>
    <t>Fornecedor</t>
  </si>
  <si>
    <t>PROMAXIMA Gestão Empresarial Ltda. - CNPJ 16.538.909/0001-38</t>
  </si>
  <si>
    <t>EPP</t>
  </si>
  <si>
    <t>da média dos preços obtidos. CONSIDERADO por ser proposta do fornecedor da atual contratação</t>
  </si>
  <si>
    <t xml:space="preserve">11. </t>
  </si>
  <si>
    <t>Observar se os preços de internet não estão abarcando promoções temporais e/ou quantitativas que possam influcienciar no preço.</t>
  </si>
  <si>
    <t xml:space="preserve"> Faculdade Federal de Odontologia de Diamantina</t>
  </si>
  <si>
    <t>Compras.gov / demais</t>
  </si>
  <si>
    <t>da média dos preços obtidos. CONSIDERADO por ser preço público e acima da proposta do fornecedor da atual contratação</t>
  </si>
  <si>
    <t>GERENCIAMENTO DOS RISCOS:
*Os potenciais riscos devem ser explicitados na informação da unidade.
*Os riscos que influenciam diretemente na seleção do fornecedor devem ser encaminhados à Seção de Licitações.</t>
  </si>
  <si>
    <t xml:space="preserve"> Fundação Universidade Federal do Vale do São Francisco</t>
  </si>
  <si>
    <t>Laboratório Federal De Defesa Agropecuária - MG
Dspensa de licitação</t>
  </si>
  <si>
    <t>Depto. Nac. de Infra-Estrutura de Transportes
Dispensa de licitação (17/11/2022)</t>
  </si>
  <si>
    <t>Instituto Federal - CE
Inexigibilidade de licitação n. 5/2022 (20/12/2022)</t>
  </si>
  <si>
    <t>Negócios Públicos - CNPJ 07.797.967/0001-95</t>
  </si>
  <si>
    <t>Demais</t>
  </si>
  <si>
    <t>Instituto de Pesquisa Aplicada
Dispensa de licitação n. 5/2022</t>
  </si>
  <si>
    <t>Diretoria de Saúde  da Polícia Militar - RN
Pregão Eletrônico n.  976491-1</t>
  </si>
  <si>
    <t>Instituto Federal Goiano - GO
Dispensa de Licitação n. 301/2022 (21/12/2022)</t>
  </si>
  <si>
    <t>Cesta De Precos - Solucoes Tecnologicas E Capacitacoes Ltda - CNPJ 26.776.175/0001-89</t>
  </si>
  <si>
    <t>PM de São Sepé - RS
PRE (21/06/2022)</t>
  </si>
  <si>
    <t>Justiça Federal
Compra 9000707000162022
Inexigibilidade (16/11/2022)</t>
  </si>
  <si>
    <t xml:space="preserve">Instituto Nac. de Tecnologi da Informação
Dispensa de licitação n. </t>
  </si>
  <si>
    <t>Câmara Municipal de Aracruz - ES</t>
  </si>
  <si>
    <t>Município de Baixo Guandu</t>
  </si>
  <si>
    <t>Universidade Estadual do RS</t>
  </si>
  <si>
    <t>Centro de Tecnologia Mineral - CETEM/MCTI</t>
  </si>
  <si>
    <t>Agência Nacional de Transportes Aquaviários - ANTAQ</t>
  </si>
  <si>
    <t>NE ANTAQ</t>
  </si>
  <si>
    <t>acima da média dos preços obtidos</t>
  </si>
  <si>
    <t xml:space="preserve">Senado Federal
</t>
  </si>
  <si>
    <t xml:space="preserve"> acima da média dos preços obtidos </t>
  </si>
  <si>
    <t>Empresa Pernambuco de Comunicação</t>
  </si>
  <si>
    <t>Compras.gov</t>
  </si>
  <si>
    <t>TOTAL</t>
  </si>
  <si>
    <t>GRUPO 19 - MATERIAIS PARA VEDAÇÃO</t>
  </si>
  <si>
    <t>SINAPI</t>
  </si>
  <si>
    <t>ESPECIFICAÇÃO</t>
  </si>
  <si>
    <t>UNID.</t>
  </si>
  <si>
    <t>QTD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</si>
  <si>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</si>
  <si>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</si>
  <si>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</si>
  <si>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</si>
  <si>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</si>
  <si>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</si>
  <si>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</si>
  <si>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</si>
  <si>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</si>
  <si>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</si>
  <si>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</si>
  <si>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t>
  </si>
  <si>
    <t>VALOR
UNIT. (A)</t>
  </si>
  <si>
    <t>MÉDIAS/MEDIANA</t>
  </si>
  <si>
    <t>Valor unit.
60 meses (B)</t>
  </si>
  <si>
    <t>Valor unit. 
Anual (C)</t>
  </si>
  <si>
    <t>Valor unit. 
60 meses (D)</t>
  </si>
  <si>
    <t>Valor total
Anual (E)</t>
  </si>
  <si>
    <t>Valor total
60 meses (F)</t>
  </si>
  <si>
    <r>
      <t>Observações:                                                                                                                                                                                                                                                                                                                                                                                                                                                                                                                                         1</t>
    </r>
    <r>
      <rPr>
        <sz val="12"/>
        <color rgb="FF000000"/>
        <rFont val="Calibri"/>
        <family val="2"/>
      </rPr>
      <t>. O valor estimado foi calculado com base no custo unitário anual de 1 (um) usuário/licença (</t>
    </r>
    <r>
      <rPr>
        <b/>
        <sz val="12"/>
        <color rgb="FF000000"/>
        <rFont val="Calibri"/>
        <family val="2"/>
      </rPr>
      <t>coluna A</t>
    </r>
    <r>
      <rPr>
        <sz val="12"/>
        <color rgb="FF000000"/>
        <rFont val="Calibri"/>
        <family val="2"/>
      </rPr>
      <t xml:space="preserve">), visto que as contratações possuem quantitativos de usuários/licenças variados e vigências diferentes do previsto no termo de referência. Assim, informa-se que a </t>
    </r>
    <r>
      <rPr>
        <b/>
        <sz val="12"/>
        <color rgb="FF000000"/>
        <rFont val="Calibri"/>
        <family val="2"/>
      </rPr>
      <t xml:space="preserve">Coluna B </t>
    </r>
    <r>
      <rPr>
        <sz val="12"/>
        <color rgb="FF000000"/>
        <rFont val="Calibri"/>
        <family val="2"/>
      </rPr>
      <t xml:space="preserve">se refere ao custo de 1 (um) usuário/licença relativo a 60 (sessenta) meses de cada preço obtido; a </t>
    </r>
    <r>
      <rPr>
        <b/>
        <sz val="12"/>
        <color rgb="FF000000"/>
        <rFont val="Calibri"/>
        <family val="2"/>
      </rPr>
      <t xml:space="preserve">Coluna C </t>
    </r>
    <r>
      <rPr>
        <sz val="12"/>
        <color rgb="FF000000"/>
        <rFont val="Calibri"/>
        <family val="2"/>
      </rPr>
      <t xml:space="preserve">se refere ao </t>
    </r>
    <r>
      <rPr>
        <b/>
        <sz val="12"/>
        <color rgb="FF000000"/>
        <rFont val="Calibri"/>
        <family val="2"/>
      </rPr>
      <t>valor anual</t>
    </r>
    <r>
      <rPr>
        <sz val="12"/>
        <color rgb="FF000000"/>
        <rFont val="Calibri"/>
        <family val="2"/>
      </rPr>
      <t xml:space="preserve"> médio estimado para </t>
    </r>
    <r>
      <rPr>
        <b/>
        <sz val="12"/>
        <color rgb="FF000000"/>
        <rFont val="Calibri"/>
        <family val="2"/>
      </rPr>
      <t>1</t>
    </r>
    <r>
      <rPr>
        <sz val="12"/>
        <color rgb="FF000000"/>
        <rFont val="Calibri"/>
        <family val="2"/>
      </rPr>
      <t xml:space="preserve"> (um) usuário/licença; a</t>
    </r>
    <r>
      <rPr>
        <b/>
        <sz val="12"/>
        <color rgb="FF000000"/>
        <rFont val="Calibri"/>
        <family val="2"/>
      </rPr>
      <t xml:space="preserve"> Coluna D</t>
    </r>
    <r>
      <rPr>
        <sz val="12"/>
        <color rgb="FF000000"/>
        <rFont val="Calibri"/>
        <family val="2"/>
      </rPr>
      <t xml:space="preserve"> se refere ao valor unitário estimado para para 1 (um) usuário/licença relativo a 60 (sessenta) meses; a</t>
    </r>
    <r>
      <rPr>
        <b/>
        <sz val="12"/>
        <color rgb="FF000000"/>
        <rFont val="Calibri"/>
        <family val="2"/>
      </rPr>
      <t xml:space="preserve"> Coluna E</t>
    </r>
    <r>
      <rPr>
        <sz val="12"/>
        <color rgb="FF000000"/>
        <rFont val="Calibri"/>
        <family val="2"/>
      </rPr>
      <t xml:space="preserve"> se refere ao valor total médio anual estimado dos 15 (quinze) usuários/licenças; e a </t>
    </r>
    <r>
      <rPr>
        <b/>
        <sz val="12"/>
        <color rgb="FF000000"/>
        <rFont val="Calibri"/>
        <family val="2"/>
      </rPr>
      <t>Coluna F</t>
    </r>
    <r>
      <rPr>
        <sz val="12"/>
        <color rgb="FF000000"/>
        <rFont val="Calibri"/>
        <family val="2"/>
      </rPr>
      <t xml:space="preserve">  se refere ao valor total médio estimado da contratação, considerando os 15 usuários/licenças e a vigência de 60 meses.
</t>
    </r>
    <r>
      <rPr>
        <b/>
        <sz val="12"/>
        <color rgb="FF000000"/>
        <rFont val="Calibri"/>
        <family val="2"/>
      </rPr>
      <t>1.1</t>
    </r>
    <r>
      <rPr>
        <sz val="12"/>
        <color rgb="FF000000"/>
        <rFont val="Calibri"/>
        <family val="2"/>
      </rPr>
      <t xml:space="preserve"> Os valores unitários (colunas B e D), por usuário/licença, relativo ao período de 60 (sessenta) meses foi calculado, a pedido da SELITA, visto as limitações sistêmicas e considerando que os lances dos licitantes serão pelo valor em questão.
</t>
    </r>
    <r>
      <rPr>
        <b/>
        <sz val="12"/>
        <color rgb="FF000000"/>
        <rFont val="Calibri"/>
        <family val="2"/>
      </rPr>
      <t>2</t>
    </r>
    <r>
      <rPr>
        <sz val="12"/>
        <color rgb="FF000000"/>
        <rFont val="Calibri"/>
        <family val="2"/>
      </rPr>
      <t xml:space="preserve">. Os parâmetros utilizados na pesquisa foram com base em contratações similares de órgãos/entidades da Administração Pública; proposta de fornecedores, conforme os parâmetros do art. 5º da IN n. 65/2021, do Ministério da Economia.                                                                                                                                                                                                                                                                                                                                                                                                                                                                                                                                                                                                                                                                   </t>
    </r>
    <r>
      <rPr>
        <b/>
        <sz val="12"/>
        <color rgb="FF000000"/>
        <rFont val="Calibri"/>
        <family val="2"/>
      </rPr>
      <t>3</t>
    </r>
    <r>
      <rPr>
        <sz val="12"/>
        <color rgb="FF000000"/>
        <rFont val="Calibri"/>
        <family val="2"/>
      </rPr>
      <t xml:space="preserve">. Na avaliação e exclusão de cotações do computo do valor estimado, conforme Cap. 3, Inc. XXV do Manual de Pesquisa de preços do STJ, considerou-se EXCESSIVOS, os valores superiores a 25% da media simples e INEXEQUÍVEIS, os valores que correspondem a 75% da média simples.
</t>
    </r>
    <r>
      <rPr>
        <b/>
        <sz val="12"/>
        <color rgb="FF000000"/>
        <rFont val="Calibri"/>
        <family val="2"/>
      </rPr>
      <t>3.1</t>
    </r>
    <r>
      <rPr>
        <sz val="12"/>
        <color rgb="FF000000"/>
        <rFont val="Calibri"/>
        <family val="2"/>
      </rPr>
      <t xml:space="preserve"> No entanto, considerou-se todos os valores inexequíveis no computo do valor estimado, tendo em vista que há mesmo uma grande variação dos preços das duas ferramentas mais contratadas  por órgãos da Administração Pública, Promáxima Gestão Empresarial (ferramenta Fonte de Preços) e Negócios Públicos (ferramenta Banco de Preços), e, ainda, considerando que o menor valor da pesquisa (R4 1.433,33 por usuário) se refere à proposta comercial do fornecedor que é o atual contratado do CJF.
</t>
    </r>
    <r>
      <rPr>
        <b/>
        <sz val="12"/>
        <color rgb="FF000000"/>
        <rFont val="Calibri"/>
        <family val="2"/>
      </rPr>
      <t>4</t>
    </r>
    <r>
      <rPr>
        <sz val="12"/>
        <color rgb="FF000000"/>
        <rFont val="Calibri"/>
        <family val="2"/>
      </rPr>
      <t xml:space="preserve">. Cabe destacar também que os dois produtos analisados são bastante similares nas suas funcionalidades, ambos atendento as necessidades deste CJF, já tendo sido objetos de contrato deste órgão.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</si>
</sst>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34" x14ac:knownFonts="1">
    <font>
      <sz val="11"/>
      <color theme="1"/>
      <name val="Calibri"/>
      <family val="2"/>
      <scheme val="minor"/>
    </font>
    <font>
      <u/>
      <sz val="11"/>
      <color theme="10"/>
      <name val="Calibri"/>
      <family val="2"/>
      <scheme val="minor"/>
    </font>
    <font>
      <sz val="11"/>
      <color rgb="FF000000"/>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5"/>
      <color theme="3"/>
      <name val="Calibri"/>
      <family val="2"/>
      <scheme val="minor"/>
    </font>
    <font>
      <sz val="10"/>
      <color theme="1"/>
      <name val="Calibri"/>
      <family val="2"/>
      <scheme val="minor"/>
    </font>
    <font>
      <sz val="10"/>
      <name val="Calibri"/>
      <family val="2"/>
    </font>
    <font>
      <sz val="10"/>
      <name val="Calibri"/>
      <family val="2"/>
      <scheme val="minor"/>
    </font>
    <font>
      <b/>
      <sz val="10"/>
      <color theme="1"/>
      <name val="Calibri"/>
      <family val="2"/>
      <scheme val="minor"/>
    </font>
    <font>
      <sz val="10"/>
      <color theme="9" tint="-0.24997711111789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sz val="11"/>
      <color rgb="FF9C0006"/>
      <name val="Calibri"/>
      <family val="2"/>
      <scheme val="minor"/>
    </font>
    <font>
      <b/>
      <sz val="11"/>
      <color theme="4" tint="-0.249977111117893"/>
      <name val="Calibri"/>
      <family val="2"/>
      <scheme val="minor"/>
    </font>
    <font>
      <b/>
      <sz val="10"/>
      <color theme="2" tint="-0.499984740745262"/>
      <name val="Calibri"/>
      <family val="2"/>
      <scheme val="minor"/>
    </font>
    <font>
      <sz val="9"/>
      <color theme="1"/>
      <name val="Calibri"/>
      <family val="2"/>
      <scheme val="minor"/>
    </font>
    <font>
      <b/>
      <sz val="9"/>
      <color theme="1"/>
      <name val="Calibri"/>
      <family val="2"/>
      <scheme val="minor"/>
    </font>
    <font>
      <b/>
      <sz val="9"/>
      <color theme="3"/>
      <name val="Calibri"/>
      <family val="2"/>
      <scheme val="minor"/>
    </font>
    <font>
      <b/>
      <sz val="14"/>
      <color theme="3"/>
      <name val="Calibri"/>
      <family val="2"/>
      <scheme val="minor"/>
    </font>
    <font>
      <b/>
      <sz val="10"/>
      <color theme="0"/>
      <name val="Calibri"/>
      <family val="2"/>
      <scheme val="minor"/>
    </font>
    <font>
      <b/>
      <sz val="10"/>
      <name val="Calibri"/>
      <family val="2"/>
      <scheme val="minor"/>
    </font>
    <font>
      <b/>
      <sz val="12"/>
      <color rgb="FF000000"/>
      <name val="Calibri"/>
      <family val="2"/>
    </font>
    <font>
      <sz val="12"/>
      <color rgb="FF000000"/>
      <name val="Calibri"/>
      <family val="2"/>
    </font>
    <font>
      <sz val="10"/>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rgb="FF000000"/>
      </patternFill>
    </fill>
    <fill>
      <patternFill patternType="solid">
        <fgColor theme="5"/>
      </patternFill>
    </fill>
    <fill>
      <patternFill patternType="solid">
        <fgColor theme="7" tint="0.39997558519241921"/>
        <bgColor indexed="64"/>
      </patternFill>
    </fill>
    <fill>
      <patternFill patternType="solid">
        <fgColor theme="7" tint="0.59999389629810485"/>
        <bgColor indexed="65"/>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C7CE"/>
      </patternFill>
    </fill>
    <fill>
      <patternFill patternType="solid">
        <fgColor theme="6" tint="0.79998168889431442"/>
        <bgColor indexed="64"/>
      </patternFill>
    </fill>
    <fill>
      <patternFill patternType="solid">
        <fgColor theme="5" tint="0.79998168889431442"/>
        <bgColor indexed="65"/>
      </patternFill>
    </fill>
    <fill>
      <patternFill patternType="solid">
        <fgColor theme="7" tint="0.79998168889431442"/>
        <bgColor indexed="65"/>
      </patternFill>
    </fill>
    <fill>
      <patternFill patternType="solid">
        <fgColor theme="8" tint="0.79998168889431442"/>
        <bgColor indexed="64"/>
      </patternFill>
    </fill>
    <fill>
      <patternFill patternType="solid">
        <fgColor theme="8"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thin">
        <color indexed="64"/>
      </left>
      <right/>
      <top/>
      <bottom style="medium">
        <color indexed="6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diagonal/>
    </border>
  </borders>
  <cellStyleXfs count="18">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7" fillId="0" borderId="0"/>
    <xf numFmtId="9" fontId="7" fillId="0" borderId="0" applyFont="0" applyFill="0" applyBorder="0" applyAlignment="0" applyProtection="0"/>
    <xf numFmtId="9" fontId="8" fillId="0" borderId="0" applyFont="0" applyFill="0" applyBorder="0" applyAlignment="0" applyProtection="0"/>
    <xf numFmtId="0" fontId="10" fillId="8" borderId="0" applyNumberFormat="0" applyBorder="0" applyAlignment="0" applyProtection="0"/>
    <xf numFmtId="0" fontId="11" fillId="0" borderId="14" applyNumberFormat="0" applyFill="0" applyAlignment="0" applyProtection="0"/>
    <xf numFmtId="0" fontId="6" fillId="10" borderId="0" applyNumberFormat="0" applyBorder="0" applyAlignment="0" applyProtection="0"/>
    <xf numFmtId="0" fontId="17" fillId="0" borderId="16" applyNumberFormat="0" applyFill="0" applyAlignment="0" applyProtection="0"/>
    <xf numFmtId="0" fontId="18" fillId="0" borderId="17" applyNumberFormat="0" applyFill="0" applyAlignment="0" applyProtection="0"/>
    <xf numFmtId="0" fontId="19" fillId="11" borderId="0" applyNumberFormat="0" applyBorder="0" applyAlignment="0" applyProtection="0"/>
    <xf numFmtId="0" fontId="20" fillId="12" borderId="0" applyNumberFormat="0" applyBorder="0" applyAlignment="0" applyProtection="0"/>
    <xf numFmtId="0" fontId="21" fillId="13" borderId="20" applyNumberFormat="0" applyAlignment="0" applyProtection="0"/>
    <xf numFmtId="9" fontId="6" fillId="0" borderId="0" applyFont="0" applyFill="0" applyBorder="0" applyAlignment="0" applyProtection="0"/>
    <xf numFmtId="0" fontId="22"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cellStyleXfs>
  <cellXfs count="195">
    <xf numFmtId="0" fontId="0" fillId="0" borderId="0" xfId="0"/>
    <xf numFmtId="0" fontId="0" fillId="2" borderId="1" xfId="0" applyFill="1" applyBorder="1" applyAlignment="1">
      <alignment horizontal="center" vertical="center"/>
    </xf>
    <xf numFmtId="0" fontId="5" fillId="3" borderId="1" xfId="0" applyFont="1" applyFill="1" applyBorder="1" applyAlignment="1">
      <alignment horizontal="center" vertical="center"/>
    </xf>
    <xf numFmtId="0" fontId="1"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4"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44" fontId="4"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2" fillId="2" borderId="1" xfId="0" applyNumberFormat="1" applyFont="1" applyFill="1" applyBorder="1" applyAlignment="1">
      <alignment horizontal="center" vertical="center" wrapText="1"/>
    </xf>
    <xf numFmtId="44" fontId="4" fillId="6" borderId="2" xfId="0" applyNumberFormat="1" applyFont="1" applyFill="1" applyBorder="1"/>
    <xf numFmtId="0" fontId="2"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5" fillId="2" borderId="1" xfId="0" applyFont="1" applyFill="1" applyBorder="1" applyAlignment="1">
      <alignment vertical="center" wrapText="1"/>
    </xf>
    <xf numFmtId="44" fontId="0" fillId="0" borderId="0" xfId="0" applyNumberFormat="1"/>
    <xf numFmtId="0" fontId="0" fillId="0" borderId="0" xfId="0" applyAlignment="1">
      <alignment horizontal="left" vertical="center"/>
    </xf>
    <xf numFmtId="0" fontId="14" fillId="0" borderId="1" xfId="0" applyFont="1" applyBorder="1" applyAlignment="1">
      <alignment horizontal="center" vertical="center" wrapText="1"/>
    </xf>
    <xf numFmtId="44" fontId="12" fillId="0" borderId="0" xfId="0" applyNumberFormat="1" applyFont="1" applyAlignment="1">
      <alignment horizontal="center" vertical="center"/>
    </xf>
    <xf numFmtId="0" fontId="12" fillId="0" borderId="0" xfId="0" applyFont="1" applyAlignment="1">
      <alignment horizontal="left" vertical="center"/>
    </xf>
    <xf numFmtId="0" fontId="12" fillId="0" borderId="0" xfId="0" applyFont="1"/>
    <xf numFmtId="0" fontId="12" fillId="0" borderId="0" xfId="0" applyFont="1" applyAlignment="1">
      <alignment horizontal="center" vertical="center"/>
    </xf>
    <xf numFmtId="164" fontId="12" fillId="0" borderId="0" xfId="0" applyNumberFormat="1" applyFont="1" applyAlignment="1">
      <alignment horizontal="left"/>
    </xf>
    <xf numFmtId="2" fontId="12" fillId="0" borderId="0" xfId="0" applyNumberFormat="1" applyFont="1" applyAlignment="1">
      <alignment horizontal="left"/>
    </xf>
    <xf numFmtId="0" fontId="12" fillId="10" borderId="0" xfId="8" applyFont="1"/>
    <xf numFmtId="0" fontId="12" fillId="10" borderId="0" xfId="8" applyFont="1" applyAlignment="1">
      <alignment horizontal="center" vertical="center"/>
    </xf>
    <xf numFmtId="44" fontId="12" fillId="10" borderId="0" xfId="8" applyNumberFormat="1" applyFont="1" applyAlignment="1">
      <alignment horizontal="center" vertical="center"/>
    </xf>
    <xf numFmtId="44" fontId="14" fillId="2" borderId="1" xfId="0" applyNumberFormat="1" applyFont="1" applyFill="1" applyBorder="1" applyAlignment="1">
      <alignment horizontal="center" vertical="center"/>
    </xf>
    <xf numFmtId="44" fontId="12" fillId="0" borderId="0" xfId="0" quotePrefix="1" applyNumberFormat="1" applyFont="1" applyAlignment="1">
      <alignment horizontal="left" vertical="center"/>
    </xf>
    <xf numFmtId="0" fontId="18" fillId="0" borderId="17" xfId="10" applyAlignment="1"/>
    <xf numFmtId="44" fontId="18" fillId="0" borderId="17" xfId="10" applyNumberFormat="1" applyAlignment="1">
      <alignment horizontal="center" vertical="center"/>
    </xf>
    <xf numFmtId="0" fontId="17" fillId="0" borderId="16" xfId="9" applyFill="1" applyAlignment="1">
      <alignment horizontal="left" vertical="center"/>
    </xf>
    <xf numFmtId="0" fontId="17" fillId="0" borderId="16" xfId="9" applyFill="1"/>
    <xf numFmtId="0" fontId="17" fillId="0" borderId="16" xfId="9" applyFill="1" applyAlignment="1">
      <alignment horizontal="center" vertical="center"/>
    </xf>
    <xf numFmtId="44" fontId="17" fillId="0" borderId="16" xfId="9" applyNumberFormat="1" applyFill="1" applyAlignment="1">
      <alignment horizontal="center" vertical="center"/>
    </xf>
    <xf numFmtId="0" fontId="12" fillId="0" borderId="0" xfId="8" applyFont="1" applyFill="1" applyAlignment="1">
      <alignment horizontal="center" vertical="center"/>
    </xf>
    <xf numFmtId="44" fontId="12" fillId="0" borderId="0" xfId="8" applyNumberFormat="1" applyFont="1" applyFill="1" applyAlignment="1">
      <alignment horizontal="center" vertical="center"/>
    </xf>
    <xf numFmtId="0" fontId="22" fillId="14" borderId="0" xfId="15" applyAlignment="1">
      <alignment horizontal="left"/>
    </xf>
    <xf numFmtId="9" fontId="19" fillId="11" borderId="0" xfId="11" applyNumberFormat="1" applyAlignment="1">
      <alignment horizontal="center" vertical="center"/>
    </xf>
    <xf numFmtId="9" fontId="6" fillId="0" borderId="0" xfId="16" applyNumberFormat="1" applyFill="1" applyAlignment="1">
      <alignment horizontal="center" vertical="center"/>
    </xf>
    <xf numFmtId="44" fontId="6" fillId="0" borderId="0" xfId="16" quotePrefix="1" applyNumberFormat="1" applyFill="1" applyAlignment="1">
      <alignment horizontal="left" vertical="center"/>
    </xf>
    <xf numFmtId="9" fontId="20" fillId="12" borderId="0" xfId="12" applyNumberFormat="1" applyAlignment="1">
      <alignment horizontal="center" vertical="center"/>
    </xf>
    <xf numFmtId="44" fontId="6" fillId="17" borderId="18" xfId="17" applyNumberFormat="1" applyBorder="1" applyAlignment="1">
      <alignment horizontal="center" vertical="center"/>
    </xf>
    <xf numFmtId="0" fontId="6" fillId="17" borderId="18" xfId="17" applyBorder="1"/>
    <xf numFmtId="44" fontId="6" fillId="17" borderId="0" xfId="17" quotePrefix="1" applyNumberFormat="1" applyAlignment="1">
      <alignment horizontal="left" vertical="center"/>
    </xf>
    <xf numFmtId="44" fontId="6" fillId="17" borderId="0" xfId="17" applyNumberFormat="1" applyBorder="1" applyAlignment="1">
      <alignment horizontal="center" vertical="top" wrapText="1"/>
    </xf>
    <xf numFmtId="44" fontId="6" fillId="17" borderId="0" xfId="17" applyNumberFormat="1" applyAlignment="1">
      <alignment horizontal="left" vertical="center"/>
    </xf>
    <xf numFmtId="44" fontId="6" fillId="17" borderId="0" xfId="17" applyNumberFormat="1" applyAlignment="1">
      <alignment horizontal="center" vertical="center"/>
    </xf>
    <xf numFmtId="9" fontId="21" fillId="13" borderId="20" xfId="13" applyNumberFormat="1" applyAlignment="1">
      <alignment horizontal="center" vertical="center"/>
    </xf>
    <xf numFmtId="0" fontId="23" fillId="0" borderId="17" xfId="10" applyFont="1" applyAlignment="1"/>
    <xf numFmtId="0" fontId="24" fillId="10" borderId="0" xfId="8" applyFont="1" applyAlignment="1">
      <alignment horizontal="left" vertical="center"/>
    </xf>
    <xf numFmtId="9" fontId="15" fillId="18" borderId="12" xfId="14" applyFont="1" applyFill="1" applyBorder="1" applyAlignment="1">
      <alignment horizontal="center" vertical="center"/>
    </xf>
    <xf numFmtId="44" fontId="26" fillId="18" borderId="13" xfId="0" applyNumberFormat="1" applyFont="1" applyFill="1" applyBorder="1" applyAlignment="1">
      <alignment horizontal="center" vertical="center"/>
    </xf>
    <xf numFmtId="0" fontId="27" fillId="15" borderId="14" xfId="7" applyFont="1" applyFill="1" applyAlignment="1">
      <alignment vertical="top"/>
    </xf>
    <xf numFmtId="0" fontId="25" fillId="15" borderId="0" xfId="0" applyFont="1" applyFill="1" applyAlignment="1">
      <alignment vertical="top"/>
    </xf>
    <xf numFmtId="0" fontId="25" fillId="0" borderId="0" xfId="0" applyFont="1" applyAlignment="1">
      <alignment vertical="top"/>
    </xf>
    <xf numFmtId="0" fontId="27" fillId="0" borderId="0" xfId="7" applyFont="1" applyFill="1" applyBorder="1" applyAlignment="1">
      <alignment vertical="top"/>
    </xf>
    <xf numFmtId="0" fontId="16" fillId="0" borderId="1" xfId="0" applyFont="1" applyBorder="1" applyAlignment="1">
      <alignment horizontal="center" vertical="center" wrapText="1"/>
    </xf>
    <xf numFmtId="0" fontId="25" fillId="15" borderId="0" xfId="0" applyFont="1" applyFill="1" applyAlignment="1">
      <alignment horizontal="center" vertical="top"/>
    </xf>
    <xf numFmtId="164" fontId="15" fillId="0" borderId="0" xfId="0" applyNumberFormat="1" applyFont="1" applyAlignment="1">
      <alignment horizontal="right"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44" fontId="14" fillId="2" borderId="10" xfId="0" applyNumberFormat="1" applyFont="1" applyFill="1" applyBorder="1" applyAlignment="1">
      <alignment horizontal="center" vertical="center"/>
    </xf>
    <xf numFmtId="44" fontId="14" fillId="2" borderId="22" xfId="0" applyNumberFormat="1" applyFont="1" applyFill="1" applyBorder="1" applyAlignment="1">
      <alignment horizontal="center" vertical="center"/>
    </xf>
    <xf numFmtId="44" fontId="14" fillId="2" borderId="22" xfId="0" applyNumberFormat="1" applyFont="1" applyFill="1" applyBorder="1" applyAlignment="1">
      <alignment horizontal="center" vertical="center" wrapText="1"/>
    </xf>
    <xf numFmtId="0" fontId="18" fillId="15" borderId="14" xfId="7" applyFont="1" applyFill="1" applyAlignment="1">
      <alignment vertical="top"/>
    </xf>
    <xf numFmtId="0" fontId="6" fillId="15" borderId="0" xfId="0" applyFont="1" applyFill="1" applyAlignment="1">
      <alignment horizontal="center" vertical="top"/>
    </xf>
    <xf numFmtId="0" fontId="6" fillId="15" borderId="0" xfId="0" applyFont="1" applyFill="1" applyAlignment="1">
      <alignment vertical="top"/>
    </xf>
    <xf numFmtId="0" fontId="4" fillId="15" borderId="0" xfId="0" applyFont="1" applyFill="1" applyAlignment="1">
      <alignment vertical="top"/>
    </xf>
    <xf numFmtId="0" fontId="4" fillId="15" borderId="0" xfId="0" applyFont="1" applyFill="1" applyAlignment="1">
      <alignment horizontal="left" vertical="top"/>
    </xf>
    <xf numFmtId="0" fontId="4" fillId="15" borderId="0" xfId="0" applyFont="1" applyFill="1" applyAlignment="1">
      <alignment horizontal="center" vertical="top"/>
    </xf>
    <xf numFmtId="0" fontId="6" fillId="15" borderId="0" xfId="0" applyFont="1" applyFill="1" applyAlignment="1">
      <alignment horizontal="left" vertical="top"/>
    </xf>
    <xf numFmtId="0" fontId="6" fillId="0" borderId="0" xfId="0" applyFont="1" applyAlignment="1">
      <alignment horizontal="center" vertical="center"/>
    </xf>
    <xf numFmtId="0" fontId="6" fillId="0" borderId="0" xfId="0" applyFont="1"/>
    <xf numFmtId="44" fontId="6" fillId="0" borderId="0" xfId="0" applyNumberFormat="1" applyFont="1" applyAlignment="1">
      <alignment horizontal="center" vertical="center"/>
    </xf>
    <xf numFmtId="0" fontId="14" fillId="0" borderId="6" xfId="0" applyFont="1" applyBorder="1" applyAlignment="1">
      <alignment horizontal="center" vertical="center" wrapText="1"/>
    </xf>
    <xf numFmtId="44" fontId="12" fillId="0" borderId="0" xfId="0" applyNumberFormat="1" applyFont="1" applyAlignment="1">
      <alignment vertical="center"/>
    </xf>
    <xf numFmtId="44" fontId="4" fillId="17" borderId="0" xfId="17" applyNumberFormat="1" applyFont="1" applyAlignment="1">
      <alignment horizontal="left" vertical="top"/>
    </xf>
    <xf numFmtId="0" fontId="4" fillId="17" borderId="18" xfId="17" applyFont="1" applyBorder="1" applyAlignment="1">
      <alignment horizontal="left" vertical="center"/>
    </xf>
    <xf numFmtId="44" fontId="25" fillId="18" borderId="23" xfId="0" applyNumberFormat="1" applyFont="1" applyFill="1" applyBorder="1" applyAlignment="1">
      <alignment horizontal="center" vertical="center" wrapText="1"/>
    </xf>
    <xf numFmtId="9" fontId="12" fillId="18" borderId="12" xfId="14" applyFont="1" applyFill="1" applyBorder="1" applyAlignment="1">
      <alignment horizontal="center" vertical="center"/>
    </xf>
    <xf numFmtId="44" fontId="25" fillId="18" borderId="24" xfId="0" applyNumberFormat="1" applyFont="1" applyFill="1" applyBorder="1" applyAlignment="1">
      <alignment horizontal="center" vertical="center" wrapText="1"/>
    </xf>
    <xf numFmtId="44" fontId="14" fillId="2" borderId="6"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44" fontId="26" fillId="18" borderId="23" xfId="0" applyNumberFormat="1" applyFont="1" applyFill="1" applyBorder="1" applyAlignment="1">
      <alignment horizontal="center" vertical="center"/>
    </xf>
    <xf numFmtId="44" fontId="0" fillId="0" borderId="1" xfId="0" applyNumberFormat="1" applyBorder="1" applyAlignment="1">
      <alignment vertical="center"/>
    </xf>
    <xf numFmtId="0" fontId="12" fillId="2" borderId="4"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8" xfId="0" applyFont="1" applyFill="1" applyBorder="1" applyAlignment="1">
      <alignment horizontal="center" vertical="center"/>
    </xf>
    <xf numFmtId="3" fontId="12" fillId="2"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9" fontId="12" fillId="18" borderId="27" xfId="14" applyFont="1" applyFill="1" applyBorder="1" applyAlignment="1">
      <alignment horizontal="center" vertical="center"/>
    </xf>
    <xf numFmtId="10" fontId="0" fillId="0" borderId="0" xfId="0" applyNumberFormat="1"/>
    <xf numFmtId="3" fontId="12" fillId="2" borderId="22" xfId="0" applyNumberFormat="1" applyFont="1" applyFill="1" applyBorder="1" applyAlignment="1">
      <alignment horizontal="center" vertical="center" wrapText="1"/>
    </xf>
    <xf numFmtId="44" fontId="25" fillId="18" borderId="13" xfId="0" applyNumberFormat="1" applyFont="1" applyFill="1" applyBorder="1" applyAlignment="1">
      <alignment horizontal="center" vertical="center" wrapText="1"/>
    </xf>
    <xf numFmtId="44" fontId="15" fillId="18" borderId="1" xfId="0" applyNumberFormat="1" applyFont="1" applyFill="1" applyBorder="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25" fillId="0" borderId="0" xfId="0" applyFont="1" applyAlignment="1">
      <alignment horizontal="left" vertical="top"/>
    </xf>
    <xf numFmtId="44" fontId="25" fillId="18" borderId="23" xfId="0" applyNumberFormat="1" applyFont="1" applyFill="1" applyBorder="1" applyAlignment="1">
      <alignment horizontal="left" vertical="center" wrapText="1"/>
    </xf>
    <xf numFmtId="9" fontId="6" fillId="0" borderId="0" xfId="0" applyNumberFormat="1" applyFont="1" applyAlignment="1">
      <alignment horizontal="left" vertical="top"/>
    </xf>
    <xf numFmtId="0" fontId="4" fillId="0" borderId="0" xfId="0" applyFont="1" applyAlignment="1">
      <alignment horizontal="left" vertical="center"/>
    </xf>
    <xf numFmtId="44" fontId="6" fillId="0" borderId="0" xfId="17" applyNumberFormat="1" applyFill="1" applyAlignment="1">
      <alignment horizontal="center" vertical="center"/>
    </xf>
    <xf numFmtId="44" fontId="15" fillId="18" borderId="10" xfId="0" applyNumberFormat="1" applyFont="1" applyFill="1" applyBorder="1" applyAlignment="1">
      <alignment horizontal="center" vertical="center" wrapText="1"/>
    </xf>
    <xf numFmtId="44" fontId="15" fillId="18" borderId="1" xfId="0" applyNumberFormat="1" applyFont="1" applyFill="1" applyBorder="1" applyAlignment="1">
      <alignment horizontal="center" vertical="top" wrapText="1"/>
    </xf>
    <xf numFmtId="44" fontId="33" fillId="2" borderId="1" xfId="0" applyNumberFormat="1" applyFont="1" applyFill="1" applyBorder="1" applyAlignment="1">
      <alignment horizontal="center" vertical="center"/>
    </xf>
    <xf numFmtId="9" fontId="15" fillId="18" borderId="29" xfId="14" applyFont="1" applyFill="1" applyBorder="1" applyAlignment="1">
      <alignment horizontal="center" vertical="center"/>
    </xf>
    <xf numFmtId="164" fontId="15" fillId="9" borderId="32" xfId="0" applyNumberFormat="1" applyFont="1" applyFill="1" applyBorder="1" applyAlignment="1">
      <alignment vertical="center"/>
    </xf>
    <xf numFmtId="44" fontId="15" fillId="18" borderId="6" xfId="0" applyNumberFormat="1" applyFont="1" applyFill="1" applyBorder="1" applyAlignment="1">
      <alignment horizontal="center" vertical="center"/>
    </xf>
    <xf numFmtId="9" fontId="12" fillId="18" borderId="33" xfId="14" applyFont="1" applyFill="1" applyBorder="1" applyAlignment="1">
      <alignment horizontal="center" vertical="center"/>
    </xf>
    <xf numFmtId="44" fontId="25" fillId="18" borderId="34" xfId="0" applyNumberFormat="1" applyFont="1" applyFill="1" applyBorder="1" applyAlignment="1">
      <alignment horizontal="left" vertical="center" wrapText="1"/>
    </xf>
    <xf numFmtId="0" fontId="29" fillId="8" borderId="4" xfId="6" applyFont="1" applyBorder="1" applyAlignment="1">
      <alignment horizontal="center"/>
    </xf>
    <xf numFmtId="0" fontId="29" fillId="8" borderId="5" xfId="6" applyFont="1" applyBorder="1" applyAlignment="1">
      <alignment horizontal="center" wrapText="1"/>
    </xf>
    <xf numFmtId="44" fontId="29" fillId="8" borderId="5" xfId="6" applyNumberFormat="1" applyFont="1" applyBorder="1" applyAlignment="1">
      <alignment horizontal="center" wrapText="1"/>
    </xf>
    <xf numFmtId="44" fontId="29" fillId="8" borderId="28" xfId="6" applyNumberFormat="1" applyFont="1" applyBorder="1" applyAlignment="1">
      <alignment horizontal="center" wrapText="1"/>
    </xf>
    <xf numFmtId="44" fontId="33" fillId="2" borderId="5" xfId="0" applyNumberFormat="1" applyFont="1" applyFill="1" applyBorder="1" applyAlignment="1">
      <alignment horizontal="center" vertical="center"/>
    </xf>
    <xf numFmtId="44" fontId="29" fillId="8" borderId="15" xfId="6" applyNumberFormat="1" applyFont="1" applyBorder="1" applyAlignment="1">
      <alignment vertical="center"/>
    </xf>
    <xf numFmtId="44" fontId="29" fillId="8" borderId="37" xfId="6" applyNumberFormat="1" applyFont="1" applyBorder="1" applyAlignment="1">
      <alignment horizontal="center" vertical="center" wrapText="1"/>
    </xf>
    <xf numFmtId="44" fontId="29" fillId="8" borderId="38" xfId="6" applyNumberFormat="1" applyFont="1" applyBorder="1" applyAlignment="1">
      <alignment horizontal="center" vertical="center" wrapText="1"/>
    </xf>
    <xf numFmtId="0" fontId="29" fillId="8" borderId="8" xfId="6" applyFont="1" applyBorder="1" applyAlignment="1">
      <alignment horizontal="center" vertical="center"/>
    </xf>
    <xf numFmtId="0" fontId="29" fillId="8" borderId="9" xfId="6" applyFont="1" applyBorder="1" applyAlignment="1">
      <alignment horizontal="center" vertical="center" wrapText="1"/>
    </xf>
    <xf numFmtId="44" fontId="29" fillId="8" borderId="9" xfId="6" applyNumberFormat="1" applyFont="1" applyBorder="1" applyAlignment="1">
      <alignment horizontal="center" vertical="center" wrapText="1"/>
    </xf>
    <xf numFmtId="44" fontId="29" fillId="8" borderId="15" xfId="6" applyNumberFormat="1" applyFont="1" applyBorder="1" applyAlignment="1">
      <alignment horizontal="center" vertical="center" wrapText="1"/>
    </xf>
    <xf numFmtId="9" fontId="29" fillId="8" borderId="15" xfId="6" applyNumberFormat="1" applyFont="1" applyBorder="1" applyAlignment="1">
      <alignment horizontal="center" vertical="center" wrapText="1"/>
    </xf>
    <xf numFmtId="9" fontId="29" fillId="8" borderId="9" xfId="6" applyNumberFormat="1" applyFont="1" applyBorder="1" applyAlignment="1">
      <alignment horizontal="center" vertical="center" wrapText="1"/>
    </xf>
    <xf numFmtId="9" fontId="29" fillId="8" borderId="36" xfId="6" applyNumberFormat="1" applyFont="1" applyBorder="1" applyAlignment="1">
      <alignment horizontal="center" vertical="center" wrapText="1"/>
    </xf>
    <xf numFmtId="9" fontId="29" fillId="8" borderId="28" xfId="6" applyNumberFormat="1" applyFont="1" applyBorder="1" applyAlignment="1">
      <alignment horizontal="center" wrapText="1"/>
    </xf>
    <xf numFmtId="9" fontId="29" fillId="8" borderId="35" xfId="6" applyNumberFormat="1" applyFont="1" applyBorder="1" applyAlignment="1">
      <alignment horizontal="center" wrapText="1"/>
    </xf>
    <xf numFmtId="9" fontId="29" fillId="8" borderId="5" xfId="6" applyNumberFormat="1" applyFont="1" applyBorder="1" applyAlignment="1">
      <alignment horizontal="center" wrapText="1"/>
    </xf>
    <xf numFmtId="44" fontId="15" fillId="18" borderId="1" xfId="0" applyNumberFormat="1" applyFont="1" applyFill="1" applyBorder="1" applyAlignment="1">
      <alignment horizontal="center" vertical="center" wrapText="1"/>
    </xf>
    <xf numFmtId="44" fontId="25" fillId="18" borderId="0" xfId="0" applyNumberFormat="1" applyFont="1" applyFill="1" applyAlignment="1">
      <alignment horizontal="center" vertical="center" wrapText="1"/>
    </xf>
    <xf numFmtId="44" fontId="14" fillId="2" borderId="6" xfId="0" applyNumberFormat="1" applyFont="1" applyFill="1" applyBorder="1" applyAlignment="1">
      <alignment horizontal="center" vertical="center"/>
    </xf>
    <xf numFmtId="0" fontId="0" fillId="0" borderId="0" xfId="0" applyAlignment="1">
      <alignment horizontal="left" vertical="top" wrapText="1"/>
    </xf>
    <xf numFmtId="0" fontId="28" fillId="0" borderId="14" xfId="7" applyFont="1" applyAlignment="1">
      <alignment horizontal="center"/>
    </xf>
    <xf numFmtId="164" fontId="15" fillId="9" borderId="31" xfId="0" applyNumberFormat="1" applyFont="1" applyFill="1" applyBorder="1" applyAlignment="1">
      <alignment horizontal="right" vertical="center" wrapText="1"/>
    </xf>
    <xf numFmtId="44" fontId="6" fillId="0" borderId="0" xfId="0" applyNumberFormat="1" applyFont="1" applyAlignment="1">
      <alignment vertical="top"/>
    </xf>
    <xf numFmtId="0" fontId="6" fillId="17" borderId="0" xfId="17" applyBorder="1"/>
    <xf numFmtId="44" fontId="6" fillId="17" borderId="0" xfId="17" applyNumberFormat="1" applyBorder="1" applyAlignment="1">
      <alignment horizontal="left" vertical="top" wrapText="1"/>
    </xf>
    <xf numFmtId="0" fontId="0" fillId="0" borderId="0" xfId="0" applyAlignment="1">
      <alignment horizontal="left" vertical="top" wrapText="1"/>
    </xf>
    <xf numFmtId="0" fontId="13" fillId="7" borderId="5"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9" xfId="0" applyFont="1" applyFill="1" applyBorder="1" applyAlignment="1">
      <alignment horizontal="center" vertical="center" wrapText="1"/>
    </xf>
    <xf numFmtId="3" fontId="12" fillId="2" borderId="5" xfId="0" applyNumberFormat="1" applyFont="1" applyFill="1" applyBorder="1" applyAlignment="1">
      <alignment horizontal="center" vertical="center"/>
    </xf>
    <xf numFmtId="3" fontId="12" fillId="2" borderId="21"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0" fontId="28" fillId="0" borderId="14" xfId="7" applyFont="1" applyAlignment="1">
      <alignment horizontal="center"/>
    </xf>
    <xf numFmtId="44" fontId="15" fillId="19" borderId="35" xfId="0" applyNumberFormat="1" applyFont="1" applyFill="1" applyBorder="1" applyAlignment="1">
      <alignment horizontal="center" vertical="center"/>
    </xf>
    <xf numFmtId="44" fontId="15" fillId="19" borderId="40" xfId="0" applyNumberFormat="1" applyFont="1" applyFill="1" applyBorder="1" applyAlignment="1">
      <alignment horizontal="center" vertical="center"/>
    </xf>
    <xf numFmtId="44" fontId="15" fillId="19" borderId="36" xfId="0" applyNumberFormat="1" applyFont="1" applyFill="1" applyBorder="1" applyAlignment="1">
      <alignment horizontal="center" vertical="center"/>
    </xf>
    <xf numFmtId="44" fontId="30" fillId="2" borderId="5" xfId="0" applyNumberFormat="1" applyFont="1" applyFill="1" applyBorder="1" applyAlignment="1">
      <alignment horizontal="center" vertical="center"/>
    </xf>
    <xf numFmtId="44" fontId="30" fillId="2" borderId="21" xfId="0" applyNumberFormat="1" applyFont="1" applyFill="1" applyBorder="1" applyAlignment="1">
      <alignment horizontal="center" vertical="center"/>
    </xf>
    <xf numFmtId="44" fontId="30" fillId="2" borderId="9" xfId="0" applyNumberFormat="1" applyFont="1" applyFill="1" applyBorder="1" applyAlignment="1">
      <alignment horizontal="center" vertical="center"/>
    </xf>
    <xf numFmtId="4" fontId="15" fillId="18" borderId="5" xfId="0" applyNumberFormat="1" applyFont="1" applyFill="1" applyBorder="1" applyAlignment="1">
      <alignment horizontal="center" vertical="center"/>
    </xf>
    <xf numFmtId="4" fontId="15" fillId="18" borderId="21" xfId="0" applyNumberFormat="1" applyFont="1" applyFill="1" applyBorder="1" applyAlignment="1">
      <alignment horizontal="center" vertical="center"/>
    </xf>
    <xf numFmtId="4" fontId="15" fillId="18" borderId="9" xfId="0" applyNumberFormat="1" applyFont="1" applyFill="1" applyBorder="1" applyAlignment="1">
      <alignment horizontal="center" vertical="center"/>
    </xf>
    <xf numFmtId="4" fontId="15" fillId="18" borderId="28" xfId="0" applyNumberFormat="1" applyFont="1" applyFill="1" applyBorder="1" applyAlignment="1">
      <alignment horizontal="center" vertical="center"/>
    </xf>
    <xf numFmtId="4" fontId="15" fillId="18" borderId="29" xfId="0" applyNumberFormat="1" applyFont="1" applyFill="1" applyBorder="1" applyAlignment="1">
      <alignment horizontal="center" vertical="center"/>
    </xf>
    <xf numFmtId="4" fontId="15" fillId="18" borderId="15" xfId="0" applyNumberFormat="1" applyFont="1" applyFill="1" applyBorder="1" applyAlignment="1">
      <alignment horizontal="center" vertical="center"/>
    </xf>
    <xf numFmtId="9" fontId="29" fillId="8" borderId="28" xfId="6" applyNumberFormat="1" applyFont="1" applyBorder="1" applyAlignment="1">
      <alignment horizontal="center" wrapText="1"/>
    </xf>
    <xf numFmtId="9" fontId="29" fillId="8" borderId="35" xfId="6" applyNumberFormat="1" applyFont="1" applyBorder="1" applyAlignment="1">
      <alignment horizontal="center" wrapText="1"/>
    </xf>
    <xf numFmtId="44" fontId="6" fillId="17" borderId="19" xfId="17" applyNumberFormat="1" applyBorder="1" applyAlignment="1">
      <alignment horizontal="left" vertical="top" wrapText="1"/>
    </xf>
    <xf numFmtId="44" fontId="15" fillId="19" borderId="5" xfId="0" applyNumberFormat="1" applyFont="1" applyFill="1" applyBorder="1" applyAlignment="1">
      <alignment horizontal="center" vertical="center"/>
    </xf>
    <xf numFmtId="44" fontId="15" fillId="19" borderId="21" xfId="0" applyNumberFormat="1" applyFont="1" applyFill="1" applyBorder="1" applyAlignment="1">
      <alignment horizontal="center" vertical="center"/>
    </xf>
    <xf numFmtId="44" fontId="15" fillId="19" borderId="9" xfId="0" applyNumberFormat="1" applyFont="1" applyFill="1" applyBorder="1" applyAlignment="1">
      <alignment horizontal="center" vertical="center"/>
    </xf>
    <xf numFmtId="44" fontId="29" fillId="8" borderId="28" xfId="6" applyNumberFormat="1" applyFont="1" applyBorder="1" applyAlignment="1">
      <alignment horizontal="center" vertical="center" wrapText="1"/>
    </xf>
    <xf numFmtId="44" fontId="29" fillId="8" borderId="34" xfId="6" applyNumberFormat="1" applyFont="1" applyBorder="1" applyAlignment="1">
      <alignment horizontal="center" vertical="center" wrapText="1"/>
    </xf>
    <xf numFmtId="44" fontId="29" fillId="8" borderId="39" xfId="6" applyNumberFormat="1" applyFont="1" applyBorder="1" applyAlignment="1">
      <alignment horizontal="center" vertical="center" wrapText="1"/>
    </xf>
    <xf numFmtId="44" fontId="15" fillId="19" borderId="4" xfId="0" applyNumberFormat="1" applyFont="1" applyFill="1" applyBorder="1" applyAlignment="1">
      <alignment horizontal="center" vertical="center"/>
    </xf>
    <xf numFmtId="44" fontId="15" fillId="19" borderId="26" xfId="0" applyNumberFormat="1" applyFont="1" applyFill="1" applyBorder="1" applyAlignment="1">
      <alignment horizontal="center" vertical="center"/>
    </xf>
    <xf numFmtId="44" fontId="15" fillId="19" borderId="8" xfId="0" applyNumberFormat="1" applyFont="1" applyFill="1" applyBorder="1" applyAlignment="1">
      <alignment horizontal="center" vertical="center"/>
    </xf>
    <xf numFmtId="0" fontId="4" fillId="15" borderId="0" xfId="0" applyFont="1" applyFill="1" applyAlignment="1">
      <alignment horizontal="left" vertical="top" wrapText="1"/>
    </xf>
    <xf numFmtId="164" fontId="15" fillId="9" borderId="30" xfId="0" applyNumberFormat="1" applyFont="1" applyFill="1" applyBorder="1" applyAlignment="1">
      <alignment horizontal="right" vertical="center" wrapText="1"/>
    </xf>
    <xf numFmtId="164" fontId="15" fillId="9" borderId="31" xfId="0" applyNumberFormat="1" applyFont="1" applyFill="1" applyBorder="1" applyAlignment="1">
      <alignment horizontal="right" vertical="center" wrapText="1"/>
    </xf>
    <xf numFmtId="0" fontId="6" fillId="15" borderId="0" xfId="0" applyFont="1" applyFill="1" applyAlignment="1">
      <alignment horizontal="left" vertical="top" wrapText="1"/>
    </xf>
    <xf numFmtId="44" fontId="15" fillId="19" borderId="7" xfId="0" applyNumberFormat="1" applyFont="1" applyFill="1" applyBorder="1" applyAlignment="1">
      <alignment horizontal="center" vertical="center"/>
    </xf>
    <xf numFmtId="44" fontId="15" fillId="19" borderId="25" xfId="0" applyNumberFormat="1" applyFont="1" applyFill="1" applyBorder="1" applyAlignment="1">
      <alignment horizontal="center" vertical="center"/>
    </xf>
    <xf numFmtId="44" fontId="15" fillId="19" borderId="11" xfId="0" applyNumberFormat="1" applyFont="1" applyFill="1" applyBorder="1" applyAlignment="1">
      <alignment horizontal="center" vertical="center"/>
    </xf>
    <xf numFmtId="44" fontId="15" fillId="0" borderId="0" xfId="0" applyNumberFormat="1" applyFont="1" applyAlignment="1">
      <alignment horizontal="center" vertical="center"/>
    </xf>
    <xf numFmtId="0" fontId="31" fillId="6" borderId="0" xfId="0" applyFont="1" applyFill="1" applyAlignment="1">
      <alignment horizontal="left" vertical="top"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4" fillId="6" borderId="2" xfId="0" applyFont="1" applyFill="1" applyBorder="1" applyAlignment="1">
      <alignment horizontal="center"/>
    </xf>
    <xf numFmtId="44" fontId="6" fillId="0" borderId="0" xfId="0" applyNumberFormat="1" applyFont="1" applyAlignment="1">
      <alignment horizontal="left" vertical="top"/>
    </xf>
  </cellXfs>
  <cellStyles count="18">
    <cellStyle name="20% - Ênfase2" xfId="16" builtinId="34"/>
    <cellStyle name="20% - Ênfase4" xfId="17" builtinId="42"/>
    <cellStyle name="40% - Ênfase4" xfId="8" builtinId="43"/>
    <cellStyle name="Bom" xfId="11" builtinId="26"/>
    <cellStyle name="Ênfase2" xfId="6" builtinId="33"/>
    <cellStyle name="Entrada" xfId="13" builtinId="20"/>
    <cellStyle name="Hiperlink" xfId="1" builtinId="8"/>
    <cellStyle name="Neutro" xfId="12" builtinId="28"/>
    <cellStyle name="Normal" xfId="0" builtinId="0"/>
    <cellStyle name="Normal 2" xfId="3" xr:uid="{00000000-0005-0000-0000-000006000000}"/>
    <cellStyle name="Porcentagem" xfId="14" builtinId="5"/>
    <cellStyle name="Porcentagem 2" xfId="5" xr:uid="{00000000-0005-0000-0000-000007000000}"/>
    <cellStyle name="Porcentagem 3" xfId="4" xr:uid="{00000000-0005-0000-0000-000008000000}"/>
    <cellStyle name="Ruim" xfId="15" builtinId="27"/>
    <cellStyle name="Título 1" xfId="7" builtinId="16"/>
    <cellStyle name="Título 2" xfId="9" builtinId="17"/>
    <cellStyle name="Título 3" xfId="10" builtinId="18"/>
    <cellStyle name="Vírgula 2" xfId="2" xr:uid="{00000000-0005-0000-0000-00000B000000}"/>
  </cellStyles>
  <dxfs count="29">
    <dxf>
      <font>
        <color rgb="FFFF0000"/>
      </font>
    </dxf>
    <dxf>
      <fill>
        <patternFill>
          <bgColor theme="8" tint="0.79998168889431442"/>
        </patternFill>
      </fill>
    </dxf>
    <dxf>
      <font>
        <color rgb="FFFF0000"/>
      </font>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C00000"/>
      </font>
    </dxf>
    <dxf>
      <font>
        <color rgb="FFFF0000"/>
      </font>
    </dxf>
    <dxf>
      <font>
        <color theme="9" tint="-0.24994659260841701"/>
      </font>
    </dxf>
    <dxf>
      <font>
        <color rgb="FFC00000"/>
      </font>
    </dxf>
    <dxf>
      <font>
        <color rgb="FF9C0006"/>
      </font>
    </dxf>
    <dxf>
      <font>
        <color rgb="FFFF0000"/>
      </font>
    </dxf>
    <dxf>
      <font>
        <color rgb="FF006100"/>
      </font>
      <fill>
        <patternFill>
          <bgColor rgb="FFC6EFCE"/>
        </patternFill>
      </fill>
    </dxf>
    <dxf>
      <fill>
        <patternFill>
          <bgColor theme="8" tint="0.79998168889431442"/>
        </patternFill>
      </fill>
    </dxf>
    <dxf>
      <font>
        <color rgb="FFFF0000"/>
      </font>
    </dxf>
    <dxf>
      <font>
        <color rgb="FFFF0000"/>
      </font>
    </dxf>
    <dxf>
      <font>
        <color theme="9" tint="-0.24994659260841701"/>
      </font>
    </dxf>
    <dxf>
      <font>
        <color rgb="FFC00000"/>
      </font>
    </dxf>
    <dxf>
      <font>
        <color rgb="FFC00000"/>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theme="9" tint="-0.24994659260841701"/>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99391</xdr:colOff>
      <xdr:row>0</xdr:row>
      <xdr:rowOff>132524</xdr:rowOff>
    </xdr:from>
    <xdr:to>
      <xdr:col>2</xdr:col>
      <xdr:colOff>168517</xdr:colOff>
      <xdr:row>5</xdr:row>
      <xdr:rowOff>1</xdr:rowOff>
    </xdr:to>
    <xdr:pic>
      <xdr:nvPicPr>
        <xdr:cNvPr id="4" name="Imagem 3" descr="Jurisprudência">
          <a:extLst>
            <a:ext uri="{FF2B5EF4-FFF2-40B4-BE49-F238E27FC236}">
              <a16:creationId xmlns:a16="http://schemas.microsoft.com/office/drawing/2014/main" id="{E932DD4F-3A92-46EB-AA1F-0F0F11560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91" y="132524"/>
          <a:ext cx="2015539" cy="819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428625</xdr:colOff>
      <xdr:row>18</xdr:row>
      <xdr:rowOff>123825</xdr:rowOff>
    </xdr:from>
    <xdr:to>
      <xdr:col>5</xdr:col>
      <xdr:colOff>914400</xdr:colOff>
      <xdr:row>19</xdr:row>
      <xdr:rowOff>152400</xdr:rowOff>
    </xdr:to>
    <xdr:sp macro="" textlink="">
      <xdr:nvSpPr>
        <xdr:cNvPr id="3" name="Seta: para a Esquerda 2">
          <a:extLst>
            <a:ext uri="{FF2B5EF4-FFF2-40B4-BE49-F238E27FC236}">
              <a16:creationId xmlns:a16="http://schemas.microsoft.com/office/drawing/2014/main" id="{736EEA42-5B29-41C0-9F5F-EE7DB6D37C39}"/>
            </a:ext>
            <a:ext uri="{147F2762-F138-4A5C-976F-8EAC2B608ADB}">
              <a16:predDERef xmlns:a16="http://schemas.microsoft.com/office/drawing/2014/main" pred="{E932DD4F-3A92-46EB-AA1F-0F0F11560434}"/>
            </a:ext>
          </a:extLst>
        </xdr:cNvPr>
        <xdr:cNvSpPr/>
      </xdr:nvSpPr>
      <xdr:spPr>
        <a:xfrm>
          <a:off x="4953000" y="3981450"/>
          <a:ext cx="485775"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6F39F6E9-98BC-4E61-8973-37D098141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BADBC377-C9B0-4CFD-A81F-0B3AFBD75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85C53E67-855F-4221-9261-2A64096AEA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leroymerlin.com.br/primer-manta-vedacit-18l-preta-vedacit_87006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theme="4" tint="-0.249977111117893"/>
  </sheetPr>
  <dimension ref="A3:AK81"/>
  <sheetViews>
    <sheetView showGridLines="0" tabSelected="1" topLeftCell="A40" zoomScaleNormal="100" workbookViewId="0">
      <selection activeCell="Z47" sqref="Z47"/>
    </sheetView>
  </sheetViews>
  <sheetFormatPr defaultColWidth="9.109375" defaultRowHeight="14.4" x14ac:dyDescent="0.3"/>
  <cols>
    <col min="1" max="1" width="4.109375" style="20" customWidth="1"/>
    <col min="2" max="2" width="25.109375" customWidth="1"/>
    <col min="3" max="3" width="10.77734375" customWidth="1"/>
    <col min="4" max="4" width="5.44140625" style="20" customWidth="1"/>
    <col min="5" max="5" width="21" style="20" customWidth="1"/>
    <col min="6" max="6" width="19.5546875" style="13" customWidth="1"/>
    <col min="7" max="7" width="23.5546875" style="13" customWidth="1"/>
    <col min="8" max="8" width="12.6640625" style="13" customWidth="1"/>
    <col min="9" max="9" width="12.5546875" style="13" customWidth="1"/>
    <col min="10" max="10" width="13.6640625" style="13" customWidth="1"/>
    <col min="11" max="11" width="14.21875" style="13" customWidth="1"/>
    <col min="12" max="12" width="8.88671875" customWidth="1"/>
    <col min="13" max="13" width="9.88671875" customWidth="1"/>
    <col min="14" max="14" width="12" customWidth="1"/>
    <col min="15" max="15" width="5.6640625" bestFit="1" customWidth="1"/>
    <col min="16" max="16" width="25.6640625" customWidth="1"/>
    <col min="17" max="17" width="10.88671875" customWidth="1"/>
    <col min="18" max="18" width="11.77734375" customWidth="1"/>
    <col min="19" max="19" width="12.6640625" customWidth="1"/>
    <col min="20" max="20" width="13.109375" customWidth="1"/>
    <col min="21" max="21" width="12" bestFit="1" customWidth="1"/>
    <col min="22" max="22" width="8.77734375" customWidth="1"/>
    <col min="23" max="23" width="12.88671875" bestFit="1" customWidth="1"/>
    <col min="24" max="24" width="17" customWidth="1"/>
    <col min="25" max="25" width="11.5546875" bestFit="1" customWidth="1"/>
  </cols>
  <sheetData>
    <row r="3" spans="1:37" x14ac:dyDescent="0.3">
      <c r="F3"/>
    </row>
    <row r="6" spans="1:37" x14ac:dyDescent="0.3">
      <c r="A6" s="23" t="s">
        <v>0</v>
      </c>
    </row>
    <row r="7" spans="1:37" x14ac:dyDescent="0.3">
      <c r="A7" s="23" t="s">
        <v>1</v>
      </c>
    </row>
    <row r="8" spans="1:37" ht="35.25" customHeight="1" x14ac:dyDescent="0.3">
      <c r="A8" s="147" t="s">
        <v>2</v>
      </c>
      <c r="B8" s="147"/>
      <c r="C8" s="147"/>
      <c r="D8" s="147"/>
      <c r="E8" s="147"/>
      <c r="F8" s="147"/>
      <c r="G8" s="147"/>
      <c r="H8" s="147"/>
      <c r="I8" s="147"/>
      <c r="J8" s="147"/>
      <c r="K8" s="147"/>
      <c r="L8" s="147"/>
      <c r="M8" s="147"/>
      <c r="N8" s="147"/>
      <c r="O8" s="147"/>
      <c r="P8" s="147"/>
      <c r="Q8" s="147"/>
      <c r="R8" s="147"/>
      <c r="S8" s="141"/>
    </row>
    <row r="9" spans="1:37" x14ac:dyDescent="0.3">
      <c r="A9" s="110" t="s">
        <v>3</v>
      </c>
    </row>
    <row r="10" spans="1:37" x14ac:dyDescent="0.3">
      <c r="A10" s="110" t="s">
        <v>4</v>
      </c>
    </row>
    <row r="11" spans="1:37" ht="18.600000000000001" thickBot="1" x14ac:dyDescent="0.4">
      <c r="A11" s="157" t="s">
        <v>5</v>
      </c>
      <c r="B11" s="157"/>
      <c r="C11" s="157"/>
      <c r="D11" s="157"/>
      <c r="E11" s="157"/>
      <c r="F11" s="157"/>
      <c r="G11" s="157"/>
      <c r="H11" s="157"/>
      <c r="I11" s="157"/>
      <c r="J11" s="157"/>
      <c r="K11" s="157"/>
      <c r="L11" s="157"/>
      <c r="M11" s="157"/>
      <c r="N11" s="157"/>
      <c r="O11" s="157"/>
      <c r="P11" s="157"/>
      <c r="Q11" s="157"/>
      <c r="R11" s="157"/>
      <c r="S11" s="142"/>
    </row>
    <row r="12" spans="1:37" ht="15" thickTop="1" x14ac:dyDescent="0.3">
      <c r="A12" s="26"/>
      <c r="V12" s="63"/>
      <c r="W12" s="63"/>
      <c r="X12" s="63"/>
      <c r="Y12" s="63"/>
      <c r="Z12" s="63"/>
      <c r="AA12" s="63"/>
      <c r="AB12" s="63"/>
      <c r="AC12" s="62"/>
      <c r="AD12" s="62"/>
      <c r="AE12" s="62"/>
      <c r="AF12" s="62"/>
      <c r="AG12" s="62"/>
    </row>
    <row r="13" spans="1:37" ht="18" thickBot="1" x14ac:dyDescent="0.4">
      <c r="A13" s="38" t="s">
        <v>6</v>
      </c>
      <c r="B13" s="39"/>
      <c r="C13" s="39"/>
      <c r="D13" s="40"/>
      <c r="E13" s="40"/>
      <c r="F13" s="41"/>
      <c r="V13" s="60" t="s">
        <v>7</v>
      </c>
      <c r="W13" s="60"/>
      <c r="X13" s="60"/>
      <c r="Y13" s="60"/>
      <c r="Z13" s="60"/>
      <c r="AA13" s="60"/>
      <c r="AB13" s="65"/>
      <c r="AC13" s="61"/>
      <c r="AD13" s="61"/>
      <c r="AE13" s="61"/>
      <c r="AF13" s="61"/>
      <c r="AG13" s="61"/>
      <c r="AH13" s="61"/>
      <c r="AI13" s="61"/>
      <c r="AJ13" s="61"/>
      <c r="AK13" s="61"/>
    </row>
    <row r="14" spans="1:37" ht="15.6" thickTop="1" thickBot="1" x14ac:dyDescent="0.35">
      <c r="A14" s="23"/>
      <c r="G14" s="85" t="s">
        <v>8</v>
      </c>
      <c r="H14" s="49"/>
      <c r="I14" s="49"/>
      <c r="J14" s="49"/>
      <c r="K14" s="50"/>
      <c r="L14" s="50"/>
      <c r="M14" s="50"/>
      <c r="N14" s="50"/>
      <c r="O14" s="50"/>
      <c r="P14" s="50"/>
      <c r="Q14" s="145"/>
      <c r="V14" s="72"/>
      <c r="W14" s="72"/>
      <c r="X14" s="72"/>
      <c r="Y14" s="72"/>
      <c r="Z14" s="72"/>
      <c r="AA14" s="72"/>
      <c r="AB14" s="73"/>
      <c r="AC14" s="74"/>
      <c r="AD14" s="74"/>
      <c r="AE14" s="74"/>
      <c r="AF14" s="61"/>
      <c r="AG14" s="61"/>
      <c r="AH14" s="61"/>
      <c r="AI14" s="61"/>
      <c r="AJ14" s="61"/>
      <c r="AK14" s="61"/>
    </row>
    <row r="15" spans="1:37" ht="18" customHeight="1" thickTop="1" thickBot="1" x14ac:dyDescent="0.35">
      <c r="A15" s="56"/>
      <c r="B15" s="36"/>
      <c r="C15" s="36"/>
      <c r="D15" s="36"/>
      <c r="E15" s="36"/>
      <c r="F15" s="37"/>
      <c r="G15" s="48">
        <v>0.25</v>
      </c>
      <c r="H15" s="172" t="s">
        <v>9</v>
      </c>
      <c r="I15" s="172"/>
      <c r="J15" s="172"/>
      <c r="K15" s="172"/>
      <c r="L15" s="172"/>
      <c r="M15" s="172"/>
      <c r="N15" s="172"/>
      <c r="O15" s="172"/>
      <c r="P15" s="172"/>
      <c r="Q15" s="146"/>
      <c r="T15" s="27"/>
      <c r="V15" s="74"/>
      <c r="W15" s="75"/>
      <c r="X15" s="74"/>
      <c r="Y15" s="74"/>
      <c r="Z15" s="74"/>
      <c r="AA15" s="74"/>
      <c r="AB15" s="73"/>
      <c r="AC15" s="74"/>
      <c r="AD15" s="74"/>
      <c r="AE15" s="74"/>
      <c r="AF15" s="61"/>
      <c r="AG15" s="61"/>
      <c r="AH15" s="61"/>
      <c r="AI15" s="61"/>
      <c r="AJ15" s="61"/>
      <c r="AK15" s="61"/>
    </row>
    <row r="16" spans="1:37" ht="18" customHeight="1" x14ac:dyDescent="0.3">
      <c r="A16" s="57" t="s">
        <v>10</v>
      </c>
      <c r="B16" s="31"/>
      <c r="C16" s="31"/>
      <c r="D16" s="32"/>
      <c r="E16" s="32"/>
      <c r="F16" s="33"/>
      <c r="G16" s="45">
        <v>0.75</v>
      </c>
      <c r="H16" s="51" t="s">
        <v>11</v>
      </c>
      <c r="I16" s="51"/>
      <c r="J16" s="51"/>
      <c r="K16" s="51"/>
      <c r="L16" s="51"/>
      <c r="M16" s="51"/>
      <c r="N16" s="51"/>
      <c r="O16" s="51"/>
      <c r="P16" s="52" t="s">
        <v>12</v>
      </c>
      <c r="Q16" s="52"/>
      <c r="T16" s="27"/>
      <c r="V16" s="76" t="s">
        <v>13</v>
      </c>
      <c r="W16" s="76"/>
      <c r="X16" s="76"/>
      <c r="Y16" s="76"/>
      <c r="Z16" s="76"/>
      <c r="AA16" s="76"/>
      <c r="AB16" s="77"/>
      <c r="AC16" s="76"/>
      <c r="AD16" s="74"/>
      <c r="AE16" s="75"/>
      <c r="AF16" s="61"/>
      <c r="AG16" s="61"/>
      <c r="AH16" s="61"/>
      <c r="AI16" s="61"/>
      <c r="AJ16" s="61"/>
      <c r="AK16" s="65" t="s">
        <v>14</v>
      </c>
    </row>
    <row r="17" spans="1:37" ht="21" customHeight="1" x14ac:dyDescent="0.3">
      <c r="A17" s="26" t="s">
        <v>15</v>
      </c>
      <c r="B17" s="27"/>
      <c r="C17" s="29">
        <f>AVERAGE(J27:J42)</f>
        <v>24672.760416666664</v>
      </c>
      <c r="D17" s="28"/>
      <c r="E17" s="28"/>
      <c r="G17" s="25"/>
      <c r="H17" s="46"/>
      <c r="R17" s="47"/>
      <c r="S17" s="47"/>
      <c r="T17" s="27"/>
      <c r="V17" s="74" t="s">
        <v>16</v>
      </c>
      <c r="W17" s="78" t="s">
        <v>17</v>
      </c>
      <c r="X17" s="78"/>
      <c r="Y17" s="78"/>
      <c r="Z17" s="78"/>
      <c r="AA17" s="78"/>
      <c r="AB17" s="73"/>
      <c r="AC17" s="78"/>
      <c r="AD17" s="74"/>
      <c r="AE17" s="74"/>
      <c r="AF17" s="61"/>
      <c r="AG17" s="61"/>
      <c r="AH17" s="61"/>
      <c r="AI17" s="61"/>
      <c r="AJ17" s="61"/>
      <c r="AK17" s="61" t="s">
        <v>18</v>
      </c>
    </row>
    <row r="18" spans="1:37" ht="16.2" customHeight="1" x14ac:dyDescent="0.3">
      <c r="A18" s="26" t="s">
        <v>19</v>
      </c>
      <c r="B18" s="27"/>
      <c r="C18" s="29">
        <f>_xlfn.STDEV.S(J27:J42)</f>
        <v>10673.687935321377</v>
      </c>
      <c r="D18" s="28"/>
      <c r="E18" s="28"/>
      <c r="F18" s="83"/>
      <c r="G18" s="84" t="s">
        <v>20</v>
      </c>
      <c r="H18" s="53"/>
      <c r="I18" s="54"/>
      <c r="J18" s="54"/>
      <c r="L18" s="35"/>
      <c r="M18" s="35"/>
      <c r="N18" s="35"/>
      <c r="O18" s="35"/>
      <c r="P18" s="35"/>
      <c r="Q18" s="35"/>
      <c r="R18" s="35"/>
      <c r="S18" s="35"/>
      <c r="T18" s="27"/>
      <c r="V18" s="74" t="s">
        <v>21</v>
      </c>
      <c r="W18" s="78" t="s">
        <v>22</v>
      </c>
      <c r="X18" s="78"/>
      <c r="Y18" s="78"/>
      <c r="Z18" s="78"/>
      <c r="AA18" s="78"/>
      <c r="AB18" s="73"/>
      <c r="AC18" s="78"/>
      <c r="AD18" s="74"/>
      <c r="AE18" s="74"/>
      <c r="AF18" s="61"/>
      <c r="AG18" s="61"/>
      <c r="AH18" s="61"/>
      <c r="AI18" s="61"/>
      <c r="AJ18" s="61"/>
      <c r="AK18" s="61" t="s">
        <v>18</v>
      </c>
    </row>
    <row r="19" spans="1:37" ht="17.399999999999999" customHeight="1" x14ac:dyDescent="0.3">
      <c r="A19" s="26" t="s">
        <v>23</v>
      </c>
      <c r="B19" s="27"/>
      <c r="C19" s="30">
        <f>(C18/C17)*100</f>
        <v>43.261020473863184</v>
      </c>
      <c r="D19" s="28"/>
      <c r="E19" s="28"/>
      <c r="F19" s="25"/>
      <c r="G19" s="54"/>
      <c r="H19" s="54"/>
      <c r="I19" s="54"/>
      <c r="J19" s="54"/>
      <c r="L19" s="35"/>
      <c r="M19" s="35"/>
      <c r="N19" s="35"/>
      <c r="O19" s="35"/>
      <c r="P19" s="35"/>
      <c r="Q19" s="35"/>
      <c r="R19" s="35"/>
      <c r="S19" s="35"/>
      <c r="T19" s="27"/>
      <c r="V19" s="74" t="s">
        <v>24</v>
      </c>
      <c r="W19" s="78" t="s">
        <v>25</v>
      </c>
      <c r="X19" s="78"/>
      <c r="Y19" s="78"/>
      <c r="Z19" s="78"/>
      <c r="AA19" s="78"/>
      <c r="AB19" s="73"/>
      <c r="AC19" s="78"/>
      <c r="AD19" s="74"/>
      <c r="AE19" s="74"/>
      <c r="AF19" s="61"/>
      <c r="AG19" s="61"/>
      <c r="AH19" s="61"/>
      <c r="AI19" s="61"/>
      <c r="AJ19" s="61"/>
      <c r="AK19" s="61" t="s">
        <v>18</v>
      </c>
    </row>
    <row r="20" spans="1:37" ht="16.2" customHeight="1" x14ac:dyDescent="0.3">
      <c r="A20" s="26" t="s">
        <v>26</v>
      </c>
      <c r="B20" s="27"/>
      <c r="C20" s="44" t="str">
        <f>IF(C19&gt;25,"Mediana","Média")</f>
        <v>Mediana</v>
      </c>
      <c r="D20" s="28"/>
      <c r="E20" s="28"/>
      <c r="F20" s="25"/>
      <c r="G20" s="55">
        <v>0.25</v>
      </c>
      <c r="H20" s="54" t="s">
        <v>27</v>
      </c>
      <c r="I20" s="54" t="s">
        <v>28</v>
      </c>
      <c r="J20" s="54"/>
      <c r="L20" s="42"/>
      <c r="M20" s="43"/>
      <c r="N20" s="35"/>
      <c r="O20" s="35"/>
      <c r="P20" s="35"/>
      <c r="Q20" s="35"/>
      <c r="R20" s="35"/>
      <c r="S20" s="35"/>
      <c r="T20" s="27"/>
      <c r="V20" s="74" t="s">
        <v>29</v>
      </c>
      <c r="W20" s="78" t="s">
        <v>30</v>
      </c>
      <c r="X20" s="78"/>
      <c r="Y20" s="78"/>
      <c r="Z20" s="78"/>
      <c r="AA20" s="78"/>
      <c r="AB20" s="73"/>
      <c r="AC20" s="78"/>
      <c r="AD20" s="74"/>
      <c r="AE20" s="74"/>
      <c r="AF20" s="61"/>
      <c r="AG20" s="61"/>
      <c r="AH20" s="61"/>
      <c r="AI20" s="61"/>
      <c r="AJ20" s="61"/>
      <c r="AK20" s="61" t="s">
        <v>18</v>
      </c>
    </row>
    <row r="21" spans="1:37" ht="22.2" customHeight="1" x14ac:dyDescent="0.3">
      <c r="A21" s="26" t="s">
        <v>31</v>
      </c>
      <c r="B21" s="27"/>
      <c r="C21" s="29">
        <f>MIN(J27:J43)</f>
        <v>7166.6666666666661</v>
      </c>
      <c r="D21" s="28"/>
      <c r="E21" s="28"/>
      <c r="F21" s="25"/>
      <c r="G21" s="54"/>
      <c r="H21" s="54" t="s">
        <v>32</v>
      </c>
      <c r="I21" s="54" t="s">
        <v>33</v>
      </c>
      <c r="J21" s="54"/>
      <c r="L21" s="28"/>
      <c r="M21" s="29"/>
      <c r="N21" s="35"/>
      <c r="O21" s="35"/>
      <c r="P21" s="35"/>
      <c r="Q21" s="35"/>
      <c r="R21" s="35"/>
      <c r="S21" s="35"/>
      <c r="T21" s="27"/>
      <c r="V21" s="74" t="s">
        <v>34</v>
      </c>
      <c r="W21" s="78" t="s">
        <v>35</v>
      </c>
      <c r="X21" s="78"/>
      <c r="Y21" s="78"/>
      <c r="Z21" s="78"/>
      <c r="AA21" s="78"/>
      <c r="AB21" s="73"/>
      <c r="AC21" s="78"/>
      <c r="AD21" s="74"/>
      <c r="AE21" s="74"/>
      <c r="AF21" s="61"/>
      <c r="AG21" s="61"/>
      <c r="AH21" s="61"/>
      <c r="AI21" s="61"/>
      <c r="AJ21" s="61"/>
      <c r="AK21" s="61" t="s">
        <v>18</v>
      </c>
    </row>
    <row r="22" spans="1:37" ht="22.2" customHeight="1" x14ac:dyDescent="0.3">
      <c r="A22" s="26"/>
      <c r="B22" s="27"/>
      <c r="C22" s="27"/>
      <c r="D22" s="28"/>
      <c r="E22" s="28"/>
      <c r="F22" s="25"/>
      <c r="G22" s="111"/>
      <c r="H22" s="111"/>
      <c r="I22" s="111"/>
      <c r="J22" s="111"/>
      <c r="L22" s="28"/>
      <c r="M22" s="29"/>
      <c r="N22" s="35"/>
      <c r="O22" s="35"/>
      <c r="P22" s="35"/>
      <c r="Q22" s="35"/>
      <c r="R22" s="35"/>
      <c r="S22" s="35"/>
      <c r="T22" s="27"/>
      <c r="V22" s="74" t="s">
        <v>36</v>
      </c>
      <c r="W22" s="78" t="s">
        <v>37</v>
      </c>
      <c r="X22" s="78"/>
      <c r="Y22" s="78"/>
      <c r="Z22" s="78"/>
      <c r="AA22" s="78"/>
      <c r="AB22" s="73"/>
      <c r="AC22" s="78"/>
      <c r="AD22" s="74"/>
      <c r="AE22" s="74"/>
      <c r="AF22" s="61"/>
      <c r="AG22" s="61"/>
      <c r="AH22" s="61"/>
      <c r="AI22" s="61"/>
      <c r="AJ22" s="61"/>
      <c r="AK22" s="61" t="s">
        <v>18</v>
      </c>
    </row>
    <row r="23" spans="1:37" x14ac:dyDescent="0.3">
      <c r="A23" s="27"/>
      <c r="B23" s="27"/>
      <c r="C23" s="27"/>
      <c r="D23" s="27"/>
      <c r="E23" s="27"/>
      <c r="F23" s="25"/>
      <c r="G23" s="111"/>
      <c r="H23" s="111"/>
      <c r="I23" s="111"/>
      <c r="J23" s="111"/>
      <c r="L23" s="28"/>
      <c r="M23" s="29"/>
      <c r="N23" s="35"/>
      <c r="O23" s="35"/>
      <c r="P23" s="35"/>
      <c r="Q23" s="35"/>
      <c r="R23" s="35"/>
      <c r="S23" s="35"/>
      <c r="T23" s="27"/>
      <c r="V23" s="74" t="s">
        <v>38</v>
      </c>
      <c r="W23" s="78" t="s">
        <v>39</v>
      </c>
      <c r="X23" s="78"/>
      <c r="Y23" s="78"/>
      <c r="Z23" s="78"/>
      <c r="AA23" s="78"/>
      <c r="AB23" s="73"/>
      <c r="AC23" s="78"/>
      <c r="AD23" s="74"/>
      <c r="AE23" s="74"/>
      <c r="AF23" s="61"/>
      <c r="AG23" s="61"/>
      <c r="AH23" s="61"/>
      <c r="AI23" s="61"/>
      <c r="AJ23" s="61"/>
      <c r="AK23" s="61" t="s">
        <v>40</v>
      </c>
    </row>
    <row r="24" spans="1:37" ht="15" thickBot="1" x14ac:dyDescent="0.35">
      <c r="A24" s="26"/>
      <c r="B24" s="27"/>
      <c r="C24" s="27"/>
      <c r="D24" s="28"/>
      <c r="E24" s="28"/>
      <c r="F24" s="29"/>
      <c r="G24" s="25"/>
      <c r="H24" s="29"/>
      <c r="I24" s="29"/>
      <c r="J24" s="29"/>
      <c r="K24" s="29"/>
      <c r="L24" s="28"/>
      <c r="M24" s="29"/>
      <c r="N24" s="35"/>
      <c r="O24" s="35"/>
      <c r="P24" s="35"/>
      <c r="Q24" s="35"/>
      <c r="R24" s="35"/>
      <c r="S24" s="35"/>
      <c r="T24" s="27"/>
      <c r="V24" s="74" t="s">
        <v>41</v>
      </c>
      <c r="W24" s="78" t="s">
        <v>42</v>
      </c>
      <c r="X24" s="78"/>
      <c r="Y24" s="78"/>
      <c r="Z24" s="78"/>
      <c r="AA24" s="78"/>
      <c r="AB24" s="73"/>
      <c r="AC24" s="78"/>
      <c r="AD24" s="74"/>
      <c r="AE24" s="74"/>
      <c r="AF24" s="61"/>
      <c r="AG24" s="61"/>
      <c r="AH24" s="61"/>
      <c r="AI24" s="61"/>
      <c r="AJ24" s="61"/>
      <c r="AK24" s="61" t="s">
        <v>18</v>
      </c>
    </row>
    <row r="25" spans="1:37" ht="40.950000000000003" customHeight="1" x14ac:dyDescent="0.3">
      <c r="A25" s="120" t="s">
        <v>43</v>
      </c>
      <c r="B25" s="121" t="s">
        <v>44</v>
      </c>
      <c r="C25" s="121" t="s">
        <v>45</v>
      </c>
      <c r="D25" s="121" t="s">
        <v>46</v>
      </c>
      <c r="E25" s="121" t="s">
        <v>47</v>
      </c>
      <c r="F25" s="121" t="s">
        <v>48</v>
      </c>
      <c r="G25" s="121" t="s">
        <v>49</v>
      </c>
      <c r="H25" s="121" t="s">
        <v>50</v>
      </c>
      <c r="I25" s="122" t="s">
        <v>117</v>
      </c>
      <c r="J25" s="123" t="s">
        <v>119</v>
      </c>
      <c r="K25" s="123" t="s">
        <v>52</v>
      </c>
      <c r="L25" s="135" t="s">
        <v>53</v>
      </c>
      <c r="M25" s="137" t="s">
        <v>54</v>
      </c>
      <c r="N25" s="136" t="s">
        <v>55</v>
      </c>
      <c r="O25" s="170" t="s">
        <v>56</v>
      </c>
      <c r="P25" s="171"/>
      <c r="Q25" s="176" t="s">
        <v>118</v>
      </c>
      <c r="R25" s="177"/>
      <c r="S25" s="177"/>
      <c r="T25" s="178"/>
      <c r="V25" s="74" t="s">
        <v>57</v>
      </c>
      <c r="W25" s="185" t="s">
        <v>58</v>
      </c>
      <c r="X25" s="185"/>
      <c r="Y25" s="185"/>
      <c r="Z25" s="185"/>
      <c r="AA25" s="185"/>
      <c r="AB25" s="185"/>
      <c r="AC25" s="185"/>
      <c r="AD25" s="185"/>
      <c r="AE25" s="74"/>
      <c r="AF25" s="61"/>
      <c r="AG25" s="61"/>
      <c r="AH25" s="61"/>
      <c r="AI25" s="61"/>
      <c r="AJ25" s="61"/>
      <c r="AK25" s="61" t="s">
        <v>18</v>
      </c>
    </row>
    <row r="26" spans="1:37" ht="42.6" customHeight="1" thickBot="1" x14ac:dyDescent="0.35">
      <c r="A26" s="128"/>
      <c r="B26" s="129"/>
      <c r="C26" s="129"/>
      <c r="D26" s="129"/>
      <c r="E26" s="129"/>
      <c r="F26" s="129"/>
      <c r="G26" s="129"/>
      <c r="H26" s="129"/>
      <c r="I26" s="130"/>
      <c r="J26" s="125"/>
      <c r="K26" s="131"/>
      <c r="L26" s="132"/>
      <c r="M26" s="133"/>
      <c r="N26" s="134"/>
      <c r="O26" s="132"/>
      <c r="P26" s="134"/>
      <c r="Q26" s="126" t="s">
        <v>120</v>
      </c>
      <c r="R26" s="126" t="s">
        <v>121</v>
      </c>
      <c r="S26" s="127" t="s">
        <v>122</v>
      </c>
      <c r="T26" s="127" t="s">
        <v>123</v>
      </c>
      <c r="V26" s="74" t="s">
        <v>59</v>
      </c>
      <c r="W26" s="78" t="s">
        <v>60</v>
      </c>
      <c r="X26" s="78"/>
      <c r="Y26" s="78"/>
      <c r="Z26" s="78"/>
      <c r="AA26" s="78"/>
      <c r="AB26" s="73"/>
      <c r="AC26" s="78"/>
      <c r="AD26" s="74"/>
      <c r="AE26" s="74"/>
      <c r="AF26" s="61"/>
      <c r="AG26" s="61"/>
      <c r="AH26" s="61"/>
      <c r="AI26" s="61"/>
      <c r="AJ26" s="61"/>
      <c r="AK26" s="61" t="s">
        <v>61</v>
      </c>
    </row>
    <row r="27" spans="1:37" ht="60" customHeight="1" x14ac:dyDescent="0.3">
      <c r="A27" s="93"/>
      <c r="B27" s="148" t="s">
        <v>62</v>
      </c>
      <c r="C27" s="151" t="s">
        <v>63</v>
      </c>
      <c r="D27" s="154">
        <v>15</v>
      </c>
      <c r="E27" s="96" t="s">
        <v>64</v>
      </c>
      <c r="F27" s="89" t="s">
        <v>65</v>
      </c>
      <c r="G27" s="82" t="s">
        <v>66</v>
      </c>
      <c r="H27" s="82" t="s">
        <v>67</v>
      </c>
      <c r="I27" s="140">
        <f>21500/15</f>
        <v>1433.3333333333333</v>
      </c>
      <c r="J27" s="124">
        <f>I27*5</f>
        <v>7166.6666666666661</v>
      </c>
      <c r="K27" s="161">
        <f>AVERAGE(J27:J46)</f>
        <v>28990.708333333332</v>
      </c>
      <c r="L27" s="164">
        <f>K27*1.25</f>
        <v>36238.385416666664</v>
      </c>
      <c r="M27" s="167">
        <f>K27*0.75</f>
        <v>21743.03125</v>
      </c>
      <c r="N27" s="117" t="str">
        <f>IF(J27&gt;L$27,"EXCESSIVAMENTE ELEVADO",IF(J27&lt;M$27,"INEXEQUÍVEL","VÁLIDO"))</f>
        <v>INEXEQUÍVEL</v>
      </c>
      <c r="O27" s="118">
        <f>J27/$K$27</f>
        <v>0.24720564203760687</v>
      </c>
      <c r="P27" s="119" t="s">
        <v>68</v>
      </c>
      <c r="Q27" s="179">
        <f>ROUND(MEDIAN(I27:I42),2)</f>
        <v>5875</v>
      </c>
      <c r="R27" s="158">
        <f>ROUND(MEDIAN(J27:J42),2)</f>
        <v>29375</v>
      </c>
      <c r="S27" s="173">
        <f>(R27/5)*15</f>
        <v>88125</v>
      </c>
      <c r="T27" s="186">
        <f>R27*D27</f>
        <v>440625</v>
      </c>
      <c r="V27" s="74" t="s">
        <v>69</v>
      </c>
      <c r="W27" s="74" t="s">
        <v>70</v>
      </c>
      <c r="X27" s="74"/>
      <c r="Y27" s="74"/>
      <c r="Z27" s="74"/>
      <c r="AA27" s="74"/>
      <c r="AB27" s="73"/>
      <c r="AC27" s="74"/>
      <c r="AD27" s="74"/>
      <c r="AE27" s="74"/>
      <c r="AF27" s="61"/>
      <c r="AG27" s="61"/>
      <c r="AH27" s="61"/>
      <c r="AI27" s="61"/>
      <c r="AJ27" s="61"/>
      <c r="AK27" s="61" t="s">
        <v>61</v>
      </c>
    </row>
    <row r="28" spans="1:37" ht="82.95" customHeight="1" x14ac:dyDescent="0.3">
      <c r="A28" s="94"/>
      <c r="B28" s="149"/>
      <c r="C28" s="152"/>
      <c r="D28" s="155"/>
      <c r="E28" s="64" t="s">
        <v>71</v>
      </c>
      <c r="F28" s="24" t="s">
        <v>72</v>
      </c>
      <c r="G28" s="90" t="s">
        <v>66</v>
      </c>
      <c r="H28" s="24" t="s">
        <v>67</v>
      </c>
      <c r="I28" s="34">
        <v>1636</v>
      </c>
      <c r="J28" s="114">
        <f>I28*5</f>
        <v>8180</v>
      </c>
      <c r="K28" s="162"/>
      <c r="L28" s="165"/>
      <c r="M28" s="168"/>
      <c r="N28" s="103" t="str">
        <f>IF(J28&gt;L$27,"EXCESSIVAMENTE ELEVADO",IF(J28&lt;M$27,"INEXEQUÍVEL","VÁLIDO"))</f>
        <v>INEXEQUÍVEL</v>
      </c>
      <c r="O28" s="87">
        <f>J28/$K$27</f>
        <v>0.28215937002804059</v>
      </c>
      <c r="P28" s="108" t="s">
        <v>73</v>
      </c>
      <c r="Q28" s="180"/>
      <c r="R28" s="159"/>
      <c r="S28" s="174"/>
      <c r="T28" s="187"/>
      <c r="V28" s="182" t="s">
        <v>74</v>
      </c>
      <c r="W28" s="182"/>
      <c r="X28" s="182"/>
      <c r="Y28" s="182"/>
      <c r="Z28" s="182"/>
      <c r="AA28" s="182"/>
      <c r="AB28" s="182"/>
      <c r="AC28" s="182"/>
      <c r="AD28" s="182"/>
      <c r="AE28" s="182"/>
      <c r="AF28" s="182"/>
      <c r="AG28" s="182"/>
      <c r="AH28" s="182"/>
      <c r="AI28" s="182"/>
      <c r="AJ28" s="182"/>
      <c r="AK28" s="182"/>
    </row>
    <row r="29" spans="1:37" ht="76.95" customHeight="1" x14ac:dyDescent="0.3">
      <c r="A29" s="94"/>
      <c r="B29" s="149"/>
      <c r="C29" s="152"/>
      <c r="D29" s="155"/>
      <c r="E29" s="64" t="s">
        <v>75</v>
      </c>
      <c r="F29" s="24" t="s">
        <v>72</v>
      </c>
      <c r="G29" s="24" t="s">
        <v>66</v>
      </c>
      <c r="H29" s="24" t="s">
        <v>67</v>
      </c>
      <c r="I29" s="34">
        <v>2149.5</v>
      </c>
      <c r="J29" s="114">
        <f t="shared" ref="J29:J46" si="0">I29*5</f>
        <v>10747.5</v>
      </c>
      <c r="K29" s="162"/>
      <c r="L29" s="165"/>
      <c r="M29" s="168"/>
      <c r="N29" s="103" t="str">
        <f t="shared" ref="N29:N41" si="1">IF(J29&gt;L$27,"EXCESSIVAMENTE ELEVADO",IF(J29&lt;M$27,"INEXEQUÍVEL","VÁLIDO"))</f>
        <v>INEXEQUÍVEL</v>
      </c>
      <c r="O29" s="87">
        <f t="shared" ref="O29:O32" si="2">J29/$K$27</f>
        <v>0.37072222853011816</v>
      </c>
      <c r="P29" s="108" t="s">
        <v>73</v>
      </c>
      <c r="Q29" s="180"/>
      <c r="R29" s="159"/>
      <c r="S29" s="174"/>
      <c r="T29" s="187"/>
      <c r="V29" s="147"/>
      <c r="W29" s="147"/>
      <c r="X29" s="147"/>
      <c r="Y29" s="147"/>
      <c r="Z29" s="147"/>
      <c r="AA29" s="147"/>
      <c r="AB29" s="147"/>
      <c r="AC29" s="147"/>
      <c r="AD29" s="147"/>
      <c r="AE29" s="147"/>
      <c r="AF29" s="147"/>
      <c r="AG29" s="147"/>
      <c r="AH29" s="147"/>
      <c r="AI29" s="147"/>
      <c r="AJ29" s="147"/>
      <c r="AK29" s="147"/>
    </row>
    <row r="30" spans="1:37" ht="75" customHeight="1" x14ac:dyDescent="0.3">
      <c r="A30" s="94"/>
      <c r="B30" s="149"/>
      <c r="C30" s="152"/>
      <c r="D30" s="155"/>
      <c r="E30" s="64" t="s">
        <v>76</v>
      </c>
      <c r="F30" s="24" t="s">
        <v>72</v>
      </c>
      <c r="G30" s="24" t="s">
        <v>66</v>
      </c>
      <c r="H30" s="24" t="s">
        <v>67</v>
      </c>
      <c r="I30" s="34">
        <v>2400</v>
      </c>
      <c r="J30" s="114">
        <f t="shared" si="0"/>
        <v>12000</v>
      </c>
      <c r="K30" s="162"/>
      <c r="L30" s="165"/>
      <c r="M30" s="168"/>
      <c r="N30" s="103" t="str">
        <f t="shared" si="1"/>
        <v>INEXEQUÍVEL</v>
      </c>
      <c r="O30" s="87">
        <f t="shared" si="2"/>
        <v>0.41392572620250456</v>
      </c>
      <c r="P30" s="108" t="s">
        <v>73</v>
      </c>
      <c r="Q30" s="180"/>
      <c r="R30" s="159"/>
      <c r="S30" s="174"/>
      <c r="T30" s="187"/>
      <c r="V30" s="104"/>
      <c r="W30" s="105"/>
      <c r="X30" s="105"/>
      <c r="Y30" s="105"/>
      <c r="Z30" s="105"/>
      <c r="AA30" s="105"/>
      <c r="AB30" s="106"/>
      <c r="AC30" s="105"/>
      <c r="AD30" s="105"/>
      <c r="AE30" s="105"/>
      <c r="AF30" s="62"/>
      <c r="AG30" s="62"/>
      <c r="AH30" s="62"/>
      <c r="AI30" s="62"/>
      <c r="AJ30" s="62"/>
      <c r="AK30" s="62"/>
    </row>
    <row r="31" spans="1:37" ht="76.95" customHeight="1" x14ac:dyDescent="0.3">
      <c r="A31" s="94"/>
      <c r="B31" s="149"/>
      <c r="C31" s="152"/>
      <c r="D31" s="155"/>
      <c r="E31" s="64" t="s">
        <v>77</v>
      </c>
      <c r="F31" s="24" t="s">
        <v>72</v>
      </c>
      <c r="G31" s="67" t="s">
        <v>66</v>
      </c>
      <c r="H31" s="24" t="s">
        <v>67</v>
      </c>
      <c r="I31" s="34">
        <v>3700</v>
      </c>
      <c r="J31" s="114">
        <f t="shared" si="0"/>
        <v>18500</v>
      </c>
      <c r="K31" s="162"/>
      <c r="L31" s="165"/>
      <c r="M31" s="168"/>
      <c r="N31" s="103" t="str">
        <f t="shared" si="1"/>
        <v>INEXEQUÍVEL</v>
      </c>
      <c r="O31" s="87">
        <f t="shared" si="2"/>
        <v>0.63813549456219454</v>
      </c>
      <c r="P31" s="108" t="s">
        <v>73</v>
      </c>
      <c r="Q31" s="180"/>
      <c r="R31" s="159"/>
      <c r="S31" s="174"/>
      <c r="T31" s="187"/>
      <c r="V31" s="104"/>
      <c r="W31" s="105"/>
      <c r="X31" s="105"/>
      <c r="Y31" s="105"/>
      <c r="Z31" s="105"/>
      <c r="AA31" s="105"/>
      <c r="AB31" s="106"/>
      <c r="AC31" s="105"/>
      <c r="AD31" s="105"/>
      <c r="AE31" s="105"/>
      <c r="AF31" s="62"/>
      <c r="AG31" s="62"/>
      <c r="AH31" s="62"/>
      <c r="AI31" s="62"/>
      <c r="AJ31" s="62"/>
      <c r="AK31" s="62"/>
    </row>
    <row r="32" spans="1:37" ht="76.2" customHeight="1" x14ac:dyDescent="0.3">
      <c r="A32" s="94"/>
      <c r="B32" s="149"/>
      <c r="C32" s="152"/>
      <c r="D32" s="155"/>
      <c r="E32" s="64" t="s">
        <v>78</v>
      </c>
      <c r="F32" s="24" t="s">
        <v>72</v>
      </c>
      <c r="G32" s="24" t="s">
        <v>79</v>
      </c>
      <c r="H32" s="24" t="s">
        <v>80</v>
      </c>
      <c r="I32" s="34">
        <v>3995</v>
      </c>
      <c r="J32" s="114">
        <f t="shared" si="0"/>
        <v>19975</v>
      </c>
      <c r="K32" s="162"/>
      <c r="L32" s="165"/>
      <c r="M32" s="168"/>
      <c r="N32" s="103" t="str">
        <f t="shared" si="1"/>
        <v>INEXEQUÍVEL</v>
      </c>
      <c r="O32" s="87">
        <f t="shared" si="2"/>
        <v>0.68901386507458573</v>
      </c>
      <c r="P32" s="108" t="s">
        <v>73</v>
      </c>
      <c r="Q32" s="180"/>
      <c r="R32" s="159"/>
      <c r="S32" s="174"/>
      <c r="T32" s="187"/>
      <c r="V32" s="104"/>
      <c r="W32" s="144"/>
      <c r="X32" s="105"/>
      <c r="Y32" s="105"/>
      <c r="Z32" s="105"/>
      <c r="AA32" s="105"/>
      <c r="AB32" s="106"/>
      <c r="AC32" s="105"/>
      <c r="AD32" s="105"/>
      <c r="AE32" s="105"/>
      <c r="AF32" s="62"/>
      <c r="AG32" s="62"/>
      <c r="AH32" s="62"/>
      <c r="AI32" s="62"/>
      <c r="AJ32" s="62"/>
      <c r="AK32" s="62"/>
    </row>
    <row r="33" spans="1:37" ht="75.599999999999994" customHeight="1" x14ac:dyDescent="0.3">
      <c r="A33" s="94"/>
      <c r="B33" s="149"/>
      <c r="C33" s="152"/>
      <c r="D33" s="155"/>
      <c r="E33" s="64" t="s">
        <v>81</v>
      </c>
      <c r="F33" s="24" t="s">
        <v>72</v>
      </c>
      <c r="G33" s="67" t="s">
        <v>66</v>
      </c>
      <c r="H33" s="24" t="s">
        <v>67</v>
      </c>
      <c r="I33" s="34">
        <v>4250</v>
      </c>
      <c r="J33" s="114">
        <f t="shared" si="0"/>
        <v>21250</v>
      </c>
      <c r="K33" s="162"/>
      <c r="L33" s="165"/>
      <c r="M33" s="168"/>
      <c r="N33" s="103" t="str">
        <f t="shared" si="1"/>
        <v>INEXEQUÍVEL</v>
      </c>
      <c r="O33" s="87">
        <f>J33/$K$27</f>
        <v>0.73299347348360178</v>
      </c>
      <c r="P33" s="108" t="s">
        <v>73</v>
      </c>
      <c r="Q33" s="180"/>
      <c r="R33" s="159"/>
      <c r="S33" s="174"/>
      <c r="T33" s="187"/>
      <c r="V33" s="104"/>
      <c r="W33" s="144"/>
      <c r="X33" s="105"/>
      <c r="Y33" s="105"/>
      <c r="Z33" s="105"/>
      <c r="AA33" s="105"/>
      <c r="AB33" s="106"/>
      <c r="AC33" s="105"/>
      <c r="AD33" s="105"/>
      <c r="AE33" s="105"/>
      <c r="AF33" s="62"/>
      <c r="AG33" s="62"/>
      <c r="AH33" s="62"/>
      <c r="AI33" s="62"/>
      <c r="AJ33" s="62"/>
      <c r="AK33" s="62"/>
    </row>
    <row r="34" spans="1:37" ht="63" customHeight="1" x14ac:dyDescent="0.3">
      <c r="A34" s="94"/>
      <c r="B34" s="149"/>
      <c r="C34" s="152"/>
      <c r="D34" s="155"/>
      <c r="E34" s="64" t="s">
        <v>82</v>
      </c>
      <c r="F34" s="24" t="s">
        <v>72</v>
      </c>
      <c r="G34" s="67" t="s">
        <v>66</v>
      </c>
      <c r="H34" s="24" t="s">
        <v>67</v>
      </c>
      <c r="I34" s="92">
        <v>5850</v>
      </c>
      <c r="J34" s="34">
        <f t="shared" si="0"/>
        <v>29250</v>
      </c>
      <c r="K34" s="162"/>
      <c r="L34" s="165"/>
      <c r="M34" s="168"/>
      <c r="N34" s="103" t="str">
        <f t="shared" si="1"/>
        <v>VÁLIDO</v>
      </c>
      <c r="O34" s="58"/>
      <c r="P34" s="102"/>
      <c r="Q34" s="180"/>
      <c r="R34" s="159"/>
      <c r="S34" s="174"/>
      <c r="T34" s="187"/>
      <c r="U34" s="22"/>
      <c r="V34" s="104"/>
      <c r="W34" s="189"/>
      <c r="X34" s="104"/>
      <c r="Y34" s="104"/>
      <c r="Z34" s="104"/>
      <c r="AA34" s="104"/>
      <c r="AB34" s="106"/>
      <c r="AC34" s="104"/>
      <c r="AD34" s="104"/>
      <c r="AE34" s="104"/>
      <c r="AF34" s="107"/>
      <c r="AG34" s="62"/>
      <c r="AH34" s="62"/>
      <c r="AI34" s="62"/>
      <c r="AJ34" s="62"/>
      <c r="AK34" s="62"/>
    </row>
    <row r="35" spans="1:37" ht="66.599999999999994" customHeight="1" x14ac:dyDescent="0.3">
      <c r="A35" s="94">
        <v>1</v>
      </c>
      <c r="B35" s="149"/>
      <c r="C35" s="152"/>
      <c r="D35" s="155"/>
      <c r="E35" s="64" t="s">
        <v>83</v>
      </c>
      <c r="F35" s="24" t="s">
        <v>72</v>
      </c>
      <c r="G35" s="67" t="s">
        <v>84</v>
      </c>
      <c r="H35" s="24" t="s">
        <v>67</v>
      </c>
      <c r="I35" s="92">
        <v>5900</v>
      </c>
      <c r="J35" s="34">
        <f t="shared" si="0"/>
        <v>29500</v>
      </c>
      <c r="K35" s="162"/>
      <c r="L35" s="165"/>
      <c r="M35" s="168"/>
      <c r="N35" s="103" t="str">
        <f t="shared" si="1"/>
        <v>VÁLIDO</v>
      </c>
      <c r="O35" s="58"/>
      <c r="P35" s="102"/>
      <c r="Q35" s="180"/>
      <c r="R35" s="159"/>
      <c r="S35" s="174"/>
      <c r="T35" s="187"/>
      <c r="U35" s="22"/>
      <c r="V35" s="194"/>
      <c r="W35" s="189"/>
      <c r="X35" s="104"/>
      <c r="Y35" s="104"/>
      <c r="Z35" s="104"/>
      <c r="AA35" s="104"/>
      <c r="AB35" s="106"/>
      <c r="AC35" s="104"/>
      <c r="AD35" s="104"/>
      <c r="AE35" s="104"/>
      <c r="AF35" s="107"/>
      <c r="AG35" s="62"/>
      <c r="AH35" s="62"/>
      <c r="AI35" s="62"/>
      <c r="AJ35" s="62"/>
      <c r="AK35" s="62"/>
    </row>
    <row r="36" spans="1:37" ht="46.95" customHeight="1" x14ac:dyDescent="0.3">
      <c r="A36" s="94"/>
      <c r="B36" s="149"/>
      <c r="C36" s="152"/>
      <c r="D36" s="155"/>
      <c r="E36" s="64" t="s">
        <v>85</v>
      </c>
      <c r="F36" s="24" t="s">
        <v>72</v>
      </c>
      <c r="G36" s="67" t="s">
        <v>66</v>
      </c>
      <c r="H36" s="24" t="s">
        <v>67</v>
      </c>
      <c r="I36" s="92">
        <v>5989</v>
      </c>
      <c r="J36" s="34">
        <f t="shared" si="0"/>
        <v>29945</v>
      </c>
      <c r="K36" s="162"/>
      <c r="L36" s="165"/>
      <c r="M36" s="168"/>
      <c r="N36" s="103" t="str">
        <f t="shared" si="1"/>
        <v>VÁLIDO</v>
      </c>
      <c r="O36" s="58"/>
      <c r="P36" s="102"/>
      <c r="Q36" s="180"/>
      <c r="R36" s="159"/>
      <c r="S36" s="174"/>
      <c r="T36" s="187"/>
      <c r="V36" s="109"/>
      <c r="W36" s="189"/>
      <c r="X36" s="104"/>
      <c r="Y36" s="104"/>
      <c r="Z36" s="104"/>
      <c r="AA36" s="104"/>
      <c r="AB36" s="106"/>
      <c r="AC36" s="104"/>
      <c r="AD36" s="104"/>
      <c r="AE36" s="104"/>
      <c r="AF36" s="107"/>
      <c r="AG36" s="62"/>
      <c r="AH36" s="62"/>
      <c r="AI36" s="62"/>
      <c r="AJ36" s="62"/>
      <c r="AK36" s="62"/>
    </row>
    <row r="37" spans="1:37" ht="81" customHeight="1" x14ac:dyDescent="0.3">
      <c r="A37" s="94"/>
      <c r="B37" s="149"/>
      <c r="C37" s="152"/>
      <c r="D37" s="155"/>
      <c r="E37" s="64" t="s">
        <v>86</v>
      </c>
      <c r="F37" s="24" t="s">
        <v>72</v>
      </c>
      <c r="G37" s="24" t="s">
        <v>79</v>
      </c>
      <c r="H37" s="24" t="s">
        <v>80</v>
      </c>
      <c r="I37" s="92">
        <v>5990</v>
      </c>
      <c r="J37" s="34">
        <f t="shared" si="0"/>
        <v>29950</v>
      </c>
      <c r="K37" s="162"/>
      <c r="L37" s="165"/>
      <c r="M37" s="168"/>
      <c r="N37" s="103" t="str">
        <f t="shared" si="1"/>
        <v>VÁLIDO</v>
      </c>
      <c r="O37" s="58"/>
      <c r="P37" s="102"/>
      <c r="Q37" s="180"/>
      <c r="R37" s="159"/>
      <c r="S37" s="174"/>
      <c r="T37" s="187"/>
      <c r="U37" s="22"/>
      <c r="V37" s="104"/>
      <c r="W37" s="189"/>
      <c r="X37" s="104"/>
      <c r="Y37" s="104"/>
      <c r="Z37" s="104"/>
      <c r="AA37" s="104"/>
      <c r="AB37" s="106"/>
      <c r="AC37" s="104"/>
      <c r="AD37" s="104"/>
      <c r="AE37" s="104"/>
      <c r="AF37" s="107"/>
      <c r="AG37" s="62"/>
      <c r="AH37" s="62"/>
      <c r="AI37" s="62"/>
      <c r="AJ37" s="62"/>
      <c r="AK37" s="62"/>
    </row>
    <row r="38" spans="1:37" ht="55.95" customHeight="1" x14ac:dyDescent="0.3">
      <c r="A38" s="94"/>
      <c r="B38" s="149"/>
      <c r="C38" s="152"/>
      <c r="D38" s="155"/>
      <c r="E38" s="64" t="s">
        <v>87</v>
      </c>
      <c r="F38" s="24" t="s">
        <v>72</v>
      </c>
      <c r="G38" s="67" t="s">
        <v>66</v>
      </c>
      <c r="H38" s="24" t="s">
        <v>67</v>
      </c>
      <c r="I38" s="92">
        <v>7000</v>
      </c>
      <c r="J38" s="34">
        <f t="shared" si="0"/>
        <v>35000</v>
      </c>
      <c r="K38" s="162"/>
      <c r="L38" s="165"/>
      <c r="M38" s="168"/>
      <c r="N38" s="103" t="str">
        <f t="shared" si="1"/>
        <v>VÁLIDO</v>
      </c>
      <c r="O38" s="115"/>
      <c r="P38" s="139"/>
      <c r="Q38" s="180"/>
      <c r="R38" s="159"/>
      <c r="S38" s="174"/>
      <c r="T38" s="187"/>
      <c r="V38" s="104"/>
      <c r="W38" s="189"/>
      <c r="X38" s="104"/>
      <c r="Y38" s="104"/>
      <c r="Z38" s="104"/>
      <c r="AA38" s="104"/>
      <c r="AB38" s="106"/>
      <c r="AC38" s="104"/>
      <c r="AD38" s="104"/>
      <c r="AE38" s="104"/>
      <c r="AF38" s="107"/>
      <c r="AG38" s="62"/>
      <c r="AH38" s="62"/>
      <c r="AI38" s="62"/>
      <c r="AJ38" s="62"/>
      <c r="AK38" s="62"/>
    </row>
    <row r="39" spans="1:37" s="6" customFormat="1" ht="37.5" customHeight="1" x14ac:dyDescent="0.3">
      <c r="A39" s="94"/>
      <c r="B39" s="149"/>
      <c r="C39" s="152"/>
      <c r="D39" s="155"/>
      <c r="E39" s="64" t="s">
        <v>88</v>
      </c>
      <c r="F39" s="67" t="s">
        <v>72</v>
      </c>
      <c r="G39" s="24" t="s">
        <v>79</v>
      </c>
      <c r="H39" s="24" t="s">
        <v>80</v>
      </c>
      <c r="I39" s="34">
        <v>7165</v>
      </c>
      <c r="J39" s="34">
        <f t="shared" si="0"/>
        <v>35825</v>
      </c>
      <c r="K39" s="162"/>
      <c r="L39" s="165"/>
      <c r="M39" s="168"/>
      <c r="N39" s="103" t="str">
        <f t="shared" si="1"/>
        <v>VÁLIDO</v>
      </c>
      <c r="O39" s="58"/>
      <c r="P39" s="102"/>
      <c r="Q39" s="180"/>
      <c r="R39" s="159"/>
      <c r="S39" s="174"/>
      <c r="T39" s="187"/>
      <c r="V39" s="20"/>
      <c r="W39" s="189"/>
      <c r="X39" s="20"/>
      <c r="Y39" s="20"/>
      <c r="Z39" s="20"/>
      <c r="AA39" s="20"/>
      <c r="AB39" s="20"/>
      <c r="AC39" s="20"/>
      <c r="AD39" s="20"/>
      <c r="AE39" s="20"/>
      <c r="AF39" s="20"/>
      <c r="AG39" s="20"/>
      <c r="AH39" s="20"/>
      <c r="AI39" s="20"/>
      <c r="AJ39" s="20"/>
      <c r="AK39" s="20"/>
    </row>
    <row r="40" spans="1:37" ht="34.5" customHeight="1" x14ac:dyDescent="0.3">
      <c r="A40" s="94"/>
      <c r="B40" s="149"/>
      <c r="C40" s="152"/>
      <c r="D40" s="155"/>
      <c r="E40" s="64" t="s">
        <v>89</v>
      </c>
      <c r="F40" s="24" t="s">
        <v>72</v>
      </c>
      <c r="G40" s="24" t="s">
        <v>79</v>
      </c>
      <c r="H40" s="24" t="s">
        <v>80</v>
      </c>
      <c r="I40" s="34">
        <v>7165</v>
      </c>
      <c r="J40" s="34">
        <f t="shared" si="0"/>
        <v>35825</v>
      </c>
      <c r="K40" s="162"/>
      <c r="L40" s="165"/>
      <c r="M40" s="168"/>
      <c r="N40" s="103" t="str">
        <f t="shared" si="1"/>
        <v>VÁLIDO</v>
      </c>
      <c r="O40" s="58"/>
      <c r="P40" s="59"/>
      <c r="Q40" s="180"/>
      <c r="R40" s="159"/>
      <c r="S40" s="174"/>
      <c r="T40" s="187"/>
      <c r="V40" s="20"/>
      <c r="W40" s="189"/>
      <c r="X40" s="20"/>
      <c r="Y40" s="20"/>
      <c r="Z40" s="20"/>
      <c r="AA40" s="20"/>
      <c r="AB40" s="20"/>
      <c r="AC40" s="20"/>
      <c r="AD40" s="20"/>
      <c r="AE40" s="20"/>
      <c r="AF40" s="20"/>
      <c r="AG40" s="20"/>
      <c r="AH40" s="20"/>
      <c r="AI40" s="20"/>
      <c r="AJ40" s="20"/>
      <c r="AK40" s="20"/>
    </row>
    <row r="41" spans="1:37" ht="27.6" x14ac:dyDescent="0.3">
      <c r="A41" s="94"/>
      <c r="B41" s="149"/>
      <c r="C41" s="152"/>
      <c r="D41" s="155"/>
      <c r="E41" s="64" t="s">
        <v>90</v>
      </c>
      <c r="F41" s="24" t="s">
        <v>72</v>
      </c>
      <c r="G41" s="24" t="s">
        <v>79</v>
      </c>
      <c r="H41" s="24" t="s">
        <v>80</v>
      </c>
      <c r="I41" s="70">
        <v>7165</v>
      </c>
      <c r="J41" s="34">
        <f t="shared" si="0"/>
        <v>35825</v>
      </c>
      <c r="K41" s="162"/>
      <c r="L41" s="165"/>
      <c r="M41" s="168"/>
      <c r="N41" s="103" t="str">
        <f t="shared" si="1"/>
        <v>VÁLIDO</v>
      </c>
      <c r="O41" s="58"/>
      <c r="P41" s="91"/>
      <c r="Q41" s="180"/>
      <c r="R41" s="159"/>
      <c r="S41" s="174"/>
      <c r="T41" s="187"/>
      <c r="V41" s="20"/>
      <c r="W41" s="189"/>
      <c r="X41" s="20"/>
      <c r="Y41" s="20"/>
      <c r="Z41" s="20"/>
      <c r="AA41" s="20"/>
      <c r="AB41" s="20"/>
      <c r="AC41" s="20"/>
      <c r="AD41" s="20"/>
      <c r="AE41" s="20"/>
      <c r="AF41" s="20"/>
      <c r="AG41" s="20"/>
      <c r="AH41" s="20"/>
      <c r="AI41" s="20"/>
      <c r="AJ41" s="20"/>
      <c r="AK41" s="20"/>
    </row>
    <row r="42" spans="1:37" ht="27.6" x14ac:dyDescent="0.3">
      <c r="A42" s="94"/>
      <c r="B42" s="149"/>
      <c r="C42" s="152"/>
      <c r="D42" s="155"/>
      <c r="E42" s="64" t="s">
        <v>91</v>
      </c>
      <c r="F42" s="24" t="s">
        <v>72</v>
      </c>
      <c r="G42" s="24" t="s">
        <v>79</v>
      </c>
      <c r="H42" s="24" t="s">
        <v>80</v>
      </c>
      <c r="I42" s="70">
        <v>7165</v>
      </c>
      <c r="J42" s="34">
        <f t="shared" si="0"/>
        <v>35825</v>
      </c>
      <c r="K42" s="162"/>
      <c r="L42" s="165"/>
      <c r="M42" s="168"/>
      <c r="N42" s="103" t="str">
        <f>IF(J42&gt;L$27,"EXCESSIVAMENTE ELEVADO",IF(J42&lt;M$27,"INEXEQUÍVEL","VÁLIDO"))</f>
        <v>VÁLIDO</v>
      </c>
      <c r="O42" s="58"/>
      <c r="P42" s="91"/>
      <c r="Q42" s="180"/>
      <c r="R42" s="159"/>
      <c r="S42" s="174"/>
      <c r="T42" s="187"/>
      <c r="V42" s="20"/>
      <c r="W42" s="189"/>
      <c r="X42" s="20"/>
      <c r="Y42" s="20"/>
      <c r="Z42" s="20"/>
      <c r="AA42" s="20"/>
      <c r="AB42" s="20"/>
      <c r="AC42" s="20"/>
      <c r="AD42" s="20"/>
      <c r="AE42" s="20"/>
      <c r="AF42" s="20"/>
      <c r="AG42" s="20"/>
      <c r="AH42" s="20"/>
      <c r="AI42" s="20"/>
      <c r="AJ42" s="20"/>
      <c r="AK42" s="20"/>
    </row>
    <row r="43" spans="1:37" ht="44.4" customHeight="1" x14ac:dyDescent="0.3">
      <c r="A43" s="94"/>
      <c r="B43" s="149"/>
      <c r="C43" s="152"/>
      <c r="D43" s="155"/>
      <c r="E43" s="64" t="s">
        <v>92</v>
      </c>
      <c r="F43" s="71" t="s">
        <v>93</v>
      </c>
      <c r="G43" s="24" t="s">
        <v>79</v>
      </c>
      <c r="H43" s="24" t="s">
        <v>80</v>
      </c>
      <c r="I43" s="70">
        <v>7640</v>
      </c>
      <c r="J43" s="34">
        <f t="shared" si="0"/>
        <v>38200</v>
      </c>
      <c r="K43" s="162"/>
      <c r="L43" s="165"/>
      <c r="M43" s="168"/>
      <c r="N43" s="113" t="str">
        <f t="shared" ref="N43:N46" si="3">IF(J43&gt;L$27,"EXCESSIVAMENTE ELEVADO",IF(J43&lt;M$27,"INEXEQUÍVEL","VÁLIDO"))</f>
        <v>EXCESSIVAMENTE ELEVADO</v>
      </c>
      <c r="O43" s="87">
        <f t="shared" ref="O43:O46" si="4">(I43-$K$27)/$K$27</f>
        <v>-0.73646728765107206</v>
      </c>
      <c r="P43" s="86" t="s">
        <v>94</v>
      </c>
      <c r="Q43" s="180"/>
      <c r="R43" s="159"/>
      <c r="S43" s="174"/>
      <c r="T43" s="187"/>
      <c r="V43" s="20"/>
      <c r="W43" s="189"/>
      <c r="X43" s="20"/>
      <c r="Y43" s="20"/>
      <c r="Z43" s="20"/>
      <c r="AA43" s="20"/>
      <c r="AB43" s="20"/>
      <c r="AC43" s="20"/>
      <c r="AD43" s="20"/>
      <c r="AE43" s="20"/>
      <c r="AF43" s="20"/>
      <c r="AG43" s="20"/>
      <c r="AH43" s="20"/>
      <c r="AI43" s="20"/>
      <c r="AJ43" s="20"/>
      <c r="AK43" s="20"/>
    </row>
    <row r="44" spans="1:37" ht="42.75" customHeight="1" x14ac:dyDescent="0.3">
      <c r="A44" s="94"/>
      <c r="B44" s="149"/>
      <c r="C44" s="152"/>
      <c r="D44" s="155"/>
      <c r="E44" s="97" t="s">
        <v>64</v>
      </c>
      <c r="F44" s="71" t="s">
        <v>65</v>
      </c>
      <c r="G44" s="24" t="s">
        <v>79</v>
      </c>
      <c r="H44" s="24" t="s">
        <v>80</v>
      </c>
      <c r="I44" s="70">
        <v>7640</v>
      </c>
      <c r="J44" s="34">
        <f t="shared" si="0"/>
        <v>38200</v>
      </c>
      <c r="K44" s="162"/>
      <c r="L44" s="165"/>
      <c r="M44" s="168"/>
      <c r="N44" s="138" t="str">
        <f t="shared" si="3"/>
        <v>EXCESSIVAMENTE ELEVADO</v>
      </c>
      <c r="O44" s="87">
        <f t="shared" si="4"/>
        <v>-0.73646728765107206</v>
      </c>
      <c r="P44" s="86" t="s">
        <v>94</v>
      </c>
      <c r="Q44" s="180"/>
      <c r="R44" s="159"/>
      <c r="S44" s="174"/>
      <c r="T44" s="187"/>
      <c r="V44" s="79"/>
      <c r="W44" s="189"/>
      <c r="X44" s="80"/>
      <c r="Y44" s="79"/>
      <c r="Z44" s="81"/>
      <c r="AA44" s="81"/>
      <c r="AB44" s="81"/>
      <c r="AC44" s="81"/>
      <c r="AD44" s="81"/>
      <c r="AE44" s="80"/>
    </row>
    <row r="45" spans="1:37" ht="41.4" x14ac:dyDescent="0.3">
      <c r="A45" s="94"/>
      <c r="B45" s="149"/>
      <c r="C45" s="152"/>
      <c r="D45" s="155"/>
      <c r="E45" s="101" t="s">
        <v>95</v>
      </c>
      <c r="F45" s="24" t="s">
        <v>72</v>
      </c>
      <c r="G45" s="24" t="s">
        <v>79</v>
      </c>
      <c r="H45" s="24" t="s">
        <v>80</v>
      </c>
      <c r="I45" s="70">
        <v>10865</v>
      </c>
      <c r="J45" s="34">
        <f t="shared" si="0"/>
        <v>54325</v>
      </c>
      <c r="K45" s="162"/>
      <c r="L45" s="165"/>
      <c r="M45" s="168"/>
      <c r="N45" s="138" t="str">
        <f t="shared" si="3"/>
        <v>EXCESSIVAMENTE ELEVADO</v>
      </c>
      <c r="O45" s="87">
        <f>(I45-$K$27)/$K$27</f>
        <v>-0.62522474873414902</v>
      </c>
      <c r="P45" s="86" t="s">
        <v>96</v>
      </c>
      <c r="Q45" s="180"/>
      <c r="R45" s="159"/>
      <c r="S45" s="174"/>
      <c r="T45" s="187"/>
      <c r="V45" s="79"/>
      <c r="W45" s="189"/>
      <c r="X45" s="80"/>
      <c r="Y45" s="79"/>
      <c r="Z45" s="81"/>
      <c r="AA45" s="81"/>
      <c r="AB45" s="81"/>
      <c r="AC45" s="81"/>
      <c r="AD45" s="81"/>
      <c r="AE45" s="80"/>
    </row>
    <row r="46" spans="1:37" ht="41.4" customHeight="1" thickBot="1" x14ac:dyDescent="0.35">
      <c r="A46" s="95"/>
      <c r="B46" s="150"/>
      <c r="C46" s="153"/>
      <c r="D46" s="156"/>
      <c r="E46" s="98" t="s">
        <v>97</v>
      </c>
      <c r="F46" s="68" t="s">
        <v>98</v>
      </c>
      <c r="G46" s="68" t="s">
        <v>79</v>
      </c>
      <c r="H46" s="68" t="s">
        <v>80</v>
      </c>
      <c r="I46" s="69">
        <v>10865</v>
      </c>
      <c r="J46" s="69">
        <f t="shared" si="0"/>
        <v>54325</v>
      </c>
      <c r="K46" s="163"/>
      <c r="L46" s="166"/>
      <c r="M46" s="169"/>
      <c r="N46" s="112" t="str">
        <f t="shared" si="3"/>
        <v>EXCESSIVAMENTE ELEVADO</v>
      </c>
      <c r="O46" s="99">
        <f t="shared" si="4"/>
        <v>-0.62522474873414902</v>
      </c>
      <c r="P46" s="88" t="s">
        <v>94</v>
      </c>
      <c r="Q46" s="181"/>
      <c r="R46" s="160"/>
      <c r="S46" s="175"/>
      <c r="T46" s="188"/>
      <c r="V46" s="79"/>
      <c r="W46" s="189"/>
      <c r="X46" s="80"/>
      <c r="Y46" s="79"/>
      <c r="Z46" s="81"/>
      <c r="AA46" s="81"/>
      <c r="AB46" s="81"/>
      <c r="AC46" s="81"/>
      <c r="AD46" s="81"/>
      <c r="AE46" s="80"/>
    </row>
    <row r="47" spans="1:37" s="20" customFormat="1" ht="23.4" customHeight="1" thickBot="1" x14ac:dyDescent="0.35">
      <c r="A47" s="183" t="s">
        <v>99</v>
      </c>
      <c r="B47" s="184"/>
      <c r="C47" s="184"/>
      <c r="D47" s="184"/>
      <c r="E47" s="184"/>
      <c r="F47" s="184"/>
      <c r="G47" s="184"/>
      <c r="H47" s="184"/>
      <c r="I47" s="184"/>
      <c r="J47" s="184"/>
      <c r="K47" s="184"/>
      <c r="L47" s="184"/>
      <c r="M47" s="184"/>
      <c r="N47" s="184"/>
      <c r="O47" s="184"/>
      <c r="P47" s="184"/>
      <c r="Q47" s="184"/>
      <c r="R47" s="184"/>
      <c r="S47" s="143"/>
      <c r="T47" s="116">
        <f>T27</f>
        <v>440625</v>
      </c>
      <c r="W47" s="189"/>
    </row>
    <row r="48" spans="1:37" s="20" customFormat="1" x14ac:dyDescent="0.3">
      <c r="A48" s="66"/>
      <c r="B48" s="66"/>
      <c r="C48" s="66"/>
      <c r="D48" s="66"/>
      <c r="E48" s="66"/>
      <c r="F48" s="66"/>
      <c r="G48" s="66"/>
      <c r="H48" s="66"/>
      <c r="I48" s="66"/>
      <c r="J48" s="66"/>
      <c r="K48" s="66"/>
      <c r="L48" s="66"/>
      <c r="M48" s="66"/>
      <c r="N48" s="66"/>
      <c r="O48" s="66"/>
      <c r="P48" s="66"/>
      <c r="Q48" s="66"/>
      <c r="R48" s="66"/>
      <c r="S48" s="66"/>
      <c r="W48" s="189"/>
    </row>
    <row r="49" spans="1:23" s="20" customFormat="1" ht="183.6" customHeight="1" x14ac:dyDescent="0.3">
      <c r="A49" s="190" t="s">
        <v>124</v>
      </c>
      <c r="B49" s="190"/>
      <c r="C49" s="190"/>
      <c r="D49" s="190"/>
      <c r="E49" s="190"/>
      <c r="F49" s="190"/>
      <c r="G49" s="190"/>
      <c r="H49" s="190"/>
      <c r="I49" s="190"/>
      <c r="J49" s="190"/>
      <c r="K49" s="190"/>
      <c r="L49" s="190"/>
      <c r="M49" s="190"/>
      <c r="N49" s="190"/>
      <c r="O49" s="190"/>
      <c r="P49" s="190"/>
      <c r="Q49" s="190"/>
      <c r="R49" s="190"/>
      <c r="S49" s="190"/>
      <c r="T49" s="190"/>
      <c r="W49" s="189"/>
    </row>
    <row r="50" spans="1:23" s="20" customFormat="1" x14ac:dyDescent="0.3">
      <c r="W50" s="189"/>
    </row>
    <row r="51" spans="1:23" s="20" customFormat="1" x14ac:dyDescent="0.3">
      <c r="W51" s="189"/>
    </row>
    <row r="52" spans="1:23" s="20" customFormat="1" ht="21.75" customHeight="1" x14ac:dyDescent="0.3">
      <c r="W52" s="189"/>
    </row>
    <row r="53" spans="1:23" s="20" customFormat="1" ht="21.75" customHeight="1" x14ac:dyDescent="0.3">
      <c r="W53" s="189"/>
    </row>
    <row r="54" spans="1:23" ht="114.75" customHeight="1" x14ac:dyDescent="0.3"/>
    <row r="55" spans="1:23" x14ac:dyDescent="0.3">
      <c r="A55" s="23"/>
      <c r="M55" s="100"/>
    </row>
    <row r="56" spans="1:23" x14ac:dyDescent="0.3">
      <c r="A56" s="23"/>
    </row>
    <row r="57" spans="1:23" x14ac:dyDescent="0.3">
      <c r="A57" s="23"/>
    </row>
    <row r="58" spans="1:23" x14ac:dyDescent="0.3">
      <c r="A58" s="23"/>
    </row>
    <row r="70" spans="25:25" x14ac:dyDescent="0.3">
      <c r="Y70" s="22"/>
    </row>
    <row r="81" ht="58.2" customHeight="1" x14ac:dyDescent="0.3"/>
  </sheetData>
  <sortState xmlns:xlrd2="http://schemas.microsoft.com/office/spreadsheetml/2017/richdata2" ref="F28:I46">
    <sortCondition ref="I28:I46"/>
  </sortState>
  <mergeCells count="21">
    <mergeCell ref="A47:R47"/>
    <mergeCell ref="W25:AD25"/>
    <mergeCell ref="T27:T46"/>
    <mergeCell ref="W34:W53"/>
    <mergeCell ref="A49:T49"/>
    <mergeCell ref="S27:S46"/>
    <mergeCell ref="Q25:T25"/>
    <mergeCell ref="Q27:Q46"/>
    <mergeCell ref="V28:AK28"/>
    <mergeCell ref="V29:AK29"/>
    <mergeCell ref="A8:R8"/>
    <mergeCell ref="B27:B46"/>
    <mergeCell ref="C27:C46"/>
    <mergeCell ref="D27:D46"/>
    <mergeCell ref="A11:R11"/>
    <mergeCell ref="R27:R46"/>
    <mergeCell ref="K27:K46"/>
    <mergeCell ref="L27:L46"/>
    <mergeCell ref="M27:M46"/>
    <mergeCell ref="O25:P25"/>
    <mergeCell ref="H15:P15"/>
  </mergeCells>
  <phoneticPr fontId="3" type="noConversion"/>
  <conditionalFormatting sqref="N27:N46 P40:P42">
    <cfRule type="containsText" dxfId="28" priority="2717" operator="containsText" text="Válido">
      <formula>NOT(ISERROR(SEARCH("Válido",N27)))</formula>
    </cfRule>
    <cfRule type="containsText" dxfId="27" priority="2718" operator="containsText" text="Inexequível">
      <formula>NOT(ISERROR(SEARCH("Inexequível",N27)))</formula>
    </cfRule>
  </conditionalFormatting>
  <conditionalFormatting sqref="N27:O46 P40:P46 N6:Q7 N9:Q10 N12:Q13 M14:O14 N25:N26 AG44:AG46 N55:Q55 O56:Q81 N82:Q1048576">
    <cfRule type="containsText" dxfId="26" priority="1024" operator="containsText" text="Excessivamente elevado">
      <formula>NOT(ISERROR(SEARCH("Excessivamente elevado",M6)))</formula>
    </cfRule>
  </conditionalFormatting>
  <conditionalFormatting sqref="N27:O46 P40:P46">
    <cfRule type="cellIs" dxfId="25" priority="1031" operator="lessThan">
      <formula>"K$25"</formula>
    </cfRule>
  </conditionalFormatting>
  <conditionalFormatting sqref="N27:O46">
    <cfRule type="containsText" priority="108" operator="containsText" text="Excessivamente elevado">
      <formula>NOT(ISERROR(SEARCH("Excessivamente elevado",N27)))</formula>
    </cfRule>
    <cfRule type="cellIs" dxfId="24" priority="1032" operator="greaterThan">
      <formula>"J&amp;25"</formula>
    </cfRule>
    <cfRule type="cellIs" dxfId="23" priority="1034" operator="greaterThan">
      <formula>"J$25"</formula>
    </cfRule>
  </conditionalFormatting>
  <conditionalFormatting sqref="N47:Q48">
    <cfRule type="containsText" dxfId="22" priority="117" operator="containsText" text="Excessivamente elevado">
      <formula>NOT(ISERROR(SEARCH("Excessivamente elevado",N47)))</formula>
    </cfRule>
  </conditionalFormatting>
  <conditionalFormatting sqref="O25">
    <cfRule type="containsText" dxfId="21" priority="961" operator="containsText" text="Excessivamente elevado">
      <formula>NOT(ISERROR(SEARCH("Excessivamente elevado",O25)))</formula>
    </cfRule>
  </conditionalFormatting>
  <conditionalFormatting sqref="O27:O42">
    <cfRule type="containsText" dxfId="20" priority="2770" operator="containsText" text="Válido">
      <formula>NOT(ISERROR(SEARCH("Válido",O27)))</formula>
    </cfRule>
    <cfRule type="containsText" dxfId="19" priority="2771" operator="containsText" text="Inexequível">
      <formula>NOT(ISERROR(SEARCH("Inexequível",O27)))</formula>
    </cfRule>
    <cfRule type="aboveAverage" dxfId="18" priority="2772" aboveAverage="0"/>
  </conditionalFormatting>
  <conditionalFormatting sqref="O43:O46">
    <cfRule type="cellIs" dxfId="17" priority="2824" operator="greaterThan">
      <formula>"J&amp;25"</formula>
    </cfRule>
    <cfRule type="cellIs" dxfId="16" priority="2825" operator="greaterThan">
      <formula>"J$25"</formula>
    </cfRule>
    <cfRule type="aboveAverage" dxfId="15" priority="2829" aboveAverage="0"/>
  </conditionalFormatting>
  <conditionalFormatting sqref="O43:P46">
    <cfRule type="cellIs" dxfId="14" priority="97" operator="lessThan">
      <formula>"K$25"</formula>
    </cfRule>
    <cfRule type="containsText" dxfId="13" priority="2826" operator="containsText" text="Excessivamente elevado">
      <formula>NOT(ISERROR(SEARCH("Excessivamente elevado",O43)))</formula>
    </cfRule>
    <cfRule type="containsText" dxfId="12" priority="2827" operator="containsText" text="Válido">
      <formula>NOT(ISERROR(SEARCH("Válido",O43)))</formula>
    </cfRule>
    <cfRule type="containsText" dxfId="11" priority="2828" operator="containsText" text="Inexequível">
      <formula>NOT(ISERROR(SEARCH("Inexequível",O43)))</formula>
    </cfRule>
  </conditionalFormatting>
  <conditionalFormatting sqref="P27:P33">
    <cfRule type="containsText" dxfId="10" priority="86" operator="containsText" text="Excessivamente elevado">
      <formula>NOT(ISERROR(SEARCH("Excessivamente elevado",P27)))</formula>
    </cfRule>
    <cfRule type="cellIs" dxfId="9" priority="87" operator="lessThan">
      <formula>"K$25"</formula>
    </cfRule>
    <cfRule type="cellIs" dxfId="8" priority="88" operator="greaterThan">
      <formula>"J&amp;25"</formula>
    </cfRule>
    <cfRule type="containsText" priority="89" operator="containsText" text="Excessivamente elevado">
      <formula>NOT(ISERROR(SEARCH("Excessivamente elevado",P27)))</formula>
    </cfRule>
    <cfRule type="containsText" dxfId="7" priority="90" operator="containsText" text="Válido">
      <formula>NOT(ISERROR(SEARCH("Válido",P27)))</formula>
    </cfRule>
    <cfRule type="containsText" dxfId="6" priority="91" operator="containsText" text="Inexequível">
      <formula>NOT(ISERROR(SEARCH("Inexequível",P27)))</formula>
    </cfRule>
    <cfRule type="aboveAverage" dxfId="5" priority="92" aboveAverage="0"/>
    <cfRule type="containsText" dxfId="4" priority="93" operator="containsText" text="Excessivamente elevado">
      <formula>NOT(ISERROR(SEARCH("Excessivamente elevado",P27)))</formula>
    </cfRule>
    <cfRule type="cellIs" dxfId="3" priority="94" operator="lessThan">
      <formula>"K$25"</formula>
    </cfRule>
  </conditionalFormatting>
  <conditionalFormatting sqref="P40:P42 N27:N46">
    <cfRule type="aboveAverage" dxfId="2" priority="2830" aboveAverage="0"/>
  </conditionalFormatting>
  <conditionalFormatting sqref="P40:P46">
    <cfRule type="cellIs" dxfId="1" priority="98" operator="greaterThan">
      <formula>"J&amp;25"</formula>
    </cfRule>
    <cfRule type="containsText" priority="99" operator="containsText" text="Excessivamente elevado">
      <formula>NOT(ISERROR(SEARCH("Excessivamente elevado",P40)))</formula>
    </cfRule>
  </conditionalFormatting>
  <conditionalFormatting sqref="P43:P46">
    <cfRule type="aboveAverage" dxfId="0" priority="2835" aboveAverage="0"/>
  </conditionalFormatting>
  <pageMargins left="0.7" right="0.7"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4.4" x14ac:dyDescent="0.3"/>
  <cols>
    <col min="3" max="3" width="44.33203125" customWidth="1"/>
    <col min="6" max="6" width="10" bestFit="1" customWidth="1"/>
    <col min="7" max="7" width="13.33203125" bestFit="1" customWidth="1"/>
    <col min="8" max="8" width="29" customWidth="1"/>
    <col min="9" max="9" width="255.6640625" hidden="1" customWidth="1"/>
  </cols>
  <sheetData>
    <row r="1" spans="1:9" ht="41.25" customHeight="1" x14ac:dyDescent="0.3">
      <c r="A1" s="191" t="s">
        <v>100</v>
      </c>
      <c r="B1" s="192"/>
      <c r="C1" s="192"/>
      <c r="D1" s="192"/>
      <c r="E1" s="192"/>
      <c r="F1" s="192"/>
      <c r="G1" s="192"/>
      <c r="H1" s="192"/>
    </row>
    <row r="2" spans="1:9" s="6" customFormat="1" ht="28.8" x14ac:dyDescent="0.3">
      <c r="A2" s="9" t="s">
        <v>43</v>
      </c>
      <c r="B2" s="9" t="s">
        <v>101</v>
      </c>
      <c r="C2" s="11" t="s">
        <v>102</v>
      </c>
      <c r="D2" s="10" t="s">
        <v>103</v>
      </c>
      <c r="E2" s="10" t="s">
        <v>104</v>
      </c>
      <c r="F2" s="12" t="s">
        <v>51</v>
      </c>
      <c r="G2" s="12" t="s">
        <v>105</v>
      </c>
      <c r="H2" s="9" t="s">
        <v>106</v>
      </c>
      <c r="I2" s="2" t="s">
        <v>107</v>
      </c>
    </row>
    <row r="3" spans="1:9" ht="129.6" x14ac:dyDescent="0.3">
      <c r="A3" s="8">
        <v>122</v>
      </c>
      <c r="B3" s="7">
        <v>4016</v>
      </c>
      <c r="C3" s="21" t="s">
        <v>108</v>
      </c>
      <c r="D3" s="18" t="s">
        <v>109</v>
      </c>
      <c r="E3" s="5">
        <v>20</v>
      </c>
      <c r="F3" s="16">
        <v>27.49</v>
      </c>
      <c r="G3" s="14">
        <f>F3*E3</f>
        <v>549.79999999999995</v>
      </c>
      <c r="H3" s="4"/>
      <c r="I3" s="3"/>
    </row>
    <row r="4" spans="1:9" ht="115.2" x14ac:dyDescent="0.3">
      <c r="A4" s="8">
        <v>123</v>
      </c>
      <c r="B4" s="7"/>
      <c r="C4" s="21" t="s">
        <v>110</v>
      </c>
      <c r="D4" s="18" t="s">
        <v>111</v>
      </c>
      <c r="E4" s="1">
        <v>1</v>
      </c>
      <c r="F4" s="16">
        <v>194.93</v>
      </c>
      <c r="G4" s="15">
        <f>F4*E4</f>
        <v>194.93</v>
      </c>
      <c r="H4" s="19"/>
      <c r="I4" s="3" t="s">
        <v>112</v>
      </c>
    </row>
    <row r="5" spans="1:9" ht="100.8" x14ac:dyDescent="0.3">
      <c r="A5" s="8">
        <v>124</v>
      </c>
      <c r="B5" s="7"/>
      <c r="C5" s="21" t="s">
        <v>113</v>
      </c>
      <c r="D5" s="18" t="s">
        <v>114</v>
      </c>
      <c r="E5" s="1">
        <v>2</v>
      </c>
      <c r="F5" s="16">
        <v>116.59</v>
      </c>
      <c r="G5" s="15">
        <f>F5*E5</f>
        <v>233.18</v>
      </c>
      <c r="H5" s="19"/>
      <c r="I5" s="3" t="s">
        <v>115</v>
      </c>
    </row>
    <row r="6" spans="1:9" x14ac:dyDescent="0.3">
      <c r="C6" s="193" t="s">
        <v>116</v>
      </c>
      <c r="D6" s="193"/>
      <c r="E6" s="193"/>
      <c r="F6" s="193"/>
      <c r="G6" s="17">
        <f>SUM(G3:G5)</f>
        <v>977.91000000000008</v>
      </c>
    </row>
  </sheetData>
  <mergeCells count="2">
    <mergeCell ref="A1:H1"/>
    <mergeCell ref="C6:F6"/>
  </mergeCells>
  <hyperlinks>
    <hyperlink ref="I4" r:id="rId1" xr:uid="{00000000-0004-0000-0900-000000000000}"/>
  </hyperlinks>
  <pageMargins left="0.511811024" right="0.511811024" top="0.78740157499999996" bottom="0.78740157499999996" header="0.31496062000000002" footer="0.31496062000000002"/>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13" ma:contentTypeDescription="Crie um novo documento." ma:contentTypeScope="" ma:versionID="fa6a8242256222432d52a3f996d5d922">
  <xsd:schema xmlns:xsd="http://www.w3.org/2001/XMLSchema" xmlns:xs="http://www.w3.org/2001/XMLSchema" xmlns:p="http://schemas.microsoft.com/office/2006/metadata/properties" xmlns:ns2="d24f8861-b641-4a7d-8939-db33b24aee54" xmlns:ns3="7674b5d5-5d7b-4936-a314-ab804280fe7e" targetNamespace="http://schemas.microsoft.com/office/2006/metadata/properties" ma:root="true" ma:fieldsID="05b5541fdf3a66954176f49ba734a941" ns2:_="" ns3:_="">
    <xsd:import namespace="d24f8861-b641-4a7d-8939-db33b24aee54"/>
    <xsd:import namespace="7674b5d5-5d7b-4936-a314-ab804280fe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dd4dd65b-f0b8-446f-8cb2-deb2546489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4b5d5-5d7b-4936-a314-ab804280fe7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079c072-4018-48ce-a4c6-b76fd88df61c}" ma:internalName="TaxCatchAll" ma:showField="CatchAllData" ma:web="7674b5d5-5d7b-4936-a314-ab804280fe7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674b5d5-5d7b-4936-a314-ab804280fe7e" xsi:nil="true"/>
    <lcf76f155ced4ddcb4097134ff3c332f xmlns="d24f8861-b641-4a7d-8939-db33b24aee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64410E-408F-4D15-B886-B6358C860397}">
  <ds:schemaRefs>
    <ds:schemaRef ds:uri="http://schemas.microsoft.com/sharepoint/v3/contenttype/forms"/>
  </ds:schemaRefs>
</ds:datastoreItem>
</file>

<file path=customXml/itemProps2.xml><?xml version="1.0" encoding="utf-8"?>
<ds:datastoreItem xmlns:ds="http://schemas.openxmlformats.org/officeDocument/2006/customXml" ds:itemID="{EFFD7E74-2639-468A-867A-0A808843D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7674b5d5-5d7b-4936-a314-ab804280f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DFE1F-081A-413B-A4B7-33A52117BAAB}">
  <ds:schemaRefs>
    <ds:schemaRef ds:uri="http://schemas.microsoft.com/office/2006/metadata/properties"/>
    <ds:schemaRef ds:uri="http://schemas.microsoft.com/office/infopath/2007/PartnerControls"/>
    <ds:schemaRef ds:uri="7674b5d5-5d7b-4936-a314-ab804280fe7e"/>
    <ds:schemaRef ds:uri="d24f8861-b641-4a7d-8939-db33b24aee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Ferramenta Pesquisa de Preços</vt:lpstr>
      <vt:lpstr>GRUPO - 19</vt:lpstr>
      <vt:lpstr>'Ferramenta Pesquisa de Preços'!_Hlk16782509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leumaise@gmail.com</cp:lastModifiedBy>
  <cp:revision/>
  <dcterms:created xsi:type="dcterms:W3CDTF">2020-01-27T17:52:42Z</dcterms:created>
  <dcterms:modified xsi:type="dcterms:W3CDTF">2023-07-28T18:40:57Z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y fmtid="{D5CDD505-2E9C-101B-9397-08002B2CF9AE}" pid="3" name="MediaServiceImageTags">
    <vt:lpwstr/>
  </property>
</Properties>
</file>