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showInkAnnotation="0" codeName="EstaPastaDeTrabalho"/>
  <mc:AlternateContent xmlns:mc="http://schemas.openxmlformats.org/markup-compatibility/2006">
    <mc:Choice Requires="x15">
      <x15ac:absPath xmlns:x15ac="http://schemas.microsoft.com/office/spreadsheetml/2010/11/ac" url="W:\SUCOP\SELITA\CPL 2023\03. Licitações\PE 11.2023 - SRP Materiais de Limpeza - 0000627-39.2023.4.90.8000\2 Edital\"/>
    </mc:Choice>
  </mc:AlternateContent>
  <xr:revisionPtr revIDLastSave="0" documentId="13_ncr:1_{DAB3B0B1-25B9-4D3B-BC4A-ADB7D8961516}" xr6:coauthVersionLast="47" xr6:coauthVersionMax="47" xr10:uidLastSave="{00000000-0000-0000-0000-000000000000}"/>
  <bookViews>
    <workbookView xWindow="-120" yWindow="-120" windowWidth="29040" windowHeight="15840" tabRatio="920" xr2:uid="{00000000-000D-0000-FFFF-FFFF00000000}"/>
  </bookViews>
  <sheets>
    <sheet name="LOTE 1 " sheetId="83" r:id="rId1"/>
    <sheet name="LOTE 2 " sheetId="87" r:id="rId2"/>
    <sheet name="LOTE 3" sheetId="92" r:id="rId3"/>
    <sheet name="LOTE 4 " sheetId="93" r:id="rId4"/>
    <sheet name="LOTE 5 " sheetId="94" r:id="rId5"/>
    <sheet name="LOTE 6 " sheetId="95" r:id="rId6"/>
    <sheet name="LOTE 7" sheetId="91" r:id="rId7"/>
    <sheet name="GRUPO - 19" sheetId="54" state="hidden" r:id="rId8"/>
    <sheet name="TOTAL" sheetId="48" r:id="rId9"/>
  </sheet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48" l="1"/>
  <c r="Q41" i="83"/>
  <c r="Q59" i="91"/>
  <c r="P57" i="92"/>
  <c r="P62" i="92"/>
  <c r="P51" i="92"/>
  <c r="P45" i="92"/>
  <c r="P38" i="92"/>
  <c r="E8" i="92"/>
  <c r="E7" i="92"/>
  <c r="N43" i="92"/>
  <c r="N44" i="92"/>
  <c r="P32" i="92"/>
  <c r="I31" i="92"/>
  <c r="I28" i="92"/>
  <c r="I27" i="92"/>
  <c r="P91" i="87"/>
  <c r="L8" i="87"/>
  <c r="L7" i="87"/>
  <c r="N92" i="87"/>
  <c r="N94" i="87"/>
  <c r="N93" i="87"/>
  <c r="M94" i="87"/>
  <c r="M93" i="87"/>
  <c r="I93" i="87"/>
  <c r="P85" i="87"/>
  <c r="J14" i="87"/>
  <c r="I90" i="87"/>
  <c r="I84" i="87"/>
  <c r="P81" i="87" s="1"/>
  <c r="I79" i="87"/>
  <c r="I77" i="87"/>
  <c r="P71" i="87" s="1"/>
  <c r="I66" i="87"/>
  <c r="I70" i="87"/>
  <c r="I69" i="87"/>
  <c r="I67" i="87"/>
  <c r="P57" i="87"/>
  <c r="F14" i="87"/>
  <c r="F18" i="87"/>
  <c r="F15" i="87"/>
  <c r="J57" i="87"/>
  <c r="N60" i="87" s="1"/>
  <c r="I55" i="87"/>
  <c r="P51" i="87" s="1"/>
  <c r="I47" i="87"/>
  <c r="P46" i="87" s="1"/>
  <c r="P39" i="87"/>
  <c r="D11" i="87"/>
  <c r="D8" i="87"/>
  <c r="D7" i="87"/>
  <c r="J39" i="87"/>
  <c r="N40" i="87" s="1"/>
  <c r="C7" i="92" l="1"/>
  <c r="P25" i="92"/>
  <c r="C8" i="92"/>
  <c r="J15" i="87"/>
  <c r="J8" i="87"/>
  <c r="J7" i="87"/>
  <c r="H14" i="87"/>
  <c r="H15" i="87"/>
  <c r="J11" i="87"/>
  <c r="J71" i="87"/>
  <c r="P63" i="87"/>
  <c r="Q63" i="87" s="1"/>
  <c r="H7" i="87"/>
  <c r="H8" i="87"/>
  <c r="H11" i="87"/>
  <c r="J63" i="87"/>
  <c r="N69" i="87" s="1"/>
  <c r="N59" i="87"/>
  <c r="N58" i="87"/>
  <c r="N61" i="87"/>
  <c r="F7" i="87"/>
  <c r="F8" i="87"/>
  <c r="F11" i="87"/>
  <c r="N80" i="87" l="1"/>
  <c r="N75" i="87"/>
  <c r="N78" i="87"/>
  <c r="N76" i="87"/>
  <c r="N77" i="87"/>
  <c r="N79" i="87"/>
  <c r="N74" i="87"/>
  <c r="N66" i="87"/>
  <c r="K63" i="87"/>
  <c r="L63" i="87"/>
  <c r="N64" i="87"/>
  <c r="N63" i="87"/>
  <c r="N68" i="87"/>
  <c r="N65" i="87"/>
  <c r="N67" i="87"/>
  <c r="N70" i="87"/>
  <c r="M63" i="87" l="1"/>
  <c r="I38" i="87" l="1"/>
  <c r="I34" i="87"/>
  <c r="B15" i="87" s="1"/>
  <c r="P28" i="87"/>
  <c r="P66" i="83"/>
  <c r="I28" i="83"/>
  <c r="I25" i="83"/>
  <c r="I24" i="83"/>
  <c r="N69" i="83"/>
  <c r="N68" i="83"/>
  <c r="M69" i="83"/>
  <c r="I69" i="83"/>
  <c r="I63" i="83"/>
  <c r="P60" i="83" s="1"/>
  <c r="P53" i="83"/>
  <c r="F25" i="83"/>
  <c r="F24" i="83"/>
  <c r="F18" i="83"/>
  <c r="F17" i="83"/>
  <c r="P46" i="83"/>
  <c r="P32" i="87" l="1"/>
  <c r="B18" i="87"/>
  <c r="B14" i="87"/>
  <c r="J32" i="87"/>
  <c r="N36" i="87" s="1"/>
  <c r="I17" i="83"/>
  <c r="I18" i="83"/>
  <c r="I21" i="83"/>
  <c r="N37" i="87" l="1"/>
  <c r="N35" i="87"/>
  <c r="P34" i="83" l="1"/>
  <c r="P41" i="83"/>
  <c r="F28" i="83"/>
  <c r="J34" i="83"/>
  <c r="N35" i="83" s="1"/>
  <c r="C10" i="48"/>
  <c r="P54" i="91"/>
  <c r="N58" i="91"/>
  <c r="N57" i="91"/>
  <c r="N56" i="91"/>
  <c r="N55" i="91"/>
  <c r="E15" i="91"/>
  <c r="E14" i="91"/>
  <c r="I58" i="91"/>
  <c r="J54" i="91" s="1"/>
  <c r="P45" i="91"/>
  <c r="C15" i="91"/>
  <c r="C14" i="91"/>
  <c r="I53" i="91"/>
  <c r="J45" i="91" s="1"/>
  <c r="I41" i="91"/>
  <c r="P39" i="91" s="1"/>
  <c r="P33" i="91"/>
  <c r="E8" i="91"/>
  <c r="E7" i="91"/>
  <c r="J33" i="91"/>
  <c r="N37" i="91" s="1"/>
  <c r="I30" i="91"/>
  <c r="P28" i="91" s="1"/>
  <c r="Q28" i="91" s="1"/>
  <c r="N55" i="95"/>
  <c r="N54" i="95"/>
  <c r="P53" i="95"/>
  <c r="C25" i="95"/>
  <c r="C22" i="95"/>
  <c r="C21" i="95"/>
  <c r="J53" i="95"/>
  <c r="P48" i="95"/>
  <c r="F18" i="95"/>
  <c r="F15" i="95"/>
  <c r="F14" i="95"/>
  <c r="J48" i="95"/>
  <c r="N49" i="95" s="1"/>
  <c r="N37" i="83" l="1"/>
  <c r="N39" i="83"/>
  <c r="N38" i="83"/>
  <c r="N34" i="83"/>
  <c r="N36" i="83"/>
  <c r="N49" i="91"/>
  <c r="K45" i="91"/>
  <c r="N51" i="91"/>
  <c r="N53" i="91"/>
  <c r="C18" i="91"/>
  <c r="N50" i="91"/>
  <c r="N52" i="91"/>
  <c r="G7" i="91"/>
  <c r="G8" i="91"/>
  <c r="G11" i="91"/>
  <c r="J39" i="91"/>
  <c r="N36" i="91"/>
  <c r="C11" i="91"/>
  <c r="J28" i="91"/>
  <c r="N30" i="91" s="1"/>
  <c r="C7" i="91"/>
  <c r="C8" i="91"/>
  <c r="N50" i="95"/>
  <c r="N51" i="95"/>
  <c r="K48" i="95"/>
  <c r="N43" i="91" l="1"/>
  <c r="N42" i="91"/>
  <c r="N41" i="91"/>
  <c r="N29" i="91"/>
  <c r="N32" i="91"/>
  <c r="P43" i="95" l="1"/>
  <c r="C18" i="95"/>
  <c r="C15" i="95"/>
  <c r="C14" i="95"/>
  <c r="P38" i="95"/>
  <c r="F8" i="95"/>
  <c r="F7" i="95"/>
  <c r="J38" i="95"/>
  <c r="N39" i="95" s="1"/>
  <c r="P33" i="95"/>
  <c r="C11" i="95"/>
  <c r="C8" i="95"/>
  <c r="C7" i="95"/>
  <c r="J33" i="95"/>
  <c r="N35" i="95" s="1"/>
  <c r="N36" i="95" l="1"/>
  <c r="N37" i="95"/>
  <c r="N42" i="95"/>
  <c r="N41" i="95"/>
  <c r="N40" i="95"/>
  <c r="P31" i="94"/>
  <c r="C7" i="94"/>
  <c r="I24" i="94"/>
  <c r="I26" i="94"/>
  <c r="I94" i="93"/>
  <c r="J86" i="93"/>
  <c r="P86" i="93"/>
  <c r="I85" i="93"/>
  <c r="I79" i="93"/>
  <c r="I78" i="93"/>
  <c r="P70" i="93"/>
  <c r="C25" i="93"/>
  <c r="C22" i="93"/>
  <c r="C21" i="93"/>
  <c r="J70" i="93"/>
  <c r="N73" i="93" s="1"/>
  <c r="P66" i="93"/>
  <c r="J66" i="93"/>
  <c r="N67" i="93" s="1"/>
  <c r="P60" i="93"/>
  <c r="E18" i="93"/>
  <c r="E15" i="93"/>
  <c r="E14" i="93"/>
  <c r="J60" i="93"/>
  <c r="L60" i="93" s="1"/>
  <c r="I59" i="93"/>
  <c r="C15" i="93" s="1"/>
  <c r="P43" i="93"/>
  <c r="P49" i="93"/>
  <c r="Q49" i="93" s="1"/>
  <c r="E8" i="93"/>
  <c r="E7" i="93"/>
  <c r="E11" i="93"/>
  <c r="J43" i="93"/>
  <c r="N44" i="93" s="1"/>
  <c r="P38" i="93"/>
  <c r="J38" i="93"/>
  <c r="G8" i="93"/>
  <c r="G7" i="93"/>
  <c r="Q62" i="92"/>
  <c r="I11" i="92"/>
  <c r="I55" i="93"/>
  <c r="J49" i="93" s="1"/>
  <c r="L49" i="93" s="1"/>
  <c r="J62" i="92"/>
  <c r="K62" i="92" s="1"/>
  <c r="G14" i="92"/>
  <c r="J57" i="92"/>
  <c r="L57" i="92" s="1"/>
  <c r="G11" i="92"/>
  <c r="G8" i="92"/>
  <c r="G7" i="92"/>
  <c r="E18" i="92"/>
  <c r="E15" i="92"/>
  <c r="E14" i="92"/>
  <c r="Q45" i="92"/>
  <c r="J45" i="92"/>
  <c r="L45" i="92" s="1"/>
  <c r="C8" i="94" l="1"/>
  <c r="P24" i="94"/>
  <c r="N38" i="93"/>
  <c r="N42" i="93"/>
  <c r="N41" i="93"/>
  <c r="N40" i="93"/>
  <c r="N39" i="93"/>
  <c r="E28" i="93"/>
  <c r="E29" i="93"/>
  <c r="E32" i="93"/>
  <c r="E22" i="93"/>
  <c r="P91" i="93"/>
  <c r="K57" i="92"/>
  <c r="N63" i="92"/>
  <c r="J81" i="93"/>
  <c r="N84" i="93" s="1"/>
  <c r="P81" i="93"/>
  <c r="P76" i="93"/>
  <c r="J76" i="93"/>
  <c r="E21" i="93"/>
  <c r="E25" i="93"/>
  <c r="N74" i="93"/>
  <c r="N75" i="93"/>
  <c r="N65" i="93"/>
  <c r="N61" i="93"/>
  <c r="N62" i="93"/>
  <c r="N63" i="93"/>
  <c r="N66" i="93"/>
  <c r="N69" i="93"/>
  <c r="N68" i="93"/>
  <c r="N60" i="93"/>
  <c r="P56" i="93"/>
  <c r="K43" i="93"/>
  <c r="L43" i="93"/>
  <c r="N45" i="93"/>
  <c r="N46" i="93"/>
  <c r="N47" i="93"/>
  <c r="N48" i="93"/>
  <c r="N50" i="93"/>
  <c r="N54" i="93"/>
  <c r="N53" i="93"/>
  <c r="N66" i="92"/>
  <c r="N59" i="92"/>
  <c r="L62" i="92"/>
  <c r="M66" i="92" s="1"/>
  <c r="N65" i="92"/>
  <c r="N67" i="92"/>
  <c r="N64" i="92"/>
  <c r="N49" i="93"/>
  <c r="N55" i="93"/>
  <c r="N51" i="93"/>
  <c r="N52" i="93"/>
  <c r="K49" i="93"/>
  <c r="N49" i="92"/>
  <c r="N46" i="92"/>
  <c r="K45" i="92"/>
  <c r="M49" i="92" s="1"/>
  <c r="N45" i="92"/>
  <c r="N50" i="92"/>
  <c r="N47" i="92"/>
  <c r="N48" i="92"/>
  <c r="M63" i="92" l="1"/>
  <c r="N82" i="93"/>
  <c r="N83" i="93"/>
  <c r="N81" i="93"/>
  <c r="L81" i="93"/>
  <c r="N85" i="93"/>
  <c r="K76" i="93"/>
  <c r="N77" i="93"/>
  <c r="N80" i="93"/>
  <c r="L76" i="93"/>
  <c r="N78" i="93"/>
  <c r="N79" i="93"/>
  <c r="M45" i="93"/>
  <c r="M54" i="93"/>
  <c r="M50" i="93"/>
  <c r="M49" i="93"/>
  <c r="M53" i="93"/>
  <c r="M55" i="93"/>
  <c r="M45" i="92"/>
  <c r="M47" i="92"/>
  <c r="M50" i="92"/>
  <c r="M79" i="93" l="1"/>
  <c r="I44" i="92"/>
  <c r="J38" i="92" s="1"/>
  <c r="N40" i="92" l="1"/>
  <c r="N41" i="92"/>
  <c r="N42" i="92"/>
  <c r="N39" i="92"/>
  <c r="N38" i="92"/>
  <c r="K38" i="92"/>
  <c r="L38" i="92"/>
  <c r="M43" i="92" l="1"/>
  <c r="M41" i="92"/>
  <c r="M42" i="92"/>
  <c r="M40" i="92"/>
  <c r="C17" i="83" l="1"/>
  <c r="J66" i="83"/>
  <c r="L66" i="83" s="1"/>
  <c r="P28" i="94"/>
  <c r="Q28" i="94" s="1"/>
  <c r="Q76" i="93"/>
  <c r="Q85" i="87"/>
  <c r="C24" i="83"/>
  <c r="E18" i="91"/>
  <c r="E11" i="91"/>
  <c r="G11" i="94"/>
  <c r="G8" i="94"/>
  <c r="G7" i="94"/>
  <c r="C11" i="94"/>
  <c r="C32" i="93"/>
  <c r="C29" i="93"/>
  <c r="C28" i="93"/>
  <c r="G21" i="93"/>
  <c r="G14" i="93"/>
  <c r="C14" i="93"/>
  <c r="C16" i="93" s="1"/>
  <c r="C7" i="93"/>
  <c r="I7" i="92"/>
  <c r="G18" i="92"/>
  <c r="G15" i="92"/>
  <c r="C18" i="92"/>
  <c r="C15" i="92"/>
  <c r="C14" i="92"/>
  <c r="C11" i="92"/>
  <c r="J18" i="87"/>
  <c r="L11" i="87"/>
  <c r="D18" i="87"/>
  <c r="D15" i="87"/>
  <c r="D14" i="87"/>
  <c r="B11" i="87"/>
  <c r="B8" i="87"/>
  <c r="B7" i="87"/>
  <c r="F21" i="83"/>
  <c r="C21" i="83"/>
  <c r="C18" i="83"/>
  <c r="C25" i="83"/>
  <c r="J25" i="92"/>
  <c r="M60" i="92"/>
  <c r="G11" i="93"/>
  <c r="N30" i="92" l="1"/>
  <c r="N29" i="92"/>
  <c r="N27" i="92"/>
  <c r="N31" i="92"/>
  <c r="N28" i="92"/>
  <c r="N25" i="92"/>
  <c r="L25" i="92"/>
  <c r="K66" i="83"/>
  <c r="M61" i="92"/>
  <c r="N58" i="92"/>
  <c r="K25" i="92"/>
  <c r="N26" i="92"/>
  <c r="M58" i="92"/>
  <c r="M52" i="93"/>
  <c r="M30" i="92" l="1"/>
  <c r="M29" i="92"/>
  <c r="M28" i="92"/>
  <c r="M57" i="92"/>
  <c r="M59" i="92"/>
  <c r="M27" i="92"/>
  <c r="M26" i="92"/>
  <c r="M25" i="92"/>
  <c r="M31" i="92"/>
  <c r="M51" i="93"/>
  <c r="N86" i="93" l="1"/>
  <c r="N89" i="93"/>
  <c r="N88" i="93"/>
  <c r="N90" i="93"/>
  <c r="N87" i="93"/>
  <c r="K86" i="93"/>
  <c r="M90" i="93" s="1"/>
  <c r="L86" i="93"/>
  <c r="M76" i="93"/>
  <c r="N76" i="93"/>
  <c r="M77" i="93" l="1"/>
  <c r="M80" i="93"/>
  <c r="M78" i="93"/>
  <c r="M88" i="93"/>
  <c r="M89" i="93"/>
  <c r="M87" i="93"/>
  <c r="M86" i="93"/>
  <c r="L39" i="91" l="1"/>
  <c r="J60" i="83"/>
  <c r="J53" i="83"/>
  <c r="N57" i="83" s="1"/>
  <c r="J46" i="83"/>
  <c r="N51" i="83" s="1"/>
  <c r="J41" i="83"/>
  <c r="L34" i="83"/>
  <c r="N62" i="83" l="1"/>
  <c r="N63" i="83"/>
  <c r="N61" i="83"/>
  <c r="N64" i="83"/>
  <c r="K46" i="83"/>
  <c r="N50" i="83"/>
  <c r="N46" i="83"/>
  <c r="N47" i="83"/>
  <c r="N48" i="83"/>
  <c r="N49" i="83"/>
  <c r="N58" i="83"/>
  <c r="N56" i="83"/>
  <c r="N44" i="83"/>
  <c r="N42" i="83"/>
  <c r="N43" i="83"/>
  <c r="L53" i="83"/>
  <c r="K53" i="83"/>
  <c r="M58" i="83" s="1"/>
  <c r="L45" i="91"/>
  <c r="N48" i="91"/>
  <c r="N47" i="91"/>
  <c r="N46" i="91"/>
  <c r="N38" i="91"/>
  <c r="N35" i="91"/>
  <c r="N33" i="91"/>
  <c r="N34" i="91"/>
  <c r="N31" i="91"/>
  <c r="K41" i="83"/>
  <c r="M45" i="83" s="1"/>
  <c r="N41" i="83"/>
  <c r="L41" i="83"/>
  <c r="L46" i="83"/>
  <c r="K34" i="83"/>
  <c r="K39" i="91"/>
  <c r="N54" i="91"/>
  <c r="K33" i="91"/>
  <c r="L33" i="91"/>
  <c r="K28" i="91"/>
  <c r="M47" i="91"/>
  <c r="N45" i="91"/>
  <c r="K54" i="91"/>
  <c r="L54" i="91"/>
  <c r="L28" i="91"/>
  <c r="N28" i="91"/>
  <c r="J85" i="87"/>
  <c r="N88" i="87" s="1"/>
  <c r="H18" i="87"/>
  <c r="Q39" i="87"/>
  <c r="L85" i="87" l="1"/>
  <c r="N87" i="87"/>
  <c r="N86" i="87"/>
  <c r="N85" i="87"/>
  <c r="N89" i="87"/>
  <c r="N90" i="87"/>
  <c r="K71" i="87"/>
  <c r="N72" i="87"/>
  <c r="N73" i="87"/>
  <c r="N71" i="87"/>
  <c r="M46" i="83"/>
  <c r="M51" i="83"/>
  <c r="M47" i="83"/>
  <c r="M56" i="83"/>
  <c r="M57" i="91"/>
  <c r="M58" i="91"/>
  <c r="M52" i="91"/>
  <c r="M49" i="91"/>
  <c r="M50" i="91"/>
  <c r="M51" i="91"/>
  <c r="M46" i="91"/>
  <c r="M53" i="91"/>
  <c r="M43" i="91"/>
  <c r="M41" i="91"/>
  <c r="M30" i="91"/>
  <c r="M36" i="91"/>
  <c r="M37" i="91"/>
  <c r="M35" i="91"/>
  <c r="M34" i="91"/>
  <c r="M38" i="91"/>
  <c r="M43" i="83"/>
  <c r="M42" i="83"/>
  <c r="M44" i="83"/>
  <c r="M56" i="91"/>
  <c r="M55" i="91"/>
  <c r="M54" i="91"/>
  <c r="M48" i="91"/>
  <c r="M45" i="91"/>
  <c r="M28" i="91"/>
  <c r="M32" i="91"/>
  <c r="M31" i="91"/>
  <c r="M29" i="91"/>
  <c r="K85" i="87"/>
  <c r="M88" i="87" s="1"/>
  <c r="L71" i="87"/>
  <c r="M87" i="87" l="1"/>
  <c r="M89" i="87"/>
  <c r="M76" i="87"/>
  <c r="M78" i="87"/>
  <c r="M74" i="87"/>
  <c r="M80" i="87"/>
  <c r="M79" i="87"/>
  <c r="M75" i="87"/>
  <c r="M77" i="87"/>
  <c r="M86" i="87"/>
  <c r="M90" i="87"/>
  <c r="M85" i="87"/>
  <c r="M73" i="87"/>
  <c r="M71" i="87"/>
  <c r="M72" i="87"/>
  <c r="L60" i="83" l="1"/>
  <c r="K60" i="83"/>
  <c r="M64" i="83" l="1"/>
  <c r="M62" i="83"/>
  <c r="M63" i="83"/>
  <c r="M61" i="83"/>
  <c r="M65" i="83"/>
  <c r="Q54" i="91"/>
  <c r="Q45" i="91"/>
  <c r="Q33" i="91"/>
  <c r="Q53" i="95"/>
  <c r="C23" i="95"/>
  <c r="C24" i="95" s="1"/>
  <c r="Q48" i="95"/>
  <c r="Q38" i="95"/>
  <c r="Q33" i="95"/>
  <c r="E11" i="94"/>
  <c r="E7" i="94"/>
  <c r="J28" i="94"/>
  <c r="K28" i="94" s="1"/>
  <c r="Q24" i="94"/>
  <c r="Q81" i="93"/>
  <c r="G22" i="93"/>
  <c r="G25" i="93"/>
  <c r="Q66" i="93"/>
  <c r="G18" i="93"/>
  <c r="G15" i="93"/>
  <c r="Q60" i="93"/>
  <c r="Q56" i="93"/>
  <c r="C18" i="93"/>
  <c r="J56" i="93"/>
  <c r="N58" i="93" s="1"/>
  <c r="C11" i="93"/>
  <c r="C8" i="93"/>
  <c r="I8" i="92"/>
  <c r="J51" i="92"/>
  <c r="Q81" i="87"/>
  <c r="J91" i="87"/>
  <c r="N28" i="94" l="1"/>
  <c r="L28" i="94"/>
  <c r="M28" i="94" s="1"/>
  <c r="N29" i="94"/>
  <c r="N30" i="94"/>
  <c r="L56" i="93"/>
  <c r="N56" i="93"/>
  <c r="N59" i="93"/>
  <c r="N57" i="93"/>
  <c r="N55" i="92"/>
  <c r="N54" i="92"/>
  <c r="N53" i="92"/>
  <c r="E23" i="93"/>
  <c r="E24" i="93" s="1"/>
  <c r="K81" i="93"/>
  <c r="M82" i="93" s="1"/>
  <c r="K56" i="93"/>
  <c r="Q25" i="92"/>
  <c r="G23" i="93"/>
  <c r="G24" i="93" s="1"/>
  <c r="G16" i="93"/>
  <c r="G17" i="93" s="1"/>
  <c r="C30" i="93"/>
  <c r="C31" i="93" s="1"/>
  <c r="E30" i="93"/>
  <c r="E31" i="93" s="1"/>
  <c r="C23" i="93"/>
  <c r="C24" i="93" s="1"/>
  <c r="Q60" i="83"/>
  <c r="Q53" i="83"/>
  <c r="M29" i="94" l="1"/>
  <c r="M30" i="94"/>
  <c r="M84" i="93"/>
  <c r="M85" i="93"/>
  <c r="M58" i="93"/>
  <c r="M59" i="93"/>
  <c r="M57" i="93"/>
  <c r="M56" i="93"/>
  <c r="Q57" i="87"/>
  <c r="Q51" i="87"/>
  <c r="J9" i="87"/>
  <c r="J10" i="87" s="1"/>
  <c r="H16" i="87"/>
  <c r="H17" i="87" s="1"/>
  <c r="H9" i="87"/>
  <c r="H10" i="87" s="1"/>
  <c r="Q46" i="87"/>
  <c r="Q32" i="87"/>
  <c r="J16" i="87" l="1"/>
  <c r="J17" i="87" s="1"/>
  <c r="F16" i="87"/>
  <c r="F17" i="87" s="1"/>
  <c r="F9" i="87"/>
  <c r="F10" i="87" s="1"/>
  <c r="Q34" i="83" l="1"/>
  <c r="J46" i="87" l="1"/>
  <c r="J51" i="87"/>
  <c r="L51" i="87" l="1"/>
  <c r="N54" i="87"/>
  <c r="N52" i="87"/>
  <c r="N53" i="87"/>
  <c r="N55" i="87"/>
  <c r="L46" i="87"/>
  <c r="N49" i="87"/>
  <c r="N47" i="87"/>
  <c r="N48" i="87"/>
  <c r="N46" i="87"/>
  <c r="N50" i="87"/>
  <c r="K51" i="87"/>
  <c r="K46" i="87"/>
  <c r="M47" i="87" l="1"/>
  <c r="M53" i="87"/>
  <c r="M55" i="87"/>
  <c r="M46" i="87"/>
  <c r="M49" i="87"/>
  <c r="M51" i="87"/>
  <c r="M56" i="87"/>
  <c r="M54" i="87"/>
  <c r="M52" i="87"/>
  <c r="M48" i="87"/>
  <c r="M50" i="87"/>
  <c r="N44" i="91" l="1"/>
  <c r="J43" i="95"/>
  <c r="J31" i="94"/>
  <c r="J24" i="94"/>
  <c r="J91" i="93"/>
  <c r="K66" i="93"/>
  <c r="L38" i="93"/>
  <c r="N61" i="92"/>
  <c r="N51" i="92"/>
  <c r="J32" i="92"/>
  <c r="J28" i="87"/>
  <c r="M67" i="83"/>
  <c r="N66" i="83"/>
  <c r="N65" i="83"/>
  <c r="N60" i="83"/>
  <c r="M57" i="83"/>
  <c r="N59" i="83"/>
  <c r="N55" i="83"/>
  <c r="N54" i="83"/>
  <c r="N53" i="83"/>
  <c r="M59" i="83"/>
  <c r="M54" i="83"/>
  <c r="M53" i="83"/>
  <c r="N52" i="83"/>
  <c r="M48" i="83"/>
  <c r="N40" i="83"/>
  <c r="N45" i="83"/>
  <c r="M41" i="83"/>
  <c r="M40" i="83"/>
  <c r="N33" i="94" l="1"/>
  <c r="N32" i="94"/>
  <c r="N27" i="94"/>
  <c r="N25" i="94"/>
  <c r="N26" i="94"/>
  <c r="N92" i="93"/>
  <c r="N96" i="93"/>
  <c r="N95" i="93"/>
  <c r="N93" i="93"/>
  <c r="N94" i="93"/>
  <c r="N35" i="92"/>
  <c r="N36" i="92"/>
  <c r="N33" i="92"/>
  <c r="N34" i="92"/>
  <c r="L28" i="87"/>
  <c r="N31" i="87"/>
  <c r="N28" i="87"/>
  <c r="N29" i="87"/>
  <c r="N30" i="87"/>
  <c r="N45" i="95"/>
  <c r="N46" i="95"/>
  <c r="N47" i="95"/>
  <c r="N44" i="95"/>
  <c r="L38" i="95"/>
  <c r="F11" i="95" s="1"/>
  <c r="L24" i="94"/>
  <c r="K24" i="94"/>
  <c r="L31" i="94"/>
  <c r="N34" i="94"/>
  <c r="N31" i="94"/>
  <c r="L70" i="93"/>
  <c r="N71" i="93"/>
  <c r="N70" i="93"/>
  <c r="N72" i="93"/>
  <c r="L32" i="92"/>
  <c r="N37" i="92"/>
  <c r="N32" i="92"/>
  <c r="N33" i="87"/>
  <c r="N34" i="87"/>
  <c r="N38" i="87"/>
  <c r="L43" i="95"/>
  <c r="N43" i="95"/>
  <c r="L33" i="95"/>
  <c r="N34" i="95"/>
  <c r="N48" i="95"/>
  <c r="N52" i="95"/>
  <c r="K53" i="95"/>
  <c r="L53" i="95"/>
  <c r="L48" i="95"/>
  <c r="L91" i="93"/>
  <c r="K91" i="93"/>
  <c r="L32" i="87"/>
  <c r="N32" i="87"/>
  <c r="N91" i="93"/>
  <c r="M66" i="83"/>
  <c r="M68" i="83"/>
  <c r="M70" i="83"/>
  <c r="M55" i="83"/>
  <c r="M36" i="83"/>
  <c r="M38" i="83"/>
  <c r="M34" i="83"/>
  <c r="M35" i="83"/>
  <c r="M37" i="83"/>
  <c r="M39" i="83"/>
  <c r="M52" i="83"/>
  <c r="M49" i="83"/>
  <c r="M50" i="83"/>
  <c r="M60" i="83"/>
  <c r="N56" i="95"/>
  <c r="N33" i="95"/>
  <c r="K33" i="95"/>
  <c r="F9" i="95"/>
  <c r="F10" i="95" s="1"/>
  <c r="K28" i="87"/>
  <c r="K32" i="87"/>
  <c r="N52" i="92"/>
  <c r="N56" i="92"/>
  <c r="M48" i="92"/>
  <c r="K32" i="92"/>
  <c r="K51" i="92"/>
  <c r="N57" i="92"/>
  <c r="L51" i="92"/>
  <c r="N60" i="92"/>
  <c r="K38" i="93"/>
  <c r="L66" i="93"/>
  <c r="M67" i="93" s="1"/>
  <c r="N24" i="94"/>
  <c r="K31" i="94"/>
  <c r="K38" i="95"/>
  <c r="M42" i="95" s="1"/>
  <c r="N38" i="95"/>
  <c r="K43" i="95"/>
  <c r="M33" i="91"/>
  <c r="N39" i="91"/>
  <c r="N40" i="91"/>
  <c r="K60" i="93"/>
  <c r="M63" i="93" s="1"/>
  <c r="N64" i="93"/>
  <c r="K70" i="93"/>
  <c r="N43" i="93"/>
  <c r="N67" i="83"/>
  <c r="N70" i="83"/>
  <c r="N53" i="95"/>
  <c r="N62" i="92"/>
  <c r="J81" i="87"/>
  <c r="M26" i="94" l="1"/>
  <c r="M27" i="94"/>
  <c r="M24" i="94"/>
  <c r="M92" i="93"/>
  <c r="M95" i="93"/>
  <c r="M94" i="93"/>
  <c r="N84" i="87"/>
  <c r="N82" i="87"/>
  <c r="N81" i="87"/>
  <c r="N83" i="87"/>
  <c r="N44" i="87"/>
  <c r="N42" i="87"/>
  <c r="N43" i="87"/>
  <c r="N41" i="87"/>
  <c r="N45" i="87"/>
  <c r="L39" i="87"/>
  <c r="N39" i="87"/>
  <c r="M32" i="87"/>
  <c r="M33" i="87"/>
  <c r="M38" i="87"/>
  <c r="M35" i="87"/>
  <c r="M37" i="87"/>
  <c r="M36" i="87"/>
  <c r="M56" i="95"/>
  <c r="M55" i="95"/>
  <c r="M50" i="95"/>
  <c r="M51" i="95"/>
  <c r="M48" i="95"/>
  <c r="M44" i="95"/>
  <c r="M36" i="95"/>
  <c r="M41" i="95"/>
  <c r="M39" i="95"/>
  <c r="M40" i="95"/>
  <c r="M25" i="94"/>
  <c r="M71" i="93"/>
  <c r="M74" i="93"/>
  <c r="M73" i="93"/>
  <c r="M70" i="93"/>
  <c r="M72" i="93"/>
  <c r="M75" i="93"/>
  <c r="M65" i="93"/>
  <c r="M68" i="93"/>
  <c r="M38" i="93"/>
  <c r="M41" i="93"/>
  <c r="M44" i="93"/>
  <c r="M55" i="92"/>
  <c r="M35" i="92"/>
  <c r="M36" i="92"/>
  <c r="M37" i="92"/>
  <c r="M33" i="92"/>
  <c r="M34" i="92"/>
  <c r="M34" i="87"/>
  <c r="M46" i="95"/>
  <c r="M47" i="95"/>
  <c r="M45" i="95"/>
  <c r="M49" i="95"/>
  <c r="M52" i="95"/>
  <c r="M35" i="95"/>
  <c r="M37" i="95"/>
  <c r="M34" i="95"/>
  <c r="M96" i="93"/>
  <c r="M91" i="93"/>
  <c r="M39" i="92"/>
  <c r="M38" i="92"/>
  <c r="M44" i="92"/>
  <c r="M42" i="91"/>
  <c r="M44" i="91"/>
  <c r="M39" i="91"/>
  <c r="M40" i="91"/>
  <c r="M33" i="95"/>
  <c r="M43" i="95"/>
  <c r="F16" i="95"/>
  <c r="F17" i="95" s="1"/>
  <c r="M53" i="95"/>
  <c r="M38" i="95"/>
  <c r="M54" i="95"/>
  <c r="M46" i="93"/>
  <c r="M39" i="93"/>
  <c r="M42" i="93"/>
  <c r="M40" i="93"/>
  <c r="M69" i="93"/>
  <c r="N62" i="87"/>
  <c r="N57" i="87"/>
  <c r="L81" i="87"/>
  <c r="K91" i="87"/>
  <c r="N95" i="87"/>
  <c r="N91" i="87"/>
  <c r="K39" i="87"/>
  <c r="L57" i="87"/>
  <c r="N51" i="87"/>
  <c r="N56" i="87"/>
  <c r="K57" i="87"/>
  <c r="M29" i="87"/>
  <c r="M28" i="87"/>
  <c r="M30" i="87"/>
  <c r="M31" i="87"/>
  <c r="M32" i="92"/>
  <c r="M52" i="92"/>
  <c r="M56" i="92"/>
  <c r="M54" i="92"/>
  <c r="M53" i="92"/>
  <c r="M51" i="92"/>
  <c r="M46" i="92"/>
  <c r="M64" i="93"/>
  <c r="M62" i="93"/>
  <c r="M61" i="93"/>
  <c r="M60" i="93"/>
  <c r="M43" i="93"/>
  <c r="M66" i="93"/>
  <c r="M93" i="93"/>
  <c r="M47" i="93"/>
  <c r="M48" i="93"/>
  <c r="M83" i="93"/>
  <c r="M81" i="93"/>
  <c r="M33" i="94"/>
  <c r="M32" i="94"/>
  <c r="M31" i="94"/>
  <c r="M34" i="94"/>
  <c r="L91" i="87"/>
  <c r="K81" i="87"/>
  <c r="M83" i="87" l="1"/>
  <c r="M68" i="87"/>
  <c r="M67" i="87"/>
  <c r="M66" i="87"/>
  <c r="M69" i="87"/>
  <c r="M70" i="87"/>
  <c r="M60" i="87"/>
  <c r="M61" i="87"/>
  <c r="M58" i="87"/>
  <c r="M57" i="87"/>
  <c r="M44" i="87"/>
  <c r="M40" i="87"/>
  <c r="M41" i="87"/>
  <c r="M45" i="87"/>
  <c r="M42" i="87"/>
  <c r="M43" i="87"/>
  <c r="M39" i="87"/>
  <c r="M64" i="87"/>
  <c r="M65" i="87"/>
  <c r="M92" i="87"/>
  <c r="M95" i="87"/>
  <c r="M59" i="87"/>
  <c r="M62" i="87"/>
  <c r="M84" i="87"/>
  <c r="M91" i="87"/>
  <c r="M65" i="92"/>
  <c r="M64" i="92"/>
  <c r="M67" i="92"/>
  <c r="M62" i="92"/>
  <c r="M81" i="87"/>
  <c r="M82" i="87"/>
  <c r="Q39" i="91" l="1"/>
  <c r="Q43" i="95"/>
  <c r="Q57" i="95" s="1"/>
  <c r="C9" i="48" s="1"/>
  <c r="Q31" i="94"/>
  <c r="Q86" i="93"/>
  <c r="Q91" i="93"/>
  <c r="Q70" i="93"/>
  <c r="Q43" i="93"/>
  <c r="Q38" i="93"/>
  <c r="Q57" i="92"/>
  <c r="Q51" i="92"/>
  <c r="Q38" i="92"/>
  <c r="Q32" i="92"/>
  <c r="Q91" i="87"/>
  <c r="Q71" i="87"/>
  <c r="Q28" i="87"/>
  <c r="Q66" i="83"/>
  <c r="Q46" i="83"/>
  <c r="Q96" i="87" l="1"/>
  <c r="C5" i="48" s="1"/>
  <c r="Q68" i="92"/>
  <c r="C6" i="48" s="1"/>
  <c r="L9" i="87"/>
  <c r="L10" i="87" s="1"/>
  <c r="Q71" i="83"/>
  <c r="Q35" i="94"/>
  <c r="C8" i="48" s="1"/>
  <c r="Q97" i="93"/>
  <c r="C7" i="48" s="1"/>
  <c r="E11" i="92"/>
  <c r="C28" i="83"/>
  <c r="C11" i="48" l="1"/>
  <c r="D16" i="87"/>
  <c r="D17" i="87" s="1"/>
  <c r="D9" i="87"/>
  <c r="D10" i="87" s="1"/>
  <c r="B16" i="87"/>
  <c r="B17" i="87" s="1"/>
  <c r="B9" i="87"/>
  <c r="B10" i="87" s="1"/>
  <c r="E16" i="91" l="1"/>
  <c r="E17" i="91" s="1"/>
  <c r="G9" i="93"/>
  <c r="G10" i="93" s="1"/>
  <c r="E16" i="93"/>
  <c r="E17" i="93" s="1"/>
  <c r="E9" i="93"/>
  <c r="E10" i="93" s="1"/>
  <c r="C9" i="93"/>
  <c r="C10" i="93" s="1"/>
  <c r="G9" i="91"/>
  <c r="G10" i="91" s="1"/>
  <c r="C9" i="95"/>
  <c r="C10" i="95" s="1"/>
  <c r="C16" i="95"/>
  <c r="C17" i="95" s="1"/>
  <c r="C9" i="91"/>
  <c r="C10" i="91" s="1"/>
  <c r="E9" i="91"/>
  <c r="E10" i="91" s="1"/>
  <c r="C16" i="91"/>
  <c r="C17" i="91" s="1"/>
  <c r="G9" i="94"/>
  <c r="G10" i="94" s="1"/>
  <c r="C9" i="94"/>
  <c r="C10" i="94" s="1"/>
  <c r="E9" i="94"/>
  <c r="E10" i="94" s="1"/>
  <c r="C17" i="93"/>
  <c r="C16" i="92"/>
  <c r="C17" i="92" s="1"/>
  <c r="E16" i="92"/>
  <c r="E17" i="92" s="1"/>
  <c r="G16" i="92"/>
  <c r="G17" i="92" s="1"/>
  <c r="I9" i="92"/>
  <c r="I10" i="92" s="1"/>
  <c r="C9" i="92"/>
  <c r="C10" i="92" s="1"/>
  <c r="E9" i="92"/>
  <c r="E10" i="92" s="1"/>
  <c r="G9" i="92"/>
  <c r="G10" i="92" s="1"/>
  <c r="I26" i="83" l="1"/>
  <c r="I27" i="83" s="1"/>
  <c r="F26" i="83" l="1"/>
  <c r="F27" i="83" s="1"/>
  <c r="C19" i="83"/>
  <c r="C20" i="83" s="1"/>
  <c r="F20" i="83"/>
  <c r="I19" i="83"/>
  <c r="I20" i="83" s="1"/>
  <c r="C26" i="83"/>
  <c r="C27" i="83" s="1"/>
  <c r="G5" i="54" l="1"/>
  <c r="G4" i="54" l="1"/>
  <c r="G3" i="54"/>
  <c r="G6" i="54" l="1"/>
</calcChain>
</file>

<file path=xl/sharedStrings.xml><?xml version="1.0" encoding="utf-8"?>
<sst xmlns="http://schemas.openxmlformats.org/spreadsheetml/2006/main" count="2961" uniqueCount="690">
  <si>
    <t>LEVANTAMENTO/GERENCIAMENTO DE RISCOS:</t>
  </si>
  <si>
    <t> </t>
  </si>
  <si>
    <t>OBSERVAÇÕES IMPORTANTES PARA LEVANTAMENTO DE RISCOS:</t>
  </si>
  <si>
    <t>RESPOSTA:</t>
  </si>
  <si>
    <t xml:space="preserve">1. </t>
  </si>
  <si>
    <t>Prazo de entrega diferenciado?</t>
  </si>
  <si>
    <t>NÃO</t>
  </si>
  <si>
    <t>Seção  de Compras - SECOMP /SUCOP / SAD</t>
  </si>
  <si>
    <t>2.</t>
  </si>
  <si>
    <t>Garantia adicional fora a do produto?</t>
  </si>
  <si>
    <t>Processo SEI n. 0000627-39.2023.4.90.8000</t>
  </si>
  <si>
    <t>3.</t>
  </si>
  <si>
    <t>Há serviços de instalação incluído?</t>
  </si>
  <si>
    <t>Objeto: Aquisição materias de limpeza e conservação</t>
  </si>
  <si>
    <t>4.</t>
  </si>
  <si>
    <t>O produto comercializado em dólar?</t>
  </si>
  <si>
    <t>Servidor Responsável: Armindo Dias Filho</t>
  </si>
  <si>
    <t>5.</t>
  </si>
  <si>
    <t>O valor estimado sugere contratação exclusiva para ME e EPP?</t>
  </si>
  <si>
    <t>SIM</t>
  </si>
  <si>
    <t>6.</t>
  </si>
  <si>
    <t>Há, pelo menos, 3 empresas ME e EPP participando da cotação?</t>
  </si>
  <si>
    <t>MAPA COMPARATIVO DE PREÇOS</t>
  </si>
  <si>
    <t>7.</t>
  </si>
  <si>
    <t>Há flagrante diferença de preços entre ME/EPP e ampla concorrência?</t>
  </si>
  <si>
    <t>8.</t>
  </si>
  <si>
    <t>Há indício de monopólio ?</t>
  </si>
  <si>
    <t>Critérios Estatísticos por item</t>
  </si>
  <si>
    <t>9.</t>
  </si>
  <si>
    <t>Há flagrante diferença de preços entre o mapa e o valor inicialmente orçado nos estudos tecnicos preliminares?</t>
  </si>
  <si>
    <t>10.</t>
  </si>
  <si>
    <t>Há notícias mercadológicas que indiquema ausência de matéria prima no mercado e/ou aumento expressivo de preços em mídias oficiais?</t>
  </si>
  <si>
    <t>Critérios Estatísticos gerais</t>
  </si>
  <si>
    <t>11.</t>
  </si>
  <si>
    <t>Observar se os preços de internet não estão abarcando promoções temporais e/ou quantitativas que possam influcienciar no preço de forma. Foi incluído ainda o custos dos fretes</t>
  </si>
  <si>
    <t>ITEM: 01</t>
  </si>
  <si>
    <t>ITEM: 03</t>
  </si>
  <si>
    <t>ITEM: 05</t>
  </si>
  <si>
    <t>Preços execessivamene elevados: superior a 25% da média do rol de preços validos</t>
  </si>
  <si>
    <t>MÉDIA simples dos preços válidos</t>
  </si>
  <si>
    <t>Inexequível: inferior a 75% da média do rol de preços validos</t>
  </si>
  <si>
    <t>GERENCIAMENTO DOS RISCOS:</t>
  </si>
  <si>
    <t>DESVIO PADRÃO AMOSTRAL</t>
  </si>
  <si>
    <r>
      <t>*</t>
    </r>
    <r>
      <rPr>
        <sz val="11"/>
        <color rgb="FF000000"/>
        <rFont val="Calibri"/>
        <family val="2"/>
      </rPr>
      <t>Os riscos que influenciam diretemente na seleção do fornecedor devem ser encaminhados à Seção de Licitações.</t>
    </r>
  </si>
  <si>
    <t>COEFICIENTE DE VARIAÇÃO (%)</t>
  </si>
  <si>
    <t>Coeficiente de variação</t>
  </si>
  <si>
    <r>
      <t>*</t>
    </r>
    <r>
      <rPr>
        <sz val="11"/>
        <color rgb="FF000000"/>
        <rFont val="Calibri"/>
        <family val="2"/>
      </rPr>
      <t xml:space="preserve"> Juntar aos autos a relação de possíveis fornecedores que foram consultados e não enviaram propostas.</t>
    </r>
  </si>
  <si>
    <t>MÉTODO ESTATÍSCO</t>
  </si>
  <si>
    <t xml:space="preserve">&lt; </t>
  </si>
  <si>
    <t>MÉDIA</t>
  </si>
  <si>
    <r>
      <t>*</t>
    </r>
    <r>
      <rPr>
        <sz val="11"/>
        <color rgb="FF000000"/>
        <rFont val="Calibri"/>
        <family val="2"/>
      </rPr>
      <t>Observar se há proposta direta com fornecedor que também esteja fornecendo para a administração (ARP e contratos) em preço manifestamente inferior, com vistas ao questionamento e análise crítica.</t>
    </r>
  </si>
  <si>
    <t>PREÇO MÍNIMO</t>
  </si>
  <si>
    <t xml:space="preserve">&gt; </t>
  </si>
  <si>
    <t>MEDIANA</t>
  </si>
  <si>
    <t>ITEM: 02</t>
  </si>
  <si>
    <t>ITEM: 04</t>
  </si>
  <si>
    <t>ITEM: 06</t>
  </si>
  <si>
    <t>ITEM</t>
  </si>
  <si>
    <t>ESPECIFICAÇÃO / FORMATO</t>
  </si>
  <si>
    <t>UND</t>
  </si>
  <si>
    <t>QTD.</t>
  </si>
  <si>
    <t>COTAÇÕES</t>
  </si>
  <si>
    <t>FONTE</t>
  </si>
  <si>
    <t>EMPRESAS</t>
  </si>
  <si>
    <t>PORTE</t>
  </si>
  <si>
    <t>VALOR
UNIT.</t>
  </si>
  <si>
    <t>MÉDIA
valores</t>
  </si>
  <si>
    <t>25% acima média</t>
  </si>
  <si>
    <t>&lt;
75% da média</t>
  </si>
  <si>
    <t>AVALIÇÃO</t>
  </si>
  <si>
    <t>OBSERVAÇÕES
AVALIAÇÃO</t>
  </si>
  <si>
    <t>MÉDIAS/MEDIANA</t>
  </si>
  <si>
    <t>Valor unit.</t>
  </si>
  <si>
    <t>Valor total</t>
  </si>
  <si>
    <t>Água sanitária, embalagem de 01 litro.
COMPOSIÇÃO QUÍMICA: HIPOCLORITO DE SÓDIO, HIDRÓXIDO DE SÓDIO, CLORETO, TEOR CLORO ATIVO: VARIA DE 2 A 2,50%, CLASSE CORROSIVO: CLASSE 8, NÚMERO RISCO: 85, RISCO SAÚDE: 3, CORROSIVIDADE: 1, PESO MOLECULAR CLORO: 74,50, DENSIDADE: DE 1,20 A 1 G/L, COR: AMARELA ESVERDEADA BASTANTE FRACA, APLICAÇÃO: LAVAGEM E ALVEJANTE DE ROUPAS, BANHEIRAS, PIAS, TIPO: COMUM.
Marcas de referência: Ypê, Qboa, equivalente ou de melhor qualidade.</t>
  </si>
  <si>
    <t>Câmara Vereadores Jaru
Ata P. E. n. 6/2023 (5/5/2023)</t>
  </si>
  <si>
    <t xml:space="preserve"> Comprasnet / outros </t>
  </si>
  <si>
    <t>Ecolim Ltda                    17.221.558/0001-08</t>
  </si>
  <si>
    <t>EPP</t>
  </si>
  <si>
    <t>Dep. Água e Esgoto Santana do Livramento 
Ata P. E. n. 41/2022
(30/6/2022)</t>
  </si>
  <si>
    <t xml:space="preserve">Roberto Freitas Almeida       04.212.966/0001-43                    </t>
  </si>
  <si>
    <t>ME</t>
  </si>
  <si>
    <t>Contrato n. 13/2022 - CJF</t>
  </si>
  <si>
    <t>VIRTUE COMÉRCIO LTDA
42.600.732/0001-62</t>
  </si>
  <si>
    <t xml:space="preserve">Paranaguá Previdência
Relatório P. E. Id. 963327-3     </t>
  </si>
  <si>
    <t>Cleaning dist. Prod. Limpeza Ltda                          41.607.510/0001-09</t>
  </si>
  <si>
    <t>Câmara Muni. Concórdia do Pará
Relatório P. E. n. id. 2312373125</t>
  </si>
  <si>
    <t>CB Rep. Com. E Serv. Ltda    18.470.217/0001-20</t>
  </si>
  <si>
    <t>Prefeitura de Quatipuru 
Relatório P. E. n. 18523015287</t>
  </si>
  <si>
    <t>VL Pereira Com. P. A. e S. Ltda                                17.383.496/0001-22</t>
  </si>
  <si>
    <r>
      <t xml:space="preserve"> </t>
    </r>
    <r>
      <rPr>
        <u/>
        <sz val="11"/>
        <color theme="1"/>
        <rFont val="Calibri"/>
        <family val="2"/>
        <scheme val="minor"/>
      </rPr>
      <t xml:space="preserve">         https://www.contabilista.com.br/checkout/cart/configure/id/2758517/</t>
    </r>
    <r>
      <rPr>
        <sz val="11"/>
        <color theme="1"/>
        <rFont val="Calibri"/>
        <family val="2"/>
        <scheme val="minor"/>
      </rPr>
      <t xml:space="preserve">          Acesso: 30/5/2023 às 15h10</t>
    </r>
  </si>
  <si>
    <t>Internet</t>
  </si>
  <si>
    <t>Contabilista Suprimentos para Escritório S.A                         77.765.840/0001-70</t>
  </si>
  <si>
    <t>DEMAIS</t>
  </si>
  <si>
    <t>acima da média dos preços obtidos</t>
  </si>
  <si>
    <t>Álcool Etílico, embalagem de 01 litro.
Utilizado na limpeza de ambientes, CONCENTRAÇÃO: 70%, APLICAÇÃO: LIMPEZA, CARACTERÍSTICAS ADICIONAIS: LÍQUIDO, TIPO: ETÍLICO.</t>
  </si>
  <si>
    <t>Comando da Marinha
 Ata P. E. n. 1/2023 (27/4/2023)</t>
  </si>
  <si>
    <t>Comprasnet/outros</t>
  </si>
  <si>
    <t>Sanews Distribuidora Ltda02.842.909/0001-12</t>
  </si>
  <si>
    <t>da média dos preços obtidos</t>
  </si>
  <si>
    <t>Contrato</t>
  </si>
  <si>
    <t>Instituto Benjamim Constant RJ
Relatório P. E. n. id. 2320232</t>
  </si>
  <si>
    <t>Adsumus Serv. &amp; Seg Ltda      11.279.231/0001-00</t>
  </si>
  <si>
    <t>Univ. Fed. Espirito Santo
Ata P. E. n. 2004/2023 (27/4/2023)</t>
  </si>
  <si>
    <t>M2R Soluções Integradas Ltda                                                             40.712.773/0001-15</t>
  </si>
  <si>
    <t>https://www.casadosquimicos.com.br/materias-primas/alcoois/alcool-etilico-hidratado-70-1-litro?parceiro=7072&amp;srsltid=Ad5pg_HL-mOvvIH5Lw9kcFdkjRg49Rlg5WiRY11z7icPyyUgiZNqu6tbIggDia%20da%20consulta%2008/02         Acesso: 30/5/2023, às 16h25</t>
  </si>
  <si>
    <t>Casa do Químicos                                30.799.772/0001-04</t>
  </si>
  <si>
    <t>Álcool Gel (refil), embalagem de 800 ml.
TIPO: ETÍLICO HIDRATADO, CARACTERÍSTICAS ADICIONAIS: GEL, CONCENTRAÇÃO: 70%. Refil para utilizar em dispenser compativel com dispenser premisse velox.</t>
  </si>
  <si>
    <t>Fundação Estatal Saúde Niteroi
Ata P. E. n. 4/2023 *20/1/2023)</t>
  </si>
  <si>
    <t>Vipe Comercial Ltda                             17.526.067/0001-67</t>
  </si>
  <si>
    <t xml:space="preserve">PM de Arroi do Sal 
Relatório P. E. </t>
  </si>
  <si>
    <t>Videquimica I. C. P. Químicos Ltda                                 00.112.092/0001-00</t>
  </si>
  <si>
    <t xml:space="preserve">PM de Mariana Pimentel
Relatório P. E. </t>
  </si>
  <si>
    <t>Amanda C. P. Bem. Ltda      04.835.184/0001-60</t>
  </si>
  <si>
    <t>www.casasbahia.com.br
Acesso: 30/5/2023 às 16h38</t>
  </si>
  <si>
    <t>Via S.A.           33.041.260/0652-90</t>
  </si>
  <si>
    <t>https://www.supriflex.com.br/
Acesso: 30/5/2023 às 16h40</t>
  </si>
  <si>
    <t xml:space="preserve">Supriflex Suprimentos LTDA  07.169.701/0001-06 </t>
  </si>
  <si>
    <t>Desengraxante, galão de 5 litros.
 DESENGRAXANTE, ASPECTO FÍSICO:LÍQUIDO VISCOSO, COMPOSIÇÃO:DODECILBENZENOSSULFONATO DE SÓDIO, HIDRÓXIDO DE SÓ, APLICAÇÃO:LIMPEZA EM GERAL
Marca de referência: start, equivalente ou de melhor qualidade.</t>
  </si>
  <si>
    <t>KAPRICHO DISTRIBUIDORA LTDA
	27.403.752/0001-50</t>
  </si>
  <si>
    <t>SUARES DISTRIBUIDORA DE PRODUTOS DE LIMPEZA LTDA
18.202.203/0001-26</t>
  </si>
  <si>
    <t>MAED COMERCIO E SERVICOS ADMINISTRATIVOS LTDA
	46.636.768/0001-57</t>
  </si>
  <si>
    <t>Desengraxante Limpa Tudo 5 Lts - Removex Ultra - Vonixx : Amazon.com.br: Casa                   Acesso: 30/5/2023, às 17h05</t>
  </si>
  <si>
    <t xml:space="preserve">AMAZON SERVICOS DE VAREJO DO BRASIL LTDA 15.436.940/0001-03 </t>
  </si>
  <si>
    <t>https://www.produtoscasalimpa.com.br/produto/magico-removedor-ceras-e-gorduras     Acesso: 30/5/2023, às 16h50</t>
  </si>
  <si>
    <t>Casa Limpa Produtos de Limpeza LTDA  05.240.959/0003-80</t>
  </si>
  <si>
    <t>Desincrustante para louça sanitária, embalagem 500 ml.
Composição: ácido fosfórico, tensoativo não iônico, coadjuvante e água. Utilizado para remover incrustrações de louças e vasos sanitários.
Marca de referência: duratto, equivalente ou de melhor qualidade.</t>
  </si>
  <si>
    <t>Prefeitura de Jundiái                                                                                                                                                      Ata 13/2023 (17/4/2023)</t>
  </si>
  <si>
    <t>Diferencial Comércio Ltda   25.362.955/0001-10</t>
  </si>
  <si>
    <t xml:space="preserve"> Da média dos preços obtidos
 </t>
  </si>
  <si>
    <t xml:space="preserve">Universidade Federal Rural RJ
Relatório P. E.               </t>
  </si>
  <si>
    <t>Real D. Única Rio Com Ref. Ltda                                                  28.913.260/0005-09</t>
  </si>
  <si>
    <t>A. M. Moliterno Eireli          67.403.154/0001-03</t>
  </si>
  <si>
    <t>Da média dos preços obtidos</t>
  </si>
  <si>
    <t>https://www.leroymerlin.com.br/
Acesso: 30/5/2023, às 17h28</t>
  </si>
  <si>
    <t xml:space="preserve">Leroy Merlin Cia Brasileira de Bricolagem 01.438.784/0048-60 </t>
  </si>
  <si>
    <t>Desinfetante líquido super concentrado, galão de 5 litros.
 COMPOSIÇÃO: À BASE DE QUATERNÁRIO DE AMÔNIO, PRINCÍPIO ATIVO: CLORETO ALQUIL DIMETIL BENZIL AMÔNIO + TENSIOATIVOS, TEOR ATIVO: SOLUÇÃO CONCENTRADA, TEOR ATIVO EM TORNO DE 50%, FORMA FÍSICA: SOLUÇÃO AQUOSA, CARACTERÍSTICA ADICIONAL: COM AROMA DE LAVANDA OU FLORAL.
Marca de referência: Audax, equiva</t>
  </si>
  <si>
    <t>Facul. Fed. Odontologia Diamantina
Ata P. E. n. 2/2022 (9/5/2022)</t>
  </si>
  <si>
    <t>Fast Clean Dist. Ltda                    43.782.859/0001-02</t>
  </si>
  <si>
    <t>Prefeitura de Silves 
Ata P. E. n. 12/2022 (4/7/2022)</t>
  </si>
  <si>
    <t>Pollyana Melo da S. Lustosa                                                 37722924000101</t>
  </si>
  <si>
    <t>https://www.casacantanti.com.br/
Acesso: 30/5/2023, às 18h</t>
  </si>
  <si>
    <t xml:space="preserve">CANTANTI EMBALAGENS LONDRINA LTDA  29197065000150 </t>
  </si>
  <si>
    <t>ITEM: 07</t>
  </si>
  <si>
    <t>ITEM: 09</t>
  </si>
  <si>
    <t>ITEM: 11</t>
  </si>
  <si>
    <t>ITEM: 13</t>
  </si>
  <si>
    <t>ITEM: 15</t>
  </si>
  <si>
    <t>ITEM: 17</t>
  </si>
  <si>
    <t>ITEM: 08</t>
  </si>
  <si>
    <t>ITEM: 10</t>
  </si>
  <si>
    <t>ITEM: 12</t>
  </si>
  <si>
    <t>ITEM: 14</t>
  </si>
  <si>
    <t>ITEM: 16</t>
  </si>
  <si>
    <t>25% acima /média</t>
  </si>
  <si>
    <t>&lt; 75% da media</t>
  </si>
  <si>
    <t>Base Seladora para cera, galão de 5 litros.
 REMOVEDOR, TIPO:CONCENTRADO, COR:BRANCA, ASPECTO FÍSICO:LÍQUIDO, APLICAÇÃO:BASE SELADORA, ACABAMENTO ACRÍLICO E CERA, CARACTERÍSTICAS ADICIONAIS:COMPOSTO LAURIL SULFATO DE SÓDIO
Marca de referência: Start, equivalente ou de melhor qualidade.</t>
  </si>
  <si>
    <t>Concorde L.&amp;Distyribuição Ltda    04.247.793/0001-07</t>
  </si>
  <si>
    <t>SK Materiais Escritório Ltda             29.222.667/0001-10</t>
  </si>
  <si>
    <t xml:space="preserve">Welten Comercial Ltda              23.840.655/0001-73 </t>
  </si>
  <si>
    <t>HMGK COMERCIO E SERVICOS LTDA
36.193.120/0001-08</t>
  </si>
  <si>
    <t>Cera polimento piso, galão de 5 litros.
SUPERFÍCIE INDICADA: PISOS LAVÁVEIS, RENDIMENTO: 80 A 100 M2/L, CARACTERÍSTICAS ADICIONAIS: ANTI-DERRAPANTE E NÃO INFLAMÁVEL, TIPO: AUTO BRILHO, ASPECTO FÍSICO: LÍQUIDO
Marca de referência: Start, equivalente ou de melhor qualidade.</t>
  </si>
  <si>
    <t>Universidade de Rio Verde                    Ata P. E. n. 2/2023 (13/3/2023)</t>
  </si>
  <si>
    <t>RNL Dist. Prod. Limpeza Ltda                         06.043.786/0001-00</t>
  </si>
  <si>
    <t>Comando do Exército                  Ata P. E. n. 10/2022 (25/10/2022)</t>
  </si>
  <si>
    <t>Rill Química Ltda                      67.421.040/0001-88</t>
  </si>
  <si>
    <t>Carrinho - Casa Limpa Produtos de Limpeza (produtoscasalimpa.com.br)                 Acesso: 2/6/2023, às 10h40</t>
  </si>
  <si>
    <t>NATIVA DISTRIBUICAO DE SUPRIMENTOS EIRELI
09.482.201/0001-47</t>
  </si>
  <si>
    <t>Carrinho | Loja do Mecânico (lojadomecanico.com.br). Acesso 2/6/2023, às 10h50</t>
  </si>
  <si>
    <t xml:space="preserve">Casa Limpa Produtos de Limpeza LTDA   05.240.959/0003-80 </t>
  </si>
  <si>
    <t>Limpa carpete, galão de 5 litros.
Composição: lauril éter sulfato de sódio, adicionais: conservante, corante, fragrância.
Marca de referência: Start, equivalente ou de melhor qualidade.</t>
  </si>
  <si>
    <t xml:space="preserve">Relatório Fonte de Preços id. 21173210027449 </t>
  </si>
  <si>
    <t xml:space="preserve">L7S Com. Serv. Limpeza Ltda              28.086.462/0001-92 </t>
  </si>
  <si>
    <t>Limpa e hidrada couro, galão de 5 litros.
Produto biodegradável, limpa, revitaliza, higieniza e hidrada couro animal ou ecológico, penetra profundamente no couro, limpando até sujeiras mais antigas, evita rachaduras.
Marca de referência: dry limp, equivalente ou de melhor qualidade.</t>
  </si>
  <si>
    <t>https://www.lojapoliboxrj.com.br                                Acesso: 2/6/2023. às 10h59</t>
  </si>
  <si>
    <t>PoliBox Comércio Ltda  10.645.360/0001-02</t>
  </si>
  <si>
    <t>Siga Serv. Espec. e Facilities Ltda      11.385.361/0001-10</t>
  </si>
  <si>
    <t>Comando da Aeronáutica        Ata P. E. n. 101/2022</t>
  </si>
  <si>
    <t>Giovanna Dassumpção M. de Souza                                               46.174.291/0001-35</t>
  </si>
  <si>
    <t>Comando do Exército                  Ata P. E. n. 4/2022 (13/6/2022)</t>
  </si>
  <si>
    <t>Artefatos Estrada Real Ltda        13.299.823/0001-01</t>
  </si>
  <si>
    <t>Limpa pedras, galão de 5 litros.
Limpador base ácida, composição básica: ácido sulfônico, fluorídrico e muriático, aspecto físico: líquido, cor: incolor, aplicação: limpeza de pisos, características adicionais: biodegradável.
Marcas de referência: start, lim+, equivalente ou de melhor qualidade.</t>
  </si>
  <si>
    <t>S&amp;V Soluções Integradas Ltda     17.304.592/0001-38</t>
  </si>
  <si>
    <t>Multiplier Distribuidora Ltda        21.268.634/0001-08</t>
  </si>
  <si>
    <t xml:space="preserve">Pereira&amp;Silva Repr. Ltda           14.182.584/0001-78 </t>
  </si>
  <si>
    <t>Limpa pisos de madeira concentrado, galão de 5 litros.
Limpador concentrado para pisos de madeira, limpa, dá brilho e perfuma de uma só vez. Limpa e revitaliza o piso de madeira sem deixá-lo goduroso. Biodegradável e composto de óleos naturais. Diluição de 100 ml do produto em 1 litro de água.
Marca de referência: w&amp;w, equivalente ou de melhor qualidade.</t>
  </si>
  <si>
    <t xml:space="preserve">Valmir S. S. da Cachoeira                   00.142.969/0001-05 </t>
  </si>
  <si>
    <t>https://loja.vilaclean.com.br/ Acesso: 2/6/2023. às 11h03</t>
  </si>
  <si>
    <t xml:space="preserve">VILA CLEAN COMERCIO DE PRODUTOS DE LIMPEZA LTDA - 11.279.780/0001-77 </t>
  </si>
  <si>
    <t>Loja do Profissional - A serviço de quem trabalha pelo Brasil         Acesso: 2/6/2023, às 11h07</t>
  </si>
  <si>
    <t xml:space="preserve">LOJA DO PROFISSIONAL.COM LTDA – CNPJ N°- 04.210.677/0001-05 </t>
  </si>
  <si>
    <t>Limpa vidros e espelhos, galão de 5 litros.
Limpa  vidro, líquido, solvente glicólico, álcool isopropílico, corante, tensoativo catiônico fragancia, ação anti estática (registro na anvisa).
Marca de referência: Belinzoni, equivalente ou de melhor qualidade.</t>
  </si>
  <si>
    <t>Limpador concentrado para limpeza pesada, galão de 5 litros.
Utilizado para remover todo tipo de sujidade, tais como graxas, óleos, fuligens etc, sem agredir pisos e superfícies, diluição 1:20, composição: butildiglicol, emulsificante, aditivo, coadjuvante, antioxidante e veículo.
Marcas de referência: veja, lim+, equivalente ou de melhor qualidade.</t>
  </si>
  <si>
    <t>NATIVA DISTRIBUICAO DE SUPRIMENTOS EIRELI
09.482.201/0001-47</t>
  </si>
  <si>
    <t xml:space="preserve">Prefeitura de Carlinda                                   Relatório id. TCE-MT-467471                </t>
  </si>
  <si>
    <t xml:space="preserve">N Carrer Ltda                                                         33.105.231/0001-19 </t>
  </si>
  <si>
    <t>Prefeitura de Campo Largo                       Relatório id. 986393-97</t>
  </si>
  <si>
    <t>Luiz Mimioli Netto Ltda                                     14.221.429/0001-13</t>
  </si>
  <si>
    <t>Limpador multiuso, frasco de 500 ml, em spray.
 SOLUÇÃO LIMPEZA MULTIUSO, COMPOSIÇÃO BÁSICA:AQUILBENZENO, SULFONATO DE SÓDIO, TENSOATIVO NÃO, ASPECTO FÍSICO:LÍQUIDO, TIPO USO:LIMPEZA, APLICAÇÃO:LIMPEZA GERAL, COR:INCOLOR
Marcas de referência: veja, limpol, equivalente ou de melhor qualidade.</t>
  </si>
  <si>
    <t>COMPRASNET
NºPregão:4482022/UASG:927996</t>
  </si>
  <si>
    <t>Limpador perfumado, galão de 5 litros.
LIMPADOR IMPUREZAS, COMPOSIÇÃO BÁSICA:ÁLCOOL ETOXILADO, ALCALIZANTE, CORANTE, PERFUME  ,, ASPECTO FÍSICO:LÍQUIDO, COR:AVERMELHADA, APLICAÇÃO:PISOS EM GERAL, CARACTERÍSTICAS ADICIONAIS:LEVEMENTE ESPUMANTE, ALTO BRILHO
Marca de referência: casa &amp; perfume, equivalente ou de melhor qualidade.</t>
  </si>
  <si>
    <t>Removedor de cera, galão com 5 litros.
 DETERGENTE, APLICAÇÃO:REMOVEDOR DE CERAS, CARACTERÍSTICAS ADICIONAIS:ISENTO DE SUBSTÂNCIAS A BASE DE PETRÓLEO/CERAS E
Marca de referência: Start, equivalente ou de melhor qualidade.</t>
  </si>
  <si>
    <t>Prefeitura de Guaiúba                          Ata P. E. n. 22/6/2022</t>
  </si>
  <si>
    <t>Kilimpa C. Ind. Pro. Limpeza Ltda   13.150.780/0001-06</t>
  </si>
  <si>
    <t>TOTAL</t>
  </si>
  <si>
    <t>ITEM: 18</t>
  </si>
  <si>
    <t>ITEM: 20</t>
  </si>
  <si>
    <t>ITEM: 22</t>
  </si>
  <si>
    <t>ITEM: 24</t>
  </si>
  <si>
    <t>ITEM: 19</t>
  </si>
  <si>
    <t>ITEM: 21</t>
  </si>
  <si>
    <t>ITEM: 23</t>
  </si>
  <si>
    <t>Detergente concentrado, galão de 5 litros.
 DETERGENTE, COMPOSIÇÃO:ÁCIDO SULFÔNICO, HIDRÓXIDO DE SÓDIO E ESTABILIZAN-, APLICAÇÃO:LIMPEZA VIDRARIA DE LABORATÓRIO, CARACTERÍSTICAS ADICIONAIS:CONCENTRADO, PH NEUTRO, BIODEAGRADÁVEL, ASPECTO FÍSICO:LÍQUIDO.
Marca de referência: BioZ, equivalente ou de melhor qualidade</t>
  </si>
  <si>
    <t>Prefeitura de Sapeaçu                                  Ata P. E. n. 18/2022 (13/12/2022)</t>
  </si>
  <si>
    <t>DGF Comércio e Servioços Ltda                                09.440.166/0001-01</t>
  </si>
  <si>
    <t>Univ. Federal de Catalão                                        Ata P. E. n. 286/2022 (28/2/2023)</t>
  </si>
  <si>
    <t>RNL Dist. Prod. Limpeza Ltda                                     06.043.786/0001-00</t>
  </si>
  <si>
    <t>https://carrinho.casasbahia.com.br/                            Acesso: 2/6/2023, às 13h15</t>
  </si>
  <si>
    <t xml:space="preserve">VIA S.A. 
33.041.260/0652-90 </t>
  </si>
  <si>
    <t>superior que média dos preços obtidos</t>
  </si>
  <si>
    <t xml:space="preserve">https://www.essenza.com.br/produto/brillia-detergente-concentrado-renko-5l.html?utm_source=Site&amp;utm_medium=GoogleMerchant&amp;utm_campaign=GoogleMerchantacesso%20em%2002/03/2023          Acesso: 2/6/2023, às 13h22                           </t>
  </si>
  <si>
    <t xml:space="preserve">ESSENZA COMERCIAL LTDA CNPJ: 22.748.778/0001-16 </t>
  </si>
  <si>
    <t>Detergente de limpeza hospitalar, galão de 5 litros.
Detergente neutro, composto de tensoativos aniônicos, ideal para limpeza em consultórios e postos de saúde. Podendo ser utilizado em acrílicos, vidrados, pinturas, revestimos, inox, porcelanas, azuleos, pisos e vinil. Composição: tensoativo aniônico, agente de controle de pH, coadjuvante, sequestrante, neutralizante, espessante, conservante e veículo. PRINCÍPIO ATIVO: Mistura de Ácido Dodecil Benzeno Sulfônico e Lauril Éter Sulfato de Sódio (Tensoativos aniônicos -7,0%). 
Marca de referência: Rioquímica, equivalente ou de melhor qualidade.</t>
  </si>
  <si>
    <t>BL Paper Ltda                                      15.780.673/0001-89</t>
  </si>
  <si>
    <t>JN Diagnóstica Ltda</t>
  </si>
  <si>
    <t>INDALABOR INDAIA LABORATORIO FARMACEUTICO LTDA
04.654.861/0001-44</t>
  </si>
  <si>
    <t>https://www.suprevida.com.br/produto/detergente-de-limpeza-hospitalar-deter-rio-5l-1un-rioquimica?gclid=CjwKCAjws--ZBhAXEiwAv-RNLwepCr_2zylJ2Hj4uS83f_1qR9RKAaBGopN5Im_rTXnM1axmopuOjxoCrB8QAvD_BwE
                                                                                             acesso em 13/02</t>
  </si>
  <si>
    <t xml:space="preserve">             SUPREVIDA AGENCIAMENTO E INTERMEDIACAO LTDA – CNPJ N° - 05.192.032/0001-50 </t>
  </si>
  <si>
    <t>https://magazinemedica.com.br/produtos/visualiza/sku/13295/?gclid=Cj0KCQjw7aqkBhDPARIsAKGa0oJu13tfD5r5uwr6hYENlBNWJivAIRYL3Ym2DCkLlIoh7UmFysPiVQgaAojmEALw_wcB Acesso: 15/6/2023 às 14h50</t>
  </si>
  <si>
    <t> BALLKE PRODUTOS HOSPITALARES LTDA l 06103122000270</t>
  </si>
  <si>
    <t>https://www.suprevida.com.br/produto/detergente-de-limpeza-hospitalar-deter-rio-5l-1un-rioquimica?gclid=CjwKCAjws--ZBhAXEiwAv-RNLwepCr_2zylJ2Hj4uS83f_1qR9RKAaBGopN5Im_rTXnM1axmopuOjxoCrB8QAvD_BwE     acesso: 15/6/2023 às 14h49
                                                                                             acesso em 13/03</t>
  </si>
  <si>
    <t>Quantity Serviço e Comércio de Produtos Para Saúde SA | CNPJ 13.612.214/0001-60 </t>
  </si>
  <si>
    <t>Detergente líquido neutro, frasco 500 ml.
DETERGENTE, COMPOSIÇÃO:TENSOATIVOS ANIÔNICOS/COADJUVANTES/PRESERVANTES, COMPONENTE ATIVO:LINEAR ALQUIBENZENO SULFONATO DE SÓDIO, APLICAÇÃO:LAVAGEM TALHERES, LOUÇAS, PISOS, AZULEJOS, CARACTERÍSTICAS ADICIONAIS:CONTÉM TENSOATIVO BIODEGRADÁVEL
Marca de referência: ypê, equivalente ou de melhor qualidade.</t>
  </si>
  <si>
    <t>Prefeitura do Jordão                                                 Ata P. E. n. 7/2023 (19/5/2023)</t>
  </si>
  <si>
    <t>Comercial C M S Ltda                                         25141962000191</t>
  </si>
  <si>
    <t>Hipermerdado Sampaio Ltda                               28.037.541/0002-94</t>
  </si>
  <si>
    <t>Distrimais Ind. Com. Ltda                                 32.362.306/0001-84</t>
  </si>
  <si>
    <t>Sabão em barra, 180 g.
 SABÃO BARRA, COMPOSIÇÃO BÁSICA:SAIS + ÁCIDO GRAXO, TIPO:NEUTRO, CARACTERÍSTICAS ADICIONAIS:COM PERFUME
Marcas de referência: Ypê, Minuano, equivalente ou de melhor qualidade.</t>
  </si>
  <si>
    <t>Prefeitura Carlos Chagas                                    Ata P. E. n. 14/2023 (16/5/2023)</t>
  </si>
  <si>
    <t>Limpando Hig e Limpeza Ltda                          30.804.420/0001-91</t>
  </si>
  <si>
    <t>Voa Com. Atac. Prod. Alim. Ltda                  29.303.183/0001-04</t>
  </si>
  <si>
    <t>Comando do Exército                             Ata P. E. n.2/2023 (8/3/2023)</t>
  </si>
  <si>
    <t xml:space="preserve">D Katon Com. Edificações Ltda              36.044.208/0001-50    </t>
  </si>
  <si>
    <t>Sabão em pó, o kg (Preço do Kg)
Sabão pó, aspecto físico: pó, composição: carbonatos,silicatos, fosfatos,tensoativos não iô-, características adicionais: biodegradável.
Marca de referência: OMO, equivalente ou de melhor qualidade.
OBS: Observe que as cotações foram feitas com base no kg. Por exemplo de um produto tem embalagem de 4kg pegamos o valor X e foi dividido pela quantidade de kg para acharmos o valor de 1kg deste sabão.</t>
  </si>
  <si>
    <t>Cerrado C. R. P Prof. Ltda                       31.678.764/0001-64</t>
  </si>
  <si>
    <t>Conselho Reg. Medicina ES                  Ata P. e. n. 3/2023 (24/4/2023)</t>
  </si>
  <si>
    <t>Inter Master C. Mat. E. S. Ltda       14.013.647/0001-62</t>
  </si>
  <si>
    <t>Universo D. e Com. Ltda                               15.443.207/0001-08</t>
  </si>
  <si>
    <t>Prefeitura Três Palmeitas               Relatório id. ...00072300999099202299PRP9919929</t>
  </si>
  <si>
    <t>Oeste Prod. Limpeza Ltda                      44.639.579/0001-02</t>
  </si>
  <si>
    <t>Sabonete líquido, refil de 800 ml.
ASPECTO FÍSICO LÍQUIDO CREMOSO EM GEL, ACIDEZ NEUTRO, APLICAÇÃO ASSEPSIA DAS MÃOS, CARACTERÍSTICAS ADICIONAIS BIODEGRADÁVEL: 90%, COMPOSIÇÃO DIETANOLAMIDA DE ÁCIDO GRAXO, COCOAMIDOPROPIL BET A, AROMA TALCO.
Refil compatível com dispenser da marca premisse velox. 
Marca de referência premisse, equivalente ou de melhor qualidade.</t>
  </si>
  <si>
    <t>Prefeitura Monte Belo                                          Ata P. e. n. 4/2023 (2/3/2023)</t>
  </si>
  <si>
    <t>Fast Clean Dist. Ltda                                               43.782.859/0001-02</t>
  </si>
  <si>
    <t>Prefeitura de Planalto                                          Ata P. E. n. 99/2022 (28/12/2022)</t>
  </si>
  <si>
    <t>NTI Transportes Inteligentes Ltda                   23.580.712/0001-22</t>
  </si>
  <si>
    <t>https://www.natallimp.com.br/quimicos/sabonete-liquido/refil-sabonete-liquido-800ml-erva-doce-audax?parceiro=3119acesso%20em%2002/03/2023                             Acesso: 2/6/2023, às 13h06</t>
  </si>
  <si>
    <t xml:space="preserve">L DA S LIMA DISTRIBUIDORA DE PRODUTOS DE LIMPEZA &amp; MEDICAMENTOS  33.937.817/0001-40 </t>
  </si>
  <si>
    <t>https://www.produtop.com.br/checkout/cart?session_id=u20me0vrdrnqn9eovoe35ivk46&amp;store_id=786433#carrinho                           Acesso: 2/6/2023, às 13h09</t>
  </si>
  <si>
    <t xml:space="preserve"> PRODUTOP COMERCIAL LTDA - CNPJ: 03.168.852/0001-80 </t>
  </si>
  <si>
    <t>Esponja dupla face Amarelo/Verde.
 ESPONJA LIMPEZA, MATERIAL:ESPUMA / FIBRA SINTÉTICA, FORMATO:RETANGULAR, ABRASIVIDADE:ALTA / MÍNIMA, APLICAÇÃO:LIMPEZA GERAL, CARACTERÍSTICAS ADICIONAIS:UMA FACE MACIA OUTRA ÁSPERA.
Marca de referência: Scotch-Brite, equivalente ou de melhor qualidade.</t>
  </si>
  <si>
    <t>Prime Impo. Exp. Eireli ME          14.491.610/0001-40</t>
  </si>
  <si>
    <t>Deloski C. Prod. Limpeza ltda       45.413.282/0001-97</t>
  </si>
  <si>
    <t>Bellimp C. Prod. Hig. E Limp. Ltda   02.403.262/0001-22</t>
  </si>
  <si>
    <t xml:space="preserve">J. V. da S. Lima                                   05.669.458/0001-51  </t>
  </si>
  <si>
    <t>ITEM: 25</t>
  </si>
  <si>
    <t>ITEM: 26</t>
  </si>
  <si>
    <t>ITEM: 27</t>
  </si>
  <si>
    <t>ITEM: 28</t>
  </si>
  <si>
    <t>ITEM: 29</t>
  </si>
  <si>
    <t>ITEM: 30</t>
  </si>
  <si>
    <t>ITEM: 31</t>
  </si>
  <si>
    <t>ITEM: 32</t>
  </si>
  <si>
    <t>ITEM: 33</t>
  </si>
  <si>
    <t>ITEM: 34</t>
  </si>
  <si>
    <t>ITEM: 35</t>
  </si>
  <si>
    <t>Balde plástico, capacidade 10 litros.
Material: plástico resistente e alça metálica.
Marca de referência: arqplast, equivalente ou de melhor qualidade.</t>
  </si>
  <si>
    <t>Balde plástico, capacidade 15 litros.
Material: plástico resistente e alça metálica.
Marca de referência: arqplast, equivalente ou de melhor qualidade.</t>
  </si>
  <si>
    <t>Rosa da Silva Medeiros                   10.742.338/0001-72</t>
  </si>
  <si>
    <t xml:space="preserve">Luis H. Piassini dos Santos        19.885.795/0001-90 </t>
  </si>
  <si>
    <t>Mathic - D. Mat. L. H. E Ltda              33.955.893/0001-88</t>
  </si>
  <si>
    <t xml:space="preserve">Comercial H. da Silva Ltda            18.809.382/0001-64 </t>
  </si>
  <si>
    <t>Cesto Plástico para Escritório 15 L, medidas aproximadas: 23cm de diâmetro, x 29,5cm de altura, na cor preta</t>
  </si>
  <si>
    <t>J. A. Pereira Lima                          04.347.576/0001-80</t>
  </si>
  <si>
    <t xml:space="preserve">SRC Comércio Variedades Ltda       09.943.233/0001-00         </t>
  </si>
  <si>
    <t>Prefeitura de Monte Belo                                Ata P. E. n. 4/2023 (2/3/2023)</t>
  </si>
  <si>
    <t xml:space="preserve">Liceri Com Prod. Em Geral Ltda       26.950.671/0001-07    </t>
  </si>
  <si>
    <t xml:space="preserve">Marcelo Gomes e &amp; Cia Ltda          05.850.947/0001-05     </t>
  </si>
  <si>
    <t xml:space="preserve"> LIXEIRA, MATERIAL:PLÁSTICO, CAPACIDADE: 9L, TIPO:TELADA, DIÂMETRO:25 CM, ALTURA:28 CM</t>
  </si>
  <si>
    <t>Câmara Municipal de Santa Inês                        Ata P. E. n. 2/2023 (17/4/2023)</t>
  </si>
  <si>
    <t>R. B. de Souza Costa Ltda              24.480.158/0001-74</t>
  </si>
  <si>
    <t>Câmara Municipal de Sarandi                                Ata P. E. n. 12/2022 (15/12/2022)</t>
  </si>
  <si>
    <t>Galera da Cesta Básica Ltda                45.693.344/0001-61</t>
  </si>
  <si>
    <t>Comercial S. Almeida Ltda             07.484.142/0001--10</t>
  </si>
  <si>
    <t>Dispenser, com reservatório, para sabonete líquido ou álcool em gel 800ml
Confeccionado em poliestireno. Produto com abertura inteligente e segura, resistência alto impacto, já acompanha o reservatório com capacidade de 800 ml e válvula plug, ambos removíveis, medidas aproximadas: 10,5 x 25,5 x 11 cm (L x A x C). Acompanha parafusos para a fixação. 
Marca de referência: premisse velox, equivalente ou de melhor qualidade.</t>
  </si>
  <si>
    <t>LA Stor Com. Serv. Ltda                  30.500.671/0001-82</t>
  </si>
  <si>
    <t>R da S Aguiar c. m. de Limpeza ltda   04.003.942/0001-84</t>
  </si>
  <si>
    <t>Grupamento de Apoio de Santa Maria               Ata P. E. n. 41/2022 (16/1/2023)</t>
  </si>
  <si>
    <t>Conselho Regional Odontologia DF                               Ata P. E. n. 3/2023 (14/4/2023)</t>
  </si>
  <si>
    <t>Rodo de alumínio 80 cm.
Rodo produzido em alumínio, reforço lateral para maior durabiliade. Com cabo fixo de no mínimo 1,5 m. Borracha padrão substituível. 
Marca de referência: sanches, equivalente ou de melhor qualidade.</t>
  </si>
  <si>
    <t xml:space="preserve">WE Com Prod. U. Dom Ltda          30.986.684/0001-03            </t>
  </si>
  <si>
    <t>Original Soluções Ltda                         13.333.523/0001-00</t>
  </si>
  <si>
    <t>Mercado Brilhante Ltda                       00.057.914/0001-99</t>
  </si>
  <si>
    <t>Rodo de madeira eucaliptus com cabo, 40 cm. 
Rodo de madeira com cabo revestido, com borracha dupla. Cabo de no mínimo 1,2 m.</t>
  </si>
  <si>
    <t>Univ. Feral Espirito Santo                                                Ata P. E. n. 2006/2022 (23/6/2022)</t>
  </si>
  <si>
    <t>Agnes Comercial Ltda                                 03.450.477/0001-67</t>
  </si>
  <si>
    <t>SERVAL Serv. E Limpeza ltda       07.360.290/0001-23</t>
  </si>
  <si>
    <t>Rodo de madeira eucaliptus com cabo, 60 cm. 
Rodo de madeira com cabo revestido, com borracha dupla. Cabo de no mínimo 1,2 m.</t>
  </si>
  <si>
    <t>Contrato n. 08/2022 - CJF</t>
  </si>
  <si>
    <t>Prime Importação e Exportação Eireli ME                                                14.491.610/0001-40</t>
  </si>
  <si>
    <t>FUNAI                                                                                             Ata P. E. n. 1/2023 (2/5/2023)</t>
  </si>
  <si>
    <t>Pollyana Melo da Silva Lustosa      37.722.924/0001-01</t>
  </si>
  <si>
    <t xml:space="preserve">BIRIPEL EMBALAGENS LTDA- CNPJ N° 03.748.769/0001-80 </t>
  </si>
  <si>
    <t xml:space="preserve">HPS Clean materiais e Serv. Eireli                                                       35.772.303/0001-07                              </t>
  </si>
  <si>
    <t>Vassoura limpa teto.
Vassoura com cerdas de nylon e 2 cabos com prolongador, totalizando aproximadamente 2,5 m de comprimento.</t>
  </si>
  <si>
    <t xml:space="preserve">Potencial Distribuidora Ltda      29.687.668/0001-30        </t>
  </si>
  <si>
    <t>R. B. dos Reis Imp. E Exportação                               19.384.176/0001-12</t>
  </si>
  <si>
    <t xml:space="preserve">Kit de Pano Multiuso, com 03 unidades.
Confeccionado em microfibra e poliéster, de alta absorção, não solta fiapos ou pelos, pode ser utilizado na limpeza, para tirar pó ou lustrar móveis, dura até 200 lavagens, macio ao toque. Tamanho mínimo de cada pano: 28x28 cm.
Marca de referência: Scotch-brite, equivalente ou de melhor qualidade. </t>
  </si>
  <si>
    <t>Klein e Filhos Prod. Limpeza Ltda                                               33.280.316/0001-33</t>
  </si>
  <si>
    <t>Câmara Vereadores de Jaru                               Ata P. E. n. 6/2023 (5/5/2023)</t>
  </si>
  <si>
    <t>Star Shop Global Ltda                             37.912.727/0001-55</t>
  </si>
  <si>
    <t>https://www.kalunga.com.br/prod/super-pano-scotch-brite-multiuso-3-unidades-cx-1-un/549854?pcID=3921&amp;gclid=Cj0KCQiAorKfBhC0ARIsAHDzslsRucwcqKFs8RJhNGOl7uEwj7Rl7GXVK1gZfdZMHaKTJlaCC8jmgpMaApqWEALw_wcB
acesso em 15/02/2023</t>
  </si>
  <si>
    <t xml:space="preserve">KALUNGA AS- CNPJ N°- 43.283.811/0001-50 </t>
  </si>
  <si>
    <t>https://www.amazon.com.br/Super-Pano-Multiuso-Scotch-Brite-unidades/dp/B08H2KFJYP/ref=asc_df_B08H2KFJYP/?tag=googleshopp00-20&amp;linkCode=df0&amp;hvadid=379727807425&amp;hvpos=&amp;hvnetw=g&amp;hvrand=9410531368370536174&amp;hvpone=&amp;hvptwo=&amp;hvqmt=&amp;hvdev=c&amp;hvdvcmdl=&amp;hvlocint=&amp;hvlocphy=1001541&amp;hvtargid=pla-1011557236070&amp;psc=1
acesso em 15/02/2023</t>
  </si>
  <si>
    <t>Supernova Serviços de Informação Ltda 
CNPJ: 10.585.499/0001-08</t>
  </si>
  <si>
    <t>FUNAI                                                                    Ata P. E. n. 9/2022 (1/12/2022)</t>
  </si>
  <si>
    <t>COFS Comercio Varejista                                       35962061000114</t>
  </si>
  <si>
    <t>Pano multiuso, rolo com 600 unidades.
Confeccionado em viscose e poliéster, utilizado para limpeza e secagem de superfícies e utensílios, tamanho mínimo do pano: 28x40cm.
Marca de referência: Bettanin, equivalente ou de melhor qualidade.</t>
  </si>
  <si>
    <t>Plena D. M. E. e H. Ltda                    32.654.902/0001-38</t>
  </si>
  <si>
    <t>Comando da Auronáutica                                     Ata P. E. n. 111/2022 (4/11/2022)</t>
  </si>
  <si>
    <t>Nesul Suprimentos Ltda                    21.660.639/0001-73</t>
  </si>
  <si>
    <t>https://www.extra.com.br/pano-bobina-27x300m-azul-bettanin-1543265831/p/1543265831?utm_medium=cpc&amp;utm_source=google_freelisting&amp;IdSku=1543265831&amp;idLojista=203525&amp;tipoLojista=3P
acesso em 15/02/2023</t>
  </si>
  <si>
    <t xml:space="preserve">VIA S.A. (EXTRA.COM) – CNPJ N°- 33.041.260/0652-90 </t>
  </si>
  <si>
    <t>MULTI ACAO - PRODUTOS E EQUIPAMENTOS PARA LIMPEZA LTDA
73.244.337/0001-18</t>
  </si>
  <si>
    <t>ITEM: 36</t>
  </si>
  <si>
    <t>ITEM: 37</t>
  </si>
  <si>
    <t>ITEM: 38</t>
  </si>
  <si>
    <t>Kit com equipamentos destinados às limpezas de manutenção de áreas envidraçadas.
Composto por: 01 lavador de vidro 35 cm, 01 cabo de fixação, 01 guia removível 25 cm, 01 guia removível 35 cm, 01 raspador de segurança, 05 lâminas para raspador de segurança, 01 lâmina de borracha 91 cm, 01 extensão telescópica 0,70 a 1,40m (medidas aproximadas).
Marca de referência: bralimpia, equivalente ou de melhor qualidade.</t>
  </si>
  <si>
    <t>Dutra Máquinas - Carrinho (dutramaquinas.com.br)                                           Acesso: 2/06/2023, às 12h34</t>
  </si>
  <si>
    <t xml:space="preserve">DUTRA MÁQUINAS COMERCIAL E TECNICA LTDA                                            50.970.342/0001-02 </t>
  </si>
  <si>
    <t>https://www.magazineluiza.com.br/kit-master-para-limpeza-de-vidros-com-bolsa-1-un-kt903-bralimpia/p/aa1876abac/ud/rodu/?partner_id=9811&amp;gclid=Cj0KCQjwj_ajBhCqARIsAA37s0xvCAi0go7_DZGOfV9GZvwRsN2Nf_8vQkDCWwZ3LQ1A4CXqBskMkkIaAltUEALw_wcB&amp;gclsrc=aw.ds                                          Acesso: 5/6/2023, às 14h25</t>
  </si>
  <si>
    <t>Magazine Luiza S/A                   47.960.950/1088-36</t>
  </si>
  <si>
    <t xml:space="preserve">GURGELMIX MAQUINAS E FERRAMENTAS S.A 29.302.348/0001-15 </t>
  </si>
  <si>
    <t>Kit de equipamentos para limpeza em geral.
Composto por: 01 cabo de alumínio retrátil com ponta de rosca, 01 cabo de alumínio retrátil com alcance de até 1,40m de altura, 01 fibra branca, 01 fibra verde, 01 suporte para as fibras com encaixe de rosca para acoplar ao cabo de alumínio retrátil.
Marca de referência: bralimpia, equivalente ou de melhor qualidade.</t>
  </si>
  <si>
    <t>https://www.extra.com.br/conjunto-suporte-lt-bralimpia-1-cabo-2-fibras-1-suporte-1512122308/p/1512122308?utm_medium=cpc&amp;utm_source=google_freelisting&amp;IdSku=1512122308&amp;idLojista=12231&amp;tipoLojista=3Pacesso%20em%2002/03/2023                Acesso: 2/6/2023, às 12h46</t>
  </si>
  <si>
    <t xml:space="preserve">Via S.A. 33.041.260/0652-90 </t>
  </si>
  <si>
    <t>Cabo Extensível Suporte Lt Com Duas Fibras Macia E Pesada | Parcelamento sem juros (mercadolivre.com.br)        Acesso: 5/6/2023, às 14h15</t>
  </si>
  <si>
    <t>Ebazar.com.br                                                                       03.007.331/0001-41</t>
  </si>
  <si>
    <t>https://sacola.americanas.com.br/carrinho/?cartId=48fc356b-ba22-4b01-96ee-bd2e329f89c1                                            Acesso: 2/6/2023, às 12h42</t>
  </si>
  <si>
    <t xml:space="preserve">AMERICANAS S.A.- CNPJ N°- 00.776.574/0001-56 </t>
  </si>
  <si>
    <t>Saco para carro funcional.
Confeccionado em vinil, com capacidade de até 920 litros ou 50 kg. Encaixado em carros funcionais de limpeza, são utilizados para colocação de ddetritos e lixo, ampliando a qualidade e praticiadade nos serviços de limpeza. O saco dispõe de zíer e ilhós para se adaptar ao carrinho. Deve ser compatível ao carrinho da marca bralimpia.
Marca de referência: bralimpia, equivalente ou de melhor qualidade.</t>
  </si>
  <si>
    <t>SALVI, LOPES &amp; CIA. LTDA
82.478.140/0001-34</t>
  </si>
  <si>
    <t>https://www.magazineluiza.com.br/saco-coletor-amarelo-bralimpia/p/fj4a3kb27a/es/sado/?&amp;seller_id=shoppingclean2&amp;utm_source=google&amp;utm_medium=pla&amp;utm_campaign=&amp;partner_id=70035&amp;gclid=CjwKCAiA3KefBhByEiwAi2LDHN1eugJeNdqSI_GdxA8jUD4sqOR_Lvy_eRNBszpOU4zUk3BDMe9cPxoCMlIQAvD_BwE&amp;gclsrc=aw.dsacesso%20em%2013/02             Acesso: 2/6/2023, às 13h</t>
  </si>
  <si>
    <t xml:space="preserve">MAGAZINE LUIZA S/A- CNPJ N° - 47.960.950/1088-36 </t>
  </si>
  <si>
    <t>https://www.casasbahia.com.br/saco-amarelo-para-carrinho-funcional-de-limpeza-jsn-1520677215/p/1520677215?utm_medium=Cpc&amp;utm_source=GP_PLA&amp;IdSku=1520677215&amp;idLojista=149629&amp;tipoLojista=3P&amp;&amp;utm_campaign=3p_gg_pmax_limp&amp;gclid=Cj0KCQjwj_ajBhCqARIsAA37s0zZUrM1GzkEv7gLdeo23SIRZePl-cJK3uE3Bt75aT810rmK83QFtKcaAgvaEALw_wcB&amp;gclsrc=aw.ds                                 Acesso: 5/6/2023, às 14h05</t>
  </si>
  <si>
    <t xml:space="preserve">Via S.A.                                           33.041.260/0652-90 </t>
  </si>
  <si>
    <t>https://www.cristallimp.com.br/saco-para-carro-funcional-bralimpia.html                     Acesso: 2/6/2023, às 12h58</t>
  </si>
  <si>
    <t xml:space="preserve">CRISTAL COMERCIO DE PRODUTOS QUIMICOS LTDA (CRISTALLIMP) – CNPJ N° - 09.033.742/0003-50 </t>
  </si>
  <si>
    <t>ITEM: 39</t>
  </si>
  <si>
    <t>ITEM: 40</t>
  </si>
  <si>
    <t>ITEM: 41</t>
  </si>
  <si>
    <t>ITEM: 42</t>
  </si>
  <si>
    <t>ITEM: 43</t>
  </si>
  <si>
    <t>Pasta para Limpeza, embalagem 500 g.
Composição: Óleo Pinho, Tensoativo Aniônicos, Aplicação: Limpeza Em Geral, Apresentação: Pasta, Características Adicionais: Aroma Pinho, Biodegradável, 9 A 10 Ph.
Marca de referência: Limp tek, equivalente ou de melhor qualidade.</t>
  </si>
  <si>
    <t>Ministério da Defesa                                                                  Ata P. E. n. 1/2023 (27/4/2023)</t>
  </si>
  <si>
    <t>A D da Silva Papelaria                                       06.296.886/0001-49</t>
  </si>
  <si>
    <t>https://www.fuscaopreto.com.br/pasta-limpeza-lavagem-a-seco-limptek-limpeza-em-geral-19560/p?idsku=19560&amp;srsltid=Ad5pg_EJLToYRO-xy4Dd3OfRwcrTBrjZTiz_AVUCf5ZaHVYJpCkpcP3FBkAacesso%20em%2002/03/2023                                Acesso: 2/6/2023, às 13h30</t>
  </si>
  <si>
    <t xml:space="preserve">FUSCAO PRETO AUTO PECAS LTDA - CNPJ 28.079.754/0002-89 </t>
  </si>
  <si>
    <t xml:space="preserve">Purificador de ambiente em aerosol, frasco entre 350 e 400 ml.
Aromatizante ambiental, aroma: lavanda, aplicação: geral, apresentação: aerosol, características adicionais: biodegradável.
Marcas de referência: Bom ar, Glade, equivalente ou de melhor qualidade.  </t>
  </si>
  <si>
    <t>COMPRASNET
NºPregão:162022/UASG:160445</t>
  </si>
  <si>
    <t>COMERCIAL KS EIRELI
33.668.279/0001-35</t>
  </si>
  <si>
    <t>PRIME IMPORTAÇÃO E EXPORTAÇÃO EIRELI ME
14.491.610/0001-40</t>
  </si>
  <si>
    <t>Defensoria Pública de Rondônia                                             Ata P. E. n. 36/2022 (23/11/2022)</t>
  </si>
  <si>
    <t>Supermercado Karisma Ltda                                   07.114.866/0001-72</t>
  </si>
  <si>
    <t>https://www.amazon.com.br/gp/product/B07GMBP1BP/ref=ox_sc_act_image_1?smid=A1ZZFT5FULY4LN&amp;psc=1                               Acesso: 2/6/2023  às 13h38</t>
  </si>
  <si>
    <t>https://www.gimba.com.br/odorizadores-e-antimofo/purificador-neutralizador-ultra-fresh-lavanda-400ml-1-un-dom-line/?PID=68850&amp;utm_source=googleshopping&amp;utm_medium=googleshopping&amp;utm_campaign=googleshopping&amp;gclid=CjwKCAiAr4GgBhBFEiwAgwORrXoubBHeEmF3Fq1ygS6ArIoE5CUELJU3DENySt-YpLaS1d6OCoy5XBoCU3UQAvD_BwEACESSO%20EM%2002/03/2023                                        Acesso: 2/6/2023, às 13h35</t>
  </si>
  <si>
    <t xml:space="preserve">Supricorp Suprimentos Ltda / CNPJ: 54.651.716/0011-50 </t>
  </si>
  <si>
    <t xml:space="preserve"> TELA ODORIZANTE, MATERIAL:BORRACHA, TIPO USO:MICTÓRIO, COR:AZUL, ODOR:LAVANDA, CARACTERÍSTICAS ADICIONAIS:BIODEGRADÁVEL
Marca de referência: premisse, equivalente ou de melhor qualidade.</t>
  </si>
  <si>
    <t>https://www.oceanob2b.com/tela-odorizadora-taz01-citrica-azul-p1020420?tsid=16&amp;gclid=CjwKCAiAxvGfBhB-EiwAMPakqvW2UnF80HVxbZXc5_HDsOLGgfFHHyluTO6gbwlUE-HZqaF6N00QnBoCTm4QAvD_BwE
acesso em 27/02/2023</t>
  </si>
  <si>
    <t xml:space="preserve">BRS SP SUPRIMENTOS CORPORATIVOS S/A - 03.746.938/0001-43 </t>
  </si>
  <si>
    <t>Ministério Defesa                                                                             Ata P. E. n. 5/2023 (24/4/2023)</t>
  </si>
  <si>
    <t>Mercado e Dist. Brayan Ltda                                             18.179.332/0001-40</t>
  </si>
  <si>
    <t>https://www.produtoscasalimpa.com.br/produto/7899682776418.html?utm_source=Site&amp;utm_medium=GoogleMerchant&amp;utm_campaign=GoogleMerchant&amp;gclid=CjwKCAiAr4GgBhBFEiwAgwORrWjFWe4Y5lU4zSLHHXYwmXUdvCGksRuxia-HBFAVh4q5yl72-Gp_EhoCE7wQAvD_BwEACESSO%20EM%2002/03/2023                           Acesso: 2/6/2023, às 13h45</t>
  </si>
  <si>
    <t xml:space="preserve">CASA LIMPA PRODUTOS DE LIMPEZA LTDA              05.240.959/0001-18 </t>
  </si>
  <si>
    <t>RCB Soluções.com Com. Ser. Ltda                              16.813.260/0001-16</t>
  </si>
  <si>
    <t>R M LANZA DOS SANTOS COMERCIO
21.767.486/0001-68</t>
  </si>
  <si>
    <t>Lustra móveis, embalagem com 500 ml.
 LUSTRADOR MÓVEIS, COMPONENTES:CERAS E SOLVENTES, APLICAÇÃO:MÓVEIS E SUPERFÍCIES LISAS, CARACTERÍSTICAS ADICIONAIS:COMPOSTO EMULSIONADO, CONTÉM MÍNIMO 6,5% DE SÓLI, ASPECTO FÍSICO:LÍQUIDO
Marca de referência: destac, equivalente ou de melhor qualidade.</t>
  </si>
  <si>
    <t>Prefeitura Vera Cruz do Oeste                                                   Ata P. E. n. 6/2023 (22/3/2023)</t>
  </si>
  <si>
    <t>Multisul Com. Dist. Ltda                                             12.811.487/0001-71</t>
  </si>
  <si>
    <t>https://www.lojadomecanico.com.br/carrinho                                                                              Acesso: 2/6/2023, às 13h50</t>
  </si>
  <si>
    <t xml:space="preserve">GurgelMix Máquinas e Ferramentas S.A. CNPJ: 29.302.348/0001-15 </t>
  </si>
  <si>
    <t>Removedor de ferrugem, embalagem de 50 ml.
COMPOSIÇÃO: ÁCIDOS INORGÂNICOS LÍQUIDOS, APLICAÇÃO: REMOÇÃO DE CROSTAS E MANCHAS DE OXIDAÇÃO DE MATERIAL METÁLICO.
Marca de referência: Start, equivalente ou de melhor qualidade.</t>
  </si>
  <si>
    <t>CHARLEI BONI
28.719.518/0001-07</t>
  </si>
  <si>
    <t xml:space="preserve">	COOPERQUIMICA INDUSTRIAL LTDA
	41.397.873/0001-67</t>
  </si>
  <si>
    <t>https://www.amazon.com.br/TIRA-FERRUGEM-50ML-AZULIM-START/dp/B07RQMM4WG/ref=asc_df_B07RQMM4WG/?tag=googleshopp00-20&amp;linkCode=df0&amp;hvadid=392712217890&amp;hvpos=&amp;hvnetw=g&amp;hvrand=1280186852826938863&amp;hvpone=&amp;hvptwo=&amp;hvqmt=&amp;hvdev=c&amp;hvdvcmdl=&amp;hvlocint=&amp;hvlocphy=1001541&amp;hvtargid=pla-1825853751501&amp;psc=1
acesso em 24/02/2023</t>
  </si>
  <si>
    <t xml:space="preserve">Amazon Serviços de Varejo do Brasil Ltda 15.436.940/0001-03 </t>
  </si>
  <si>
    <t>ITEM: 44</t>
  </si>
  <si>
    <t>ITEM: 45</t>
  </si>
  <si>
    <t>ITEM: 46</t>
  </si>
  <si>
    <t>ITEM: 47</t>
  </si>
  <si>
    <t>ITEM: 48</t>
  </si>
  <si>
    <t>Cera automotiva, embalagem de 500 ml.
Cera líquida automotiva para ser usada no acabamento de superfícies automotivas, desenvolvida com polímeros de alta tecnologia, com fácil aplicação e remoção, proporciona brilho intenso e duradouro. Pode ser utilizada em acabamento em todos os tipos de pinturas automotivas para dar brilho intenso. Composição: fluido silicone, cera vegetal, cera hidrocarbônica, óleo mineral, solvente alifático, mineral, amônia, formaldeído, surfactante, espessante, corante, fragrância e água. Frasco com borrifador (spray).
Marcas de Referência:Luxcar, Proauto, equivalente ou de melhor qualidade</t>
  </si>
  <si>
    <t xml:space="preserve">https://www.amazon.com.br/                   Acesso 2/6/2023, às 12h                                            </t>
  </si>
  <si>
    <t xml:space="preserve">AMAZON SERVICOS DE VAREJO DO BRASIL LTDA                                                                 15.436.940/0001-03 </t>
  </si>
  <si>
    <t>Comando da Aeronáutica                                                        Ata P. E. n. 4/2023 (9/3/2023)</t>
  </si>
  <si>
    <t xml:space="preserve">Boca Rica Military Supplies Ltda                        18.277.880/0001-03          </t>
  </si>
  <si>
    <t>Detergente/shampoo automotivo, galão de 5 litros.
 Detergente para limpeza para lavagem de veículos e superfícies pintadas. Aspecto físico: líquido viscoso, concentrado.  Composição química: Tensoativos, Agentes Alcalinizantes, Solubilizante, Espessante, Corante, Preservante, Essência e Água. Princípio Ativo: Ácido Dodecilbenzeno Sulfônico a 90% pH (100%) = 6,50 a 7,50. Aparência: Líquido Opaco Amarelo (base neutra). Densidade = 0,950 a 1,050 g/cm³. Solubilidade em Água: 100%. 
Marcas de referência: Vintex, Auto Shine, equivalente ou de melhor qualidade.</t>
  </si>
  <si>
    <t>S O Cordeiro de Souza Ltda                                26.969.797/0001–23</t>
  </si>
  <si>
    <t>COMPRASNET
NºPregão:72022/UASG:160147</t>
  </si>
  <si>
    <t>N &amp; N COMERCIO DE PRODUTOS LTDA
42.351.193/0001-75</t>
  </si>
  <si>
    <t xml:space="preserve">PoliBox Comércio Ltda - Cnpj: 10.645.360/0001-02 </t>
  </si>
  <si>
    <t>Silicone gel, embalagem de 200 g.
Para uso em painéis de veículos, pneus, para-choques, laterais e frisos de portas, partes cromadas, pneus, borrachas e móveis. Formulado a base de água, não utilizando materiais abrasivos e solventes. 
Marca de referência:  Luxcar, Wurth, Vonder, Rodabrill, equivalente ou de melhor qualidade</t>
  </si>
  <si>
    <t>Miriam Prod. Limp. Plásticos Ltda         35.182.377/0001-93</t>
  </si>
  <si>
    <t>MAED Com. S. Adm Ltda                          46.636.768/0001-57</t>
  </si>
  <si>
    <t>Comando da Aeronáutica                                     Ata P. E. n. 7/2023 (15/3/2023)</t>
  </si>
  <si>
    <t>Dissence Com. Atacadista Ltda                           40.064.614/0001-51</t>
  </si>
  <si>
    <t>Limpa Pneus, galão de 5 litros
Em gel de fácil aplicação, alto brilho e durabilidade, sem abrasivos e solventes. Concentrado, podendo ser diluído em água na proporção de 1 litro de água para 1 litro do produto concentrado. Composição: glicerina, tensoativos, pigmentos, água, abrilhantador. Aplicação: superfícies emborrachadas e similares.
Marcas de referência: Auto Shine, equivalente ou de melhor qualidade.</t>
  </si>
  <si>
    <t>VA Gestão  F. e Empresarial Ltda         43.084.489/0001-30</t>
  </si>
  <si>
    <t>NG Com. E dist. Prod. Limpeza Ltda                 36.976.621/0001-52</t>
  </si>
  <si>
    <t>Labutar D. e Prest. De Serv. Ltda                                 22.965.625/0001-20</t>
  </si>
  <si>
    <t>9º Batalhão de Engenharia de Construção                                            Ata P. E. n. 13/2023 (25/4/2023)</t>
  </si>
  <si>
    <t>Desodorante/aromatizante de veículo, embalagem de 1 litro. 
Aromatizante líquido, para fragrância agradável e de longa duração no interior do veículo. Embalagem: 1 litro com dispersor (spray)
Marcas de referência: Finisher, equivalente ou de melhor qualidade.</t>
  </si>
  <si>
    <t>Grupamento de Apoio do DF                          Ata P. E. n. 29/2022 (1/6/2022)</t>
  </si>
  <si>
    <t>Jarda Comercial de Alimentos Ltda          04.119.118/0001-94</t>
  </si>
  <si>
    <t>https://dmgcarcare.com.br/produto/finisher-aromatizante-chiclete-1l/?utm_source=Google%20Shopping&amp;utm_campaign=DMG%20Car%20Care&amp;utm_medium=cpc&amp;utm_term=5914&amp;gclid=CjwKCAiAxvGfBhB-EiwAMPakqs0uNoHlBj2gSY8MR5OmLsdDnnVfCzB3z1JG7joInBSihWSKeHB9ahoCVH4QAvD_BwE
ACESSO EM 27/02/2023</t>
  </si>
  <si>
    <t xml:space="preserve">DMG PARTS COMERCIO DE PRODUTOS AUTOMOTIVOS LTDA                    20.387.727/0001-80 </t>
  </si>
  <si>
    <t>GRUPO 19 - MATERIAIS PARA VEDAÇÃO</t>
  </si>
  <si>
    <t>SINAPI</t>
  </si>
  <si>
    <t>ESPECIFICAÇÃO</t>
  </si>
  <si>
    <t>UNID.</t>
  </si>
  <si>
    <t>QTD</t>
  </si>
  <si>
    <t>VALOR
TOTAL</t>
  </si>
  <si>
    <t>IMAGEM PARA
REFERÊNCIA</t>
  </si>
  <si>
    <t>Link</t>
  </si>
  <si>
    <r>
      <t xml:space="preserve">MANTA ASFÁLTICA
</t>
    </r>
    <r>
      <rPr>
        <sz val="11"/>
        <color rgb="FF000000"/>
        <rFont val="Calibri"/>
        <family val="2"/>
        <scheme val="minor"/>
      </rPr>
      <t>- Comprimento: 10 metros;
- Largura: 100 cm;
- Espessura: 3mm;
- Estado Físico: Sólido;
- Cor: Preto;
- Acabamento: Rugoso;
- Rolo;
- Ref: Marca VIAPOL, Modelo: LAGE GLASS.</t>
    </r>
  </si>
  <si>
    <t>m²</t>
  </si>
  <si>
    <r>
      <t xml:space="preserve">PRIMER PARA MANTA ASFÁLTICA
</t>
    </r>
    <r>
      <rPr>
        <sz val="11"/>
        <color rgb="FF000000"/>
        <rFont val="Calibri"/>
        <family val="2"/>
        <scheme val="minor"/>
      </rPr>
      <t>- Conteúdo: 18 Litros;
- Cor: Preta;
- Rendimento: 60m²;
- Tempo de secagem: 6 horas;
- Para aplicação da manta asfáltica, lajes, piscinas, reservatórios;
- Ref: Marca VEDACIT.</t>
    </r>
  </si>
  <si>
    <t>Lata</t>
  </si>
  <si>
    <t>https://www.leroymerlin.com.br/primer-manta-vedacit-18l-preta-vedacit_87006402</t>
  </si>
  <si>
    <r>
      <t xml:space="preserve">IMPERMEABILIZANTE 
</t>
    </r>
    <r>
      <rPr>
        <sz val="11"/>
        <color rgb="FF000000"/>
        <rFont val="Calibri"/>
        <family val="2"/>
        <scheme val="minor"/>
      </rPr>
      <t>- Argamassa Polimérica;
- Cor: Cinza;
- Conteúdo da Embalagem: Líquido+Pó;
- Peso do produto: 18 kg;
- Rendimento: 6 m²;
- Ref: Marca: SIKA, Linha: SIKA TOP 107.</t>
    </r>
  </si>
  <si>
    <t>Caixa</t>
  </si>
  <si>
    <t>https://www.leroymerlin.com.br/impermeabilizante-sika-top-107-cinza-argamassa-aditivo-18kg_86693376?store_code=23&amp;gclid=EAIaIQobChMIirud95f76wIVUw-RCh3fkQbJEAYYASABEgLGdfD_BwE</t>
  </si>
  <si>
    <t>TOTAL:</t>
  </si>
  <si>
    <t>TOTAL DOS GRUPOS/ITENS</t>
  </si>
  <si>
    <t>GRUPO/ITEM</t>
  </si>
  <si>
    <t>MODALIDADE</t>
  </si>
  <si>
    <t>Lote 1</t>
  </si>
  <si>
    <t>Lote 2</t>
  </si>
  <si>
    <t>Lote 3</t>
  </si>
  <si>
    <t>Lote 4</t>
  </si>
  <si>
    <t>Lote 5</t>
  </si>
  <si>
    <t>Lote 6</t>
  </si>
  <si>
    <t>Lote 7</t>
  </si>
  <si>
    <t>TOTAL - licitação</t>
  </si>
  <si>
    <t>Contrato n. 13/2022 - CJF
(25/05/2022)</t>
  </si>
  <si>
    <t>8ª Brigada de Infantaria Motorizada / Comando do Exército / Ministério da Defesa
Ata P. E. n. 5/2022
(novembro/2022)</t>
  </si>
  <si>
    <t xml:space="preserve">BIOPAPER COMERCIO DE DESCARTAVEIS E BIODEGRADÁVEIS LTDA- CNPJ 44.568.048/0001-76 </t>
  </si>
  <si>
    <t>https://www.simmsuprimentos.com.br/detergente-clear-500ml-ype-5028/p?idsku=1457&amp;gclid=CjwKCAiAxvGfBhB-EiwAMPakqmywuIhek5RekKcDCPaD7I225tU8ET5wpTI-DBkLS7wGOV0EkrW2JBoCe2oQAvD_BwE
Acesso em 03/07/2023</t>
  </si>
  <si>
    <t>https://www.produtoscasalimpa.com.br/produto/sabao-ype-180g-azul-multiuso.html?utm_source=Site&amp;utm_medium=GoogleMerchant&amp;utm_campaign=GoogleMerchant&amp;gclid=CjwKCAiAjPyfBhBMEiwAB2CCIuuYiDA81dgkYal2S8M2hlONxWpyl43rXl7ZYk6El47CFebVemPntRoC2tYQAvD_BwE
Acesso em 01/03/2023</t>
  </si>
  <si>
    <t xml:space="preserve">CASA LIMPA PRODUTOS DE LIMPEZA LTDA- CNPJ N°- 05.240.959/0001-18 </t>
  </si>
  <si>
    <t>Câmara Mun. Palhoça  
Ata P. E. n. 3/2023 (12/4/2023)</t>
  </si>
  <si>
    <t xml:space="preserve"> da média dos preços obtidos
CONSIDERADO por conter menos de três preços válidos e por ser preço público</t>
  </si>
  <si>
    <t>https://www.casasbahia.com.br/sabao-em-barra-ype-flor-e-frutas-perfumado-180g-1549194600/p/1549194600?utm_medium=Cpc&amp;utm_source=google_freelisting&amp;IdSku=1549194600&amp;idLojista=37240&amp;tipoLojista=3P
Acesso em 13/02</t>
  </si>
  <si>
    <t xml:space="preserve">VIA S.A. (CASAS BAHIA)- CNPJ N°- 
33.041.260/0652-90 </t>
  </si>
  <si>
    <t>Prefeitura Rio Verde
Ata P. E. n. 59/2023 (26/4/2023)</t>
  </si>
  <si>
    <t>Contrato n. 13/2022 - CJF
(maio/2022)</t>
  </si>
  <si>
    <t>https://www.queroquero.com.br/sabao-po-concentrado-omo-perfect--white-pro-4kg/p?idsku=12821&amp;srsltid=Ad5pg_FW1CO1WPbtuZJ4LEIA7veMsKlSTn585MBC4LY0cJtpAhhUgCTUN6A
Acesso em 01/03/2023</t>
  </si>
  <si>
    <t>LOJAS QUERO-QUERO S.A. – CNPJ 96.418.264/0218-02</t>
  </si>
  <si>
    <t>Conselho R. C. de Imov. GO
Ata P. E. n. 2/2023 (8/3/2023)</t>
  </si>
  <si>
    <t>ATUALIZADO</t>
  </si>
  <si>
    <t>espo</t>
  </si>
  <si>
    <t>Natal Inox Com., Rep. E Servicos Ltda
CNPJ: 02.589.396/0001-46</t>
  </si>
  <si>
    <t>Comprasnet / outros</t>
  </si>
  <si>
    <t>Hospital Universitário Onofre Lopes
 Ata P. E. n. 122/2022 (1º/3/2023)</t>
  </si>
  <si>
    <t>Prefeitura Balneário Arroio do Silva
Ata P. E. n. 1/2023 (30/1/2023)</t>
  </si>
  <si>
    <t>Prefeitura Cajazeira so Piauí 
Ata P. E. n. 4/2023 (29/3/2023)</t>
  </si>
  <si>
    <t xml:space="preserve">Consórcio I. C. G. P. Grossa
Ata P. E. n. 5/2022 (15/12/2022)                </t>
  </si>
  <si>
    <t>https://www.magazineluiza.com.br/cesto-plastico-para-escritorio-15-l-23cm-o-x295cm-a-preto-trilha/p/fh409h0kak/ud/udli/?&amp;seller_id=castronaves
Acesso em 27/02/2023)</t>
  </si>
  <si>
    <t>Magazine Luiza S/A - CNPJ: 47.960.950/1088-36</t>
  </si>
  <si>
    <t>https://www.castronaves.com.br/cesto-plastico-para-escritorio-15-l-23cm-%C3%B8-x29-5cm-a--preto/p?idsku=1404
acesso em 01/03/2023</t>
  </si>
  <si>
    <t xml:space="preserve">Castro Naves Comercio e Servicos de Distribuicao S.A.- CNPJ 03.341.743/0004-66. </t>
  </si>
  <si>
    <t>Secretaria de Adm Penitenciária   Relatório id. 380229000012023OC00053  
13/04/2023</t>
  </si>
  <si>
    <t xml:space="preserve">Câmara de Almeirim
P. E n.  231793126280 </t>
  </si>
  <si>
    <t>https://www.oceanob2b.com/esponja-multiuso-scotch-brite-unidade-p994126?tsid=16&amp;gclid=CjwKCAiAjPyfBhBMEiwAB2CCIk8rg5N4MJvxBkZQ1-J52CJqGwc5ITCfwasGlZwwx4nkN9y_Aw0w3BoCiksQAvD_BwE
Acesso em 01/03/2023</t>
  </si>
  <si>
    <t xml:space="preserve">BRS SP SUPRIMENTOS CORPORATIVOS S/A - CNPJ:03.746.938/0001-43 </t>
  </si>
  <si>
    <t>Forlimp Comércio e Distrituição de Produtos de Perfumaria e Limpeza
CNPJ: 19.750.069/0001-60</t>
  </si>
  <si>
    <t>Luiz Henrique Piassini dos Santos
CNPJ: 19.885.795/0001-90</t>
  </si>
  <si>
    <t>PM de Lagoas dos Três Cantos
P. E  (16/11/2022)</t>
  </si>
  <si>
    <t>Comando da Marianha
Nota fiscal (17/01/2023)</t>
  </si>
  <si>
    <t>SJ Comércio de Utilidades - Eireli</t>
  </si>
  <si>
    <t>Prefeitura Municipal de Presidente Venceslau
Nota fiscal (26/01/2023)</t>
  </si>
  <si>
    <t>Mediana preços de licitações
Relatório (sistema Fonte de Preços
(maio/2023)</t>
  </si>
  <si>
    <t>diversos</t>
  </si>
  <si>
    <t>PM de Dois Irmãos das Missões
(30/09/2022)</t>
  </si>
  <si>
    <t xml:space="preserve">Consórcio Inter. De Coop. Em Gestão Pública (Trindade do Sul - RS
PRP (29/06/2022)                </t>
  </si>
  <si>
    <t>Piccolotto &amp; Cia Ltda
CNPJ: 00.286.824/0001-70</t>
  </si>
  <si>
    <t>Prefeitura de Campos Borges - RS
Relatório id. .000065600998099202399PRP991996 (16/02/2023)</t>
  </si>
  <si>
    <t>Prefeitura de Gaucha do Norte - MT Relatório id. TCE-MT-291762
(10/06/2022)</t>
  </si>
  <si>
    <t>Prefeitura de Marcolândia - PI
Relatório id. 21817372266
(07/03/2023)</t>
  </si>
  <si>
    <t>Prefeitura de Cícero Dantas - BA
P E. n. 56270006/20231 013-202323
(27/01/2023)</t>
  </si>
  <si>
    <t>Prefeitura de Taquari - RS
P. E. n. 6130099202399PRE9919919 (08/05/2023)</t>
  </si>
  <si>
    <t>https://www.magazineluiza.com.br/lixeira-plastica-telada-multiuso-com-9-litros-plasvale/p/jc76626689/ud/udli/?&amp;seller_id=sarandiferramentasecia&amp;utm_source=google&amp;utm_medium=pla&amp;utm_campaign=&amp;partner_id=68055&amp;gclid=CjwKCAiAjPyfBhBMEiwAB2CCIi5IuBNsyMntEzbfI46oQ4ZktVwcvRtjBX6k9hdme8Oh5_YH2EteiBoCpz8QAvD_BwE&amp;gclsrc=aw.ds
acesso em 01/03/2023</t>
  </si>
  <si>
    <t xml:space="preserve"> MAGAZINE LUIZA S/A- CNPJ N°- 47.960.950/1088-36 </t>
  </si>
  <si>
    <t>Hospital Dr. Odilo A. siqueira                        P. E (11/05/2023) 
 090122000012023OC00037</t>
  </si>
  <si>
    <t>Planeta C. D. Equip. Prod. Ltda
43.973.781/0001-03</t>
  </si>
  <si>
    <t>Fundação Oswaldo Cruz
Centro de Pesquisa Leonidas Maria Deane
Ata P. E. n. 3/2023 (22/3/2023)</t>
  </si>
  <si>
    <t>Deloski Com. Prod. Limpeza ltda
45.413.282/0001-97</t>
  </si>
  <si>
    <t xml:space="preserve">SIM SUPRIMENTOS A INDUSTRIA MECANICA LTDA- CNPJ N° - 42.856.203/0001-24 </t>
  </si>
  <si>
    <t>https://www.simmsuprimentos.com.br/saboneteira-c-reserv-velox-premisse-brc-7490/p?idsku=3816&amp;gclid=CjwKCAiA3KefBhByEiwAi2LDHDJ2LvocQAJ9sfTWNDgHkuvfPmN1J1VVli3bTqNiAoOlupu3KqsjaxoCAR4QAvD_BwE
acesso em 13/02</t>
  </si>
  <si>
    <t>Prefeitura Mun de Jaciara                             P. E. n. TCE-MT-306290
(28/07/2022)</t>
  </si>
  <si>
    <t>Prefeitura Dr. Maurício Cardoso - RS                   P. E. n.  0066600996099202399PRE99199100
(13/03/2023)</t>
  </si>
  <si>
    <t>Prefeitura Barão de Melgaco - MT
P.E. n  TCE-MT-466030
(20/04/2023)</t>
  </si>
  <si>
    <t>https://www.produtoscasalimpa.com.br/produto/rodo-aluminio-80-cm-c-cabo-fixo-150mt-sanches.html?utm_source=Site&amp;utm_medium=GoogleMerchant&amp;utm_campaign=GoogleMerchant&amp;gclid=CjwKCAiA3KefBhByEiwAi2LDHP0_Q3H05ygWZMgHIaCx5XQHAJIDSQ0g4R_sFtXlu5thkmf6wJgFdRoCOtIQAvD_BwE
acesso em 13/02</t>
  </si>
  <si>
    <t xml:space="preserve">
CASA LIMPA PRODUTOS DE LIMPEZA LTDA- CNPJ N°- 05.240.959/0003-80 </t>
  </si>
  <si>
    <t>Contrato CJF 8/2022
(maio/2022)</t>
  </si>
  <si>
    <t>Prefeitura Presidente Venceslau - SP
P. E. n. 191640224515
(26/01/2023)</t>
  </si>
  <si>
    <t>Emerson Bezerra da Silva                                   36.688.418/0001-80</t>
  </si>
  <si>
    <t>Univ. Federal Rural - PE
Nota Fiscal                     
Relatório id. 500100006950811682448496950836
(14/04/2023)</t>
  </si>
  <si>
    <t>https://www.magazineluiza.com.br/rodo-madeira-40cm-com-cabo-polares/p/jfd72jedbe/ud/rodu/?&amp;seller_id=coisaskasaa
acesso em 02/03/2023</t>
  </si>
  <si>
    <t xml:space="preserve">Magazine Luiza S/A - CNPJ: 47.960.950/1088-36 </t>
  </si>
  <si>
    <t>Conselho Reg. De Fisioterapia Ocupacional 4ª Região
P. E. n. 10/2022
(23/01/2023 - UASG 926687)</t>
  </si>
  <si>
    <t>https://www.benzolimp.com.br/rodo-de-madeira-duplo---tam-60cm
Acesso em 06/07/2023 às 19:15h</t>
  </si>
  <si>
    <t xml:space="preserve">Benzolimp Produtos e Acessórios para Limpeza Ltda.Me                                                    CNPJ: 24.816.847/0001-07                            </t>
  </si>
  <si>
    <t xml:space="preserve"> https://biripelembalagens.com.br/produto/rodinho-madeira-60-cm-com-cabo
acesso em 13/02</t>
  </si>
  <si>
    <t>Serviço Autonomo de Água e Esgoto de Volta Redonda - RJ
P. E. n. 161/2021 (08/03/2021</t>
  </si>
  <si>
    <t>Prefeitura Municipal de João Monlevade - MG (UASG 984723)
P. E n. 74/2022 (25/11/2022)</t>
  </si>
  <si>
    <t xml:space="preserve">WTRADE INTERMEDIACAO DE NEGOCIOS LTDA
21.856.981/0001-43     </t>
  </si>
  <si>
    <t>https://biripelembalagens.com.br/produto/vassoura-para-limpar-teto-com-cabo-madeira-2-metros-nylon?gclid=CjwKCAiAr4GgBhBFEiwAgwORrS2s4h_mxlnXHpio9UWPRwi5S1H-AhnkDrGEgnBUUX3wDgimLWZGThoCyHIQAvD_BwE</t>
  </si>
  <si>
    <t>Divisão de Licitação - MG
P. E. (relatório id. 17368218613904)
(01/06/2022)</t>
  </si>
  <si>
    <t xml:space="preserve">Halley Alan Cabral de Andrade CNPJ: 01.255.291/0001-21 </t>
  </si>
  <si>
    <t>Governo do Estado de Rondônia
Superintendência Estadual de Compras e Licitações
Ata P. e. n. 818/2022 (3/3/2023)</t>
  </si>
  <si>
    <t>Fundação Estadual de Saúde (FUNESA) - SE                                     Pregão 937946-61 (21/06/2022)</t>
  </si>
  <si>
    <t>Departamento de Compras - SC
P. E. (SRP) ID. 198532 206 487175
(09/09/2022)</t>
  </si>
  <si>
    <t>acima média dos preços obtidos</t>
  </si>
  <si>
    <t>Hospital das Clínicas da UFU - Uberlandia-MG
P. E. n. 188/2022</t>
  </si>
  <si>
    <t>Comando da Auronáutica Grupamento de Apoio a Canoas 
P. E. n. 111/2022</t>
  </si>
  <si>
    <t>Prefeitura Municipal de Planalto (UASG 987775
P. E. n. 22/2023 (03/02/2023)</t>
  </si>
  <si>
    <t>FUNDACAO MUNICIPAL DE SAUDE DE FOZ DO IGUACU - PR
P. E. id. 960840-8 (05/10/2022)</t>
  </si>
  <si>
    <t>https://www.lojadomecanico.com.br/produto/360844/49/607/Kit-Master-para-Limpeza-de-Vidros-com-Bolsa-/153/?utm_source=googleshopping&amp;utm_campaign=xmlshopping&amp;utm_medium=cpc&amp;utm_content=360844&amp;srsltid=Ad5pg_H5JrfdNSXAojeQeksY0VQUFbZBweS787kmomH9d_1nFj0IO0bBifs
Acesso em 02/03/2023</t>
  </si>
  <si>
    <t xml:space="preserve">GURGELMIX MAQUINAS E FERRAMENTAS S.A(LOJAS MECANICO) – CNPJ N°- 29.302.348/0001-15 </t>
  </si>
  <si>
    <t>https://www.lojadomecanico.com.br/produto/360844/49/607/kit-master-para-limpeza-de-vidros-com-bolsa--bralimpia-kt903
Acesso: 2/6/2023, às 12h39</t>
  </si>
  <si>
    <t>Instituto Nacional do Semi-árido Celso Furtado (UASG 240114)
P. E n. 08/2022
(16/11/2022)</t>
  </si>
  <si>
    <t>CONTRATO CJF N. 13/2022
(05/2022)</t>
  </si>
  <si>
    <t>https://www.lojasredeconstruir.com.br/produtos/pasta-p-limpeza-limp-tek-500-g/?srsltid=Ad5pg_HDXRfHvhW6Shst-ii3dVAJaBrV7rhpFkmDbutYjCbk8f-U9n0rbs0
Acesso em 13/02</t>
  </si>
  <si>
    <t>ARIEIRO TINTAS E MATERIAIS DE CONSTRUCAO LTDA (REDE CONSTRUIR) – CNPJ N°- 02.145.360/0001-07</t>
  </si>
  <si>
    <t>FORLIMP COMERCIO E DISTRIBUICAO DE PRODUTOS DE PERFUMARIA E LIMPEZA EIRELI
19.750.069/0001-60</t>
  </si>
  <si>
    <t>CONTRATO CJF N. 08/2022
(05/2022)</t>
  </si>
  <si>
    <t>atualizadp</t>
  </si>
  <si>
    <t>Conselho Regional de Contabilidade do Paraná
P. E. n. 03/2023 (24/1/2023)</t>
  </si>
  <si>
    <t xml:space="preserve">Comprasnet / outros </t>
  </si>
  <si>
    <t>VILLAS CESTAS COMERCIO DE PRODUTOS ALIMENTICIOS LTDA
CNPJ: 42.671.235/0001-55</t>
  </si>
  <si>
    <t>Tribunal Regional Eleitoral de Minas Gerais (UASG 70014)
P. E. n. 15/2022 (13/05/2022)</t>
  </si>
  <si>
    <t>Conselho da Justiça Federal
Contrato n. 13/2022 (05/2022)</t>
  </si>
  <si>
    <t>5ª Região Militar Hospital de Guarnição de Florianópolis - SC (UASG 160445)
P. E n. 16/2022
(24/11/2022)</t>
  </si>
  <si>
    <t>https://www.magazineluiza.com.br/lustra-moveis-destac-lavanda-500ml-kit-5/p/djkj3a957j/me/lmov/
Acesso: 12/7/2023, às 15h59</t>
  </si>
  <si>
    <t xml:space="preserve">PREFEITURA MUNICIPAL DE COMODORO (UASG 
P. E id. TCE-MT-275708
(19/07/2022) </t>
  </si>
  <si>
    <t>Comando da Aeronáutica
GRUPAMENTO DE APOIO DE ANAPOLIS - GO
(UASG 120624)
P. E n. 47/2022 (06/10/20221)</t>
  </si>
  <si>
    <t>https://www.fabricadalimpeza.com/products/removedor-tira-ferrugem-azzulim?variant=31672414371913&amp;currency=BRL&amp;utm_medium=product_sync&amp;utm_source=google&amp;utm_content=sag_organic&amp;utm_campaign=sag_organicAcesso%20em%20
Acesso em 24/02/2023</t>
  </si>
  <si>
    <t xml:space="preserve">FABRICA DE LIMPEZA COMERCIO LTDA. CNPJ 37.656.467/0001-02 </t>
  </si>
  <si>
    <t>CENTERMAX TINTAS E EQUIPAMENTOS EIRELI
CNPJ: 33.443.686/0001-44</t>
  </si>
  <si>
    <t>Contratos</t>
  </si>
  <si>
    <t>Conselho da Justiça Federal
Contrato n. 13/2022 - CJF</t>
  </si>
  <si>
    <t xml:space="preserve"> Comando do Exército Comando Militar do Sul 6ªDivisão de Exército 3ªBrigada de Cavalaria Mecanizada (UASG 160362)
P. E n. 06/2022 (22/12/2022)</t>
  </si>
  <si>
    <t>Conselho da Justiça Federal
Contrato n. 13/2022 - CJF
(05/2022)</t>
  </si>
  <si>
    <t>https://www.magazineluiza.com.br/cera-cristalizadora-cristal-xtreme-wax-luxcar/p/be449ag7j1/au/ceau/
Acesso em 12/07/2023, às 16h34</t>
  </si>
  <si>
    <t>Comando do Exército COMANDO MILITAR DO OESTE/9ª DIVISÃO DE EXÉRCITO 13ºBrigada de Infantaria Motori (UASG 160147)
P. E. n. 70/2022(13/01/2023)</t>
  </si>
  <si>
    <t>https://www.lojapoliboxrj.com.br/
 Acesso: 2/6/2023, às 12h24</t>
  </si>
  <si>
    <t xml:space="preserve">Ministério Defesa                                                                Ata P. E. n. 16/2022
</t>
  </si>
  <si>
    <t>https://www.lojapoliboxrj.com.br/produto/shampoo-lava-auto-cremoso-autoshine-5-litros-diluicao-1-100/27975?parceiro=8655&amp;gclid=Cj0KCQiA0oagBhDHARIsAI-BbgczuoPDFWg-4R62JZea3uVcnFcbA8rhM5Wx1QIwhW5_viYQIow11fsaAi4DEALw_wcB
acesso em 03/03/2023</t>
  </si>
  <si>
    <t>https://www.leroymerlin.com.br/lava-autos-cremoso-5l-autoshine_1569175261?region=outros
acesso em 03/03/2023</t>
  </si>
  <si>
    <t xml:space="preserve">Leroy Merlin Cia Brasileira de Bricolagem. CNPJ/MF sob o nº 01.438.784/0048-60 </t>
  </si>
  <si>
    <t>SEO BORGES ROLAMENTOS E EQUIPAMENTOS LTDA
12.661.890/0001-61</t>
  </si>
  <si>
    <t>Comprasnet  / outros</t>
  </si>
  <si>
    <t>Comando do Exército
24º Batalhão de Caçadores
 Ata P. E. n. 13/2023 (25/4/2023)</t>
  </si>
  <si>
    <t>24º Batalhão de CaçadoresComando do Exército 
Ata P. E. n. 12/2022 (17/11/2022)</t>
  </si>
  <si>
    <t>https://www.lojadomecanico.com.br/produto/116326/32/250/Silicone-em-Gel-200g/153/?utm_source=googleshopping&amp;utm_campaign=xmlshopping&amp;utm_medium=cpc&amp;utm_content=116326&amp;gclid=Cj0KCQiA0oagBhDHARIsAI-Bbgc3zX0p59fpBHyivklXGzElCqiHyxbbCRjGv7XCm1lZO7CqWC52ZRMaAuTpEALw_wcB
ACESSO EM 03/03/2023</t>
  </si>
  <si>
    <t>GurgelMix Máquinas e Ferramentas S.A. - CNPJ n.º: 29.302.348/0001-15</t>
  </si>
  <si>
    <t>Comando Militar da amazônia
2º Batalhão de Infantaria de Selva
Ata P. E. n. 9/2022 (27/9/2022)</t>
  </si>
  <si>
    <t>Hospital Central do Exército
Ata P. E. n. 196/2021 (30/11/2022)</t>
  </si>
  <si>
    <t>COMISSAO DE OBRAS DO 3º GRUPAM.DE ENGENHARIA
P. E. :65328000722202231  (18/05/2022)</t>
  </si>
  <si>
    <t>COMISSAO REGIONAL DE OBRAS DA 9ª RM 52121 - Comando do Exército
P. E. 65328000722202231  (18/05/2022)</t>
  </si>
  <si>
    <t>https://www.americanas.com.br/produto/5969884663?opn=YSMESP&amp;offerId=63ff8fa5401db3b86b61cf84&amp;srsltid=Ad5pg_FsXsW0u09qMZcqrl8uvQ62LCJ5sIt1K7mc7IByq1SttiR_k-gh4J4
ACESSO EM 03/03/2023</t>
  </si>
  <si>
    <t>VIRTUE COMÉRCIO LTDA
4tn2.600.732/0001-62</t>
  </si>
  <si>
    <t>Americanas s.a. / CNPJ: 00.776.574/0006-60</t>
  </si>
  <si>
    <t>https://www.nativecomercio.com.br/automovel/autoshine-limpa-pneus-5l?parceiro=5879&amp;gclid=Cj0KCQiA0oagBhDHARIsAI-BbgfC4CEQi-ne94R10GJTX8X68yo2jRW-6V4pw6rloM1DsKKtwzlsRzIaAiaPEALw_wcB
ACESSO EM 03/03/2023</t>
  </si>
  <si>
    <t xml:space="preserve">TIAGO H DOS SANTOS LTDA – cnpj 29.535.563/0001-66 </t>
  </si>
  <si>
    <t>https://www.lojadomecanico.com.br/produto/310260/32/378/Limpa-Pneus-5L/153/?utm_source=googleshopping&amp;utm_campaign=xmlshopping&amp;utm_medium=cpc&amp;utm_content=310260&amp;gclid=CjwKCAiAxvGfBhB-EiwAMPakqvbdkEbMaSWpl5UEEUwSviWaNrsPbLTDaeotXxxxJlQjZyH5myqtoBoCBnYQAvD_BwEACESSO%20EM%2027/02/2023
Acesso em 12/07/2023, às 17h:47</t>
  </si>
  <si>
    <t>GurgelMix Máquinas e Ferramentas S.A. CNPJ: 29.302.348/0001-15</t>
  </si>
  <si>
    <t>https://www.magazineluiza.com.br/aromatizante-cheiro-carro-novo-odorizante-finisher-1-litro/p/jg6dh9b58c/au/arau/?&amp;seller_id=vnbor2
ACESSO EM 03/03/2023</t>
  </si>
  <si>
    <t>9º Batalhão de Engenharia de ConstruçãoAta P. E. n. 13/2023 (25/4/2023)</t>
  </si>
  <si>
    <t xml:space="preserve">https://dmgcarcare.com.br/produto/finisher-aromatizante-chiclete-1l/?utm_source=Google%20Shopping&amp;utm_campaign=DMG%20Car%20Care&amp;utm_medium=cpc&amp;utm_term=5914&amp;gclid=CjwKCAiAxvGfBhB-https://www.lojaitp.com/aromaticar-aromatizante-vanilla-1lt-cadillac/p?idsku=218&amp;gclid=Cj0KCQiA0oagBhDHARIsAI-BbgdXSgRdBUnwkHQsU3lSrhbtpu8KR0oNTu3Qhrq9Oh-6dpbzrUmdE5UaAsAwEALw_wcBACESSO%20EM%2003/03/2023
Acesso em 12/07/2023,   às 18h14
</t>
  </si>
  <si>
    <t>Comando da Marinha
Dispensa de licitação n. 50/2023
(24/04/2023)</t>
  </si>
  <si>
    <t>Conselho da Justiça Federal
Contrato n. 13/2022 - CJF
(25/05/2022)</t>
  </si>
  <si>
    <t>PREF.MUN.DE ENTRE IJUIS (UASG)
P.E. 4/2023 (23/03/2023)</t>
  </si>
  <si>
    <t>Comando do Exército / Comando Militar do Leste 4ª Região Militar /4ª Divisão de Exército /4ªBrigada de
P. E. n. 23/2022 (02/01/2023)</t>
  </si>
  <si>
    <t>Comando do Exército Comando / Militar do Sul 5ª Divisão de Exército / 1ªBatalhão de Comunicações Divisi (UASG 160250)
P. E n. 12/2022 (02/03/2023)</t>
  </si>
  <si>
    <t>https://www.magazineluiza.com.br/dl-desengraxante-start-desengrax-removedor-de-oleo-loja-cleanup/p/ggdh62jfk8/me/lica/?&amp;seller_id=cleanup
acesso em 28/02/2023</t>
  </si>
  <si>
    <t xml:space="preserve">MAGAZINE LUIZA S/A- CNPJ N°- 47.960.950/1088-36 </t>
  </si>
  <si>
    <t>https://www.magazineluiza.com.br/alcool-em-gel-nord-refil-800ml/p/ja0063fd26/me/agmo/?&amp;seller_id=dibraxdist
Dia da consulta 08/02</t>
  </si>
  <si>
    <t>Comando do Exército / Comando Militar do Sul 5ª Região Militar / 5ªBrigada de Infantaria Blindada (UASG 160233)
Ata P. E. n. 1/2022 (03/6/2022)</t>
  </si>
  <si>
    <t>Limpador Desincrustante Para Louça Sanitária 500Ml | Casas Bahia
Acesso em 12/07/2023 às 20h</t>
  </si>
  <si>
    <t>Via S.A.
CNPJ: 33.041.260/0652-90</t>
  </si>
  <si>
    <t>https://www.magazineluiza.com.br/limpador-desincrustante-p-louca-sanitaria-500ml-duratto/p/gdgd2ej6h8/me/lprd/
Acesso em 12/07/2023 às 20h16</t>
  </si>
  <si>
    <t>https://www.casacantanti.com.br/desinfetante-super-concentrado-5-litros-1-300-fragrancia-herbal-fix/?srsltid=Ad5pg_GLlY8iNVpGAHlycN96m4qtLLOU3sh-Mua2KTvqhVUvpj0D-Yj6sh4
Acesso em 28/02/2023</t>
  </si>
  <si>
    <t xml:space="preserve">CANTANTI EMBALAGENS LONDRINA LTDA CNPJ 29197065000150 </t>
  </si>
  <si>
    <t>INSS                                         Relatório / Nota Fiscal id. 41220504247793000107550010008065321679226997 806532 22
(26/05/2023)</t>
  </si>
  <si>
    <t>Florianópolis (IRP)
Relatório 21173215727506        (18/01/2023)</t>
  </si>
  <si>
    <t>MCTRANS - Montes Claros          P.E.  id. 213469421939
(03/01/2023)</t>
  </si>
  <si>
    <t>MINISTÉRIO PÚBLICO FEDERAL Procuradoria da Republica em Pernambuco
P. E. n. 32022/UASG:200090
(26/03/2022)</t>
  </si>
  <si>
    <t>Co mprasnet /outros</t>
  </si>
  <si>
    <t>https://www.lojadomecanico.com.br/produto/220589/49/642/CERA-AUTO-BRILHO-5L-START/153/?utm_source=googleshopping&amp;utm_campaign=xmlshopping&amp;utm_medium=cpc&amp;utm_content=220589&amp;srsltid=Ad5pg_GWBSv-oJWLRb_kDxN1PUWNaLv02M-nPxhTUNNj4OWBH0UNunkvCEQ
Dia da consulta 23/02</t>
  </si>
  <si>
    <t xml:space="preserve"> Empresa Brasileira de Pesquisa Agropecuária Centro Nacional de Pesqu
P. E. n. 07/2022 (02/06/2022)</t>
  </si>
  <si>
    <t xml:space="preserve">Casa Limpa Produtos de Limpeza LTDA  - CNPJ n.º 05.240.959/0003-80 </t>
  </si>
  <si>
    <t>https://www.amazon.com.br/Professional-Cera-Classic-Bravo-Incolor/dp/B07N4G95YX/ref=sr_1_14?adgrpid=1151189559536637&amp;hvadid=71949503803474&amp;hvbmt=bp&amp;hvdev=c&amp;hvlocphy=20&amp;hvnetw=s&amp;hvqmt=p&amp;hvtargid=kwd-71949994012010%3Aloc-20&amp;hydadcr=15061_13562331&amp;keywords=cera+piso&amp;qid=1689206693&amp;sr=8-14
Acesso em 12/07/2023, às 21h:05</t>
  </si>
  <si>
    <t>Amazon Serviços de Varejo do Brasil Ltda. | CNPJ 15.436.940/0001-03</t>
  </si>
  <si>
    <t>Auto-lim Controle de Vetores e Pragas Eireli             17.165.203/0001-30</t>
  </si>
  <si>
    <t xml:space="preserve">Universidade Federal RS (UASG 153114)
Dispensa de licitação n. 56797/2022                               </t>
  </si>
  <si>
    <t>BLUE PAPEIS DISTRIBUICAO BRASIL LTDA         26.720.531/0001-42</t>
  </si>
  <si>
    <t>KAPRICHO DISTRIBUIDORA LTDA       27.403.752/0001-50</t>
  </si>
  <si>
    <t xml:space="preserve">EQUIMICA DO BRASIL COMERCIO, DISTRIBUICAO, IMPORTACAO E EXPORTACAO LTDA- CNPJ n°- 07.798.667/0001-20 </t>
  </si>
  <si>
    <t>https://www.oceanob2b.com/detergente-spartan-limpa-carpete-xtraction-ii-5l-p1017236?tsid=16&amp;gclid=Cj0KCQiA6fafBhC1ARIsAIJjL8m8owe5sZD6qLn2Y18_B3hL58QmUiprnavZobevd7NulpjvMR4yVCAaAt6OEALw_wcB]
Acesso em 28/02/2023</t>
  </si>
  <si>
    <t>Governo do Estado de São Paulo Prefeitura do Município de Osasco
P. E. n. 20/2022</t>
  </si>
  <si>
    <t xml:space="preserve">Equímica do Brasil C. D. I. E. Ltda
07.798.667/0001-20  </t>
  </si>
  <si>
    <t>https://www.produtoscasalimpa.com.br/limpa-carpete-galao-5l-climpa-LCG
Acesso em 13/07/2023, às 19h17</t>
  </si>
  <si>
    <t xml:space="preserve">Casa Limpa Produtos de Limpeza LTDA - CNPJ: 05.240.959/0003-80 </t>
  </si>
  <si>
    <t>Confirmar</t>
  </si>
  <si>
    <t>Agência Nacional Energia Elétrica                                    
Nota Fiscal, 20/09/2022
Relatório id. 53220911385361000110550010000024011000520969 2401 11</t>
  </si>
  <si>
    <t>https://www.magazineluiza.com.br/renovador-de-couro-autoshine-5-litros/p/7708540/au/hdtc/?&amp;seller_id=sbrio
Acesso em 28/02/2023</t>
  </si>
  <si>
    <t xml:space="preserve">Comando da Aeronáutica GRUPAMENTO DE APOIO DE MANAUS
P. E. n. 27/2022
(31/05/2022)
</t>
  </si>
  <si>
    <t>LUMEN COMERCIO E SERVICOS DE MOTORES ELETRICOS EIRELI
34.777.255/0001-87</t>
  </si>
  <si>
    <t>Prefeitura Itumbiara                     P. E. id. 47860036/20221383114/2022156
(31/08/2022)</t>
  </si>
  <si>
    <t xml:space="preserve">Universidade Federal de Alfenas (UNIFAL-MG)
Nota Fiscal (07/06/2022) id. 31220621268634000108550010000041381924085000 4138 1                   </t>
  </si>
  <si>
    <t>Fundo de Educação de Pacajá - PA
SRP
Relatório id. 1910523336
(19/10/2022)</t>
  </si>
  <si>
    <t>https://www.produtoscasalimpa.com.br/produto/decapedra-limpa-pedra-5l-quimiart.html?utm_source=Site&amp;utm_medium=GoogleMerchant&amp;utm_campaign=GoogleMerchant&amp;gclid=Cj0KCQiA6fafBhC1ARIsAIJjL8ktaEd2FlH2n3qMIBRsdYLOKtZaJ_kLPHP4uRTFU3qYLBgiYGredxUaAt55EALw_wcBAcesso%20em%2028/02/2023Acesso%20em%2028/02/2023
Acesso em 28/02/2023</t>
  </si>
  <si>
    <t>IBGE                                            Nota Fiscal de 06/05/2023 id. 29230500142969000105550010000010571499776602 1057 7</t>
  </si>
  <si>
    <t>https://www.magazineluiza.com.br/limpador-concentrado-w-w-limpeza-diaria-pisos-de-madeira-5l/p/hhj654ccc6/me/lpis/?&amp;seller_id=casadasceras&amp;utm_source=google&amp;utm_medium=pla&amp;utm_campaign=&amp;partner_id=69100&amp;gclid=CjwKCAiAr4GgBhBFEiwAgwORrfT2kyO-13fB88n6Md3jvZEd2KCjoiwybKrRys-NyvbYrIBEa7clFRoC6KQQAvD_BwE&amp;gclsrc=aw.ds
Acesso em 02/03/2023</t>
  </si>
  <si>
    <t>https://www.lojadasresinas.com.br/limpador-ww-para-pisos-de-madeira-5-litros
Acesso em 13/07/2023, às 20h38</t>
  </si>
  <si>
    <t>LOJA DAS RESINAS COMERCIO E SERVICOS LTDA - CNPJ: 48.048.685/0001-72</t>
  </si>
  <si>
    <t xml:space="preserve"> Secretaria da Fazenda Secretaria da Administração - TO (UASG 926084)
P. E n. 53/2022
(25/05/2022)</t>
  </si>
  <si>
    <t>Conselho da Justiça Federal
Contrato n. 13/2022 - CJF
(maio/2022)</t>
  </si>
  <si>
    <t>https://www.lojadoprofissional.com.br/limpa-vidros-e-espelhos?utm_camp=gshop&amp;idgrade=15269&amp;srsltid=Ad5pg_FEDulKrdkQ55ecJwNMAbNLZcXQ3UuhUErP1HrYEBXNFH_u2yq_Oc0
Acesso em 13/02</t>
  </si>
  <si>
    <t>https://www.amazon.com.br/Limpa-Vidros-Veja-Vidrex-Cristal/dp/B09FC5TJMW/ref=sr_1_3?adgrpid=1144592320526439&amp;hvadid=71537186551963&amp;hvbmt=bb&amp;hvdev=c&amp;hvlocphy=20&amp;hvnetw=s&amp;hvqmt=p&amp;hvtargid=kwd-71537593540846%3Aloc-20&amp;hydadcr=1626_13506646&amp;keywords=limpa+vidro+5l&amp;qid=1689292942&amp;sr=8-3
Acesso em 13/07/2023, às 21h03</t>
  </si>
  <si>
    <t>D L RAMOS - ME
05.146.814/0001-52</t>
  </si>
  <si>
    <t>SECRETARIA DE ESTADO INDÚSTRIA, CIÊNCIA E TECNOLOGIA-AC (UASG 927996) 
P. E n. 53/2023
(23/03/2023)</t>
  </si>
  <si>
    <t>LETICIA DISTRIBUIDORA DE PRODUTOS E MATERIAIS HOSPITALARES, LABORATORIAIS, ALIME
CNPJ: 38.686.551/0001-23</t>
  </si>
  <si>
    <t>Secretaria da Saúde do Estado do Tocantins
P. E. n. 49/2023
(03/03/2023)</t>
  </si>
  <si>
    <t>SUPERMERCADO ROSSATTO REZENDE LTDA
39.021.792/0001-16</t>
  </si>
  <si>
    <t>UNIVERSO DISTRIBUICAO LTDA
49.601.753/0001-41</t>
  </si>
  <si>
    <t>GALERA DA CESTA BASICA LTDA
45.693.344/0001-61</t>
  </si>
  <si>
    <t>PREFEITURA MUNICIPAL DE MARILUZ / PR
P. E. n. 03/2023
(13/02/2023)</t>
  </si>
  <si>
    <t>Comando da Aeronáutica GRUPAMENTO DE APOIO DO DISTRITO FEDERAL
P. E n. 29/2022
(21/07/2022)</t>
  </si>
  <si>
    <t>CONSELHO REG DE CORRETORES DE IMOVEIS 5ª REG - GO (UASG 927346) 
P. E n. 02/2023
(1003/2023)</t>
  </si>
  <si>
    <t>https://www.magazineluiza.com.br/blast-limpeza-pesada-desengordurante-e-desengraxante-galao-com-5-kg-faz-ate-305-l-audax/p/kckf285ghh/me/lmut/?&amp;seller_id=castronaves
acesso em 28/02/2023</t>
  </si>
  <si>
    <t>https://www.castronaves.com.br/blast-limpeza-pesada-desengordurante-e-desengraxante-galao-com-5-kg---faz-ate-305-l/p
Acesso em 13/07/2023, às 22h52</t>
  </si>
  <si>
    <t>https://www.carrefour.com.br/limpadorsupremelimpezapesada5lriccelriccel-mp923036598/p
acesso em 02/03/2023</t>
  </si>
  <si>
    <t xml:space="preserve">Carrefour Comércio e Indústrias Ltda  | CNPJ: 45.543.915/0846-95 </t>
  </si>
  <si>
    <t>PREMIUM COMERCIAL LTDA
CNPJ: 17.172.874/0001-29</t>
  </si>
  <si>
    <t>PREMIUM COMERCIAL EIRELI - ME
CNPJ: 17.172.874/0001-29</t>
  </si>
  <si>
    <t>SECRETARIA DE ESTADO INDÚSTRIA, CIÊNCIA E TECNOLOGIA-AC
P. E. n. 448/2022
(15/12/2022)</t>
  </si>
  <si>
    <t xml:space="preserve"> SECRETARIA MUNICIPAL DAS PREFEITURAS REGIONAIS - PMSP - Subprefeitura de Guaianases
P. E. n. 26/2022
(10/08/2022)</t>
  </si>
  <si>
    <t>E C O MOURA
CNPJ: 28.572.074/0001-11</t>
  </si>
  <si>
    <t xml:space="preserve">JORGE CEZARIO DA ROCHA 03928552830
CNPJ: 44.258.737/0001-84 </t>
  </si>
  <si>
    <t>https://www.magazineluiza.com.br/limpador-multiuso-ype-antibacteriano-500ml-elimina-99-dos-germes-ype/p/aghjc346bf/me/lmut/
Acesso em 13/07/2023, às 23h45</t>
  </si>
  <si>
    <t>V. VIEIRA AMARO COMERCIO, IMPORTACAO E EXPORTACAO
CNPJ: 03.716.848/0001-00</t>
  </si>
  <si>
    <t>GOVERNO DO ESTADO DE RONDONIA Superintendência Estadual de Compras e Licitações (UASG:925373)
P. E. n. 533/2021
(10/03/2022)</t>
  </si>
  <si>
    <t xml:space="preserve"> PREFEITURA MUNICIPAL DE CAPITÃO LEÔNIDAS MARQUES - PR
P. E. n.  1952022 / UASG: 98748923/12/2022</t>
  </si>
  <si>
    <t xml:space="preserve">KF ANTONELLI LTDA
48.065.681/0001-00 </t>
  </si>
  <si>
    <t>https://www.produtoscasalimpa.com.br/produto/casaeperfume-limpador-perfumado-sensualidad-5l.html?utm_source=Site&amp;utm_medium=GoogleMerchant&amp;utm_campaign=GoogleMerchant&amp;gclid=CjwKCAiA3KefBhByEiwAi2LDHF90s7BOJ2A5k4IH-2kvZQKoKIrczV9hjQMekASrLLCyVg7LC6OxjBoCbQoQAvD_BwE
Acesso em 13/02</t>
  </si>
  <si>
    <t xml:space="preserve">CASA LIMPA PRODUTOS DE LIMPEZA LTDA – CNPJ N°. 05.240.959/0001-18 </t>
  </si>
  <si>
    <t xml:space="preserve">AMAZON SERVICOS DE VAREJO DO BRASIL LTDA.- CNPJ N° - 15.436.940/0001-03 </t>
  </si>
  <si>
    <t>https://www.amazon.com.br/Limpador-Mortein-Perfumes-Lavanda-Estar/dp/B07DZ8W2NY/ref=asc_df_B07DZ8W2NY/?tag=googleshopp00-20&amp;linkCode=df0&amp;hvadid=379814954570&amp;hvpos=&amp;hvnetw=g&amp;hvrand=10290453053119473636&amp;hvpone=&amp;hvptwo=&amp;hvqmt=&amp;hvdev=c&amp;hvdvcmdl=&amp;hvlocint=&amp;hvlocphy=1001541&amp;hvtargid=pla-809212113976&amp;psc=1
Acesso em 28/02/2023</t>
  </si>
  <si>
    <t>42,53TOTAL</t>
  </si>
  <si>
    <t>https://www.lojacleanup.com.br/tratamento-de-pisos/magico-removedor-de-cera-start-5l?parceiro=7100
acesso em 23/02/2023</t>
  </si>
  <si>
    <t xml:space="preserve">RRGJ CLEAN UP PRODUTOS DE LIMPEZA LTDA CNPJ: 14.012.541/0001-44 </t>
  </si>
  <si>
    <t>SILVER REMOVEDOR DE CERA REMOTECH 5LT - Simm Suprimentos
Acesso em 14/07/2023</t>
  </si>
  <si>
    <t>https://www.amazon.com.br/Detergente-Neutro-Biodegrad%C3%A1vel-BioZ-Green/dp/B08XZTZK99
Acesso em 14/07/2023, às 13h54</t>
  </si>
  <si>
    <t>https://www.magazineluiza.com.br/detergente-neutro-biodegradavel-bioz-green-5l/p/hgdj5aj65g/me/dete/
Acesso em 14/07/2023, às 14h</t>
  </si>
  <si>
    <t>Prefeitura de Santa Luzia 
Ata P. E. n. 22/2023 (15/5/2023)</t>
  </si>
  <si>
    <t xml:space="preserve"> Hospital de Ensino Dr. Washington Antônio de Barros
P. E n. 26/2022</t>
  </si>
  <si>
    <t>Prefeitura São Félix de Minas
Ata P. E. n. 49/2022 (30/11/2022)</t>
  </si>
  <si>
    <t>Pref. Quinta do Sol
Ata P. e. n. 4/2023 (2/5/2023)</t>
  </si>
  <si>
    <t>Pref. Quinta do Sol 
Ata P. e. n. 4/2023 (2/5/2023)</t>
  </si>
  <si>
    <t>https://www.americanas.com.br/produto/3394115635?pfm_carac=detergente-neutro&amp;pfm_index=1&amp;pfm_page=search&amp;pfm_pos=grid&amp;pfm_type=search_page&amp;offerId=648b7f32579fbc8d91e74628&amp;buyboxToken=smartbuybox-acom-v2-92d34382-7783-4dbe-a63a-370dae50c4d6-2023-07-14%2017%3A34%3A29%200000-none-default
Acesso em 14/07/2023, às 14h07</t>
  </si>
  <si>
    <t>americanas s.a. / CNPJ: 00.776.574/0006-60</t>
  </si>
  <si>
    <t>Data: 14/07/2023</t>
  </si>
  <si>
    <t>Preços execessivamene elevados: superior a 25% da média simples da cesta de preços obtidos</t>
  </si>
  <si>
    <t>Inexequível: inferior a 75% da média simples da cesta de preços obtidos</t>
  </si>
  <si>
    <t> Obs. Em relação à diferença de preços, registra-se que a SECOMP autualizou os preços públiocos com base no IPCA/IBGE nos termos da IN n. 65/2021, art. 5, incisos I e II.</t>
  </si>
  <si>
    <t xml:space="preserve">Há notícias mercadológicas que indiquema ausência de matéria prima no mercado e/ou aumento expressivo de preços em mídias oficiais? </t>
  </si>
  <si>
    <r>
      <t>Observações</t>
    </r>
    <r>
      <rPr>
        <sz val="10"/>
        <color rgb="FF000000"/>
        <rFont val="Arial"/>
        <family val="2"/>
      </rPr>
      <t xml:space="preserve">:
</t>
    </r>
    <r>
      <rPr>
        <b/>
        <sz val="10"/>
        <color rgb="FF000000"/>
        <rFont val="Arial"/>
        <family val="2"/>
      </rPr>
      <t xml:space="preserve">1. </t>
    </r>
    <r>
      <rPr>
        <sz val="10"/>
        <color rgb="FF000000"/>
        <rFont val="Arial"/>
        <family val="2"/>
      </rPr>
      <t xml:space="preserve">O parâmetro utilizado na pesquisa foi com base em contratações similares de órgãos/entidades da Administração Pública; e preços de sítios eletrônicos e especializados, conforme os termos I, II, IV  do art. 5º da IN n. 65/2021, do Ministério da Economia. 
</t>
    </r>
    <r>
      <rPr>
        <b/>
        <sz val="10"/>
        <color rgb="FF000000"/>
        <rFont val="Arial"/>
        <family val="2"/>
      </rPr>
      <t>2</t>
    </r>
    <r>
      <rPr>
        <sz val="10"/>
        <color rgb="FF000000"/>
        <rFont val="Arial"/>
        <family val="2"/>
      </rPr>
      <t xml:space="preserve">. As cotações que estão com a fonte na cor </t>
    </r>
    <r>
      <rPr>
        <sz val="10"/>
        <color theme="4" tint="0.39997558519241921"/>
        <rFont val="Arial"/>
        <family val="2"/>
      </rPr>
      <t>azul</t>
    </r>
    <r>
      <rPr>
        <sz val="10"/>
        <color rgb="FF000000"/>
        <rFont val="Arial"/>
        <family val="2"/>
      </rPr>
      <t xml:space="preserve"> se referem a preços públicos.
3.  Foram DESCONSIDERADOS os valores superiores a 25 % da media total (geral), conforme Cap. 3, Inc. XXV do Manual de Pesquisa de preços do STJ, bem como os valores que são menor que 75% da média simples da série de preços coletados, exceto para os itens 1, 22 e 25, sendo que os valores gerados como inexequíveis, abaixo de 75 % da média, foram excepcionalmente considerados, visto que da avaliação não restou o mínimo de três preços válidos, bem como serem preços públbicos e/ou proposta de fornecedor.
</t>
    </r>
    <r>
      <rPr>
        <b/>
        <sz val="10"/>
        <color rgb="FF000000"/>
        <rFont val="Arial"/>
        <family val="2"/>
      </rPr>
      <t>4</t>
    </r>
    <r>
      <rPr>
        <sz val="10"/>
        <color rgb="FF000000"/>
        <rFont val="Arial"/>
        <family val="2"/>
      </rPr>
      <t xml:space="preserve">.  Em relação à diferença de preços entre a pesquisa inicial e esta, registra-se que a SECOMP atualizou os preços públiocos com base no IPCA/IBGE nos termos da IN n. 65/2021, art. 5, incisos I e II, bem como incluir os custos de frete nos preços de sítios eletrônicos.                                                                                                                                                                                                                                                                                                                                                                                                                                                                                                                                                                                                                                                                                                                                                                                                                                                                                                                                                                                                                                                                                                                                                                                                               </t>
    </r>
  </si>
  <si>
    <t>2º Batalhão Ferroviário
 Ata P. E. n. 46/2022 (14/9/2022)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</si>
</sst>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R$&quot;\ #,##0.00;[Red]\-&quot;R$&quot;\ #,##0.00"/>
    <numFmt numFmtId="44" formatCode="_-&quot;R$&quot;\ * #,##0.00_-;\-&quot;R$&quot;\ * #,##0.00_-;_-&quot;R$&quot;\ * &quot;-&quot;??_-;_-@_-"/>
    <numFmt numFmtId="43" formatCode="_-* #,##0.00_-;\-* #,##0.00_-;_-* &quot;-&quot;??_-;_-@_-"/>
    <numFmt numFmtId="164" formatCode="&quot;R$&quot;\ #,##0.00"/>
  </numFmts>
  <fonts count="87" x14ac:knownFonts="1">
    <font>
      <sz val="11"/>
      <color theme="1"/>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
      <sz val="8"/>
      <name val="Calibri"/>
      <family val="2"/>
      <scheme val="minor"/>
    </font>
    <font>
      <b/>
      <sz val="11"/>
      <color theme="1"/>
      <name val="Calibri"/>
      <family val="2"/>
      <scheme val="minor"/>
    </font>
    <font>
      <b/>
      <sz val="11"/>
      <color rgb="FF000000"/>
      <name val="Calibri"/>
      <family val="2"/>
      <scheme val="minor"/>
    </font>
    <font>
      <sz val="11"/>
      <color theme="1"/>
      <name val="Calibri"/>
      <family val="2"/>
      <scheme val="minor"/>
    </font>
    <font>
      <sz val="11"/>
      <name val="Arial"/>
      <family val="1"/>
    </font>
    <font>
      <sz val="10"/>
      <name val="Arial"/>
      <family val="2"/>
    </font>
    <font>
      <b/>
      <sz val="14"/>
      <color theme="1"/>
      <name val="Calibri"/>
      <family val="2"/>
      <scheme val="minor"/>
    </font>
    <font>
      <sz val="11"/>
      <color theme="0"/>
      <name val="Calibri"/>
      <family val="2"/>
      <scheme val="minor"/>
    </font>
    <font>
      <b/>
      <sz val="11"/>
      <color theme="0"/>
      <name val="Calibri"/>
      <family val="2"/>
      <scheme val="minor"/>
    </font>
    <font>
      <b/>
      <sz val="15"/>
      <color theme="3"/>
      <name val="Calibri"/>
      <family val="2"/>
      <scheme val="minor"/>
    </font>
    <font>
      <sz val="10"/>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3"/>
      <color theme="3"/>
      <name val="Calibri"/>
      <family val="2"/>
      <scheme val="minor"/>
    </font>
    <font>
      <sz val="11"/>
      <color rgb="FF9C0006"/>
      <name val="Calibri"/>
      <family val="2"/>
      <scheme val="minor"/>
    </font>
    <font>
      <sz val="11"/>
      <name val="Calibri"/>
      <family val="2"/>
      <scheme val="minor"/>
    </font>
    <font>
      <sz val="12"/>
      <color theme="1"/>
      <name val="Calibri"/>
      <family val="2"/>
      <scheme val="minor"/>
    </font>
    <font>
      <sz val="12"/>
      <name val="Calibri"/>
      <family val="2"/>
      <scheme val="minor"/>
    </font>
    <font>
      <b/>
      <sz val="12"/>
      <color theme="1"/>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b/>
      <sz val="14"/>
      <color theme="3"/>
      <name val="Calibri"/>
      <family val="2"/>
      <scheme val="minor"/>
    </font>
    <font>
      <sz val="14"/>
      <color theme="3"/>
      <name val="Calibri"/>
      <family val="2"/>
      <scheme val="minor"/>
    </font>
    <font>
      <sz val="10"/>
      <name val="Open Sans"/>
      <family val="2"/>
    </font>
    <font>
      <sz val="10"/>
      <color rgb="FF000000"/>
      <name val="Open Sans"/>
      <family val="2"/>
    </font>
    <font>
      <sz val="12"/>
      <color rgb="FF000000"/>
      <name val="Calibri"/>
      <family val="2"/>
      <scheme val="minor"/>
    </font>
    <font>
      <sz val="10"/>
      <color rgb="FF000000"/>
      <name val="Calibri"/>
      <family val="2"/>
      <scheme val="minor"/>
    </font>
    <font>
      <sz val="11"/>
      <color rgb="FF000000"/>
      <name val="Calibri"/>
      <family val="2"/>
    </font>
    <font>
      <b/>
      <sz val="15"/>
      <color rgb="FFFF0000"/>
      <name val="Calibri"/>
      <family val="2"/>
      <scheme val="minor"/>
    </font>
    <font>
      <sz val="11"/>
      <color rgb="FFFF0000"/>
      <name val="Calibri"/>
      <family val="2"/>
      <scheme val="minor"/>
    </font>
    <font>
      <b/>
      <sz val="11"/>
      <color rgb="FFFF0000"/>
      <name val="Calibri"/>
      <family val="2"/>
      <scheme val="minor"/>
    </font>
    <font>
      <sz val="10"/>
      <color rgb="FFFF0000"/>
      <name val="Calibri"/>
      <family val="2"/>
      <scheme val="minor"/>
    </font>
    <font>
      <b/>
      <sz val="15"/>
      <color rgb="FF373545"/>
      <name val="Calibri"/>
      <family val="2"/>
    </font>
    <font>
      <b/>
      <sz val="11"/>
      <color rgb="FF000000"/>
      <name val="Calibri"/>
      <family val="2"/>
    </font>
    <font>
      <sz val="10"/>
      <color rgb="FF000000"/>
      <name val="Calibri"/>
      <family val="2"/>
    </font>
    <font>
      <b/>
      <sz val="11"/>
      <color rgb="FFC00000"/>
      <name val="Calibri"/>
      <family val="2"/>
    </font>
    <font>
      <b/>
      <sz val="10"/>
      <color rgb="FF000000"/>
      <name val="Arial"/>
      <family val="2"/>
    </font>
    <font>
      <sz val="10"/>
      <color rgb="FF000000"/>
      <name val="Arial"/>
      <family val="2"/>
    </font>
    <font>
      <sz val="10"/>
      <color theme="4" tint="0.39997558519241921"/>
      <name val="Arial"/>
      <family val="2"/>
    </font>
    <font>
      <sz val="10"/>
      <color theme="9"/>
      <name val="Open Sans"/>
      <family val="2"/>
    </font>
    <font>
      <sz val="12"/>
      <color theme="9"/>
      <name val="Calibri"/>
      <family val="2"/>
      <scheme val="minor"/>
    </font>
    <font>
      <sz val="10"/>
      <color theme="9"/>
      <name val="Calibri"/>
      <family val="2"/>
      <scheme val="minor"/>
    </font>
    <font>
      <sz val="11"/>
      <color theme="9"/>
      <name val="Calibri"/>
      <family val="2"/>
      <scheme val="minor"/>
    </font>
    <font>
      <sz val="10"/>
      <color theme="9"/>
      <name val="Calibri"/>
      <family val="2"/>
    </font>
    <font>
      <sz val="9"/>
      <color rgb="FF404040"/>
      <name val="Calibri"/>
      <family val="2"/>
    </font>
    <font>
      <b/>
      <sz val="10"/>
      <color theme="3"/>
      <name val="Calibri"/>
      <family val="2"/>
      <scheme val="minor"/>
    </font>
    <font>
      <b/>
      <sz val="12"/>
      <name val="Calibri"/>
      <family val="2"/>
      <scheme val="minor"/>
    </font>
    <font>
      <sz val="12"/>
      <name val="Calibri"/>
      <family val="2"/>
    </font>
    <font>
      <sz val="10"/>
      <color theme="9" tint="-0.249977111117893"/>
      <name val="Calibri"/>
      <family val="2"/>
      <scheme val="minor"/>
    </font>
    <font>
      <sz val="10"/>
      <color rgb="FF0070C0"/>
      <name val="Calibri"/>
      <family val="2"/>
      <scheme val="minor"/>
    </font>
    <font>
      <u/>
      <sz val="11"/>
      <name val="Calibri"/>
      <family val="2"/>
      <scheme val="minor"/>
    </font>
    <font>
      <u/>
      <sz val="11"/>
      <color theme="1"/>
      <name val="Calibri"/>
      <family val="2"/>
      <scheme val="minor"/>
    </font>
    <font>
      <sz val="9"/>
      <color rgb="FFFF0000"/>
      <name val="Calibri"/>
      <family val="2"/>
      <scheme val="minor"/>
    </font>
    <font>
      <sz val="10"/>
      <color theme="9"/>
      <name val="Calibri"/>
      <family val="2"/>
    </font>
    <font>
      <b/>
      <sz val="11"/>
      <color theme="1"/>
      <name val="Calibri"/>
      <family val="2"/>
    </font>
    <font>
      <sz val="11"/>
      <color theme="1"/>
      <name val="Calibri"/>
      <family val="2"/>
    </font>
    <font>
      <sz val="10"/>
      <color theme="1"/>
      <name val="Calibri"/>
      <family val="2"/>
    </font>
    <font>
      <sz val="11"/>
      <name val="Calibri"/>
      <family val="2"/>
    </font>
    <font>
      <sz val="10"/>
      <name val="Calibri"/>
      <family val="2"/>
    </font>
    <font>
      <sz val="12"/>
      <color theme="1"/>
      <name val="Calibri"/>
      <family val="2"/>
    </font>
    <font>
      <sz val="12"/>
      <color rgb="FF000000"/>
      <name val="Calibri"/>
      <family val="2"/>
    </font>
    <font>
      <sz val="12"/>
      <name val="Calibri"/>
      <family val="2"/>
    </font>
    <font>
      <b/>
      <sz val="10"/>
      <color theme="1"/>
      <name val="Calibri"/>
      <family val="2"/>
    </font>
    <font>
      <b/>
      <sz val="12"/>
      <color theme="1"/>
      <name val="Calibri"/>
      <family val="2"/>
    </font>
    <font>
      <sz val="11"/>
      <color rgb="FF000000"/>
      <name val="Calibri"/>
      <family val="2"/>
    </font>
    <font>
      <b/>
      <sz val="12"/>
      <color rgb="FF000000"/>
      <name val="Calibri"/>
      <family val="2"/>
    </font>
    <font>
      <sz val="11"/>
      <color rgb="FFFF0000"/>
      <name val="Calibri"/>
      <family val="2"/>
    </font>
    <font>
      <sz val="12"/>
      <color theme="9"/>
      <name val="Calibri"/>
      <family val="2"/>
    </font>
    <font>
      <sz val="10"/>
      <color rgb="FF000000"/>
      <name val="Calibri"/>
      <family val="2"/>
    </font>
    <font>
      <sz val="10"/>
      <color rgb="FF0070C0"/>
      <name val="Calibri"/>
      <family val="2"/>
    </font>
    <font>
      <sz val="11"/>
      <color theme="0"/>
      <name val="Calibri"/>
      <family val="2"/>
    </font>
    <font>
      <sz val="9"/>
      <color theme="6" tint="-0.249977111117893"/>
      <name val="Calibri"/>
      <family val="2"/>
      <scheme val="minor"/>
    </font>
    <font>
      <sz val="11"/>
      <color theme="6" tint="-0.249977111117893"/>
      <name val="Calibri"/>
      <family val="2"/>
      <scheme val="minor"/>
    </font>
    <font>
      <sz val="10"/>
      <color rgb="FFFF3300"/>
      <name val="Calibri"/>
      <family val="2"/>
      <scheme val="minor"/>
    </font>
    <font>
      <sz val="11"/>
      <color theme="9"/>
      <name val="Open Sans"/>
      <family val="2"/>
    </font>
    <font>
      <sz val="11"/>
      <color rgb="FF0070C0"/>
      <name val="Open Sans"/>
      <family val="2"/>
    </font>
    <font>
      <sz val="11"/>
      <name val="Open Sans"/>
      <family val="2"/>
    </font>
    <font>
      <sz val="11"/>
      <color rgb="FF404040"/>
      <name val="Calibri"/>
      <family val="2"/>
    </font>
    <font>
      <sz val="11"/>
      <color rgb="FF0070C0"/>
      <name val="Calibri"/>
      <family val="2"/>
      <scheme val="minor"/>
    </font>
    <font>
      <b/>
      <sz val="10"/>
      <name val="Calibri"/>
      <family val="2"/>
      <scheme val="minor"/>
    </font>
    <font>
      <sz val="10"/>
      <color theme="6" tint="-0.249977111117893"/>
      <name val="Calibri"/>
      <family val="2"/>
      <scheme val="minor"/>
    </font>
  </fonts>
  <fills count="24">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patternFill>
    </fill>
    <fill>
      <patternFill patternType="solid">
        <fgColor theme="8"/>
      </patternFill>
    </fill>
    <fill>
      <patternFill patternType="solid">
        <fgColor theme="8" tint="0.79998168889431442"/>
        <bgColor indexed="65"/>
      </patternFill>
    </fill>
    <fill>
      <patternFill patternType="solid">
        <fgColor theme="7" tint="0.39997558519241921"/>
        <bgColor indexed="64"/>
      </patternFill>
    </fill>
    <fill>
      <patternFill patternType="solid">
        <fgColor theme="7" tint="0.59999389629810485"/>
        <bgColor indexed="65"/>
      </patternFill>
    </fill>
    <fill>
      <patternFill patternType="solid">
        <fgColor rgb="FFFFC7CE"/>
      </patternFill>
    </fill>
    <fill>
      <patternFill patternType="solid">
        <fgColor theme="8" tint="0.79998168889431442"/>
        <bgColor indexed="64"/>
      </patternFill>
    </fill>
    <fill>
      <patternFill patternType="solid">
        <fgColor theme="8" tint="0.39997558519241921"/>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theme="5" tint="0.79998168889431442"/>
        <bgColor indexed="65"/>
      </patternFill>
    </fill>
    <fill>
      <patternFill patternType="solid">
        <fgColor theme="7" tint="0.79998168889431442"/>
        <bgColor indexed="65"/>
      </patternFill>
    </fill>
    <fill>
      <patternFill patternType="solid">
        <fgColor rgb="FFC7E4DC"/>
        <bgColor rgb="FF000000"/>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s>
  <borders count="1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medium">
        <color indexed="64"/>
      </bottom>
      <diagonal/>
    </border>
    <border>
      <left/>
      <right style="thin">
        <color indexed="64"/>
      </right>
      <top/>
      <bottom/>
      <diagonal/>
    </border>
    <border>
      <left/>
      <right/>
      <top/>
      <bottom style="thick">
        <color theme="4" tint="0.499984740745262"/>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style="double">
        <color theme="4"/>
      </top>
      <bottom/>
      <diagonal/>
    </border>
    <border>
      <left/>
      <right/>
      <top style="thick">
        <color theme="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diagonal/>
    </border>
    <border>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thin">
        <color indexed="64"/>
      </right>
      <top/>
      <bottom style="medium">
        <color rgb="FF000000"/>
      </bottom>
      <diagonal/>
    </border>
    <border>
      <left style="thin">
        <color indexed="64"/>
      </left>
      <right style="medium">
        <color indexed="64"/>
      </right>
      <top/>
      <bottom style="medium">
        <color rgb="FF000000"/>
      </bottom>
      <diagonal/>
    </border>
    <border>
      <left style="thin">
        <color indexed="64"/>
      </left>
      <right style="medium">
        <color rgb="FF000000"/>
      </right>
      <top style="thin">
        <color indexed="64"/>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rgb="FF000000"/>
      </left>
      <right/>
      <top style="thin">
        <color rgb="FF000000"/>
      </top>
      <bottom style="thin">
        <color rgb="FF000000"/>
      </bottom>
      <diagonal/>
    </border>
    <border>
      <left/>
      <right style="medium">
        <color rgb="FF000000"/>
      </right>
      <top/>
      <bottom style="medium">
        <color rgb="FF000000"/>
      </bottom>
      <diagonal/>
    </border>
    <border>
      <left style="thin">
        <color indexed="64"/>
      </left>
      <right/>
      <top style="medium">
        <color rgb="FF000000"/>
      </top>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thin">
        <color indexed="64"/>
      </left>
      <right/>
      <top/>
      <bottom style="medium">
        <color rgb="FF000000"/>
      </bottom>
      <diagonal/>
    </border>
    <border>
      <left/>
      <right style="medium">
        <color rgb="FF000000"/>
      </right>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style="thin">
        <color indexed="64"/>
      </top>
      <bottom style="thin">
        <color indexed="64"/>
      </bottom>
      <diagonal/>
    </border>
    <border>
      <left style="medium">
        <color rgb="FF000000"/>
      </left>
      <right style="thin">
        <color rgb="FF000000"/>
      </right>
      <top style="thin">
        <color indexed="64"/>
      </top>
      <bottom/>
      <diagonal/>
    </border>
    <border>
      <left/>
      <right style="medium">
        <color indexed="64"/>
      </right>
      <top/>
      <bottom style="medium">
        <color rgb="FF000000"/>
      </bottom>
      <diagonal/>
    </border>
    <border>
      <left style="medium">
        <color rgb="FF000000"/>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bottom/>
      <diagonal/>
    </border>
    <border>
      <left style="thin">
        <color indexed="64"/>
      </left>
      <right style="medium">
        <color rgb="FF000000"/>
      </right>
      <top/>
      <bottom/>
      <diagonal/>
    </border>
    <border>
      <left style="thin">
        <color indexed="64"/>
      </left>
      <right/>
      <top style="medium">
        <color rgb="FF000000"/>
      </top>
      <bottom style="thin">
        <color indexed="64"/>
      </bottom>
      <diagonal/>
    </border>
    <border>
      <left style="medium">
        <color indexed="64"/>
      </left>
      <right style="thin">
        <color indexed="64"/>
      </right>
      <top style="medium">
        <color rgb="FF000000"/>
      </top>
      <bottom style="thin">
        <color indexed="64"/>
      </bottom>
      <diagonal/>
    </border>
    <border>
      <left/>
      <right style="medium">
        <color indexed="64"/>
      </right>
      <top style="medium">
        <color rgb="FF000000"/>
      </top>
      <bottom/>
      <diagonal/>
    </border>
    <border>
      <left style="thin">
        <color indexed="64"/>
      </left>
      <right/>
      <top style="thin">
        <color indexed="64"/>
      </top>
      <bottom style="medium">
        <color rgb="FF000000"/>
      </bottom>
      <diagonal/>
    </border>
    <border>
      <left style="medium">
        <color indexed="64"/>
      </left>
      <right style="thin">
        <color indexed="64"/>
      </right>
      <top style="thin">
        <color indexed="64"/>
      </top>
      <bottom style="medium">
        <color rgb="FF000000"/>
      </bottom>
      <diagonal/>
    </border>
    <border>
      <left/>
      <right style="thin">
        <color rgb="FF000000"/>
      </right>
      <top/>
      <bottom/>
      <diagonal/>
    </border>
    <border>
      <left style="medium">
        <color rgb="FF000000"/>
      </left>
      <right/>
      <top style="medium">
        <color rgb="FF000000"/>
      </top>
      <bottom style="thin">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rgb="FF000000"/>
      </left>
      <right/>
      <top style="thin">
        <color rgb="FF000000"/>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style="medium">
        <color rgb="FF000000"/>
      </right>
      <top/>
      <bottom/>
      <diagonal/>
    </border>
    <border>
      <left style="thin">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thin">
        <color rgb="FF000000"/>
      </top>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right style="thin">
        <color rgb="FF000000"/>
      </right>
      <top/>
      <bottom style="thin">
        <color rgb="FF000000"/>
      </bottom>
      <diagonal/>
    </border>
    <border>
      <left style="thin">
        <color indexed="64"/>
      </left>
      <right style="medium">
        <color rgb="FF000000"/>
      </right>
      <top style="medium">
        <color indexed="64"/>
      </top>
      <bottom/>
      <diagonal/>
    </border>
    <border>
      <left style="medium">
        <color rgb="FF000000"/>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rgb="FF000000"/>
      </top>
      <bottom/>
      <diagonal/>
    </border>
    <border>
      <left style="medium">
        <color rgb="FF000000"/>
      </left>
      <right style="thin">
        <color indexed="64"/>
      </right>
      <top/>
      <bottom style="medium">
        <color indexed="64"/>
      </bottom>
      <diagonal/>
    </border>
    <border>
      <left style="thin">
        <color indexed="64"/>
      </left>
      <right style="medium">
        <color rgb="FF000000"/>
      </right>
      <top/>
      <bottom style="medium">
        <color indexed="64"/>
      </bottom>
      <diagonal/>
    </border>
    <border>
      <left style="medium">
        <color indexed="64"/>
      </left>
      <right/>
      <top style="medium">
        <color rgb="FF000000"/>
      </top>
      <bottom style="thin">
        <color indexed="64"/>
      </bottom>
      <diagonal/>
    </border>
    <border>
      <left style="medium">
        <color rgb="FF000000"/>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thin">
        <color indexed="64"/>
      </top>
      <bottom style="medium">
        <color indexed="64"/>
      </bottom>
      <diagonal/>
    </border>
    <border>
      <left style="medium">
        <color rgb="FF000000"/>
      </left>
      <right style="thin">
        <color rgb="FF000000"/>
      </right>
      <top style="medium">
        <color indexed="64"/>
      </top>
      <bottom style="thin">
        <color indexed="64"/>
      </bottom>
      <diagonal/>
    </border>
    <border>
      <left style="medium">
        <color indexed="64"/>
      </left>
      <right style="thin">
        <color rgb="FF000000"/>
      </right>
      <top style="thin">
        <color indexed="64"/>
      </top>
      <bottom style="medium">
        <color indexed="64"/>
      </bottom>
      <diagonal/>
    </border>
    <border>
      <left style="medium">
        <color indexed="64"/>
      </left>
      <right style="thin">
        <color rgb="FF000000"/>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rgb="FF000000"/>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rgb="FF000000"/>
      </right>
      <top style="medium">
        <color rgb="FF000000"/>
      </top>
      <bottom/>
      <diagonal/>
    </border>
    <border>
      <left/>
      <right style="medium">
        <color indexed="64"/>
      </right>
      <top style="medium">
        <color indexed="64"/>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style="thin">
        <color indexed="64"/>
      </right>
      <top style="thin">
        <color indexed="64"/>
      </top>
      <bottom style="medium">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medium">
        <color rgb="FF000000"/>
      </left>
      <right style="thin">
        <color rgb="FF000000"/>
      </right>
      <top/>
      <bottom style="medium">
        <color indexed="64"/>
      </bottom>
      <diagonal/>
    </border>
    <border>
      <left style="thin">
        <color indexed="64"/>
      </left>
      <right/>
      <top style="medium">
        <color indexed="64"/>
      </top>
      <bottom/>
      <diagonal/>
    </border>
    <border>
      <left style="medium">
        <color rgb="FF000000"/>
      </left>
      <right style="thin">
        <color rgb="FF000000"/>
      </right>
      <top/>
      <bottom style="thin">
        <color indexed="64"/>
      </bottom>
      <diagonal/>
    </border>
    <border>
      <left style="medium">
        <color rgb="FF000000"/>
      </left>
      <right style="thin">
        <color rgb="FF000000"/>
      </right>
      <top style="thin">
        <color indexed="64"/>
      </top>
      <bottom style="medium">
        <color indexed="64"/>
      </bottom>
      <diagonal/>
    </border>
    <border>
      <left style="medium">
        <color rgb="FF000000"/>
      </left>
      <right style="thin">
        <color rgb="FF000000"/>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rgb="FF000000"/>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rgb="FF000000"/>
      </right>
      <top style="medium">
        <color indexed="64"/>
      </top>
      <bottom/>
      <diagonal/>
    </border>
    <border>
      <left style="medium">
        <color indexed="64"/>
      </left>
      <right/>
      <top style="thin">
        <color indexed="64"/>
      </top>
      <bottom style="medium">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medium">
        <color rgb="FF000000"/>
      </left>
      <right/>
      <top/>
      <bottom style="medium">
        <color indexed="64"/>
      </bottom>
      <diagonal/>
    </border>
    <border>
      <left style="medium">
        <color rgb="FF000000"/>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rgb="FF000000"/>
      </right>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medium">
        <color indexed="64"/>
      </top>
      <bottom style="thin">
        <color indexed="64"/>
      </bottom>
      <diagonal/>
    </border>
    <border>
      <left style="thin">
        <color indexed="64"/>
      </left>
      <right style="thin">
        <color rgb="FF000000"/>
      </right>
      <top style="medium">
        <color indexed="64"/>
      </top>
      <bottom style="thin">
        <color indexed="64"/>
      </bottom>
      <diagonal/>
    </border>
    <border>
      <left style="medium">
        <color rgb="FF000000"/>
      </left>
      <right/>
      <top/>
      <bottom style="medium">
        <color rgb="FF000000"/>
      </bottom>
      <diagonal/>
    </border>
    <border>
      <left style="thin">
        <color indexed="64"/>
      </left>
      <right style="medium">
        <color indexed="64"/>
      </right>
      <top style="thin">
        <color indexed="64"/>
      </top>
      <bottom style="medium">
        <color indexed="64"/>
      </bottom>
      <diagonal/>
    </border>
    <border>
      <left/>
      <right style="thin">
        <color rgb="FF000000"/>
      </right>
      <top/>
      <bottom style="medium">
        <color indexed="64"/>
      </bottom>
      <diagonal/>
    </border>
    <border>
      <left/>
      <right/>
      <top style="thin">
        <color indexed="64"/>
      </top>
      <bottom style="medium">
        <color indexed="64"/>
      </bottom>
      <diagonal/>
    </border>
    <border>
      <left style="thin">
        <color rgb="FF000000"/>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rgb="FF000000"/>
      </left>
      <right/>
      <top style="thin">
        <color rgb="FF000000"/>
      </top>
      <bottom/>
      <diagonal/>
    </border>
    <border>
      <left style="medium">
        <color indexed="64"/>
      </left>
      <right style="medium">
        <color indexed="64"/>
      </right>
      <top/>
      <bottom/>
      <diagonal/>
    </border>
    <border>
      <left/>
      <right style="thin">
        <color rgb="FF000000"/>
      </right>
      <top style="medium">
        <color indexed="64"/>
      </top>
      <bottom/>
      <diagonal/>
    </border>
    <border>
      <left style="thin">
        <color indexed="64"/>
      </left>
      <right style="thin">
        <color rgb="FF000000"/>
      </right>
      <top style="thin">
        <color indexed="64"/>
      </top>
      <bottom style="medium">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style="thin">
        <color indexed="64"/>
      </left>
      <right style="thin">
        <color rgb="FF000000"/>
      </right>
      <top/>
      <bottom style="thin">
        <color indexed="64"/>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medium">
        <color indexed="64"/>
      </left>
      <right style="thin">
        <color rgb="FF000000"/>
      </right>
      <top/>
      <bottom style="thin">
        <color indexed="64"/>
      </bottom>
      <diagonal/>
    </border>
  </borders>
  <cellStyleXfs count="27">
    <xf numFmtId="0" fontId="0" fillId="0" borderId="0"/>
    <xf numFmtId="0" fontId="2" fillId="0" borderId="0" applyNumberFormat="0" applyFill="0" applyBorder="0" applyAlignment="0" applyProtection="0"/>
    <xf numFmtId="43" fontId="7" fillId="0" borderId="0" applyFont="0" applyFill="0" applyBorder="0" applyAlignment="0" applyProtection="0"/>
    <xf numFmtId="0" fontId="8" fillId="0" borderId="0"/>
    <xf numFmtId="9" fontId="8" fillId="0" borderId="0" applyFont="0" applyFill="0" applyBorder="0" applyAlignment="0" applyProtection="0"/>
    <xf numFmtId="9" fontId="9" fillId="0" borderId="0" applyFont="0" applyFill="0" applyBorder="0" applyAlignment="0" applyProtection="0"/>
    <xf numFmtId="0" fontId="11" fillId="7" borderId="0" applyNumberFormat="0" applyBorder="0" applyAlignment="0" applyProtection="0"/>
    <xf numFmtId="0" fontId="11" fillId="8" borderId="0" applyNumberFormat="0" applyBorder="0" applyAlignment="0" applyProtection="0"/>
    <xf numFmtId="0" fontId="7" fillId="9" borderId="0" applyNumberFormat="0" applyBorder="0" applyAlignment="0" applyProtection="0"/>
    <xf numFmtId="0" fontId="13" fillId="0" borderId="26" applyNumberFormat="0" applyFill="0" applyAlignment="0" applyProtection="0"/>
    <xf numFmtId="0" fontId="7" fillId="11" borderId="0" applyNumberFormat="0" applyBorder="0" applyAlignment="0" applyProtection="0"/>
    <xf numFmtId="0" fontId="18" fillId="0" borderId="29" applyNumberFormat="0" applyFill="0" applyAlignment="0" applyProtection="0"/>
    <xf numFmtId="9" fontId="7" fillId="0" borderId="0" applyFont="0" applyFill="0" applyBorder="0" applyAlignment="0" applyProtection="0"/>
    <xf numFmtId="0" fontId="19" fillId="12" borderId="0" applyNumberFormat="0" applyBorder="0" applyAlignment="0" applyProtection="0"/>
    <xf numFmtId="44" fontId="7" fillId="0" borderId="0" applyFont="0" applyFill="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6" fillId="17" borderId="43" applyNumberFormat="0" applyAlignment="0" applyProtection="0"/>
    <xf numFmtId="0" fontId="7" fillId="18" borderId="0" applyNumberFormat="0" applyBorder="0" applyAlignment="0" applyProtection="0"/>
    <xf numFmtId="0" fontId="7" fillId="19"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19"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162">
    <xf numFmtId="0" fontId="0" fillId="0" borderId="0" xfId="0"/>
    <xf numFmtId="0" fontId="0" fillId="2" borderId="1" xfId="0" applyFill="1" applyBorder="1" applyAlignment="1">
      <alignment horizontal="center" vertical="center"/>
    </xf>
    <xf numFmtId="0" fontId="6" fillId="3" borderId="1" xfId="0" applyFont="1" applyFill="1" applyBorder="1" applyAlignment="1">
      <alignment horizontal="center" vertical="center"/>
    </xf>
    <xf numFmtId="0" fontId="2" fillId="2" borderId="1" xfId="1" applyFill="1" applyBorder="1" applyAlignment="1">
      <alignment vertical="center"/>
    </xf>
    <xf numFmtId="0" fontId="0" fillId="0" borderId="1" xfId="0" applyBorder="1"/>
    <xf numFmtId="0" fontId="0" fillId="0" borderId="1" xfId="0" applyBorder="1" applyAlignment="1">
      <alignment horizontal="center" vertical="center"/>
    </xf>
    <xf numFmtId="0" fontId="5" fillId="0" borderId="0" xfId="0" applyFont="1" applyAlignment="1">
      <alignment horizontal="center" vertical="center"/>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1" xfId="0" applyFont="1" applyFill="1" applyBorder="1" applyAlignment="1">
      <alignment vertical="center" wrapText="1"/>
    </xf>
    <xf numFmtId="44" fontId="5" fillId="5" borderId="1" xfId="0" applyNumberFormat="1" applyFont="1" applyFill="1" applyBorder="1" applyAlignment="1">
      <alignment horizontal="center" vertical="center" wrapText="1"/>
    </xf>
    <xf numFmtId="44" fontId="0" fillId="0" borderId="0" xfId="0" applyNumberFormat="1" applyAlignment="1">
      <alignment horizontal="center" vertical="center"/>
    </xf>
    <xf numFmtId="44" fontId="0" fillId="0" borderId="1" xfId="0" applyNumberFormat="1" applyBorder="1" applyAlignment="1">
      <alignment horizontal="center" vertical="center"/>
    </xf>
    <xf numFmtId="44" fontId="0" fillId="2" borderId="1" xfId="0" applyNumberFormat="1" applyFill="1" applyBorder="1" applyAlignment="1">
      <alignment horizontal="center" vertical="center"/>
    </xf>
    <xf numFmtId="44" fontId="3" fillId="2" borderId="1" xfId="0" applyNumberFormat="1" applyFont="1" applyFill="1" applyBorder="1" applyAlignment="1">
      <alignment horizontal="center" vertical="center" wrapText="1"/>
    </xf>
    <xf numFmtId="44" fontId="5" fillId="6" borderId="2" xfId="0" applyNumberFormat="1" applyFont="1" applyFill="1" applyBorder="1"/>
    <xf numFmtId="0" fontId="3" fillId="2" borderId="1" xfId="0" applyFont="1" applyFill="1" applyBorder="1" applyAlignment="1">
      <alignment horizontal="center" vertical="center" wrapText="1"/>
    </xf>
    <xf numFmtId="0" fontId="0" fillId="2" borderId="1" xfId="0" applyFill="1" applyBorder="1"/>
    <xf numFmtId="0" fontId="0" fillId="0" borderId="0" xfId="0" applyAlignment="1">
      <alignment horizontal="center" vertical="center"/>
    </xf>
    <xf numFmtId="0" fontId="6" fillId="2" borderId="1" xfId="0" applyFont="1" applyFill="1" applyBorder="1" applyAlignment="1">
      <alignment vertical="center" wrapText="1"/>
    </xf>
    <xf numFmtId="0" fontId="0" fillId="0" borderId="1" xfId="0" applyBorder="1" applyAlignment="1">
      <alignment horizontal="left" vertical="center"/>
    </xf>
    <xf numFmtId="0" fontId="0" fillId="0" borderId="0" xfId="0" applyAlignment="1">
      <alignment vertical="center"/>
    </xf>
    <xf numFmtId="44" fontId="0" fillId="0" borderId="0" xfId="0" applyNumberFormat="1" applyAlignment="1">
      <alignment vertical="center"/>
    </xf>
    <xf numFmtId="44" fontId="0" fillId="0" borderId="0" xfId="0" applyNumberFormat="1"/>
    <xf numFmtId="0" fontId="5" fillId="9" borderId="1" xfId="8" applyFont="1" applyBorder="1" applyAlignment="1">
      <alignment horizontal="center" vertical="center"/>
    </xf>
    <xf numFmtId="0" fontId="0" fillId="0" borderId="0" xfId="0" applyAlignment="1">
      <alignment horizontal="left" vertical="center"/>
    </xf>
    <xf numFmtId="0" fontId="15" fillId="0" borderId="0" xfId="0" applyFont="1" applyAlignment="1">
      <alignment horizontal="left" vertical="center"/>
    </xf>
    <xf numFmtId="0" fontId="15" fillId="0" borderId="0" xfId="0" applyFont="1"/>
    <xf numFmtId="0" fontId="15" fillId="0" borderId="0" xfId="0" applyFont="1" applyAlignment="1">
      <alignment horizontal="center" vertical="center"/>
    </xf>
    <xf numFmtId="0" fontId="15" fillId="0" borderId="0" xfId="0" applyFont="1" applyAlignment="1">
      <alignment horizontal="center"/>
    </xf>
    <xf numFmtId="164" fontId="15" fillId="0" borderId="0" xfId="0" applyNumberFormat="1" applyFont="1" applyAlignment="1">
      <alignment horizontal="left"/>
    </xf>
    <xf numFmtId="2" fontId="15" fillId="0" borderId="0" xfId="0" applyNumberFormat="1" applyFont="1" applyAlignment="1">
      <alignment horizontal="left"/>
    </xf>
    <xf numFmtId="0" fontId="16" fillId="0" borderId="0" xfId="0" applyFont="1" applyAlignment="1">
      <alignment horizontal="center" vertical="center"/>
    </xf>
    <xf numFmtId="0" fontId="15" fillId="0" borderId="0" xfId="0" applyFont="1" applyAlignment="1">
      <alignment vertical="center"/>
    </xf>
    <xf numFmtId="0" fontId="15" fillId="2" borderId="0" xfId="0" applyFont="1" applyFill="1" applyAlignment="1">
      <alignment horizontal="center" vertical="center"/>
    </xf>
    <xf numFmtId="0" fontId="12" fillId="0" borderId="0" xfId="6" applyFont="1" applyFill="1" applyBorder="1" applyAlignment="1">
      <alignment vertical="center"/>
    </xf>
    <xf numFmtId="44" fontId="5" fillId="0" borderId="0" xfId="8" applyNumberFormat="1" applyFont="1" applyFill="1" applyBorder="1" applyAlignment="1">
      <alignment horizontal="center" vertical="center"/>
    </xf>
    <xf numFmtId="44" fontId="12" fillId="0" borderId="0" xfId="7" applyNumberFormat="1" applyFont="1" applyFill="1" applyBorder="1" applyAlignment="1">
      <alignment vertical="center"/>
    </xf>
    <xf numFmtId="0" fontId="12" fillId="7" borderId="1" xfId="6" applyFont="1" applyBorder="1" applyAlignment="1">
      <alignment vertical="center"/>
    </xf>
    <xf numFmtId="0" fontId="12" fillId="8" borderId="1" xfId="7" applyFont="1" applyBorder="1" applyAlignment="1">
      <alignment vertical="center"/>
    </xf>
    <xf numFmtId="44" fontId="0" fillId="0" borderId="0" xfId="0" applyNumberFormat="1" applyAlignment="1">
      <alignment vertical="center" wrapText="1"/>
    </xf>
    <xf numFmtId="44" fontId="16" fillId="2" borderId="1" xfId="0" applyNumberFormat="1" applyFont="1" applyFill="1" applyBorder="1" applyAlignment="1">
      <alignment horizontal="center" vertical="center"/>
    </xf>
    <xf numFmtId="0" fontId="5" fillId="11" borderId="33" xfId="10" applyFont="1" applyBorder="1"/>
    <xf numFmtId="0" fontId="7" fillId="11" borderId="25" xfId="10" applyBorder="1"/>
    <xf numFmtId="0" fontId="0" fillId="0" borderId="25" xfId="0" applyBorder="1"/>
    <xf numFmtId="0" fontId="0" fillId="0" borderId="35" xfId="0" applyBorder="1"/>
    <xf numFmtId="0" fontId="15" fillId="0" borderId="32" xfId="0" applyFont="1" applyBorder="1" applyAlignment="1">
      <alignment horizontal="left" vertical="center"/>
    </xf>
    <xf numFmtId="164" fontId="15" fillId="0" borderId="36" xfId="0" applyNumberFormat="1" applyFont="1" applyBorder="1" applyAlignment="1">
      <alignment horizontal="left"/>
    </xf>
    <xf numFmtId="2" fontId="15" fillId="0" borderId="36" xfId="0" applyNumberFormat="1" applyFont="1" applyBorder="1" applyAlignment="1">
      <alignment horizontal="left"/>
    </xf>
    <xf numFmtId="0" fontId="19" fillId="12" borderId="0" xfId="13" applyBorder="1" applyAlignment="1">
      <alignment horizontal="left"/>
    </xf>
    <xf numFmtId="0" fontId="19" fillId="12" borderId="36" xfId="13" applyBorder="1" applyAlignment="1">
      <alignment horizontal="left"/>
    </xf>
    <xf numFmtId="0" fontId="0" fillId="0" borderId="36" xfId="0" applyBorder="1"/>
    <xf numFmtId="0" fontId="5" fillId="11" borderId="32" xfId="10" applyFont="1" applyBorder="1"/>
    <xf numFmtId="0" fontId="0" fillId="0" borderId="38" xfId="0" applyBorder="1"/>
    <xf numFmtId="0" fontId="0" fillId="0" borderId="27" xfId="0" applyBorder="1"/>
    <xf numFmtId="0" fontId="0" fillId="0" borderId="34" xfId="0" applyBorder="1"/>
    <xf numFmtId="44" fontId="0" fillId="0" borderId="0" xfId="0" applyNumberFormat="1" applyAlignment="1">
      <alignment horizontal="center" vertical="center" wrapText="1"/>
    </xf>
    <xf numFmtId="0" fontId="0" fillId="0" borderId="32" xfId="0" applyBorder="1"/>
    <xf numFmtId="0" fontId="5" fillId="0" borderId="0" xfId="10" applyFont="1" applyFill="1" applyBorder="1"/>
    <xf numFmtId="0" fontId="7" fillId="0" borderId="0" xfId="10" applyFill="1" applyBorder="1"/>
    <xf numFmtId="0" fontId="5" fillId="19" borderId="44" xfId="19" applyFont="1" applyBorder="1" applyAlignment="1">
      <alignment horizontal="left" vertical="center"/>
    </xf>
    <xf numFmtId="44" fontId="7" fillId="19" borderId="44" xfId="19" applyNumberFormat="1" applyBorder="1" applyAlignment="1">
      <alignment horizontal="center" vertical="center"/>
    </xf>
    <xf numFmtId="0" fontId="7" fillId="19" borderId="44" xfId="19" applyBorder="1"/>
    <xf numFmtId="9" fontId="25" fillId="16" borderId="0" xfId="16" applyNumberFormat="1" applyAlignment="1">
      <alignment horizontal="center" vertical="center"/>
    </xf>
    <xf numFmtId="9" fontId="24" fillId="15" borderId="0" xfId="15" applyNumberFormat="1" applyAlignment="1">
      <alignment horizontal="center" vertical="center"/>
    </xf>
    <xf numFmtId="44" fontId="7" fillId="19" borderId="0" xfId="19" quotePrefix="1" applyNumberFormat="1" applyAlignment="1">
      <alignment horizontal="left" vertical="center"/>
    </xf>
    <xf numFmtId="44" fontId="7" fillId="19" borderId="0" xfId="19" applyNumberFormat="1" applyBorder="1" applyAlignment="1">
      <alignment horizontal="center" vertical="top" wrapText="1"/>
    </xf>
    <xf numFmtId="9" fontId="7" fillId="0" borderId="0" xfId="18" applyNumberFormat="1" applyFill="1" applyAlignment="1">
      <alignment horizontal="center" vertical="center"/>
    </xf>
    <xf numFmtId="44" fontId="7" fillId="0" borderId="0" xfId="18" quotePrefix="1" applyNumberFormat="1" applyFill="1" applyAlignment="1">
      <alignment horizontal="left" vertical="center"/>
    </xf>
    <xf numFmtId="44" fontId="5" fillId="19" borderId="0" xfId="19" applyNumberFormat="1" applyFont="1" applyAlignment="1">
      <alignment horizontal="left" vertical="top"/>
    </xf>
    <xf numFmtId="44" fontId="7" fillId="19" borderId="0" xfId="19" applyNumberFormat="1" applyAlignment="1">
      <alignment horizontal="left" vertical="center"/>
    </xf>
    <xf numFmtId="44" fontId="7" fillId="19" borderId="0" xfId="19" applyNumberFormat="1" applyAlignment="1">
      <alignment horizontal="center" vertical="center"/>
    </xf>
    <xf numFmtId="44" fontId="15" fillId="0" borderId="0" xfId="0" quotePrefix="1" applyNumberFormat="1" applyFont="1" applyAlignment="1">
      <alignment horizontal="left" vertical="center"/>
    </xf>
    <xf numFmtId="9" fontId="26" fillId="17" borderId="43" xfId="17" applyNumberFormat="1" applyAlignment="1">
      <alignment horizontal="center" vertical="center"/>
    </xf>
    <xf numFmtId="0" fontId="0" fillId="0" borderId="32" xfId="0" applyBorder="1" applyAlignment="1">
      <alignment horizontal="center" vertical="center"/>
    </xf>
    <xf numFmtId="0" fontId="27" fillId="0" borderId="46" xfId="9" applyFont="1" applyBorder="1" applyAlignment="1">
      <alignment horizontal="center"/>
    </xf>
    <xf numFmtId="0" fontId="27" fillId="0" borderId="0" xfId="9" applyFont="1" applyBorder="1" applyAlignment="1">
      <alignment horizontal="center"/>
    </xf>
    <xf numFmtId="0" fontId="18" fillId="0" borderId="29" xfId="11" applyFill="1" applyAlignment="1">
      <alignment horizontal="left" vertical="center"/>
    </xf>
    <xf numFmtId="0" fontId="18" fillId="0" borderId="29" xfId="11" applyFill="1"/>
    <xf numFmtId="0" fontId="18" fillId="0" borderId="29" xfId="11" applyFill="1" applyAlignment="1">
      <alignment horizontal="center" vertical="center"/>
    </xf>
    <xf numFmtId="44" fontId="18" fillId="0" borderId="29" xfId="11" applyNumberFormat="1" applyFill="1" applyAlignment="1">
      <alignment horizontal="center" vertical="center"/>
    </xf>
    <xf numFmtId="44" fontId="7" fillId="0" borderId="0" xfId="19" applyNumberFormat="1" applyFill="1" applyAlignment="1">
      <alignment horizontal="center" vertical="center"/>
    </xf>
    <xf numFmtId="44" fontId="22" fillId="2" borderId="2" xfId="0" applyNumberFormat="1" applyFont="1" applyFill="1" applyBorder="1" applyAlignment="1">
      <alignment horizontal="center" vertical="center" wrapText="1"/>
    </xf>
    <xf numFmtId="0" fontId="22" fillId="0" borderId="8" xfId="0" applyFont="1" applyBorder="1" applyAlignment="1">
      <alignment horizontal="center" vertical="center" wrapText="1"/>
    </xf>
    <xf numFmtId="0" fontId="28" fillId="0" borderId="46" xfId="9" applyFont="1" applyBorder="1" applyAlignment="1">
      <alignment horizontal="center"/>
    </xf>
    <xf numFmtId="0" fontId="28" fillId="0" borderId="0" xfId="9" applyFont="1" applyBorder="1" applyAlignment="1">
      <alignment horizontal="center"/>
    </xf>
    <xf numFmtId="44" fontId="7" fillId="19" borderId="0" xfId="19" applyNumberFormat="1" applyAlignment="1">
      <alignment horizontal="left" vertical="top"/>
    </xf>
    <xf numFmtId="0" fontId="22" fillId="2" borderId="2"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16" fillId="0" borderId="4" xfId="0" applyFont="1" applyBorder="1" applyAlignment="1">
      <alignment horizontal="center" vertical="center" wrapText="1"/>
    </xf>
    <xf numFmtId="44" fontId="16" fillId="2" borderId="2" xfId="0" applyNumberFormat="1" applyFont="1" applyFill="1" applyBorder="1" applyAlignment="1">
      <alignment horizontal="center" vertical="center"/>
    </xf>
    <xf numFmtId="44" fontId="16" fillId="2" borderId="4" xfId="0" applyNumberFormat="1" applyFont="1" applyFill="1" applyBorder="1" applyAlignment="1">
      <alignment horizontal="center" vertical="center"/>
    </xf>
    <xf numFmtId="44" fontId="16" fillId="2" borderId="13" xfId="0" applyNumberFormat="1" applyFont="1" applyFill="1" applyBorder="1" applyAlignment="1">
      <alignment horizontal="center" vertical="center"/>
    </xf>
    <xf numFmtId="0" fontId="30" fillId="0" borderId="2" xfId="0" applyFont="1" applyBorder="1" applyAlignment="1">
      <alignment horizontal="center" vertical="center" wrapText="1"/>
    </xf>
    <xf numFmtId="0" fontId="31" fillId="2" borderId="1" xfId="0" applyFont="1" applyFill="1" applyBorder="1" applyAlignment="1">
      <alignment horizontal="center" vertical="center" wrapText="1"/>
    </xf>
    <xf numFmtId="44" fontId="15" fillId="13" borderId="71" xfId="0" applyNumberFormat="1" applyFont="1" applyFill="1" applyBorder="1" applyAlignment="1">
      <alignment horizontal="center" vertical="center" wrapText="1"/>
    </xf>
    <xf numFmtId="44" fontId="32" fillId="2" borderId="2" xfId="0" applyNumberFormat="1" applyFont="1" applyFill="1" applyBorder="1" applyAlignment="1">
      <alignment horizontal="center" vertical="center"/>
    </xf>
    <xf numFmtId="44" fontId="14" fillId="7" borderId="91" xfId="6" applyNumberFormat="1" applyFont="1" applyBorder="1" applyAlignment="1">
      <alignment horizontal="center" vertical="center" wrapText="1"/>
    </xf>
    <xf numFmtId="44" fontId="14" fillId="7" borderId="93" xfId="6" applyNumberFormat="1" applyFont="1" applyBorder="1" applyAlignment="1">
      <alignment horizontal="center" vertical="center" wrapText="1"/>
    </xf>
    <xf numFmtId="44" fontId="15" fillId="13" borderId="94" xfId="0" applyNumberFormat="1" applyFont="1" applyFill="1" applyBorder="1" applyAlignment="1">
      <alignment horizontal="center" vertical="center" wrapText="1"/>
    </xf>
    <xf numFmtId="164" fontId="17" fillId="10" borderId="64" xfId="0" applyNumberFormat="1" applyFont="1" applyFill="1" applyBorder="1" applyAlignment="1">
      <alignment vertical="center"/>
    </xf>
    <xf numFmtId="0" fontId="34" fillId="0" borderId="0" xfId="9" applyFont="1" applyFill="1" applyBorder="1" applyAlignment="1">
      <alignment vertical="top"/>
    </xf>
    <xf numFmtId="0" fontId="35" fillId="0" borderId="0" xfId="0" applyFont="1"/>
    <xf numFmtId="0" fontId="35" fillId="0" borderId="0" xfId="0" applyFont="1" applyAlignment="1">
      <alignment vertical="top"/>
    </xf>
    <xf numFmtId="0" fontId="36" fillId="0" borderId="0" xfId="0" applyFont="1" applyAlignment="1">
      <alignment vertical="top"/>
    </xf>
    <xf numFmtId="0" fontId="38" fillId="20" borderId="42" xfId="0" applyFont="1" applyFill="1" applyBorder="1"/>
    <xf numFmtId="0" fontId="33" fillId="20" borderId="42" xfId="0" applyFont="1" applyFill="1" applyBorder="1"/>
    <xf numFmtId="0" fontId="33" fillId="20" borderId="1" xfId="0" applyFont="1" applyFill="1" applyBorder="1"/>
    <xf numFmtId="0" fontId="33" fillId="20" borderId="2" xfId="0" applyFont="1" applyFill="1" applyBorder="1"/>
    <xf numFmtId="0" fontId="33" fillId="20" borderId="70" xfId="0" applyFont="1" applyFill="1" applyBorder="1"/>
    <xf numFmtId="0" fontId="38" fillId="20" borderId="98" xfId="0" applyFont="1" applyFill="1" applyBorder="1"/>
    <xf numFmtId="0" fontId="38" fillId="20" borderId="97" xfId="0" applyFont="1" applyFill="1" applyBorder="1"/>
    <xf numFmtId="0" fontId="33" fillId="20" borderId="97" xfId="0" applyFont="1" applyFill="1" applyBorder="1"/>
    <xf numFmtId="0" fontId="33" fillId="20" borderId="103" xfId="0" applyFont="1" applyFill="1" applyBorder="1"/>
    <xf numFmtId="0" fontId="38" fillId="20" borderId="104" xfId="0" applyFont="1" applyFill="1" applyBorder="1"/>
    <xf numFmtId="0" fontId="33" fillId="20" borderId="105" xfId="0" applyFont="1" applyFill="1" applyBorder="1"/>
    <xf numFmtId="0" fontId="33" fillId="20" borderId="0" xfId="0" applyFont="1" applyFill="1"/>
    <xf numFmtId="0" fontId="39" fillId="20" borderId="0" xfId="0" applyFont="1" applyFill="1"/>
    <xf numFmtId="0" fontId="33" fillId="20" borderId="85" xfId="0" applyFont="1" applyFill="1" applyBorder="1"/>
    <xf numFmtId="0" fontId="33" fillId="20" borderId="100" xfId="0" applyFont="1" applyFill="1" applyBorder="1"/>
    <xf numFmtId="0" fontId="39" fillId="20" borderId="100" xfId="0" applyFont="1" applyFill="1" applyBorder="1"/>
    <xf numFmtId="0" fontId="41" fillId="20" borderId="100" xfId="0" applyFont="1" applyFill="1" applyBorder="1"/>
    <xf numFmtId="0" fontId="39" fillId="20" borderId="95" xfId="0" applyFont="1" applyFill="1" applyBorder="1"/>
    <xf numFmtId="0" fontId="33" fillId="20" borderId="96" xfId="0" applyFont="1" applyFill="1" applyBorder="1"/>
    <xf numFmtId="0" fontId="33" fillId="20" borderId="106" xfId="0" applyFont="1" applyFill="1" applyBorder="1"/>
    <xf numFmtId="0" fontId="33" fillId="20" borderId="100" xfId="0" applyFont="1" applyFill="1" applyBorder="1" applyAlignment="1">
      <alignment vertical="center"/>
    </xf>
    <xf numFmtId="0" fontId="38" fillId="20" borderId="103" xfId="0" applyFont="1" applyFill="1" applyBorder="1"/>
    <xf numFmtId="0" fontId="38" fillId="20" borderId="105" xfId="0" applyFont="1" applyFill="1" applyBorder="1"/>
    <xf numFmtId="0" fontId="39" fillId="20" borderId="85" xfId="0" applyFont="1" applyFill="1" applyBorder="1"/>
    <xf numFmtId="0" fontId="41" fillId="20" borderId="106" xfId="0" applyFont="1" applyFill="1" applyBorder="1" applyAlignment="1">
      <alignment vertical="top" wrapText="1"/>
    </xf>
    <xf numFmtId="0" fontId="15" fillId="2" borderId="28" xfId="0" applyFont="1" applyFill="1" applyBorder="1" applyAlignment="1">
      <alignment horizontal="center" vertical="center"/>
    </xf>
    <xf numFmtId="0" fontId="40" fillId="20" borderId="0" xfId="0" applyFont="1" applyFill="1" applyAlignment="1">
      <alignment wrapText="1"/>
    </xf>
    <xf numFmtId="0" fontId="22" fillId="2" borderId="8" xfId="0" applyFont="1" applyFill="1" applyBorder="1" applyAlignment="1">
      <alignment horizontal="center" vertical="center" wrapText="1"/>
    </xf>
    <xf numFmtId="44" fontId="15" fillId="13" borderId="111" xfId="0" applyNumberFormat="1" applyFont="1" applyFill="1" applyBorder="1" applyAlignment="1">
      <alignment horizontal="center" vertical="center" wrapText="1"/>
    </xf>
    <xf numFmtId="44" fontId="15" fillId="13" borderId="74" xfId="0" applyNumberFormat="1" applyFont="1" applyFill="1" applyBorder="1" applyAlignment="1">
      <alignment horizontal="center" vertical="center" wrapText="1"/>
    </xf>
    <xf numFmtId="44" fontId="15" fillId="13" borderId="73" xfId="0" applyNumberFormat="1" applyFont="1" applyFill="1" applyBorder="1" applyAlignment="1">
      <alignment horizontal="center" vertical="center" wrapText="1"/>
    </xf>
    <xf numFmtId="164" fontId="17" fillId="10" borderId="118" xfId="0" applyNumberFormat="1" applyFont="1" applyFill="1" applyBorder="1" applyAlignment="1">
      <alignment vertical="center"/>
    </xf>
    <xf numFmtId="44" fontId="15" fillId="13" borderId="123" xfId="0" applyNumberFormat="1" applyFont="1" applyFill="1" applyBorder="1" applyAlignment="1">
      <alignment horizontal="center" vertical="center" wrapText="1"/>
    </xf>
    <xf numFmtId="44" fontId="15" fillId="13" borderId="124" xfId="0" applyNumberFormat="1" applyFont="1" applyFill="1" applyBorder="1" applyAlignment="1">
      <alignment horizontal="center" vertical="center" wrapText="1"/>
    </xf>
    <xf numFmtId="44" fontId="15" fillId="13" borderId="125" xfId="0" applyNumberFormat="1" applyFont="1" applyFill="1" applyBorder="1" applyAlignment="1">
      <alignment horizontal="center" vertical="center" wrapText="1"/>
    </xf>
    <xf numFmtId="44" fontId="15" fillId="13" borderId="16" xfId="0" applyNumberFormat="1" applyFont="1" applyFill="1" applyBorder="1" applyAlignment="1">
      <alignment horizontal="center" vertical="center" wrapText="1"/>
    </xf>
    <xf numFmtId="44" fontId="15" fillId="13" borderId="128" xfId="0" applyNumberFormat="1" applyFont="1" applyFill="1" applyBorder="1" applyAlignment="1">
      <alignment horizontal="center" vertical="center" wrapText="1"/>
    </xf>
    <xf numFmtId="0" fontId="45" fillId="0" borderId="2" xfId="0" applyFont="1" applyBorder="1" applyAlignment="1">
      <alignment horizontal="center" vertical="center" wrapText="1"/>
    </xf>
    <xf numFmtId="44" fontId="46" fillId="2" borderId="2" xfId="0" applyNumberFormat="1" applyFont="1" applyFill="1" applyBorder="1" applyAlignment="1">
      <alignment horizontal="center" vertical="center" wrapText="1"/>
    </xf>
    <xf numFmtId="0" fontId="45" fillId="0" borderId="1" xfId="0" applyFont="1" applyBorder="1" applyAlignment="1">
      <alignment horizontal="center" vertical="center" wrapText="1"/>
    </xf>
    <xf numFmtId="0" fontId="45" fillId="0" borderId="8" xfId="0" applyFont="1" applyBorder="1" applyAlignment="1">
      <alignment horizontal="center" vertical="center" wrapText="1"/>
    </xf>
    <xf numFmtId="44" fontId="46" fillId="2" borderId="7" xfId="0" applyNumberFormat="1" applyFont="1" applyFill="1" applyBorder="1" applyAlignment="1">
      <alignment horizontal="center" vertical="center" wrapText="1"/>
    </xf>
    <xf numFmtId="44" fontId="46" fillId="2" borderId="1" xfId="0" applyNumberFormat="1" applyFont="1" applyFill="1" applyBorder="1" applyAlignment="1">
      <alignment horizontal="center" vertical="center" wrapText="1"/>
    </xf>
    <xf numFmtId="44" fontId="46" fillId="2" borderId="5" xfId="0" applyNumberFormat="1" applyFont="1" applyFill="1" applyBorder="1" applyAlignment="1">
      <alignment horizontal="center" vertical="center" wrapText="1"/>
    </xf>
    <xf numFmtId="44" fontId="46" fillId="2" borderId="4" xfId="0" applyNumberFormat="1" applyFont="1" applyFill="1" applyBorder="1" applyAlignment="1">
      <alignment horizontal="center" vertical="center" wrapText="1"/>
    </xf>
    <xf numFmtId="44" fontId="46" fillId="2" borderId="8" xfId="0" applyNumberFormat="1" applyFont="1" applyFill="1" applyBorder="1" applyAlignment="1">
      <alignment horizontal="center" vertical="center" wrapText="1"/>
    </xf>
    <xf numFmtId="0" fontId="41" fillId="20" borderId="100" xfId="0" applyFont="1" applyFill="1" applyBorder="1" applyAlignment="1">
      <alignment wrapText="1"/>
    </xf>
    <xf numFmtId="0" fontId="41" fillId="20" borderId="0" xfId="0" applyFont="1" applyFill="1" applyAlignment="1">
      <alignment wrapText="1"/>
    </xf>
    <xf numFmtId="44" fontId="31" fillId="2" borderId="2" xfId="0" applyNumberFormat="1" applyFont="1" applyFill="1" applyBorder="1" applyAlignment="1">
      <alignment horizontal="center" vertical="center" wrapText="1"/>
    </xf>
    <xf numFmtId="0" fontId="31" fillId="0" borderId="2" xfId="0" applyFont="1" applyBorder="1" applyAlignment="1">
      <alignment horizontal="center" vertical="center" wrapText="1"/>
    </xf>
    <xf numFmtId="0" fontId="31" fillId="2" borderId="2" xfId="0" applyFont="1" applyFill="1" applyBorder="1" applyAlignment="1">
      <alignment horizontal="center" vertical="center" wrapText="1"/>
    </xf>
    <xf numFmtId="0" fontId="19" fillId="12" borderId="85" xfId="13" applyBorder="1" applyAlignment="1">
      <alignment horizontal="left"/>
    </xf>
    <xf numFmtId="44" fontId="48" fillId="2" borderId="1" xfId="0" applyNumberFormat="1" applyFont="1" applyFill="1" applyBorder="1" applyAlignment="1">
      <alignment horizontal="center" vertical="top" wrapText="1"/>
    </xf>
    <xf numFmtId="44" fontId="15" fillId="0" borderId="0" xfId="0" applyNumberFormat="1" applyFont="1" applyAlignment="1">
      <alignment horizontal="center" vertical="center" wrapText="1"/>
    </xf>
    <xf numFmtId="0" fontId="51" fillId="0" borderId="46" xfId="9" applyFont="1" applyBorder="1" applyAlignment="1">
      <alignment horizontal="center"/>
    </xf>
    <xf numFmtId="0" fontId="51" fillId="0" borderId="0" xfId="9" applyFont="1" applyBorder="1" applyAlignment="1">
      <alignment horizontal="center"/>
    </xf>
    <xf numFmtId="44" fontId="15" fillId="0" borderId="0" xfId="19" applyNumberFormat="1" applyFont="1" applyFill="1" applyAlignment="1">
      <alignment horizontal="center" vertical="center"/>
    </xf>
    <xf numFmtId="44" fontId="31" fillId="2" borderId="5" xfId="0" applyNumberFormat="1" applyFont="1" applyFill="1" applyBorder="1" applyAlignment="1">
      <alignment horizontal="center" vertical="center" wrapText="1"/>
    </xf>
    <xf numFmtId="44" fontId="16" fillId="2" borderId="5" xfId="0" applyNumberFormat="1" applyFont="1" applyFill="1" applyBorder="1" applyAlignment="1">
      <alignment horizontal="center" vertical="center"/>
    </xf>
    <xf numFmtId="44" fontId="16" fillId="2" borderId="12" xfId="0" applyNumberFormat="1" applyFont="1" applyFill="1" applyBorder="1" applyAlignment="1">
      <alignment horizontal="center" vertical="center"/>
    </xf>
    <xf numFmtId="44" fontId="16" fillId="2" borderId="15" xfId="0" applyNumberFormat="1" applyFont="1" applyFill="1" applyBorder="1" applyAlignment="1">
      <alignment horizontal="center" vertical="center"/>
    </xf>
    <xf numFmtId="0" fontId="20" fillId="0" borderId="0" xfId="0" applyFont="1"/>
    <xf numFmtId="0" fontId="16" fillId="0" borderId="5" xfId="0" applyFont="1" applyBorder="1" applyAlignment="1">
      <alignment horizontal="center" vertical="center" wrapText="1"/>
    </xf>
    <xf numFmtId="44" fontId="16" fillId="2" borderId="8" xfId="0" applyNumberFormat="1" applyFont="1" applyFill="1" applyBorder="1" applyAlignment="1">
      <alignment horizontal="center" vertical="center"/>
    </xf>
    <xf numFmtId="0" fontId="22" fillId="0" borderId="1" xfId="0" applyFont="1" applyBorder="1" applyAlignment="1">
      <alignment horizontal="center" vertical="center" wrapText="1"/>
    </xf>
    <xf numFmtId="0" fontId="45" fillId="0" borderId="0" xfId="0" applyFont="1" applyAlignment="1">
      <alignment horizontal="center" vertical="center" wrapText="1"/>
    </xf>
    <xf numFmtId="0" fontId="46" fillId="2" borderId="0" xfId="0" applyFont="1" applyFill="1" applyAlignment="1">
      <alignment horizontal="center" vertical="center" wrapText="1"/>
    </xf>
    <xf numFmtId="44" fontId="47" fillId="2" borderId="0" xfId="0" applyNumberFormat="1" applyFont="1" applyFill="1" applyAlignment="1">
      <alignment horizontal="center" vertical="center"/>
    </xf>
    <xf numFmtId="0" fontId="47" fillId="0" borderId="0" xfId="0" applyFont="1" applyAlignment="1">
      <alignment horizontal="center" vertical="center" wrapText="1"/>
    </xf>
    <xf numFmtId="0" fontId="22" fillId="0" borderId="2" xfId="0" applyFont="1" applyBorder="1" applyAlignment="1">
      <alignment horizontal="center" vertical="center" wrapText="1"/>
    </xf>
    <xf numFmtId="44" fontId="16" fillId="2" borderId="24" xfId="0" applyNumberFormat="1" applyFont="1" applyFill="1" applyBorder="1" applyAlignment="1">
      <alignment horizontal="center" vertical="center"/>
    </xf>
    <xf numFmtId="44" fontId="22" fillId="2" borderId="8" xfId="0" applyNumberFormat="1" applyFont="1" applyFill="1" applyBorder="1" applyAlignment="1">
      <alignment horizontal="center" vertical="center" wrapText="1"/>
    </xf>
    <xf numFmtId="0" fontId="45" fillId="0" borderId="13" xfId="0" applyFont="1" applyBorder="1" applyAlignment="1">
      <alignment horizontal="center" vertical="center" wrapText="1"/>
    </xf>
    <xf numFmtId="0" fontId="29" fillId="0" borderId="5" xfId="0" applyFont="1" applyBorder="1" applyAlignment="1">
      <alignment horizontal="center" vertical="center" wrapText="1"/>
    </xf>
    <xf numFmtId="44" fontId="20" fillId="2" borderId="1" xfId="1" applyNumberFormat="1" applyFont="1" applyFill="1" applyBorder="1" applyAlignment="1">
      <alignment horizontal="center" vertical="center" wrapText="1"/>
    </xf>
    <xf numFmtId="0" fontId="22" fillId="2" borderId="7" xfId="0" applyFont="1" applyFill="1" applyBorder="1" applyAlignment="1">
      <alignment horizontal="center" vertical="center" wrapText="1"/>
    </xf>
    <xf numFmtId="0" fontId="45" fillId="0" borderId="4" xfId="0" applyFont="1" applyBorder="1" applyAlignment="1">
      <alignment horizontal="center" vertical="center" wrapText="1"/>
    </xf>
    <xf numFmtId="0" fontId="45" fillId="0" borderId="7" xfId="0" applyFont="1" applyBorder="1" applyAlignment="1">
      <alignment horizontal="center" vertical="center" wrapText="1"/>
    </xf>
    <xf numFmtId="0" fontId="16" fillId="0" borderId="13" xfId="0" applyFont="1" applyBorder="1" applyAlignment="1">
      <alignment horizontal="center" vertical="center" wrapText="1"/>
    </xf>
    <xf numFmtId="44" fontId="16" fillId="0" borderId="4" xfId="0" applyNumberFormat="1" applyFont="1" applyBorder="1" applyAlignment="1">
      <alignment horizontal="center" vertical="center"/>
    </xf>
    <xf numFmtId="0" fontId="20" fillId="0" borderId="4" xfId="1" applyFont="1" applyBorder="1" applyAlignment="1">
      <alignment horizontal="center" vertical="center" wrapText="1"/>
    </xf>
    <xf numFmtId="0" fontId="20" fillId="0" borderId="2" xfId="1" applyFont="1" applyBorder="1" applyAlignment="1">
      <alignment horizontal="center" vertical="center" wrapText="1"/>
    </xf>
    <xf numFmtId="0" fontId="20"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2" fillId="2" borderId="5"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15" fillId="2" borderId="7" xfId="0" applyFont="1" applyFill="1" applyBorder="1" applyAlignment="1">
      <alignment horizontal="center" vertical="center"/>
    </xf>
    <xf numFmtId="0" fontId="45" fillId="0" borderId="5" xfId="0" applyFont="1" applyBorder="1" applyAlignment="1">
      <alignment horizontal="center" vertical="center" wrapText="1"/>
    </xf>
    <xf numFmtId="44" fontId="15" fillId="13" borderId="129"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0" fillId="2" borderId="5" xfId="1" applyFont="1" applyFill="1" applyBorder="1" applyAlignment="1">
      <alignment horizontal="center" vertical="center" wrapText="1"/>
    </xf>
    <xf numFmtId="44" fontId="15" fillId="13" borderId="55" xfId="0" applyNumberFormat="1" applyFont="1" applyFill="1" applyBorder="1" applyAlignment="1">
      <alignment horizontal="center" vertical="center" wrapText="1"/>
    </xf>
    <xf numFmtId="0" fontId="20" fillId="0" borderId="5" xfId="1" applyFont="1" applyBorder="1" applyAlignment="1">
      <alignment horizontal="center" vertical="center" wrapText="1"/>
    </xf>
    <xf numFmtId="44" fontId="15" fillId="13" borderId="6" xfId="0" applyNumberFormat="1" applyFont="1" applyFill="1" applyBorder="1" applyAlignment="1">
      <alignment horizontal="center" vertical="center" wrapText="1"/>
    </xf>
    <xf numFmtId="44" fontId="15" fillId="13" borderId="21" xfId="0" applyNumberFormat="1" applyFont="1" applyFill="1" applyBorder="1" applyAlignment="1">
      <alignment horizontal="center" vertical="center" wrapText="1"/>
    </xf>
    <xf numFmtId="9" fontId="23" fillId="13" borderId="141" xfId="12" applyFont="1" applyFill="1" applyBorder="1" applyAlignment="1">
      <alignment horizontal="center" vertical="center"/>
    </xf>
    <xf numFmtId="0" fontId="0" fillId="2" borderId="32" xfId="0" applyFill="1" applyBorder="1"/>
    <xf numFmtId="0" fontId="0" fillId="2" borderId="0" xfId="0" applyFill="1"/>
    <xf numFmtId="44" fontId="15" fillId="13" borderId="49" xfId="0" applyNumberFormat="1" applyFont="1" applyFill="1" applyBorder="1" applyAlignment="1">
      <alignment horizontal="center" vertical="center" wrapText="1"/>
    </xf>
    <xf numFmtId="0" fontId="19" fillId="2" borderId="0" xfId="13" applyFill="1" applyBorder="1" applyAlignment="1">
      <alignment horizontal="left"/>
    </xf>
    <xf numFmtId="0" fontId="5" fillId="2" borderId="0" xfId="10" applyFont="1" applyFill="1" applyBorder="1"/>
    <xf numFmtId="0" fontId="15" fillId="2" borderId="32" xfId="0" applyFont="1" applyFill="1" applyBorder="1" applyAlignment="1">
      <alignment horizontal="left" vertical="center"/>
    </xf>
    <xf numFmtId="164" fontId="15" fillId="2" borderId="0" xfId="0" applyNumberFormat="1" applyFont="1" applyFill="1" applyAlignment="1">
      <alignment horizontal="left"/>
    </xf>
    <xf numFmtId="0" fontId="15" fillId="2" borderId="0" xfId="0" applyFont="1" applyFill="1" applyAlignment="1">
      <alignment horizontal="left" vertical="center"/>
    </xf>
    <xf numFmtId="2" fontId="15" fillId="2" borderId="0" xfId="0" applyNumberFormat="1" applyFont="1" applyFill="1" applyAlignment="1">
      <alignment horizontal="left"/>
    </xf>
    <xf numFmtId="164" fontId="15" fillId="2" borderId="36" xfId="0" applyNumberFormat="1" applyFont="1" applyFill="1" applyBorder="1" applyAlignment="1">
      <alignment horizontal="left"/>
    </xf>
    <xf numFmtId="0" fontId="5" fillId="2" borderId="32" xfId="10" applyFont="1" applyFill="1" applyBorder="1"/>
    <xf numFmtId="2" fontId="15" fillId="2" borderId="36" xfId="0" applyNumberFormat="1" applyFont="1" applyFill="1" applyBorder="1" applyAlignment="1">
      <alignment horizontal="left"/>
    </xf>
    <xf numFmtId="0" fontId="0" fillId="2" borderId="38" xfId="0" applyFill="1" applyBorder="1"/>
    <xf numFmtId="0" fontId="0" fillId="2" borderId="34" xfId="0" applyFill="1" applyBorder="1"/>
    <xf numFmtId="0" fontId="5" fillId="2" borderId="33" xfId="10" applyFont="1" applyFill="1" applyBorder="1"/>
    <xf numFmtId="0" fontId="0" fillId="2" borderId="35" xfId="0" applyFill="1" applyBorder="1"/>
    <xf numFmtId="0" fontId="0" fillId="2" borderId="27" xfId="0" applyFill="1" applyBorder="1"/>
    <xf numFmtId="0" fontId="0" fillId="2" borderId="25" xfId="0" applyFill="1" applyBorder="1"/>
    <xf numFmtId="0" fontId="7" fillId="2" borderId="97" xfId="10" applyFill="1" applyBorder="1"/>
    <xf numFmtId="0" fontId="0" fillId="2" borderId="97" xfId="0" applyFill="1" applyBorder="1"/>
    <xf numFmtId="0" fontId="0" fillId="2" borderId="103" xfId="0" applyFill="1" applyBorder="1"/>
    <xf numFmtId="0" fontId="7" fillId="2" borderId="25" xfId="10" applyFill="1" applyBorder="1"/>
    <xf numFmtId="0" fontId="15" fillId="2" borderId="100" xfId="0" applyFont="1" applyFill="1" applyBorder="1" applyAlignment="1">
      <alignment horizontal="left" vertical="center"/>
    </xf>
    <xf numFmtId="164" fontId="15" fillId="2" borderId="85" xfId="0" applyNumberFormat="1" applyFont="1" applyFill="1" applyBorder="1" applyAlignment="1">
      <alignment horizontal="left"/>
    </xf>
    <xf numFmtId="2" fontId="15" fillId="2" borderId="85" xfId="0" applyNumberFormat="1" applyFont="1" applyFill="1" applyBorder="1" applyAlignment="1">
      <alignment horizontal="left"/>
    </xf>
    <xf numFmtId="0" fontId="0" fillId="2" borderId="100" xfId="0" applyFill="1" applyBorder="1"/>
    <xf numFmtId="0" fontId="0" fillId="2" borderId="85" xfId="0" applyFill="1" applyBorder="1"/>
    <xf numFmtId="0" fontId="0" fillId="2" borderId="95" xfId="0" applyFill="1" applyBorder="1"/>
    <xf numFmtId="0" fontId="0" fillId="2" borderId="96" xfId="0" applyFill="1" applyBorder="1"/>
    <xf numFmtId="0" fontId="0" fillId="2" borderId="106" xfId="0" applyFill="1" applyBorder="1"/>
    <xf numFmtId="0" fontId="5" fillId="21" borderId="98" xfId="10" applyFont="1" applyFill="1" applyBorder="1"/>
    <xf numFmtId="0" fontId="7" fillId="21" borderId="97" xfId="10" applyFill="1" applyBorder="1"/>
    <xf numFmtId="0" fontId="5" fillId="21" borderId="25" xfId="10" applyFont="1" applyFill="1" applyBorder="1"/>
    <xf numFmtId="0" fontId="5" fillId="21" borderId="33" xfId="10" applyFont="1" applyFill="1" applyBorder="1"/>
    <xf numFmtId="0" fontId="0" fillId="21" borderId="35" xfId="0" applyFill="1" applyBorder="1"/>
    <xf numFmtId="0" fontId="5" fillId="21" borderId="32" xfId="10" applyFont="1" applyFill="1" applyBorder="1"/>
    <xf numFmtId="0" fontId="0" fillId="21" borderId="36" xfId="0" applyFill="1" applyBorder="1"/>
    <xf numFmtId="0" fontId="54" fillId="0" borderId="1" xfId="0" applyFont="1" applyBorder="1" applyAlignment="1">
      <alignment horizontal="center" vertical="center" wrapText="1"/>
    </xf>
    <xf numFmtId="0" fontId="15" fillId="2" borderId="0" xfId="0" applyFont="1" applyFill="1" applyAlignment="1">
      <alignment horizontal="center"/>
    </xf>
    <xf numFmtId="0" fontId="5" fillId="22" borderId="33" xfId="10" applyFont="1" applyFill="1" applyBorder="1"/>
    <xf numFmtId="44" fontId="15" fillId="13" borderId="67" xfId="0" applyNumberFormat="1" applyFont="1" applyFill="1" applyBorder="1" applyAlignment="1">
      <alignment horizontal="center" vertical="center" wrapText="1"/>
    </xf>
    <xf numFmtId="44" fontId="15" fillId="13" borderId="144" xfId="0" applyNumberFormat="1" applyFont="1" applyFill="1" applyBorder="1" applyAlignment="1">
      <alignment horizontal="center" vertical="center" wrapText="1"/>
    </xf>
    <xf numFmtId="44" fontId="15" fillId="13" borderId="72" xfId="0" applyNumberFormat="1" applyFont="1" applyFill="1" applyBorder="1" applyAlignment="1">
      <alignment horizontal="center" vertical="center" wrapText="1"/>
    </xf>
    <xf numFmtId="44" fontId="15" fillId="13" borderId="10" xfId="0" applyNumberFormat="1" applyFont="1" applyFill="1" applyBorder="1" applyAlignment="1">
      <alignment horizontal="center" vertical="center" wrapText="1"/>
    </xf>
    <xf numFmtId="44" fontId="32" fillId="2" borderId="5" xfId="0" applyNumberFormat="1" applyFont="1" applyFill="1" applyBorder="1" applyAlignment="1">
      <alignment horizontal="center" vertical="center"/>
    </xf>
    <xf numFmtId="44" fontId="16" fillId="2" borderId="7" xfId="0" applyNumberFormat="1" applyFont="1" applyFill="1" applyBorder="1" applyAlignment="1">
      <alignment horizontal="center" vertical="center"/>
    </xf>
    <xf numFmtId="44" fontId="31" fillId="2" borderId="7" xfId="0" applyNumberFormat="1" applyFont="1" applyFill="1" applyBorder="1" applyAlignment="1">
      <alignment horizontal="center" vertical="center" wrapText="1"/>
    </xf>
    <xf numFmtId="44" fontId="31" fillId="2" borderId="1" xfId="0" applyNumberFormat="1" applyFont="1" applyFill="1" applyBorder="1" applyAlignment="1">
      <alignment horizontal="center" vertical="center" wrapText="1"/>
    </xf>
    <xf numFmtId="44" fontId="31" fillId="2" borderId="13" xfId="0" applyNumberFormat="1" applyFont="1" applyFill="1" applyBorder="1" applyAlignment="1">
      <alignment horizontal="center" vertical="center" wrapText="1"/>
    </xf>
    <xf numFmtId="0" fontId="16" fillId="0" borderId="8" xfId="0" applyFont="1" applyBorder="1" applyAlignment="1">
      <alignment horizontal="center" vertical="center" wrapText="1"/>
    </xf>
    <xf numFmtId="9" fontId="23" fillId="13" borderId="17" xfId="12" applyFont="1" applyFill="1" applyBorder="1" applyAlignment="1">
      <alignment horizontal="center" vertical="center"/>
    </xf>
    <xf numFmtId="44" fontId="15" fillId="13" borderId="31" xfId="0" applyNumberFormat="1" applyFont="1" applyFill="1" applyBorder="1" applyAlignment="1">
      <alignment horizontal="center" vertical="center" wrapText="1"/>
    </xf>
    <xf numFmtId="44" fontId="15" fillId="13" borderId="32" xfId="0" applyNumberFormat="1" applyFont="1" applyFill="1" applyBorder="1" applyAlignment="1">
      <alignment horizontal="center" vertical="center" wrapText="1"/>
    </xf>
    <xf numFmtId="44" fontId="16" fillId="2" borderId="18" xfId="0" applyNumberFormat="1" applyFont="1" applyFill="1" applyBorder="1" applyAlignment="1">
      <alignment horizontal="center" vertical="center"/>
    </xf>
    <xf numFmtId="0" fontId="55" fillId="0" borderId="1" xfId="0" applyFont="1" applyBorder="1" applyAlignment="1">
      <alignment horizontal="center" vertical="center" wrapText="1"/>
    </xf>
    <xf numFmtId="44" fontId="31" fillId="2" borderId="8" xfId="0" applyNumberFormat="1" applyFont="1" applyFill="1" applyBorder="1" applyAlignment="1">
      <alignment horizontal="center" vertical="center" wrapText="1"/>
    </xf>
    <xf numFmtId="0" fontId="55" fillId="0" borderId="4"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8" xfId="0" applyFont="1" applyBorder="1" applyAlignment="1">
      <alignment horizontal="center" vertical="center" wrapText="1"/>
    </xf>
    <xf numFmtId="44" fontId="15" fillId="2" borderId="1" xfId="0" applyNumberFormat="1" applyFont="1" applyFill="1" applyBorder="1" applyAlignment="1">
      <alignment horizontal="center" vertical="center"/>
    </xf>
    <xf numFmtId="0" fontId="56" fillId="0" borderId="8" xfId="1" applyFont="1" applyBorder="1" applyAlignment="1">
      <alignment horizontal="center" vertical="center" wrapText="1"/>
    </xf>
    <xf numFmtId="0" fontId="20" fillId="2" borderId="1" xfId="1" applyFont="1" applyFill="1" applyBorder="1" applyAlignment="1">
      <alignment horizontal="center" vertical="center" wrapText="1"/>
    </xf>
    <xf numFmtId="44" fontId="16" fillId="2" borderId="13" xfId="6" applyNumberFormat="1" applyFont="1" applyFill="1" applyBorder="1" applyAlignment="1">
      <alignment horizontal="center" vertical="center" wrapText="1"/>
    </xf>
    <xf numFmtId="0" fontId="20" fillId="2" borderId="127" xfId="1" applyFont="1" applyFill="1" applyBorder="1" applyAlignment="1">
      <alignment horizontal="center" vertical="center" wrapText="1"/>
    </xf>
    <xf numFmtId="0" fontId="16" fillId="2" borderId="13" xfId="6" applyFont="1" applyFill="1" applyBorder="1" applyAlignment="1">
      <alignment horizontal="center" vertical="center" wrapText="1"/>
    </xf>
    <xf numFmtId="0" fontId="16" fillId="2" borderId="0" xfId="6" applyFont="1" applyFill="1" applyBorder="1" applyAlignment="1">
      <alignment horizontal="center" vertical="center" wrapText="1"/>
    </xf>
    <xf numFmtId="0" fontId="20" fillId="2" borderId="0" xfId="1" applyFont="1" applyFill="1" applyBorder="1" applyAlignment="1">
      <alignment horizontal="center" vertical="center" wrapText="1"/>
    </xf>
    <xf numFmtId="0" fontId="53" fillId="0" borderId="2" xfId="0" applyFont="1" applyBorder="1" applyAlignment="1">
      <alignment horizontal="center" vertical="center" wrapText="1"/>
    </xf>
    <xf numFmtId="44" fontId="15" fillId="13" borderId="40" xfId="0" applyNumberFormat="1" applyFont="1" applyFill="1" applyBorder="1" applyAlignment="1">
      <alignment horizontal="center" vertical="center" wrapText="1"/>
    </xf>
    <xf numFmtId="44" fontId="15" fillId="13" borderId="145" xfId="0" applyNumberFormat="1" applyFont="1" applyFill="1" applyBorder="1" applyAlignment="1">
      <alignment horizontal="center" vertical="center" wrapText="1"/>
    </xf>
    <xf numFmtId="0" fontId="54" fillId="0" borderId="4" xfId="0" applyFont="1" applyBorder="1" applyAlignment="1">
      <alignment horizontal="center" vertical="center" wrapText="1"/>
    </xf>
    <xf numFmtId="0" fontId="16" fillId="0" borderId="51" xfId="0" applyFont="1" applyBorder="1" applyAlignment="1">
      <alignment horizontal="center" vertical="center" wrapText="1"/>
    </xf>
    <xf numFmtId="0" fontId="16" fillId="2" borderId="1" xfId="6" applyFont="1" applyFill="1" applyBorder="1" applyAlignment="1">
      <alignment horizontal="center" vertical="center" wrapText="1"/>
    </xf>
    <xf numFmtId="44" fontId="16" fillId="2" borderId="4" xfId="6" applyNumberFormat="1" applyFont="1" applyFill="1" applyBorder="1" applyAlignment="1">
      <alignment horizontal="center" vertical="center" wrapText="1"/>
    </xf>
    <xf numFmtId="0" fontId="31" fillId="2" borderId="4" xfId="0" applyFont="1" applyFill="1" applyBorder="1" applyAlignment="1">
      <alignment horizontal="center" vertical="center" wrapText="1"/>
    </xf>
    <xf numFmtId="0" fontId="5" fillId="0" borderId="0" xfId="19" applyFont="1" applyFill="1" applyBorder="1" applyAlignment="1">
      <alignment vertical="center"/>
    </xf>
    <xf numFmtId="0" fontId="41" fillId="20" borderId="0" xfId="0" applyFont="1" applyFill="1" applyAlignment="1">
      <alignment horizontal="left" vertical="top" wrapText="1"/>
    </xf>
    <xf numFmtId="0" fontId="41" fillId="20" borderId="0" xfId="0" applyFont="1" applyFill="1" applyAlignment="1">
      <alignment vertical="top" wrapText="1"/>
    </xf>
    <xf numFmtId="0" fontId="5" fillId="2" borderId="25" xfId="10" applyFont="1" applyFill="1" applyBorder="1"/>
    <xf numFmtId="0" fontId="55" fillId="0" borderId="5" xfId="0" applyFont="1" applyBorder="1" applyAlignment="1">
      <alignment horizontal="center" vertical="center" wrapText="1"/>
    </xf>
    <xf numFmtId="0" fontId="16" fillId="0" borderId="7" xfId="0" applyFont="1" applyBorder="1" applyAlignment="1">
      <alignment horizontal="center" vertical="center" wrapText="1"/>
    </xf>
    <xf numFmtId="44" fontId="15" fillId="13" borderId="142" xfId="0" applyNumberFormat="1" applyFont="1" applyFill="1" applyBorder="1" applyAlignment="1">
      <alignment horizontal="center" vertical="center" wrapText="1"/>
    </xf>
    <xf numFmtId="0" fontId="56" fillId="0" borderId="1" xfId="1" applyFont="1" applyBorder="1" applyAlignment="1">
      <alignment horizontal="center" vertical="center" wrapText="1"/>
    </xf>
    <xf numFmtId="44" fontId="3" fillId="2" borderId="2" xfId="0" applyNumberFormat="1" applyFont="1" applyFill="1" applyBorder="1" applyAlignment="1">
      <alignment horizontal="center" vertical="center" wrapText="1"/>
    </xf>
    <xf numFmtId="44"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44" fontId="3" fillId="2"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57" fillId="0" borderId="4" xfId="1" applyFont="1" applyBorder="1" applyAlignment="1">
      <alignment horizontal="center" vertical="center" wrapText="1"/>
    </xf>
    <xf numFmtId="0" fontId="57" fillId="0" borderId="13" xfId="1" applyFont="1" applyBorder="1" applyAlignment="1">
      <alignment horizontal="center" vertical="center" wrapText="1"/>
    </xf>
    <xf numFmtId="44" fontId="20" fillId="2" borderId="2"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44" fontId="20" fillId="2" borderId="2"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20" fillId="2" borderId="8" xfId="0" applyFont="1" applyFill="1" applyBorder="1" applyAlignment="1">
      <alignment horizontal="center" vertical="center" wrapText="1"/>
    </xf>
    <xf numFmtId="44" fontId="15" fillId="13" borderId="160" xfId="0" applyNumberFormat="1" applyFont="1" applyFill="1" applyBorder="1" applyAlignment="1">
      <alignment horizontal="center" vertical="center" wrapText="1"/>
    </xf>
    <xf numFmtId="44" fontId="20" fillId="2" borderId="1" xfId="0" applyNumberFormat="1" applyFont="1" applyFill="1" applyBorder="1" applyAlignment="1">
      <alignment horizontal="center" vertical="center"/>
    </xf>
    <xf numFmtId="0" fontId="20" fillId="2" borderId="4" xfId="0" applyFont="1" applyFill="1" applyBorder="1" applyAlignment="1">
      <alignment horizontal="center" vertical="center" wrapText="1"/>
    </xf>
    <xf numFmtId="44" fontId="46" fillId="2" borderId="13" xfId="0" applyNumberFormat="1" applyFont="1" applyFill="1" applyBorder="1" applyAlignment="1">
      <alignment horizontal="center" vertical="center" wrapText="1"/>
    </xf>
    <xf numFmtId="0" fontId="2" fillId="0" borderId="4" xfId="1" applyBorder="1" applyAlignment="1">
      <alignment horizontal="center" vertical="center" wrapText="1"/>
    </xf>
    <xf numFmtId="0" fontId="2" fillId="0" borderId="1" xfId="1" applyBorder="1" applyAlignment="1">
      <alignment horizontal="center" vertical="center" wrapText="1"/>
    </xf>
    <xf numFmtId="44" fontId="15" fillId="13" borderId="168" xfId="0" applyNumberFormat="1" applyFont="1" applyFill="1" applyBorder="1" applyAlignment="1">
      <alignment horizontal="center" vertical="center" wrapText="1"/>
    </xf>
    <xf numFmtId="0" fontId="22" fillId="0" borderId="52" xfId="0" applyFont="1" applyBorder="1" applyAlignment="1">
      <alignment horizontal="center" vertical="center" wrapText="1"/>
    </xf>
    <xf numFmtId="9" fontId="52" fillId="13" borderId="17" xfId="12" applyFont="1" applyFill="1" applyBorder="1" applyAlignment="1">
      <alignment horizontal="center" vertical="center"/>
    </xf>
    <xf numFmtId="0" fontId="15" fillId="0" borderId="100" xfId="0" applyFont="1" applyBorder="1" applyAlignment="1">
      <alignment horizontal="left" vertical="center"/>
    </xf>
    <xf numFmtId="0" fontId="19" fillId="0" borderId="0" xfId="13" applyFill="1" applyBorder="1" applyAlignment="1">
      <alignment horizontal="left"/>
    </xf>
    <xf numFmtId="0" fontId="0" fillId="0" borderId="100" xfId="0" applyBorder="1"/>
    <xf numFmtId="0" fontId="5" fillId="0" borderId="100" xfId="10" applyFont="1" applyFill="1" applyBorder="1"/>
    <xf numFmtId="0" fontId="22" fillId="2" borderId="12" xfId="0" applyFont="1" applyFill="1" applyBorder="1" applyAlignment="1">
      <alignment horizontal="center" vertical="center" wrapText="1"/>
    </xf>
    <xf numFmtId="9" fontId="23" fillId="13" borderId="20" xfId="12" applyFont="1" applyFill="1" applyBorder="1" applyAlignment="1">
      <alignment horizontal="center" vertical="center"/>
    </xf>
    <xf numFmtId="0" fontId="15" fillId="2" borderId="37" xfId="0" applyFont="1" applyFill="1" applyBorder="1" applyAlignment="1">
      <alignment horizontal="center" vertical="center"/>
    </xf>
    <xf numFmtId="0" fontId="60" fillId="0" borderId="32" xfId="10" applyFont="1" applyFill="1" applyBorder="1"/>
    <xf numFmtId="0" fontId="61" fillId="0" borderId="0" xfId="10" applyFont="1" applyFill="1" applyBorder="1"/>
    <xf numFmtId="0" fontId="61" fillId="0" borderId="0" xfId="0" applyFont="1"/>
    <xf numFmtId="0" fontId="62" fillId="0" borderId="0" xfId="0" applyFont="1" applyAlignment="1">
      <alignment horizontal="center" vertical="center"/>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center"/>
    </xf>
    <xf numFmtId="44" fontId="62" fillId="0" borderId="0" xfId="0" applyNumberFormat="1" applyFont="1" applyAlignment="1">
      <alignment horizontal="center" vertical="center"/>
    </xf>
    <xf numFmtId="44" fontId="62" fillId="0" borderId="0" xfId="0" applyNumberFormat="1" applyFont="1" applyAlignment="1">
      <alignment horizontal="center" vertical="center" wrapText="1"/>
    </xf>
    <xf numFmtId="44" fontId="61" fillId="0" borderId="0" xfId="0" applyNumberFormat="1" applyFont="1" applyAlignment="1">
      <alignment horizontal="center" vertical="center"/>
    </xf>
    <xf numFmtId="0" fontId="49" fillId="0" borderId="2" xfId="0" applyFont="1" applyBorder="1" applyAlignment="1">
      <alignment horizontal="center" vertical="center" wrapText="1"/>
    </xf>
    <xf numFmtId="44" fontId="66" fillId="2" borderId="2" xfId="0" applyNumberFormat="1" applyFont="1" applyFill="1" applyBorder="1" applyAlignment="1">
      <alignment horizontal="center" vertical="center" wrapText="1"/>
    </xf>
    <xf numFmtId="0" fontId="67" fillId="0" borderId="2" xfId="0" applyFont="1" applyBorder="1" applyAlignment="1">
      <alignment horizontal="center" vertical="center" wrapText="1"/>
    </xf>
    <xf numFmtId="44" fontId="67" fillId="2" borderId="2" xfId="0" applyNumberFormat="1" applyFont="1" applyFill="1" applyBorder="1" applyAlignment="1">
      <alignment horizontal="center" vertical="center"/>
    </xf>
    <xf numFmtId="44" fontId="68" fillId="13" borderId="117" xfId="0" applyNumberFormat="1" applyFont="1" applyFill="1" applyBorder="1" applyAlignment="1">
      <alignment horizontal="center" vertical="center" wrapText="1"/>
    </xf>
    <xf numFmtId="0" fontId="70" fillId="0" borderId="5" xfId="0" applyFont="1" applyBorder="1" applyAlignment="1">
      <alignment horizontal="center" vertical="center" wrapText="1"/>
    </xf>
    <xf numFmtId="44" fontId="66" fillId="0" borderId="1" xfId="0" applyNumberFormat="1" applyFont="1" applyBorder="1" applyAlignment="1">
      <alignment horizontal="center" vertical="center"/>
    </xf>
    <xf numFmtId="44" fontId="68" fillId="13" borderId="16" xfId="0" applyNumberFormat="1" applyFont="1" applyFill="1" applyBorder="1" applyAlignment="1">
      <alignment horizontal="center" vertical="center" wrapText="1"/>
    </xf>
    <xf numFmtId="0" fontId="64" fillId="0" borderId="1" xfId="0" applyFont="1" applyBorder="1" applyAlignment="1">
      <alignment horizontal="center" vertical="center" wrapText="1"/>
    </xf>
    <xf numFmtId="44" fontId="66" fillId="0" borderId="4" xfId="0" applyNumberFormat="1" applyFont="1" applyBorder="1" applyAlignment="1">
      <alignment horizontal="center" vertical="center"/>
    </xf>
    <xf numFmtId="44" fontId="68" fillId="13" borderId="39" xfId="0" applyNumberFormat="1" applyFont="1" applyFill="1" applyBorder="1" applyAlignment="1">
      <alignment horizontal="center" vertical="center" wrapText="1"/>
    </xf>
    <xf numFmtId="9" fontId="69" fillId="13" borderId="17" xfId="12" applyFont="1" applyFill="1" applyBorder="1" applyAlignment="1">
      <alignment horizontal="center" vertical="center"/>
    </xf>
    <xf numFmtId="0" fontId="70" fillId="0" borderId="4" xfId="0" applyFont="1" applyBorder="1" applyAlignment="1">
      <alignment horizontal="center" vertical="center" wrapText="1"/>
    </xf>
    <xf numFmtId="44" fontId="66" fillId="2" borderId="4" xfId="0" applyNumberFormat="1" applyFont="1" applyFill="1" applyBorder="1" applyAlignment="1">
      <alignment horizontal="center" vertical="center"/>
    </xf>
    <xf numFmtId="44" fontId="61" fillId="0" borderId="138" xfId="0" applyNumberFormat="1" applyFont="1" applyBorder="1" applyAlignment="1">
      <alignment horizontal="center" vertical="center" wrapText="1"/>
    </xf>
    <xf numFmtId="44" fontId="66" fillId="2" borderId="5" xfId="0" applyNumberFormat="1" applyFont="1" applyFill="1" applyBorder="1" applyAlignment="1">
      <alignment horizontal="center" vertical="center" wrapText="1"/>
    </xf>
    <xf numFmtId="44" fontId="61" fillId="0" borderId="4" xfId="0" applyNumberFormat="1" applyFont="1" applyBorder="1" applyAlignment="1">
      <alignment horizontal="center" vertical="center" wrapText="1"/>
    </xf>
    <xf numFmtId="44" fontId="66" fillId="0" borderId="5" xfId="0" applyNumberFormat="1" applyFont="1" applyBorder="1" applyAlignment="1">
      <alignment horizontal="center" vertical="center"/>
    </xf>
    <xf numFmtId="44" fontId="61" fillId="0" borderId="13" xfId="0" applyNumberFormat="1" applyFont="1" applyBorder="1" applyAlignment="1">
      <alignment horizontal="center" vertical="center" wrapText="1"/>
    </xf>
    <xf numFmtId="44" fontId="66" fillId="0" borderId="13" xfId="0" applyNumberFormat="1" applyFont="1" applyBorder="1" applyAlignment="1">
      <alignment horizontal="center" vertical="center"/>
    </xf>
    <xf numFmtId="44" fontId="68" fillId="13" borderId="145" xfId="0" applyNumberFormat="1" applyFont="1" applyFill="1" applyBorder="1" applyAlignment="1">
      <alignment horizontal="center" vertical="center" wrapText="1"/>
    </xf>
    <xf numFmtId="44" fontId="72" fillId="13" borderId="48" xfId="0" applyNumberFormat="1" applyFont="1" applyFill="1" applyBorder="1" applyAlignment="1">
      <alignment horizontal="left" vertical="center" wrapText="1"/>
    </xf>
    <xf numFmtId="0" fontId="49" fillId="0" borderId="7" xfId="0" applyFont="1" applyBorder="1" applyAlignment="1">
      <alignment horizontal="center" vertical="center" wrapText="1"/>
    </xf>
    <xf numFmtId="44" fontId="66" fillId="2" borderId="7" xfId="0" applyNumberFormat="1" applyFont="1" applyFill="1" applyBorder="1" applyAlignment="1">
      <alignment horizontal="center" vertical="center" wrapText="1"/>
    </xf>
    <xf numFmtId="0" fontId="67" fillId="0" borderId="8" xfId="0" applyFont="1" applyBorder="1" applyAlignment="1">
      <alignment horizontal="center" vertical="center" wrapText="1"/>
    </xf>
    <xf numFmtId="44" fontId="67" fillId="2" borderId="1" xfId="0" applyNumberFormat="1" applyFont="1" applyFill="1" applyBorder="1" applyAlignment="1">
      <alignment horizontal="center" vertical="center"/>
    </xf>
    <xf numFmtId="44" fontId="68" fillId="13" borderId="33" xfId="0" applyNumberFormat="1" applyFont="1" applyFill="1" applyBorder="1" applyAlignment="1">
      <alignment horizontal="center" vertical="center" wrapText="1"/>
    </xf>
    <xf numFmtId="44" fontId="68" fillId="13" borderId="31" xfId="0" applyNumberFormat="1" applyFont="1" applyFill="1" applyBorder="1" applyAlignment="1">
      <alignment horizontal="center" vertical="center" wrapText="1"/>
    </xf>
    <xf numFmtId="0" fontId="49" fillId="0" borderId="1" xfId="0" applyFont="1" applyBorder="1" applyAlignment="1">
      <alignment horizontal="center" vertical="center" wrapText="1"/>
    </xf>
    <xf numFmtId="44" fontId="66" fillId="2" borderId="1" xfId="0" applyNumberFormat="1" applyFont="1" applyFill="1" applyBorder="1" applyAlignment="1">
      <alignment horizontal="center" vertical="center" wrapText="1"/>
    </xf>
    <xf numFmtId="44" fontId="61" fillId="0" borderId="1" xfId="0" applyNumberFormat="1" applyFont="1" applyBorder="1" applyAlignment="1">
      <alignment horizontal="center" vertical="center" wrapText="1"/>
    </xf>
    <xf numFmtId="44" fontId="61" fillId="0" borderId="1" xfId="0" applyNumberFormat="1" applyFont="1" applyBorder="1" applyAlignment="1">
      <alignment horizontal="center" vertical="center"/>
    </xf>
    <xf numFmtId="44" fontId="61" fillId="0" borderId="4" xfId="0" applyNumberFormat="1" applyFont="1" applyBorder="1" applyAlignment="1">
      <alignment horizontal="center" vertical="center"/>
    </xf>
    <xf numFmtId="44" fontId="68" fillId="13" borderId="32" xfId="0" applyNumberFormat="1" applyFont="1" applyFill="1" applyBorder="1" applyAlignment="1">
      <alignment horizontal="center" vertical="center" wrapText="1"/>
    </xf>
    <xf numFmtId="0" fontId="73" fillId="0" borderId="61" xfId="0" applyFont="1" applyBorder="1" applyAlignment="1">
      <alignment horizontal="center" vertical="center" wrapText="1"/>
    </xf>
    <xf numFmtId="44" fontId="66" fillId="2" borderId="61" xfId="0" applyNumberFormat="1" applyFont="1" applyFill="1" applyBorder="1" applyAlignment="1">
      <alignment horizontal="center" vertical="center" wrapText="1"/>
    </xf>
    <xf numFmtId="0" fontId="66" fillId="0" borderId="61" xfId="0" applyFont="1" applyBorder="1" applyAlignment="1">
      <alignment horizontal="center" vertical="center" wrapText="1"/>
    </xf>
    <xf numFmtId="0" fontId="73" fillId="0" borderId="2" xfId="0" applyFont="1" applyBorder="1" applyAlignment="1">
      <alignment horizontal="center" vertical="center" wrapText="1"/>
    </xf>
    <xf numFmtId="0" fontId="66" fillId="2" borderId="2" xfId="0" applyFont="1" applyFill="1" applyBorder="1" applyAlignment="1">
      <alignment horizontal="center" vertical="center" wrapText="1"/>
    </xf>
    <xf numFmtId="0" fontId="74" fillId="0" borderId="2" xfId="0" applyFont="1" applyBorder="1" applyAlignment="1">
      <alignment horizontal="center" vertical="center" wrapText="1"/>
    </xf>
    <xf numFmtId="44" fontId="66" fillId="0" borderId="18" xfId="0" applyNumberFormat="1" applyFont="1" applyBorder="1" applyAlignment="1">
      <alignment horizontal="center" vertical="center"/>
    </xf>
    <xf numFmtId="44" fontId="61" fillId="0" borderId="17" xfId="0" applyNumberFormat="1" applyFont="1" applyBorder="1" applyAlignment="1">
      <alignment horizontal="center" vertical="center" wrapText="1"/>
    </xf>
    <xf numFmtId="0" fontId="50" fillId="0" borderId="1" xfId="0" applyFont="1" applyBorder="1" applyAlignment="1">
      <alignment horizontal="center" vertical="center" textRotation="90"/>
    </xf>
    <xf numFmtId="44" fontId="61" fillId="0" borderId="20" xfId="0" applyNumberFormat="1" applyFont="1" applyBorder="1" applyAlignment="1">
      <alignment horizontal="center" vertical="center"/>
    </xf>
    <xf numFmtId="0" fontId="62" fillId="0" borderId="4" xfId="0" applyFont="1" applyBorder="1" applyAlignment="1">
      <alignment horizontal="center" vertical="center" wrapText="1"/>
    </xf>
    <xf numFmtId="44" fontId="61" fillId="0" borderId="13" xfId="0" applyNumberFormat="1" applyFont="1" applyBorder="1" applyAlignment="1">
      <alignment horizontal="center" vertical="center"/>
    </xf>
    <xf numFmtId="9" fontId="69" fillId="13" borderId="57" xfId="12" applyFont="1" applyFill="1" applyBorder="1" applyAlignment="1">
      <alignment horizontal="center" vertical="center"/>
    </xf>
    <xf numFmtId="0" fontId="75" fillId="0" borderId="8" xfId="0" applyFont="1" applyBorder="1" applyAlignment="1">
      <alignment horizontal="center" vertical="center" wrapText="1"/>
    </xf>
    <xf numFmtId="0" fontId="64" fillId="0" borderId="8" xfId="0" applyFont="1" applyBorder="1" applyAlignment="1">
      <alignment horizontal="center" vertical="center" wrapText="1"/>
    </xf>
    <xf numFmtId="0" fontId="64" fillId="0" borderId="4" xfId="0" applyFont="1" applyBorder="1" applyAlignment="1">
      <alignment horizontal="center" vertical="center" wrapText="1"/>
    </xf>
    <xf numFmtId="0" fontId="75" fillId="0" borderId="2" xfId="0" applyFont="1" applyBorder="1" applyAlignment="1">
      <alignment horizontal="center" vertical="center" wrapText="1"/>
    </xf>
    <xf numFmtId="0" fontId="64" fillId="0" borderId="2" xfId="0" applyFont="1" applyBorder="1" applyAlignment="1">
      <alignment horizontal="center" vertical="center" wrapText="1"/>
    </xf>
    <xf numFmtId="44" fontId="64" fillId="2" borderId="154" xfId="0" applyNumberFormat="1" applyFont="1" applyFill="1" applyBorder="1" applyAlignment="1">
      <alignment horizontal="center" vertical="center"/>
    </xf>
    <xf numFmtId="0" fontId="75" fillId="0" borderId="4" xfId="0" applyFont="1" applyBorder="1" applyAlignment="1">
      <alignment horizontal="center" vertical="center" wrapText="1"/>
    </xf>
    <xf numFmtId="44" fontId="64" fillId="2" borderId="4" xfId="0" applyNumberFormat="1" applyFont="1" applyFill="1" applyBorder="1" applyAlignment="1">
      <alignment horizontal="center" vertical="center"/>
    </xf>
    <xf numFmtId="0" fontId="66" fillId="0" borderId="1" xfId="0" applyFont="1" applyBorder="1" applyAlignment="1">
      <alignment horizontal="center" vertical="center" wrapText="1"/>
    </xf>
    <xf numFmtId="44" fontId="66" fillId="0" borderId="154" xfId="0" applyNumberFormat="1" applyFont="1" applyBorder="1" applyAlignment="1">
      <alignment horizontal="center" vertical="center"/>
    </xf>
    <xf numFmtId="0" fontId="73" fillId="2" borderId="1" xfId="0" applyFont="1" applyFill="1" applyBorder="1" applyAlignment="1">
      <alignment horizontal="center" vertical="center" wrapText="1"/>
    </xf>
    <xf numFmtId="0" fontId="74" fillId="0" borderId="1" xfId="0" applyFont="1" applyBorder="1" applyAlignment="1">
      <alignment horizontal="center" vertical="center" wrapText="1"/>
    </xf>
    <xf numFmtId="44" fontId="66" fillId="0" borderId="15" xfId="0" applyNumberFormat="1" applyFont="1" applyBorder="1" applyAlignment="1">
      <alignment horizontal="center" vertical="center"/>
    </xf>
    <xf numFmtId="0" fontId="66" fillId="0" borderId="5" xfId="0" applyFont="1" applyBorder="1" applyAlignment="1">
      <alignment horizontal="center" vertical="center" wrapText="1"/>
    </xf>
    <xf numFmtId="44" fontId="66" fillId="0" borderId="17" xfId="0" applyNumberFormat="1" applyFont="1" applyBorder="1" applyAlignment="1">
      <alignment horizontal="center" vertical="center"/>
    </xf>
    <xf numFmtId="0" fontId="63" fillId="2" borderId="5" xfId="1" applyFont="1" applyFill="1" applyBorder="1" applyAlignment="1">
      <alignment horizontal="center" vertical="center" wrapText="1"/>
    </xf>
    <xf numFmtId="0" fontId="73" fillId="2" borderId="155" xfId="0" applyFont="1" applyFill="1" applyBorder="1" applyAlignment="1">
      <alignment horizontal="center" vertical="center" wrapText="1"/>
    </xf>
    <xf numFmtId="0" fontId="66" fillId="0" borderId="133" xfId="0" applyFont="1" applyBorder="1" applyAlignment="1">
      <alignment horizontal="center" vertical="center" wrapText="1"/>
    </xf>
    <xf numFmtId="0" fontId="66" fillId="0" borderId="152" xfId="0" applyFont="1" applyBorder="1" applyAlignment="1">
      <alignment horizontal="center" vertical="center" wrapText="1"/>
    </xf>
    <xf numFmtId="44" fontId="66" fillId="0" borderId="134" xfId="0" applyNumberFormat="1" applyFont="1" applyBorder="1" applyAlignment="1">
      <alignment horizontal="center" vertical="center"/>
    </xf>
    <xf numFmtId="0" fontId="73" fillId="2" borderId="154" xfId="0" applyFont="1" applyFill="1" applyBorder="1" applyAlignment="1">
      <alignment horizontal="center" vertical="center" wrapText="1"/>
    </xf>
    <xf numFmtId="0" fontId="66" fillId="0" borderId="153" xfId="0" applyFont="1" applyBorder="1" applyAlignment="1">
      <alignment horizontal="center" vertical="center" wrapText="1"/>
    </xf>
    <xf numFmtId="0" fontId="66" fillId="0" borderId="134" xfId="0" applyFont="1" applyBorder="1" applyAlignment="1">
      <alignment horizontal="center" vertical="center" wrapText="1"/>
    </xf>
    <xf numFmtId="44" fontId="66" fillId="0" borderId="61" xfId="0" applyNumberFormat="1" applyFont="1" applyBorder="1" applyAlignment="1">
      <alignment horizontal="center" vertical="center"/>
    </xf>
    <xf numFmtId="44" fontId="68" fillId="13" borderId="151" xfId="0" applyNumberFormat="1" applyFont="1" applyFill="1" applyBorder="1" applyAlignment="1">
      <alignment horizontal="center" vertical="center" wrapText="1"/>
    </xf>
    <xf numFmtId="44" fontId="72" fillId="13" borderId="60" xfId="0" applyNumberFormat="1" applyFont="1" applyFill="1" applyBorder="1" applyAlignment="1">
      <alignment horizontal="left" vertical="center" wrapText="1"/>
    </xf>
    <xf numFmtId="164" fontId="69" fillId="10" borderId="136" xfId="0" applyNumberFormat="1" applyFont="1" applyFill="1" applyBorder="1" applyAlignment="1">
      <alignment horizontal="center" vertical="center"/>
    </xf>
    <xf numFmtId="0" fontId="61" fillId="0" borderId="0" xfId="0" applyFont="1" applyAlignment="1">
      <alignment horizontal="center" vertical="center"/>
    </xf>
    <xf numFmtId="0" fontId="64" fillId="0" borderId="0" xfId="0" applyFont="1" applyAlignment="1">
      <alignment horizontal="center" vertical="center"/>
    </xf>
    <xf numFmtId="0" fontId="62" fillId="2" borderId="0" xfId="0" applyFont="1" applyFill="1" applyAlignment="1">
      <alignment horizontal="center" vertical="center"/>
    </xf>
    <xf numFmtId="0" fontId="61" fillId="0" borderId="0" xfId="0" applyFont="1" applyAlignment="1">
      <alignment vertical="center"/>
    </xf>
    <xf numFmtId="0" fontId="49" fillId="0" borderId="63"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13" xfId="0" applyFont="1" applyBorder="1" applyAlignment="1">
      <alignment horizontal="center" vertical="center" wrapText="1"/>
    </xf>
    <xf numFmtId="0" fontId="67" fillId="0" borderId="1" xfId="0" applyFont="1" applyBorder="1" applyAlignment="1">
      <alignment horizontal="center" vertical="center" wrapText="1"/>
    </xf>
    <xf numFmtId="44" fontId="66" fillId="2" borderId="134" xfId="0" applyNumberFormat="1" applyFont="1" applyFill="1" applyBorder="1" applyAlignment="1">
      <alignment horizontal="center" vertical="center"/>
    </xf>
    <xf numFmtId="44" fontId="70" fillId="0" borderId="1" xfId="0" applyNumberFormat="1" applyFont="1" applyBorder="1" applyAlignment="1">
      <alignment horizontal="center" vertical="center"/>
    </xf>
    <xf numFmtId="9" fontId="69" fillId="13" borderId="141" xfId="12" applyFont="1" applyFill="1" applyBorder="1" applyAlignment="1">
      <alignment horizontal="center" vertical="center"/>
    </xf>
    <xf numFmtId="44" fontId="68" fillId="13" borderId="40" xfId="0" applyNumberFormat="1" applyFont="1" applyFill="1" applyBorder="1" applyAlignment="1">
      <alignment horizontal="center" vertical="center" wrapText="1"/>
    </xf>
    <xf numFmtId="44" fontId="68" fillId="13" borderId="38" xfId="0" applyNumberFormat="1" applyFont="1" applyFill="1" applyBorder="1" applyAlignment="1">
      <alignment horizontal="center" vertical="center" wrapText="1"/>
    </xf>
    <xf numFmtId="44" fontId="64" fillId="2" borderId="20" xfId="0" applyNumberFormat="1" applyFont="1" applyFill="1" applyBorder="1" applyAlignment="1">
      <alignment horizontal="center" vertical="center"/>
    </xf>
    <xf numFmtId="44" fontId="31" fillId="2" borderId="4" xfId="0" applyNumberFormat="1" applyFont="1" applyFill="1" applyBorder="1" applyAlignment="1">
      <alignment horizontal="center" vertical="center" wrapText="1"/>
    </xf>
    <xf numFmtId="0" fontId="20" fillId="2" borderId="5" xfId="0" applyFont="1" applyFill="1" applyBorder="1" applyAlignment="1">
      <alignment horizontal="center" vertical="center" wrapText="1"/>
    </xf>
    <xf numFmtId="44" fontId="20" fillId="2" borderId="5" xfId="0" applyNumberFormat="1" applyFont="1" applyFill="1" applyBorder="1" applyAlignment="1">
      <alignment horizontal="center" vertical="center"/>
    </xf>
    <xf numFmtId="0" fontId="20" fillId="2" borderId="13" xfId="0" applyFont="1" applyFill="1" applyBorder="1" applyAlignment="1">
      <alignment horizontal="center" vertical="center" wrapText="1"/>
    </xf>
    <xf numFmtId="44" fontId="20" fillId="2" borderId="12" xfId="0" applyNumberFormat="1" applyFont="1" applyFill="1" applyBorder="1" applyAlignment="1">
      <alignment horizontal="center" vertical="center"/>
    </xf>
    <xf numFmtId="0" fontId="16" fillId="0" borderId="12" xfId="0" applyFont="1" applyBorder="1" applyAlignment="1">
      <alignment horizontal="center" vertical="center" wrapText="1"/>
    </xf>
    <xf numFmtId="44" fontId="58" fillId="13" borderId="19" xfId="0" applyNumberFormat="1" applyFont="1" applyFill="1" applyBorder="1" applyAlignment="1">
      <alignment horizontal="center" vertical="center" wrapText="1"/>
    </xf>
    <xf numFmtId="44" fontId="20" fillId="2" borderId="4" xfId="0" applyNumberFormat="1" applyFont="1" applyFill="1" applyBorder="1" applyAlignment="1">
      <alignment horizontal="center" vertical="center"/>
    </xf>
    <xf numFmtId="44" fontId="58" fillId="13" borderId="62" xfId="0" applyNumberFormat="1" applyFont="1" applyFill="1" applyBorder="1" applyAlignment="1">
      <alignment horizontal="center" vertical="center" wrapText="1"/>
    </xf>
    <xf numFmtId="44" fontId="20" fillId="2" borderId="8" xfId="0" applyNumberFormat="1" applyFont="1" applyFill="1" applyBorder="1" applyAlignment="1">
      <alignment horizontal="center" vertical="center" wrapText="1"/>
    </xf>
    <xf numFmtId="9" fontId="23" fillId="13" borderId="130" xfId="12" applyFont="1" applyFill="1" applyBorder="1" applyAlignment="1">
      <alignment horizontal="center" vertical="center"/>
    </xf>
    <xf numFmtId="44" fontId="20" fillId="2" borderId="12" xfId="0" applyNumberFormat="1" applyFont="1" applyFill="1" applyBorder="1" applyAlignment="1">
      <alignment horizontal="center" vertical="center" wrapText="1"/>
    </xf>
    <xf numFmtId="44" fontId="15" fillId="13" borderId="140" xfId="0" applyNumberFormat="1" applyFont="1" applyFill="1" applyBorder="1" applyAlignment="1">
      <alignment horizontal="center" vertical="center" wrapText="1"/>
    </xf>
    <xf numFmtId="9" fontId="23" fillId="13" borderId="127" xfId="12" applyFont="1" applyFill="1" applyBorder="1" applyAlignment="1">
      <alignment horizontal="center" vertical="center"/>
    </xf>
    <xf numFmtId="44" fontId="58" fillId="13" borderId="148" xfId="0" applyNumberFormat="1" applyFont="1" applyFill="1" applyBorder="1" applyAlignment="1">
      <alignment horizontal="center" vertical="center" wrapText="1"/>
    </xf>
    <xf numFmtId="0" fontId="77" fillId="13" borderId="19" xfId="0" applyFont="1" applyFill="1" applyBorder="1" applyAlignment="1">
      <alignment horizontal="center" vertical="center" wrapText="1"/>
    </xf>
    <xf numFmtId="44" fontId="58" fillId="13" borderId="173" xfId="0" applyNumberFormat="1" applyFont="1" applyFill="1" applyBorder="1" applyAlignment="1">
      <alignment horizontal="center" vertical="center" wrapText="1"/>
    </xf>
    <xf numFmtId="44" fontId="20" fillId="2" borderId="5" xfId="0" applyNumberFormat="1" applyFont="1" applyFill="1" applyBorder="1" applyAlignment="1">
      <alignment horizontal="center" vertical="center" wrapText="1"/>
    </xf>
    <xf numFmtId="0" fontId="20" fillId="2" borderId="12" xfId="0" applyFont="1" applyFill="1" applyBorder="1" applyAlignment="1">
      <alignment horizontal="center" vertical="center" wrapText="1"/>
    </xf>
    <xf numFmtId="44" fontId="20"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textRotation="90" wrapText="1"/>
    </xf>
    <xf numFmtId="44" fontId="15" fillId="13" borderId="33" xfId="0" applyNumberFormat="1" applyFont="1" applyFill="1" applyBorder="1" applyAlignment="1">
      <alignment horizontal="center" vertical="center" wrapText="1"/>
    </xf>
    <xf numFmtId="0" fontId="77" fillId="13" borderId="47" xfId="0" applyFont="1" applyFill="1" applyBorder="1" applyAlignment="1">
      <alignment horizontal="center" vertical="center" wrapText="1"/>
    </xf>
    <xf numFmtId="0" fontId="64" fillId="2" borderId="12" xfId="0" applyFont="1" applyFill="1" applyBorder="1" applyAlignment="1">
      <alignment horizontal="center" vertical="center" wrapText="1"/>
    </xf>
    <xf numFmtId="9" fontId="78" fillId="13" borderId="18" xfId="12" applyFont="1" applyFill="1" applyBorder="1" applyAlignment="1">
      <alignment horizontal="center" vertical="center"/>
    </xf>
    <xf numFmtId="9" fontId="78" fillId="13" borderId="15" xfId="12" applyFont="1" applyFill="1" applyBorder="1" applyAlignment="1">
      <alignment horizontal="center" vertical="center"/>
    </xf>
    <xf numFmtId="44" fontId="20" fillId="2" borderId="8" xfId="0" applyNumberFormat="1" applyFont="1" applyFill="1" applyBorder="1" applyAlignment="1">
      <alignment horizontal="center" vertical="center"/>
    </xf>
    <xf numFmtId="44" fontId="58" fillId="13" borderId="25" xfId="0" applyNumberFormat="1" applyFont="1" applyFill="1" applyBorder="1" applyAlignment="1">
      <alignment horizontal="center" vertical="center" wrapText="1"/>
    </xf>
    <xf numFmtId="0" fontId="77" fillId="13" borderId="3" xfId="0" applyFont="1" applyFill="1" applyBorder="1" applyAlignment="1">
      <alignment horizontal="center" vertical="center" wrapText="1"/>
    </xf>
    <xf numFmtId="0" fontId="22" fillId="2" borderId="12" xfId="0" applyFont="1" applyFill="1" applyBorder="1" applyAlignment="1">
      <alignment horizontal="center" vertical="center" textRotation="90" wrapText="1"/>
    </xf>
    <xf numFmtId="44" fontId="79" fillId="2" borderId="1" xfId="0" applyNumberFormat="1" applyFont="1" applyFill="1" applyBorder="1" applyAlignment="1">
      <alignment horizontal="center" vertical="center"/>
    </xf>
    <xf numFmtId="0" fontId="56" fillId="0" borderId="12" xfId="1" applyFont="1" applyBorder="1" applyAlignment="1">
      <alignment horizontal="center" vertical="center" wrapText="1"/>
    </xf>
    <xf numFmtId="0" fontId="8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44" fontId="1" fillId="13" borderId="67" xfId="0" applyNumberFormat="1" applyFont="1" applyFill="1" applyBorder="1" applyAlignment="1">
      <alignment horizontal="center" vertical="center" wrapText="1"/>
    </xf>
    <xf numFmtId="0" fontId="82" fillId="0" borderId="2" xfId="0" applyFont="1" applyBorder="1" applyAlignment="1">
      <alignment horizontal="center" vertical="center" wrapText="1"/>
    </xf>
    <xf numFmtId="44" fontId="1" fillId="13" borderId="74" xfId="0" applyNumberFormat="1" applyFont="1" applyFill="1" applyBorder="1" applyAlignment="1">
      <alignment horizontal="center" vertical="center" wrapText="1"/>
    </xf>
    <xf numFmtId="0" fontId="81" fillId="0" borderId="13" xfId="0" applyFont="1" applyBorder="1" applyAlignment="1">
      <alignment horizontal="center" vertical="center" wrapText="1"/>
    </xf>
    <xf numFmtId="0" fontId="82" fillId="0" borderId="13" xfId="0" applyFont="1" applyBorder="1" applyAlignment="1">
      <alignment horizontal="center" vertical="center" wrapText="1"/>
    </xf>
    <xf numFmtId="44" fontId="1" fillId="13" borderId="143" xfId="0" applyNumberFormat="1" applyFont="1" applyFill="1" applyBorder="1" applyAlignment="1">
      <alignment horizontal="center" vertical="center" wrapText="1"/>
    </xf>
    <xf numFmtId="44" fontId="3" fillId="2" borderId="8" xfId="0" applyNumberFormat="1" applyFont="1" applyFill="1" applyBorder="1" applyAlignment="1">
      <alignment horizontal="center" vertical="center" wrapText="1"/>
    </xf>
    <xf numFmtId="0" fontId="20" fillId="0" borderId="8" xfId="0" applyFont="1" applyBorder="1" applyAlignment="1">
      <alignment horizontal="center" vertical="center" wrapText="1"/>
    </xf>
    <xf numFmtId="44" fontId="20" fillId="2" borderId="7" xfId="0" applyNumberFormat="1" applyFont="1" applyFill="1" applyBorder="1" applyAlignment="1">
      <alignment horizontal="center" vertical="center"/>
    </xf>
    <xf numFmtId="44" fontId="5" fillId="14" borderId="110" xfId="0" applyNumberFormat="1" applyFont="1" applyFill="1" applyBorder="1" applyAlignment="1">
      <alignment horizontal="center" vertical="center"/>
    </xf>
    <xf numFmtId="44" fontId="1" fillId="13" borderId="49" xfId="0" applyNumberFormat="1" applyFont="1" applyFill="1" applyBorder="1" applyAlignment="1">
      <alignment horizontal="center" vertical="center" wrapText="1"/>
    </xf>
    <xf numFmtId="0" fontId="80" fillId="0" borderId="1" xfId="0" applyFont="1" applyBorder="1" applyAlignment="1">
      <alignment horizontal="center" vertical="center" wrapText="1"/>
    </xf>
    <xf numFmtId="0" fontId="82" fillId="0" borderId="4" xfId="0" applyFont="1" applyBorder="1" applyAlignment="1">
      <alignment horizontal="center" vertical="center" wrapText="1"/>
    </xf>
    <xf numFmtId="0" fontId="1" fillId="2" borderId="7" xfId="0" applyFont="1" applyFill="1" applyBorder="1" applyAlignment="1">
      <alignment horizontal="center" vertical="center"/>
    </xf>
    <xf numFmtId="0" fontId="82" fillId="0" borderId="7" xfId="0" applyFont="1" applyBorder="1" applyAlignment="1">
      <alignment horizontal="center" vertical="center" wrapText="1"/>
    </xf>
    <xf numFmtId="44" fontId="1" fillId="2" borderId="7" xfId="0" applyNumberFormat="1" applyFont="1" applyFill="1" applyBorder="1" applyAlignment="1">
      <alignment horizontal="center" vertical="center"/>
    </xf>
    <xf numFmtId="44" fontId="20" fillId="2" borderId="2" xfId="0" applyNumberFormat="1" applyFont="1" applyFill="1" applyBorder="1" applyAlignment="1">
      <alignment horizontal="center" vertical="top" wrapText="1"/>
    </xf>
    <xf numFmtId="0" fontId="82" fillId="2" borderId="1" xfId="0" applyFont="1" applyFill="1" applyBorder="1" applyAlignment="1">
      <alignment horizontal="center" vertical="center" wrapText="1"/>
    </xf>
    <xf numFmtId="44" fontId="1" fillId="13" borderId="31" xfId="0" applyNumberFormat="1" applyFont="1" applyFill="1" applyBorder="1" applyAlignment="1">
      <alignment horizontal="center" vertical="center" wrapText="1"/>
    </xf>
    <xf numFmtId="0" fontId="83" fillId="2" borderId="2" xfId="0" applyFont="1" applyFill="1" applyBorder="1" applyAlignment="1">
      <alignment horizontal="center" vertical="center" textRotation="90"/>
    </xf>
    <xf numFmtId="0" fontId="48" fillId="2" borderId="150" xfId="0" applyFont="1" applyFill="1" applyBorder="1" applyAlignment="1">
      <alignment horizontal="center" vertical="center" wrapText="1"/>
    </xf>
    <xf numFmtId="0" fontId="20" fillId="0" borderId="7" xfId="0" applyFont="1" applyBorder="1" applyAlignment="1">
      <alignment horizontal="center" vertical="center" wrapText="1"/>
    </xf>
    <xf numFmtId="44" fontId="1" fillId="13" borderId="149" xfId="0" applyNumberFormat="1" applyFont="1" applyFill="1" applyBorder="1" applyAlignment="1">
      <alignment horizontal="center" vertical="center" wrapText="1"/>
    </xf>
    <xf numFmtId="0" fontId="48" fillId="2" borderId="1" xfId="0" applyFont="1" applyFill="1" applyBorder="1" applyAlignment="1">
      <alignment horizontal="center" vertical="center" wrapText="1"/>
    </xf>
    <xf numFmtId="44" fontId="1" fillId="13" borderId="32" xfId="0" applyNumberFormat="1" applyFont="1" applyFill="1" applyBorder="1" applyAlignment="1">
      <alignment horizontal="center" vertical="center" wrapText="1"/>
    </xf>
    <xf numFmtId="0" fontId="48" fillId="2" borderId="162" xfId="0" applyFont="1" applyFill="1" applyBorder="1" applyAlignment="1">
      <alignment horizontal="center" vertical="center" wrapText="1"/>
    </xf>
    <xf numFmtId="0" fontId="82" fillId="0" borderId="5" xfId="0" applyFont="1" applyBorder="1" applyAlignment="1">
      <alignment horizontal="center" vertical="center" wrapText="1"/>
    </xf>
    <xf numFmtId="0" fontId="82" fillId="0" borderId="1" xfId="0" applyFont="1" applyBorder="1" applyAlignment="1">
      <alignment horizontal="center" vertical="center" wrapText="1"/>
    </xf>
    <xf numFmtId="0" fontId="20" fillId="0" borderId="4" xfId="0" applyFont="1" applyBorder="1" applyAlignment="1">
      <alignment horizontal="center" vertical="center" wrapText="1"/>
    </xf>
    <xf numFmtId="44" fontId="1" fillId="13" borderId="39" xfId="0" applyNumberFormat="1" applyFont="1" applyFill="1" applyBorder="1" applyAlignment="1">
      <alignment horizontal="center" vertical="center" wrapText="1"/>
    </xf>
    <xf numFmtId="44" fontId="20" fillId="2" borderId="4" xfId="0" applyNumberFormat="1" applyFont="1" applyFill="1" applyBorder="1" applyAlignment="1">
      <alignment horizontal="center" vertical="center" wrapText="1"/>
    </xf>
    <xf numFmtId="44" fontId="1" fillId="13" borderId="0" xfId="0" applyNumberFormat="1" applyFont="1" applyFill="1" applyAlignment="1">
      <alignment horizontal="center" vertical="center" wrapText="1"/>
    </xf>
    <xf numFmtId="44" fontId="1" fillId="13" borderId="72" xfId="0" applyNumberFormat="1" applyFont="1" applyFill="1" applyBorder="1" applyAlignment="1">
      <alignment horizontal="center" vertical="center" wrapText="1"/>
    </xf>
    <xf numFmtId="0" fontId="80" fillId="0" borderId="4" xfId="0" applyFont="1" applyBorder="1" applyAlignment="1">
      <alignment horizontal="center" vertical="center" wrapText="1"/>
    </xf>
    <xf numFmtId="44" fontId="20" fillId="2" borderId="24" xfId="0" applyNumberFormat="1" applyFont="1" applyFill="1" applyBorder="1" applyAlignment="1">
      <alignment horizontal="center" vertical="center"/>
    </xf>
    <xf numFmtId="44" fontId="1" fillId="13" borderId="73" xfId="0" applyNumberFormat="1" applyFont="1" applyFill="1" applyBorder="1" applyAlignment="1">
      <alignment horizontal="center" vertical="center" wrapText="1"/>
    </xf>
    <xf numFmtId="0" fontId="80" fillId="0" borderId="8" xfId="0" applyFont="1" applyBorder="1" applyAlignment="1">
      <alignment horizontal="center" vertical="center" wrapText="1"/>
    </xf>
    <xf numFmtId="0" fontId="20" fillId="0" borderId="5" xfId="0" applyFont="1" applyBorder="1" applyAlignment="1">
      <alignment horizontal="center" vertical="center" wrapText="1"/>
    </xf>
    <xf numFmtId="44" fontId="3" fillId="2" borderId="18" xfId="0" applyNumberFormat="1" applyFont="1" applyFill="1" applyBorder="1" applyAlignment="1">
      <alignment horizontal="center" vertical="center"/>
    </xf>
    <xf numFmtId="0" fontId="83" fillId="0" borderId="13" xfId="0" applyFont="1" applyBorder="1" applyAlignment="1">
      <alignment horizontal="center" vertical="center" textRotation="90"/>
    </xf>
    <xf numFmtId="44" fontId="48" fillId="2" borderId="5" xfId="0" applyNumberFormat="1" applyFont="1" applyFill="1" applyBorder="1" applyAlignment="1">
      <alignment horizontal="center" vertical="center" wrapText="1"/>
    </xf>
    <xf numFmtId="44" fontId="20" fillId="2" borderId="0" xfId="0" applyNumberFormat="1" applyFont="1" applyFill="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2" borderId="6" xfId="0" applyFont="1" applyFill="1" applyBorder="1" applyAlignment="1">
      <alignment horizontal="center" vertical="center"/>
    </xf>
    <xf numFmtId="0" fontId="63" fillId="0" borderId="7" xfId="0" applyFont="1" applyBorder="1" applyAlignment="1">
      <alignment horizontal="center" vertical="center" wrapText="1"/>
    </xf>
    <xf numFmtId="0" fontId="63" fillId="0" borderId="4" xfId="0" applyFont="1" applyBorder="1" applyAlignment="1">
      <alignment horizontal="center" vertical="center" wrapText="1"/>
    </xf>
    <xf numFmtId="9" fontId="78" fillId="13" borderId="130" xfId="12" applyFont="1" applyFill="1" applyBorder="1" applyAlignment="1">
      <alignment horizontal="center" vertical="center"/>
    </xf>
    <xf numFmtId="44" fontId="5" fillId="14" borderId="157" xfId="0" applyNumberFormat="1" applyFont="1" applyFill="1" applyBorder="1" applyAlignment="1">
      <alignment horizontal="center" vertical="center"/>
    </xf>
    <xf numFmtId="44" fontId="20" fillId="2" borderId="13" xfId="0" applyNumberFormat="1" applyFont="1" applyFill="1" applyBorder="1" applyAlignment="1">
      <alignment horizontal="center" vertical="center"/>
    </xf>
    <xf numFmtId="9" fontId="78" fillId="13" borderId="146" xfId="12" applyFont="1" applyFill="1" applyBorder="1" applyAlignment="1">
      <alignment horizontal="center" vertical="center"/>
    </xf>
    <xf numFmtId="44" fontId="20" fillId="2" borderId="5" xfId="0" applyNumberFormat="1" applyFont="1" applyFill="1" applyBorder="1" applyAlignment="1">
      <alignment horizontal="center" vertical="top" wrapText="1"/>
    </xf>
    <xf numFmtId="0" fontId="83" fillId="2" borderId="5" xfId="0" applyFont="1" applyFill="1" applyBorder="1" applyAlignment="1">
      <alignment horizontal="center" vertical="center" textRotation="90"/>
    </xf>
    <xf numFmtId="44" fontId="20" fillId="2" borderId="1" xfId="0" applyNumberFormat="1" applyFont="1" applyFill="1" applyBorder="1" applyAlignment="1">
      <alignment horizontal="center" vertical="top" wrapText="1"/>
    </xf>
    <xf numFmtId="9" fontId="78" fillId="13" borderId="17" xfId="12" applyFont="1" applyFill="1" applyBorder="1" applyAlignment="1">
      <alignment horizontal="center" vertical="center"/>
    </xf>
    <xf numFmtId="0" fontId="82" fillId="2" borderId="5" xfId="0" applyFont="1" applyFill="1" applyBorder="1" applyAlignment="1">
      <alignment horizontal="center" vertical="center" wrapText="1"/>
    </xf>
    <xf numFmtId="0" fontId="83" fillId="2" borderId="1" xfId="0" applyFont="1" applyFill="1" applyBorder="1" applyAlignment="1">
      <alignment horizontal="center" vertical="center" textRotation="90"/>
    </xf>
    <xf numFmtId="0" fontId="20" fillId="2" borderId="13" xfId="1" applyFont="1" applyFill="1" applyBorder="1" applyAlignment="1">
      <alignment horizontal="center" vertical="top" wrapText="1"/>
    </xf>
    <xf numFmtId="44" fontId="20" fillId="2" borderId="13" xfId="0" applyNumberFormat="1" applyFont="1" applyFill="1" applyBorder="1" applyAlignment="1">
      <alignment horizontal="center" vertical="center" wrapText="1"/>
    </xf>
    <xf numFmtId="44" fontId="1" fillId="13" borderId="175" xfId="0" applyNumberFormat="1" applyFont="1" applyFill="1" applyBorder="1" applyAlignment="1">
      <alignment horizontal="center" vertical="center" wrapText="1"/>
    </xf>
    <xf numFmtId="0" fontId="84" fillId="2" borderId="1" xfId="1" applyFont="1" applyFill="1" applyBorder="1" applyAlignment="1">
      <alignment horizontal="center" vertical="center" wrapText="1"/>
    </xf>
    <xf numFmtId="0" fontId="3" fillId="2" borderId="12"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44" fontId="3" fillId="2" borderId="13" xfId="0" applyNumberFormat="1" applyFont="1" applyFill="1" applyBorder="1" applyAlignment="1">
      <alignment horizontal="center" vertical="center"/>
    </xf>
    <xf numFmtId="44" fontId="15" fillId="13" borderId="126" xfId="0" applyNumberFormat="1" applyFont="1" applyFill="1" applyBorder="1" applyAlignment="1">
      <alignment horizontal="center" vertical="center" wrapText="1"/>
    </xf>
    <xf numFmtId="0" fontId="84" fillId="2" borderId="2" xfId="1" applyFont="1" applyFill="1" applyBorder="1" applyAlignment="1">
      <alignment horizontal="center" vertical="center" wrapText="1"/>
    </xf>
    <xf numFmtId="0" fontId="82" fillId="2" borderId="2" xfId="0" applyFont="1" applyFill="1" applyBorder="1" applyAlignment="1">
      <alignment horizontal="center" vertical="center" wrapText="1"/>
    </xf>
    <xf numFmtId="0" fontId="81" fillId="0" borderId="4" xfId="0" applyFont="1" applyBorder="1" applyAlignment="1">
      <alignment horizontal="center" vertical="center" wrapText="1"/>
    </xf>
    <xf numFmtId="0" fontId="84" fillId="2" borderId="5" xfId="1" applyFont="1" applyFill="1" applyBorder="1" applyAlignment="1">
      <alignment horizontal="center" vertical="center" wrapText="1"/>
    </xf>
    <xf numFmtId="0" fontId="80" fillId="0" borderId="12" xfId="0" applyFont="1" applyBorder="1" applyAlignment="1">
      <alignment horizontal="center" vertical="center" wrapText="1"/>
    </xf>
    <xf numFmtId="9" fontId="5" fillId="13" borderId="127" xfId="12" applyFont="1" applyFill="1" applyBorder="1" applyAlignment="1">
      <alignment horizontal="center" vertical="center"/>
    </xf>
    <xf numFmtId="9" fontId="5" fillId="13" borderId="15" xfId="12" applyFont="1" applyFill="1" applyBorder="1" applyAlignment="1">
      <alignment horizontal="center" vertical="center"/>
    </xf>
    <xf numFmtId="44" fontId="58" fillId="13" borderId="0" xfId="0" applyNumberFormat="1" applyFont="1" applyFill="1" applyAlignment="1">
      <alignment horizontal="left" vertical="center" wrapText="1"/>
    </xf>
    <xf numFmtId="44" fontId="11" fillId="7" borderId="41" xfId="6" applyNumberFormat="1" applyBorder="1" applyAlignment="1">
      <alignment horizontal="center" vertical="center" wrapText="1"/>
    </xf>
    <xf numFmtId="44" fontId="1" fillId="2" borderId="141" xfId="0" applyNumberFormat="1" applyFont="1" applyFill="1" applyBorder="1" applyAlignment="1">
      <alignment horizontal="center" vertical="center"/>
    </xf>
    <xf numFmtId="44" fontId="1" fillId="13" borderId="147" xfId="0" applyNumberFormat="1" applyFont="1" applyFill="1" applyBorder="1" applyAlignment="1">
      <alignment horizontal="center" vertical="center" wrapText="1"/>
    </xf>
    <xf numFmtId="9" fontId="5" fillId="13" borderId="20" xfId="12" applyFont="1" applyFill="1" applyBorder="1" applyAlignment="1">
      <alignment horizontal="center" vertical="center"/>
    </xf>
    <xf numFmtId="44" fontId="58" fillId="13" borderId="62" xfId="0" applyNumberFormat="1" applyFont="1" applyFill="1" applyBorder="1" applyAlignment="1">
      <alignment horizontal="left" vertical="center" wrapText="1"/>
    </xf>
    <xf numFmtId="44" fontId="58" fillId="13" borderId="173" xfId="0" applyNumberFormat="1" applyFont="1" applyFill="1" applyBorder="1" applyAlignment="1">
      <alignment horizontal="left" vertical="center" wrapText="1"/>
    </xf>
    <xf numFmtId="44" fontId="1" fillId="13" borderId="126" xfId="0" applyNumberFormat="1" applyFont="1" applyFill="1" applyBorder="1" applyAlignment="1">
      <alignment horizontal="center" vertical="top" wrapText="1"/>
    </xf>
    <xf numFmtId="0" fontId="77" fillId="13" borderId="132" xfId="0" applyFont="1" applyFill="1" applyBorder="1" applyAlignment="1">
      <alignment horizontal="center" vertical="center" wrapText="1"/>
    </xf>
    <xf numFmtId="0" fontId="77" fillId="13" borderId="36" xfId="0" applyFont="1" applyFill="1" applyBorder="1" applyAlignment="1">
      <alignment horizontal="center" vertical="center" wrapText="1"/>
    </xf>
    <xf numFmtId="0" fontId="77" fillId="13" borderId="34" xfId="0" applyFont="1" applyFill="1" applyBorder="1" applyAlignment="1">
      <alignment horizontal="center" vertical="center" wrapText="1"/>
    </xf>
    <xf numFmtId="0" fontId="48" fillId="2" borderId="154" xfId="0" applyFont="1" applyFill="1" applyBorder="1" applyAlignment="1">
      <alignment horizontal="center" vertical="center" wrapText="1"/>
    </xf>
    <xf numFmtId="0" fontId="20" fillId="2" borderId="179" xfId="0" applyFont="1" applyFill="1" applyBorder="1" applyAlignment="1">
      <alignment horizontal="center" vertical="center" wrapText="1"/>
    </xf>
    <xf numFmtId="0" fontId="48" fillId="2" borderId="4" xfId="0" applyFont="1" applyFill="1" applyBorder="1" applyAlignment="1">
      <alignment horizontal="center" vertical="center" wrapText="1"/>
    </xf>
    <xf numFmtId="0" fontId="20" fillId="0" borderId="1" xfId="0" applyFont="1" applyBorder="1" applyAlignment="1">
      <alignment horizontal="center" vertical="center" textRotation="90" wrapText="1"/>
    </xf>
    <xf numFmtId="44" fontId="1" fillId="13" borderId="17" xfId="0" applyNumberFormat="1" applyFont="1" applyFill="1" applyBorder="1" applyAlignment="1">
      <alignment horizontal="center" vertical="center" wrapText="1"/>
    </xf>
    <xf numFmtId="0" fontId="48" fillId="2" borderId="8" xfId="0" applyFont="1" applyFill="1" applyBorder="1" applyAlignment="1">
      <alignment horizontal="center" vertical="center" wrapText="1"/>
    </xf>
    <xf numFmtId="0" fontId="83" fillId="0" borderId="7" xfId="0" applyFont="1" applyBorder="1" applyAlignment="1">
      <alignment horizontal="center" vertical="center" textRotation="90"/>
    </xf>
    <xf numFmtId="0" fontId="77" fillId="13" borderId="148" xfId="0" applyFont="1" applyFill="1" applyBorder="1" applyAlignment="1">
      <alignment horizontal="center" vertical="center" wrapText="1"/>
    </xf>
    <xf numFmtId="0" fontId="20" fillId="0" borderId="13" xfId="0" applyFont="1" applyBorder="1" applyAlignment="1">
      <alignment horizontal="center" vertical="center" textRotation="90" wrapText="1"/>
    </xf>
    <xf numFmtId="0" fontId="20" fillId="2" borderId="4" xfId="0" applyFont="1" applyFill="1" applyBorder="1" applyAlignment="1">
      <alignment horizontal="center" vertical="top" wrapText="1"/>
    </xf>
    <xf numFmtId="44" fontId="1" fillId="13" borderId="33" xfId="0" applyNumberFormat="1" applyFont="1" applyFill="1" applyBorder="1" applyAlignment="1">
      <alignment horizontal="center" vertical="center" wrapText="1"/>
    </xf>
    <xf numFmtId="9" fontId="5" fillId="13" borderId="141" xfId="12" applyFont="1" applyFill="1" applyBorder="1" applyAlignment="1">
      <alignment horizontal="center" vertical="center"/>
    </xf>
    <xf numFmtId="44" fontId="58" fillId="13" borderId="35" xfId="0" applyNumberFormat="1" applyFont="1" applyFill="1" applyBorder="1" applyAlignment="1">
      <alignment horizontal="left" vertical="center" wrapText="1"/>
    </xf>
    <xf numFmtId="9" fontId="78" fillId="13" borderId="20" xfId="12" applyFont="1" applyFill="1" applyBorder="1" applyAlignment="1">
      <alignment horizontal="center" vertical="center"/>
    </xf>
    <xf numFmtId="0" fontId="77" fillId="13" borderId="48" xfId="0" applyFont="1" applyFill="1" applyBorder="1" applyAlignment="1">
      <alignment horizontal="center" vertical="center" wrapText="1"/>
    </xf>
    <xf numFmtId="0" fontId="20" fillId="0" borderId="13" xfId="0" applyFont="1" applyBorder="1" applyAlignment="1">
      <alignment horizontal="center" vertical="center" wrapText="1"/>
    </xf>
    <xf numFmtId="0" fontId="48" fillId="2" borderId="12" xfId="0" applyFont="1" applyFill="1" applyBorder="1" applyAlignment="1">
      <alignment horizontal="center" vertical="center" wrapText="1"/>
    </xf>
    <xf numFmtId="44" fontId="20" fillId="2" borderId="146" xfId="0" applyNumberFormat="1" applyFont="1" applyFill="1" applyBorder="1" applyAlignment="1">
      <alignment horizontal="center" vertical="center" wrapText="1"/>
    </xf>
    <xf numFmtId="0" fontId="82" fillId="0" borderId="12" xfId="0" applyFont="1" applyBorder="1" applyAlignment="1">
      <alignment horizontal="center" vertical="center" wrapText="1"/>
    </xf>
    <xf numFmtId="0" fontId="20" fillId="0" borderId="12" xfId="0" applyFont="1" applyBorder="1" applyAlignment="1">
      <alignment horizontal="center" vertical="center" wrapText="1"/>
    </xf>
    <xf numFmtId="44" fontId="20" fillId="2" borderId="37" xfId="0" applyNumberFormat="1" applyFont="1" applyFill="1" applyBorder="1" applyAlignment="1">
      <alignment horizontal="center" vertical="center"/>
    </xf>
    <xf numFmtId="0" fontId="81" fillId="0" borderId="1" xfId="0" applyFont="1" applyBorder="1" applyAlignment="1">
      <alignment horizontal="center" vertical="center" wrapText="1"/>
    </xf>
    <xf numFmtId="44" fontId="20" fillId="2" borderId="17" xfId="0" applyNumberFormat="1" applyFont="1" applyFill="1" applyBorder="1" applyAlignment="1">
      <alignment horizontal="center" vertical="center" wrapText="1"/>
    </xf>
    <xf numFmtId="44" fontId="58" fillId="13" borderId="25" xfId="0" applyNumberFormat="1" applyFont="1" applyFill="1" applyBorder="1" applyAlignment="1">
      <alignment horizontal="left" vertical="center" wrapText="1"/>
    </xf>
    <xf numFmtId="0" fontId="77" fillId="13" borderId="173" xfId="0" applyFont="1" applyFill="1" applyBorder="1" applyAlignment="1">
      <alignment horizontal="center" vertical="center" wrapText="1"/>
    </xf>
    <xf numFmtId="9" fontId="78" fillId="13" borderId="62" xfId="12" applyFont="1" applyFill="1" applyBorder="1" applyAlignment="1">
      <alignment horizontal="center" vertical="center"/>
    </xf>
    <xf numFmtId="0" fontId="77" fillId="13" borderId="62" xfId="0" applyFont="1" applyFill="1" applyBorder="1" applyAlignment="1">
      <alignment horizontal="center" vertical="center" wrapText="1"/>
    </xf>
    <xf numFmtId="0" fontId="82" fillId="0" borderId="1" xfId="0" applyFont="1" applyBorder="1" applyAlignment="1">
      <alignment horizontal="center" vertical="center" textRotation="90" wrapText="1"/>
    </xf>
    <xf numFmtId="44" fontId="20" fillId="2" borderId="20" xfId="0" applyNumberFormat="1" applyFont="1" applyFill="1" applyBorder="1" applyAlignment="1">
      <alignment horizontal="center" vertical="center" wrapText="1"/>
    </xf>
    <xf numFmtId="9" fontId="5" fillId="13" borderId="25" xfId="12" applyFont="1" applyFill="1" applyBorder="1" applyAlignment="1">
      <alignment horizontal="center" vertical="center"/>
    </xf>
    <xf numFmtId="9" fontId="78" fillId="13" borderId="19" xfId="12" applyFont="1" applyFill="1" applyBorder="1" applyAlignment="1">
      <alignment horizontal="center" vertical="center"/>
    </xf>
    <xf numFmtId="44" fontId="1" fillId="13" borderId="129" xfId="0" applyNumberFormat="1" applyFont="1" applyFill="1" applyBorder="1" applyAlignment="1">
      <alignment horizontal="center" vertical="center" wrapText="1"/>
    </xf>
    <xf numFmtId="44" fontId="1" fillId="13" borderId="16" xfId="0" applyNumberFormat="1" applyFont="1" applyFill="1" applyBorder="1" applyAlignment="1">
      <alignment horizontal="center" vertical="center" wrapText="1"/>
    </xf>
    <xf numFmtId="44" fontId="1" fillId="13" borderId="145" xfId="0" applyNumberFormat="1" applyFont="1" applyFill="1" applyBorder="1" applyAlignment="1">
      <alignment horizontal="center" vertical="center" wrapText="1"/>
    </xf>
    <xf numFmtId="0" fontId="80" fillId="0" borderId="5" xfId="0" applyFont="1" applyBorder="1" applyAlignment="1">
      <alignment horizontal="center" vertical="center" wrapText="1"/>
    </xf>
    <xf numFmtId="44" fontId="3" fillId="2" borderId="5" xfId="0" applyNumberFormat="1" applyFont="1" applyFill="1" applyBorder="1" applyAlignment="1">
      <alignment horizontal="center" vertical="center"/>
    </xf>
    <xf numFmtId="0" fontId="20" fillId="0" borderId="1" xfId="0" applyFont="1" applyBorder="1" applyAlignment="1">
      <alignment horizontal="center" vertical="top" wrapText="1"/>
    </xf>
    <xf numFmtId="0" fontId="80" fillId="0" borderId="7" xfId="0" applyFont="1" applyBorder="1" applyAlignment="1">
      <alignment horizontal="center" vertical="center" wrapText="1"/>
    </xf>
    <xf numFmtId="0" fontId="20" fillId="2" borderId="7" xfId="0" applyFont="1" applyFill="1" applyBorder="1" applyAlignment="1">
      <alignment horizontal="center" vertical="center" wrapText="1"/>
    </xf>
    <xf numFmtId="44" fontId="3" fillId="2" borderId="7" xfId="0" applyNumberFormat="1" applyFont="1" applyFill="1" applyBorder="1" applyAlignment="1">
      <alignment horizontal="center" vertical="center"/>
    </xf>
    <xf numFmtId="0" fontId="83" fillId="0" borderId="4" xfId="0" applyFont="1" applyBorder="1" applyAlignment="1">
      <alignment horizontal="center" vertical="center" textRotation="90"/>
    </xf>
    <xf numFmtId="44" fontId="3" fillId="2" borderId="15" xfId="0" applyNumberFormat="1" applyFont="1" applyFill="1" applyBorder="1" applyAlignment="1">
      <alignment horizontal="center" vertical="center"/>
    </xf>
    <xf numFmtId="44" fontId="48" fillId="2" borderId="2" xfId="0" applyNumberFormat="1" applyFont="1" applyFill="1" applyBorder="1" applyAlignment="1">
      <alignment horizontal="center" vertical="center" wrapText="1"/>
    </xf>
    <xf numFmtId="44" fontId="20" fillId="2" borderId="18" xfId="0" applyNumberFormat="1" applyFont="1" applyFill="1" applyBorder="1" applyAlignment="1">
      <alignment horizontal="center" vertical="center"/>
    </xf>
    <xf numFmtId="44" fontId="1" fillId="13" borderId="144" xfId="0" applyNumberFormat="1" applyFont="1" applyFill="1" applyBorder="1" applyAlignment="1">
      <alignment horizontal="center" vertical="center" wrapText="1"/>
    </xf>
    <xf numFmtId="9" fontId="78" fillId="13" borderId="148" xfId="12" applyFont="1" applyFill="1" applyBorder="1" applyAlignment="1">
      <alignment horizontal="center" vertical="center"/>
    </xf>
    <xf numFmtId="0" fontId="63" fillId="0" borderId="5" xfId="0" applyFont="1" applyBorder="1" applyAlignment="1">
      <alignment horizontal="center" vertical="center" wrapText="1"/>
    </xf>
    <xf numFmtId="0" fontId="63" fillId="0" borderId="1" xfId="0" applyFont="1" applyBorder="1" applyAlignment="1">
      <alignment horizontal="center" vertical="center" wrapText="1"/>
    </xf>
    <xf numFmtId="44" fontId="48" fillId="2" borderId="7"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164" fontId="5" fillId="10" borderId="181" xfId="0" applyNumberFormat="1" applyFont="1" applyFill="1" applyBorder="1" applyAlignment="1">
      <alignment vertical="center"/>
    </xf>
    <xf numFmtId="44" fontId="1" fillId="13" borderId="159" xfId="0" applyNumberFormat="1" applyFont="1" applyFill="1" applyBorder="1" applyAlignment="1">
      <alignment horizontal="center" vertical="center" wrapText="1"/>
    </xf>
    <xf numFmtId="9" fontId="78" fillId="13" borderId="25" xfId="12" applyFont="1" applyFill="1" applyBorder="1" applyAlignment="1">
      <alignment horizontal="center" vertical="center"/>
    </xf>
    <xf numFmtId="0" fontId="77" fillId="13" borderId="35" xfId="0" applyFont="1" applyFill="1" applyBorder="1" applyAlignment="1">
      <alignment horizontal="center" vertical="center" wrapText="1"/>
    </xf>
    <xf numFmtId="9" fontId="78" fillId="13" borderId="27" xfId="12" applyFont="1" applyFill="1" applyBorder="1" applyAlignment="1">
      <alignment horizontal="center" vertical="center"/>
    </xf>
    <xf numFmtId="9" fontId="5" fillId="13" borderId="146" xfId="12" applyFont="1" applyFill="1" applyBorder="1" applyAlignment="1">
      <alignment horizontal="center" vertical="center"/>
    </xf>
    <xf numFmtId="0" fontId="27" fillId="0" borderId="46" xfId="9" applyFont="1" applyBorder="1" applyAlignment="1">
      <alignment horizontal="center" textRotation="90"/>
    </xf>
    <xf numFmtId="0" fontId="27" fillId="0" borderId="0" xfId="9" applyFont="1" applyBorder="1" applyAlignment="1">
      <alignment horizontal="center" textRotation="90"/>
    </xf>
    <xf numFmtId="44" fontId="0" fillId="0" borderId="0" xfId="0" applyNumberFormat="1" applyAlignment="1">
      <alignment horizontal="center" vertical="center" textRotation="90"/>
    </xf>
    <xf numFmtId="0" fontId="5" fillId="2" borderId="32" xfId="10" applyFont="1" applyFill="1" applyBorder="1" applyAlignment="1">
      <alignment textRotation="90"/>
    </xf>
    <xf numFmtId="0" fontId="15" fillId="2" borderId="32" xfId="0" applyFont="1" applyFill="1" applyBorder="1" applyAlignment="1">
      <alignment horizontal="left" vertical="center" textRotation="90"/>
    </xf>
    <xf numFmtId="0" fontId="0" fillId="2" borderId="32" xfId="0" applyFill="1" applyBorder="1" applyAlignment="1">
      <alignment textRotation="90"/>
    </xf>
    <xf numFmtId="0" fontId="5" fillId="2" borderId="0" xfId="10" applyFont="1" applyFill="1" applyBorder="1" applyAlignment="1">
      <alignment textRotation="90"/>
    </xf>
    <xf numFmtId="0" fontId="15" fillId="2" borderId="0" xfId="0" applyFont="1" applyFill="1" applyAlignment="1">
      <alignment horizontal="left" vertical="center" textRotation="90"/>
    </xf>
    <xf numFmtId="0" fontId="0" fillId="2" borderId="0" xfId="0" applyFill="1" applyAlignment="1">
      <alignment textRotation="90"/>
    </xf>
    <xf numFmtId="0" fontId="15" fillId="0" borderId="0" xfId="0" applyFont="1" applyAlignment="1">
      <alignment textRotation="90"/>
    </xf>
    <xf numFmtId="0" fontId="0" fillId="0" borderId="0" xfId="0" applyAlignment="1">
      <alignment textRotation="90"/>
    </xf>
    <xf numFmtId="0" fontId="16" fillId="0" borderId="8" xfId="0" applyFont="1" applyBorder="1" applyAlignment="1">
      <alignment horizontal="center" vertical="center" textRotation="90" wrapText="1"/>
    </xf>
    <xf numFmtId="0" fontId="16" fillId="0" borderId="2" xfId="0" applyFont="1" applyBorder="1" applyAlignment="1">
      <alignment horizontal="center" vertical="center" textRotation="90" wrapText="1"/>
    </xf>
    <xf numFmtId="0" fontId="16" fillId="0" borderId="1" xfId="0" applyFont="1" applyBorder="1" applyAlignment="1">
      <alignment horizontal="center" vertical="center" textRotation="90" wrapText="1"/>
    </xf>
    <xf numFmtId="0" fontId="22" fillId="2" borderId="4" xfId="0" applyFont="1" applyFill="1" applyBorder="1" applyAlignment="1">
      <alignment horizontal="center" vertical="center" textRotation="90" wrapText="1"/>
    </xf>
    <xf numFmtId="0" fontId="16" fillId="0" borderId="13" xfId="0" applyFont="1" applyBorder="1" applyAlignment="1">
      <alignment horizontal="center" vertical="center" textRotation="90" wrapText="1"/>
    </xf>
    <xf numFmtId="44" fontId="14" fillId="7" borderId="41" xfId="6" applyNumberFormat="1" applyFont="1" applyBorder="1" applyAlignment="1">
      <alignment horizontal="center" vertical="center" wrapText="1"/>
    </xf>
    <xf numFmtId="44" fontId="14" fillId="7" borderId="163" xfId="6" applyNumberFormat="1" applyFont="1" applyBorder="1" applyAlignment="1">
      <alignment horizontal="center" vertical="center" wrapText="1"/>
    </xf>
    <xf numFmtId="44" fontId="20" fillId="2" borderId="8" xfId="1" applyNumberFormat="1" applyFont="1" applyFill="1" applyBorder="1" applyAlignment="1">
      <alignment horizontal="center" vertical="center" wrapText="1"/>
    </xf>
    <xf numFmtId="0" fontId="16" fillId="0" borderId="5" xfId="0" applyFont="1" applyBorder="1" applyAlignment="1">
      <alignment horizontal="center" vertical="center" textRotation="90" wrapText="1"/>
    </xf>
    <xf numFmtId="0" fontId="20" fillId="2" borderId="8" xfId="1" applyFont="1" applyFill="1" applyBorder="1" applyAlignment="1">
      <alignment horizontal="center" vertical="center" wrapText="1"/>
    </xf>
    <xf numFmtId="0" fontId="20" fillId="0" borderId="12" xfId="1" applyFont="1" applyBorder="1" applyAlignment="1">
      <alignment horizontal="center" vertical="center" wrapText="1"/>
    </xf>
    <xf numFmtId="44" fontId="22" fillId="2" borderId="12" xfId="0" applyNumberFormat="1" applyFont="1" applyFill="1" applyBorder="1" applyAlignment="1">
      <alignment horizontal="center" vertical="center" wrapText="1"/>
    </xf>
    <xf numFmtId="44" fontId="58" fillId="13" borderId="27" xfId="0" applyNumberFormat="1" applyFont="1" applyFill="1" applyBorder="1" applyAlignment="1">
      <alignment horizontal="left" vertical="center" wrapText="1"/>
    </xf>
    <xf numFmtId="44" fontId="5" fillId="0" borderId="0" xfId="0" applyNumberFormat="1" applyFont="1" applyAlignment="1">
      <alignment horizontal="center" vertical="center"/>
    </xf>
    <xf numFmtId="0" fontId="15" fillId="0" borderId="4" xfId="0" applyFont="1" applyBorder="1" applyAlignment="1">
      <alignment horizontal="center" vertical="center" wrapText="1"/>
    </xf>
    <xf numFmtId="44" fontId="15" fillId="2" borderId="4" xfId="0" applyNumberFormat="1" applyFont="1" applyFill="1" applyBorder="1" applyAlignment="1">
      <alignment horizontal="center" vertical="center"/>
    </xf>
    <xf numFmtId="0" fontId="19" fillId="10" borderId="0" xfId="13" applyFill="1" applyBorder="1" applyAlignment="1">
      <alignment horizontal="left"/>
    </xf>
    <xf numFmtId="9" fontId="5" fillId="13" borderId="19" xfId="12" applyFont="1" applyFill="1" applyBorder="1" applyAlignment="1">
      <alignment horizontal="center" vertical="center"/>
    </xf>
    <xf numFmtId="44" fontId="1" fillId="13" borderId="110" xfId="0" applyNumberFormat="1" applyFont="1" applyFill="1" applyBorder="1" applyAlignment="1">
      <alignment horizontal="center" vertical="center" wrapText="1"/>
    </xf>
    <xf numFmtId="44" fontId="1" fillId="13" borderId="125" xfId="0" applyNumberFormat="1" applyFont="1" applyFill="1" applyBorder="1" applyAlignment="1">
      <alignment horizontal="center" vertical="center" wrapText="1"/>
    </xf>
    <xf numFmtId="44" fontId="58" fillId="13" borderId="47" xfId="0" applyNumberFormat="1" applyFont="1" applyFill="1" applyBorder="1" applyAlignment="1">
      <alignment horizontal="left" vertical="center" wrapText="1"/>
    </xf>
    <xf numFmtId="9" fontId="5" fillId="13" borderId="173" xfId="12" applyFont="1" applyFill="1" applyBorder="1" applyAlignment="1">
      <alignment horizontal="center" vertical="center"/>
    </xf>
    <xf numFmtId="44" fontId="58" fillId="13" borderId="122" xfId="0" applyNumberFormat="1" applyFont="1" applyFill="1" applyBorder="1" applyAlignment="1">
      <alignment horizontal="left" vertical="center" wrapText="1"/>
    </xf>
    <xf numFmtId="44" fontId="15" fillId="13" borderId="39" xfId="0" applyNumberFormat="1" applyFont="1" applyFill="1" applyBorder="1" applyAlignment="1">
      <alignment horizontal="center" vertical="center" wrapText="1"/>
    </xf>
    <xf numFmtId="9" fontId="5" fillId="13" borderId="17" xfId="12" applyFont="1" applyFill="1" applyBorder="1" applyAlignment="1">
      <alignment horizontal="center" vertical="center"/>
    </xf>
    <xf numFmtId="9" fontId="78" fillId="13" borderId="173" xfId="12" applyFont="1" applyFill="1" applyBorder="1" applyAlignment="1">
      <alignment horizontal="center" vertical="center"/>
    </xf>
    <xf numFmtId="0" fontId="77" fillId="13" borderId="122" xfId="0" applyFont="1" applyFill="1" applyBorder="1" applyAlignment="1">
      <alignment horizontal="center" vertical="center" wrapText="1"/>
    </xf>
    <xf numFmtId="44" fontId="15" fillId="13" borderId="1" xfId="0" applyNumberFormat="1" applyFont="1" applyFill="1" applyBorder="1" applyAlignment="1">
      <alignment horizontal="center" vertical="center" wrapText="1"/>
    </xf>
    <xf numFmtId="0" fontId="77" fillId="13" borderId="24" xfId="0" applyFont="1" applyFill="1" applyBorder="1" applyAlignment="1">
      <alignment horizontal="center" vertical="center" wrapText="1"/>
    </xf>
    <xf numFmtId="44" fontId="37" fillId="2" borderId="2" xfId="0" applyNumberFormat="1" applyFont="1" applyFill="1" applyBorder="1" applyAlignment="1">
      <alignment horizontal="center" vertical="center"/>
    </xf>
    <xf numFmtId="44" fontId="37" fillId="2" borderId="1" xfId="0" applyNumberFormat="1" applyFont="1" applyFill="1" applyBorder="1" applyAlignment="1">
      <alignment horizontal="center" vertical="center"/>
    </xf>
    <xf numFmtId="9" fontId="52" fillId="13" borderId="130" xfId="12" applyFont="1" applyFill="1" applyBorder="1" applyAlignment="1">
      <alignment horizontal="center" vertical="center"/>
    </xf>
    <xf numFmtId="0" fontId="16" fillId="0" borderId="51" xfId="0" applyFont="1" applyBorder="1" applyAlignment="1">
      <alignment horizontal="center" vertical="center" textRotation="90" wrapText="1"/>
    </xf>
    <xf numFmtId="0" fontId="22" fillId="0" borderId="2" xfId="0" applyFont="1" applyBorder="1" applyAlignment="1">
      <alignment horizontal="center" vertical="center" textRotation="90" wrapText="1"/>
    </xf>
    <xf numFmtId="0" fontId="16" fillId="0" borderId="4" xfId="0" applyFont="1" applyBorder="1" applyAlignment="1">
      <alignment horizontal="center" vertical="center" textRotation="90" wrapText="1"/>
    </xf>
    <xf numFmtId="9" fontId="5" fillId="13" borderId="62" xfId="12" applyFont="1" applyFill="1" applyBorder="1" applyAlignment="1">
      <alignment horizontal="center" vertical="center"/>
    </xf>
    <xf numFmtId="0" fontId="19" fillId="10" borderId="36" xfId="13" applyFill="1" applyBorder="1" applyAlignment="1">
      <alignment horizontal="left"/>
    </xf>
    <xf numFmtId="44" fontId="31" fillId="2" borderId="1" xfId="0" applyNumberFormat="1" applyFont="1" applyFill="1" applyBorder="1" applyAlignment="1">
      <alignment horizontal="center" vertical="top" wrapText="1"/>
    </xf>
    <xf numFmtId="0" fontId="22" fillId="0" borderId="5" xfId="0" applyFont="1" applyBorder="1" applyAlignment="1">
      <alignment horizontal="center" vertical="center" textRotation="90" wrapText="1"/>
    </xf>
    <xf numFmtId="0" fontId="29" fillId="0" borderId="1" xfId="0" applyFont="1" applyBorder="1" applyAlignment="1">
      <alignment horizontal="center" vertical="top" wrapText="1"/>
    </xf>
    <xf numFmtId="44" fontId="22" fillId="2" borderId="4" xfId="0" applyNumberFormat="1" applyFont="1" applyFill="1" applyBorder="1" applyAlignment="1">
      <alignment horizontal="center" vertical="top" wrapText="1"/>
    </xf>
    <xf numFmtId="0" fontId="22" fillId="0" borderId="1" xfId="0" applyFont="1" applyBorder="1" applyAlignment="1">
      <alignment horizontal="center" vertical="center" textRotation="90" wrapText="1"/>
    </xf>
    <xf numFmtId="44" fontId="31" fillId="2" borderId="12" xfId="0" applyNumberFormat="1" applyFont="1" applyFill="1" applyBorder="1" applyAlignment="1">
      <alignment horizontal="center" vertical="center" wrapText="1"/>
    </xf>
    <xf numFmtId="0" fontId="22" fillId="0" borderId="12" xfId="0" applyFont="1" applyBorder="1" applyAlignment="1">
      <alignment horizontal="center" vertical="center" wrapText="1"/>
    </xf>
    <xf numFmtId="44" fontId="17" fillId="13" borderId="129" xfId="0" applyNumberFormat="1" applyFont="1" applyFill="1" applyBorder="1" applyAlignment="1">
      <alignment horizontal="center" vertical="center"/>
    </xf>
    <xf numFmtId="44" fontId="17" fillId="13" borderId="16" xfId="0" applyNumberFormat="1" applyFont="1" applyFill="1" applyBorder="1" applyAlignment="1">
      <alignment horizontal="center" vertical="center"/>
    </xf>
    <xf numFmtId="0" fontId="29" fillId="0" borderId="13" xfId="0" applyFont="1" applyBorder="1" applyAlignment="1">
      <alignment horizontal="center" vertical="center" wrapText="1"/>
    </xf>
    <xf numFmtId="0" fontId="22" fillId="0" borderId="4" xfId="0" applyFont="1" applyBorder="1" applyAlignment="1">
      <alignment horizontal="center" vertical="center" wrapText="1"/>
    </xf>
    <xf numFmtId="44" fontId="22" fillId="2" borderId="4" xfId="0" applyNumberFormat="1" applyFont="1" applyFill="1" applyBorder="1" applyAlignment="1">
      <alignment horizontal="center" vertical="center" wrapText="1"/>
    </xf>
    <xf numFmtId="0" fontId="22" fillId="0" borderId="13" xfId="0" applyFont="1" applyBorder="1" applyAlignment="1">
      <alignment horizontal="center" vertical="center" textRotation="90" wrapText="1"/>
    </xf>
    <xf numFmtId="0" fontId="20" fillId="2" borderId="4" xfId="1" applyFont="1" applyFill="1" applyBorder="1" applyAlignment="1">
      <alignment horizontal="center" vertical="center" wrapText="1"/>
    </xf>
    <xf numFmtId="0" fontId="20" fillId="2" borderId="4" xfId="1" applyFont="1" applyFill="1" applyBorder="1" applyAlignment="1">
      <alignment horizontal="center" vertical="top" wrapText="1"/>
    </xf>
    <xf numFmtId="164" fontId="17" fillId="10" borderId="182" xfId="0" applyNumberFormat="1" applyFont="1" applyFill="1" applyBorder="1" applyAlignment="1">
      <alignment vertical="center"/>
    </xf>
    <xf numFmtId="44" fontId="15" fillId="0" borderId="23" xfId="14" applyFont="1" applyFill="1" applyBorder="1" applyAlignment="1">
      <alignment horizontal="right" vertical="center"/>
    </xf>
    <xf numFmtId="44" fontId="0" fillId="0" borderId="1" xfId="0" applyNumberFormat="1" applyBorder="1" applyAlignment="1">
      <alignment horizontal="left" vertical="center"/>
    </xf>
    <xf numFmtId="44" fontId="12" fillId="8" borderId="1" xfId="7" applyNumberFormat="1" applyFont="1" applyBorder="1" applyAlignment="1">
      <alignment vertical="center"/>
    </xf>
    <xf numFmtId="9" fontId="78" fillId="13" borderId="127" xfId="12" applyFont="1" applyFill="1" applyBorder="1" applyAlignment="1">
      <alignment horizontal="center" vertical="center"/>
    </xf>
    <xf numFmtId="0" fontId="84" fillId="0" borderId="1" xfId="1" applyFont="1" applyFill="1" applyBorder="1" applyAlignment="1">
      <alignment horizontal="center" vertical="center" wrapText="1"/>
    </xf>
    <xf numFmtId="44" fontId="20" fillId="0" borderId="5" xfId="0" applyNumberFormat="1" applyFont="1" applyBorder="1" applyAlignment="1">
      <alignment horizontal="center" vertical="center"/>
    </xf>
    <xf numFmtId="44" fontId="20" fillId="0" borderId="13" xfId="0" applyNumberFormat="1" applyFont="1" applyBorder="1" applyAlignment="1">
      <alignment horizontal="center" vertical="center"/>
    </xf>
    <xf numFmtId="0" fontId="66" fillId="0" borderId="4" xfId="0" applyFont="1" applyBorder="1" applyAlignment="1">
      <alignment horizontal="center" vertical="center" wrapText="1"/>
    </xf>
    <xf numFmtId="9" fontId="69" fillId="13" borderId="20" xfId="12" applyFont="1" applyFill="1" applyBorder="1" applyAlignment="1">
      <alignment horizontal="center" vertical="center"/>
    </xf>
    <xf numFmtId="0" fontId="19" fillId="10" borderId="85" xfId="13" applyFill="1" applyBorder="1" applyAlignment="1">
      <alignment horizontal="left"/>
    </xf>
    <xf numFmtId="44" fontId="72" fillId="13" borderId="62" xfId="0" applyNumberFormat="1" applyFont="1" applyFill="1" applyBorder="1" applyAlignment="1">
      <alignment horizontal="left" vertical="center" wrapText="1"/>
    </xf>
    <xf numFmtId="0" fontId="64" fillId="0" borderId="7" xfId="0" applyFont="1" applyBorder="1" applyAlignment="1">
      <alignment horizontal="center" vertical="center" wrapText="1"/>
    </xf>
    <xf numFmtId="44" fontId="64" fillId="2" borderId="7" xfId="0" applyNumberFormat="1" applyFont="1" applyFill="1" applyBorder="1" applyAlignment="1">
      <alignment horizontal="center" vertical="center"/>
    </xf>
    <xf numFmtId="44" fontId="68" fillId="13" borderId="129" xfId="0" applyNumberFormat="1" applyFont="1" applyFill="1" applyBorder="1" applyAlignment="1">
      <alignment horizontal="center" vertical="center" wrapText="1"/>
    </xf>
    <xf numFmtId="44" fontId="72" fillId="13" borderId="25" xfId="0" applyNumberFormat="1" applyFont="1" applyFill="1" applyBorder="1" applyAlignment="1">
      <alignment horizontal="left" vertical="center" wrapText="1"/>
    </xf>
    <xf numFmtId="9" fontId="69" fillId="13" borderId="127" xfId="12" applyFont="1" applyFill="1" applyBorder="1" applyAlignment="1">
      <alignment horizontal="center" vertical="center"/>
    </xf>
    <xf numFmtId="44" fontId="72" fillId="13" borderId="173" xfId="0" applyNumberFormat="1" applyFont="1" applyFill="1" applyBorder="1" applyAlignment="1">
      <alignment horizontal="left" vertical="center" wrapText="1"/>
    </xf>
    <xf numFmtId="44" fontId="76" fillId="7" borderId="30" xfId="6" applyNumberFormat="1" applyFont="1" applyBorder="1" applyAlignment="1">
      <alignment horizontal="center" vertical="center" wrapText="1"/>
    </xf>
    <xf numFmtId="44" fontId="76" fillId="7" borderId="68" xfId="6" applyNumberFormat="1" applyFont="1" applyBorder="1" applyAlignment="1">
      <alignment horizontal="center" vertical="center" wrapText="1"/>
    </xf>
    <xf numFmtId="0" fontId="49" fillId="0" borderId="5" xfId="0" applyFont="1" applyBorder="1" applyAlignment="1">
      <alignment horizontal="center" vertical="center" wrapText="1"/>
    </xf>
    <xf numFmtId="44" fontId="66" fillId="2" borderId="4" xfId="0" applyNumberFormat="1" applyFont="1" applyFill="1" applyBorder="1" applyAlignment="1">
      <alignment horizontal="center" vertical="center" wrapText="1"/>
    </xf>
    <xf numFmtId="0" fontId="67" fillId="0" borderId="5" xfId="0" applyFont="1" applyBorder="1" applyAlignment="1">
      <alignment horizontal="center" vertical="center" textRotation="90" wrapText="1"/>
    </xf>
    <xf numFmtId="44" fontId="68" fillId="13" borderId="21" xfId="0" applyNumberFormat="1" applyFont="1" applyFill="1" applyBorder="1" applyAlignment="1">
      <alignment horizontal="center" vertical="center" wrapText="1"/>
    </xf>
    <xf numFmtId="0" fontId="73" fillId="0" borderId="5" xfId="0" applyFont="1" applyBorder="1" applyAlignment="1">
      <alignment horizontal="center" vertical="center" wrapText="1"/>
    </xf>
    <xf numFmtId="44" fontId="70" fillId="0" borderId="5" xfId="0" applyNumberFormat="1" applyFont="1" applyBorder="1" applyAlignment="1">
      <alignment horizontal="center" vertical="center"/>
    </xf>
    <xf numFmtId="44" fontId="67" fillId="2" borderId="8" xfId="0" applyNumberFormat="1" applyFont="1" applyFill="1" applyBorder="1" applyAlignment="1">
      <alignment horizontal="center" vertical="center"/>
    </xf>
    <xf numFmtId="44" fontId="63" fillId="0" borderId="12" xfId="1" applyNumberFormat="1" applyFont="1" applyBorder="1" applyAlignment="1">
      <alignment horizontal="center" vertical="center" wrapText="1"/>
    </xf>
    <xf numFmtId="0" fontId="67" fillId="0" borderId="12" xfId="0" applyFont="1" applyBorder="1" applyAlignment="1">
      <alignment horizontal="center" vertical="center" wrapText="1"/>
    </xf>
    <xf numFmtId="44" fontId="61" fillId="0" borderId="20" xfId="0" applyNumberFormat="1" applyFont="1" applyBorder="1" applyAlignment="1">
      <alignment horizontal="center" vertical="center" wrapText="1"/>
    </xf>
    <xf numFmtId="0" fontId="74" fillId="0" borderId="1" xfId="0" applyFont="1" applyBorder="1" applyAlignment="1">
      <alignment horizontal="center" vertical="center" textRotation="90" wrapText="1"/>
    </xf>
    <xf numFmtId="0" fontId="64" fillId="0" borderId="4" xfId="0" applyFont="1" applyBorder="1" applyAlignment="1">
      <alignment horizontal="center" vertical="center" textRotation="90" wrapText="1"/>
    </xf>
    <xf numFmtId="0" fontId="64" fillId="0" borderId="5" xfId="0" applyFont="1" applyBorder="1" applyAlignment="1">
      <alignment horizontal="center" vertical="center" wrapText="1"/>
    </xf>
    <xf numFmtId="0" fontId="67" fillId="0" borderId="184" xfId="0" applyFont="1" applyBorder="1" applyAlignment="1">
      <alignment horizontal="center" vertical="center" wrapText="1"/>
    </xf>
    <xf numFmtId="44" fontId="68" fillId="13" borderId="0" xfId="0" applyNumberFormat="1" applyFont="1" applyFill="1" applyAlignment="1">
      <alignment horizontal="center" vertical="center" wrapText="1"/>
    </xf>
    <xf numFmtId="0" fontId="73" fillId="2" borderId="7" xfId="0" applyFont="1" applyFill="1" applyBorder="1" applyAlignment="1">
      <alignment horizontal="center" vertical="center" wrapText="1"/>
    </xf>
    <xf numFmtId="0" fontId="66" fillId="2" borderId="8" xfId="0" applyFont="1" applyFill="1" applyBorder="1" applyAlignment="1">
      <alignment horizontal="center" vertical="center" wrapText="1"/>
    </xf>
    <xf numFmtId="0" fontId="74" fillId="0" borderId="7" xfId="0" applyFont="1" applyBorder="1" applyAlignment="1">
      <alignment horizontal="center" vertical="center" textRotation="90" wrapText="1"/>
    </xf>
    <xf numFmtId="44" fontId="66" fillId="0" borderId="169" xfId="0" applyNumberFormat="1" applyFont="1" applyBorder="1" applyAlignment="1">
      <alignment horizontal="center" vertical="center"/>
    </xf>
    <xf numFmtId="44" fontId="68" fillId="13" borderId="149" xfId="0" applyNumberFormat="1" applyFont="1" applyFill="1" applyBorder="1" applyAlignment="1">
      <alignment horizontal="center" vertical="center" wrapText="1"/>
    </xf>
    <xf numFmtId="0" fontId="63" fillId="2" borderId="12" xfId="1" applyFont="1" applyFill="1" applyBorder="1" applyAlignment="1">
      <alignment horizontal="center" vertical="center" wrapText="1"/>
    </xf>
    <xf numFmtId="44" fontId="66" fillId="2" borderId="12" xfId="0" applyNumberFormat="1" applyFont="1" applyFill="1" applyBorder="1" applyAlignment="1">
      <alignment horizontal="center" vertical="center" wrapText="1"/>
    </xf>
    <xf numFmtId="0" fontId="64" fillId="0" borderId="13" xfId="0" applyFont="1" applyBorder="1" applyAlignment="1">
      <alignment horizontal="center" vertical="center" textRotation="90" wrapText="1"/>
    </xf>
    <xf numFmtId="0" fontId="53" fillId="2" borderId="1" xfId="0" applyFont="1" applyFill="1" applyBorder="1" applyAlignment="1">
      <alignment horizontal="center" vertical="center" wrapText="1"/>
    </xf>
    <xf numFmtId="0" fontId="66" fillId="0" borderId="19" xfId="0" applyFont="1" applyBorder="1" applyAlignment="1">
      <alignment horizontal="center" vertical="center" wrapText="1"/>
    </xf>
    <xf numFmtId="44" fontId="66" fillId="0" borderId="106" xfId="0" applyNumberFormat="1" applyFont="1" applyBorder="1" applyAlignment="1">
      <alignment horizontal="center" vertical="center"/>
    </xf>
    <xf numFmtId="0" fontId="53" fillId="2" borderId="154" xfId="0" applyFont="1" applyFill="1" applyBorder="1" applyAlignment="1">
      <alignment horizontal="center" vertical="center" wrapText="1"/>
    </xf>
    <xf numFmtId="0" fontId="29" fillId="0" borderId="2" xfId="0" applyFont="1" applyBorder="1" applyAlignment="1">
      <alignment horizontal="center" vertical="center" wrapText="1"/>
    </xf>
    <xf numFmtId="2" fontId="15" fillId="10" borderId="36" xfId="0" applyNumberFormat="1" applyFont="1" applyFill="1" applyBorder="1" applyAlignment="1">
      <alignment horizontal="left"/>
    </xf>
    <xf numFmtId="0" fontId="29" fillId="0" borderId="12" xfId="0" applyFont="1" applyBorder="1" applyAlignment="1">
      <alignment horizontal="center" vertical="center" wrapText="1"/>
    </xf>
    <xf numFmtId="0" fontId="16" fillId="0" borderId="12" xfId="0" applyFont="1" applyBorder="1" applyAlignment="1">
      <alignment horizontal="center" vertical="center" textRotation="90" wrapText="1"/>
    </xf>
    <xf numFmtId="9" fontId="69" fillId="13" borderId="15" xfId="12" applyFont="1" applyFill="1" applyBorder="1" applyAlignment="1">
      <alignment horizontal="center" vertical="center"/>
    </xf>
    <xf numFmtId="44" fontId="46" fillId="2" borderId="1" xfId="0" applyNumberFormat="1" applyFont="1" applyFill="1" applyBorder="1" applyAlignment="1">
      <alignment horizontal="center" vertical="top" wrapText="1"/>
    </xf>
    <xf numFmtId="44" fontId="22"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textRotation="90" wrapText="1"/>
    </xf>
    <xf numFmtId="44" fontId="72" fillId="13" borderId="19" xfId="0" applyNumberFormat="1" applyFont="1" applyFill="1" applyBorder="1" applyAlignment="1">
      <alignment horizontal="left" vertical="center" wrapText="1"/>
    </xf>
    <xf numFmtId="44" fontId="46" fillId="2" borderId="12" xfId="0" applyNumberFormat="1" applyFont="1" applyFill="1" applyBorder="1" applyAlignment="1">
      <alignment horizontal="center" vertical="center" wrapText="1"/>
    </xf>
    <xf numFmtId="44" fontId="35" fillId="13" borderId="122" xfId="0" applyNumberFormat="1" applyFont="1" applyFill="1" applyBorder="1" applyAlignment="1">
      <alignment horizontal="left" vertical="center" wrapText="1"/>
    </xf>
    <xf numFmtId="44" fontId="72" fillId="13" borderId="122" xfId="0" applyNumberFormat="1" applyFont="1" applyFill="1" applyBorder="1" applyAlignment="1">
      <alignment horizontal="left" vertical="center" wrapText="1"/>
    </xf>
    <xf numFmtId="9" fontId="69" fillId="13" borderId="130" xfId="12" applyFont="1" applyFill="1" applyBorder="1" applyAlignment="1">
      <alignment horizontal="center" vertical="center"/>
    </xf>
    <xf numFmtId="44" fontId="72" fillId="13" borderId="132" xfId="0" applyNumberFormat="1" applyFont="1" applyFill="1" applyBorder="1" applyAlignment="1">
      <alignment horizontal="left" vertical="center" wrapText="1"/>
    </xf>
    <xf numFmtId="9" fontId="23" fillId="13" borderId="27" xfId="12" applyFont="1" applyFill="1" applyBorder="1" applyAlignment="1">
      <alignment horizontal="center" vertical="center"/>
    </xf>
    <xf numFmtId="0" fontId="0" fillId="0" borderId="17" xfId="0" applyBorder="1" applyAlignment="1">
      <alignment vertical="top" wrapText="1"/>
    </xf>
    <xf numFmtId="44" fontId="72" fillId="13" borderId="47" xfId="0" applyNumberFormat="1" applyFont="1" applyFill="1" applyBorder="1" applyAlignment="1">
      <alignment horizontal="left" vertical="center" wrapText="1"/>
    </xf>
    <xf numFmtId="0" fontId="56" fillId="0" borderId="0" xfId="1" applyFont="1" applyFill="1" applyBorder="1" applyAlignment="1">
      <alignment horizontal="center" wrapText="1"/>
    </xf>
    <xf numFmtId="0" fontId="0" fillId="0" borderId="4" xfId="0" applyBorder="1" applyAlignment="1">
      <alignment wrapText="1"/>
    </xf>
    <xf numFmtId="0" fontId="0" fillId="0" borderId="0" xfId="0" applyAlignment="1">
      <alignment wrapText="1"/>
    </xf>
    <xf numFmtId="44" fontId="20" fillId="2" borderId="13" xfId="1" applyNumberFormat="1" applyFont="1" applyFill="1" applyBorder="1" applyAlignment="1">
      <alignment horizontal="center" vertical="center" wrapText="1"/>
    </xf>
    <xf numFmtId="0" fontId="0" fillId="0" borderId="17" xfId="0" applyBorder="1" applyAlignment="1">
      <alignment wrapText="1"/>
    </xf>
    <xf numFmtId="0" fontId="55" fillId="0" borderId="7" xfId="0" applyFont="1" applyBorder="1" applyAlignment="1">
      <alignment horizontal="center" vertical="center" wrapText="1"/>
    </xf>
    <xf numFmtId="0" fontId="0" fillId="0" borderId="20" xfId="0" applyBorder="1" applyAlignment="1">
      <alignment wrapText="1"/>
    </xf>
    <xf numFmtId="44" fontId="31" fillId="2" borderId="4" xfId="0" applyNumberFormat="1" applyFont="1" applyFill="1" applyBorder="1" applyAlignment="1">
      <alignment horizontal="center" vertical="center"/>
    </xf>
    <xf numFmtId="0" fontId="20" fillId="0" borderId="4" xfId="0" applyFont="1" applyBorder="1" applyAlignment="1">
      <alignment horizontal="center" vertical="center" textRotation="90" wrapText="1"/>
    </xf>
    <xf numFmtId="0" fontId="0" fillId="0" borderId="27" xfId="0" applyBorder="1" applyAlignment="1">
      <alignment wrapText="1"/>
    </xf>
    <xf numFmtId="0" fontId="0" fillId="0" borderId="0" xfId="0" applyAlignment="1">
      <alignment vertical="top" wrapText="1"/>
    </xf>
    <xf numFmtId="44" fontId="32" fillId="2" borderId="1" xfId="0" applyNumberFormat="1" applyFont="1" applyFill="1" applyBorder="1" applyAlignment="1">
      <alignment horizontal="center" vertical="center"/>
    </xf>
    <xf numFmtId="0" fontId="0" fillId="0" borderId="1" xfId="0" applyBorder="1" applyAlignment="1">
      <alignment vertical="top" wrapText="1"/>
    </xf>
    <xf numFmtId="0" fontId="64" fillId="2" borderId="5" xfId="0" applyFont="1" applyFill="1" applyBorder="1" applyAlignment="1">
      <alignment horizontal="center" vertical="center" wrapText="1"/>
    </xf>
    <xf numFmtId="44" fontId="22" fillId="2" borderId="5" xfId="0" applyNumberFormat="1" applyFont="1" applyFill="1" applyBorder="1" applyAlignment="1">
      <alignment horizontal="center" vertical="center" wrapText="1"/>
    </xf>
    <xf numFmtId="0" fontId="59" fillId="0" borderId="8" xfId="0" applyFont="1" applyBorder="1" applyAlignment="1">
      <alignment horizontal="center" vertical="center" wrapText="1"/>
    </xf>
    <xf numFmtId="44" fontId="48" fillId="0" borderId="4" xfId="0" applyNumberFormat="1" applyFont="1" applyBorder="1" applyAlignment="1">
      <alignment horizontal="center" vertical="center" wrapText="1"/>
    </xf>
    <xf numFmtId="44" fontId="46" fillId="0" borderId="1" xfId="0" applyNumberFormat="1" applyFont="1" applyBorder="1" applyAlignment="1">
      <alignment horizontal="center" vertical="center" wrapText="1"/>
    </xf>
    <xf numFmtId="44" fontId="79" fillId="2" borderId="8" xfId="0" applyNumberFormat="1" applyFont="1" applyFill="1" applyBorder="1" applyAlignment="1">
      <alignment horizontal="center" vertical="center"/>
    </xf>
    <xf numFmtId="44" fontId="15" fillId="13" borderId="110" xfId="0" applyNumberFormat="1" applyFont="1" applyFill="1" applyBorder="1" applyAlignment="1">
      <alignment horizontal="center" vertical="center" wrapText="1"/>
    </xf>
    <xf numFmtId="44" fontId="20" fillId="2" borderId="13" xfId="1" applyNumberFormat="1" applyFont="1" applyFill="1" applyBorder="1" applyAlignment="1">
      <alignment horizontal="center" vertical="top" wrapText="1"/>
    </xf>
    <xf numFmtId="44" fontId="15" fillId="13" borderId="175" xfId="0" applyNumberFormat="1" applyFont="1" applyFill="1" applyBorder="1" applyAlignment="1">
      <alignment horizontal="center" vertical="center" wrapText="1"/>
    </xf>
    <xf numFmtId="44" fontId="20" fillId="2" borderId="12" xfId="1" applyNumberFormat="1" applyFont="1" applyFill="1" applyBorder="1" applyAlignment="1">
      <alignment horizontal="center" vertical="top" wrapText="1"/>
    </xf>
    <xf numFmtId="0" fontId="77" fillId="13" borderId="27" xfId="0" applyFont="1" applyFill="1" applyBorder="1" applyAlignment="1">
      <alignment horizontal="center" vertical="center" wrapText="1"/>
    </xf>
    <xf numFmtId="44" fontId="0" fillId="19" borderId="0" xfId="19" quotePrefix="1" applyNumberFormat="1" applyFont="1" applyAlignment="1">
      <alignment horizontal="left" vertical="center"/>
    </xf>
    <xf numFmtId="0" fontId="41" fillId="0" borderId="0" xfId="0" applyFont="1" applyAlignment="1">
      <alignment horizontal="left" vertical="top" wrapText="1"/>
    </xf>
    <xf numFmtId="0" fontId="41" fillId="0" borderId="0" xfId="0" applyFont="1" applyAlignment="1">
      <alignment vertical="top" wrapText="1"/>
    </xf>
    <xf numFmtId="0" fontId="1" fillId="0" borderId="7" xfId="0" applyFont="1" applyBorder="1" applyAlignment="1">
      <alignment horizontal="center" vertical="top" wrapText="1"/>
    </xf>
    <xf numFmtId="44" fontId="1" fillId="13" borderId="124" xfId="0" applyNumberFormat="1" applyFont="1" applyFill="1" applyBorder="1" applyAlignment="1">
      <alignment horizontal="center" vertical="center" wrapText="1"/>
    </xf>
    <xf numFmtId="44" fontId="1" fillId="13" borderId="187" xfId="0" applyNumberFormat="1" applyFont="1" applyFill="1" applyBorder="1" applyAlignment="1">
      <alignment horizontal="center" vertical="center" wrapText="1"/>
    </xf>
    <xf numFmtId="44" fontId="15" fillId="0" borderId="0" xfId="0" applyNumberFormat="1" applyFont="1" applyAlignment="1">
      <alignment horizontal="center" vertical="center"/>
    </xf>
    <xf numFmtId="0" fontId="15" fillId="19" borderId="44" xfId="19" applyFont="1" applyBorder="1"/>
    <xf numFmtId="44" fontId="15" fillId="19" borderId="0" xfId="19" quotePrefix="1" applyNumberFormat="1" applyFont="1" applyAlignment="1">
      <alignment horizontal="left" vertical="center"/>
    </xf>
    <xf numFmtId="44" fontId="15" fillId="19" borderId="0" xfId="19" applyNumberFormat="1" applyFont="1" applyAlignment="1">
      <alignment horizontal="center" vertical="center"/>
    </xf>
    <xf numFmtId="44" fontId="37" fillId="13" borderId="35" xfId="0" applyNumberFormat="1" applyFont="1" applyFill="1" applyBorder="1" applyAlignment="1">
      <alignment horizontal="left" vertical="center" wrapText="1"/>
    </xf>
    <xf numFmtId="0" fontId="86" fillId="13" borderId="47" xfId="0" applyFont="1" applyFill="1" applyBorder="1" applyAlignment="1">
      <alignment horizontal="center" vertical="center" wrapText="1"/>
    </xf>
    <xf numFmtId="44" fontId="37" fillId="13" borderId="48" xfId="0" applyNumberFormat="1" applyFont="1" applyFill="1" applyBorder="1" applyAlignment="1">
      <alignment horizontal="left" vertical="center" wrapText="1"/>
    </xf>
    <xf numFmtId="44" fontId="37" fillId="13" borderId="25" xfId="0" applyNumberFormat="1" applyFont="1" applyFill="1" applyBorder="1" applyAlignment="1">
      <alignment horizontal="left" vertical="center" wrapText="1"/>
    </xf>
    <xf numFmtId="0" fontId="86" fillId="13" borderId="19" xfId="0" applyFont="1" applyFill="1" applyBorder="1" applyAlignment="1">
      <alignment horizontal="center" vertical="center" wrapText="1"/>
    </xf>
    <xf numFmtId="44" fontId="37" fillId="13" borderId="19" xfId="0" applyNumberFormat="1" applyFont="1" applyFill="1" applyBorder="1" applyAlignment="1">
      <alignment horizontal="left" vertical="center" wrapText="1"/>
    </xf>
    <xf numFmtId="44" fontId="37" fillId="13" borderId="62" xfId="0" applyNumberFormat="1" applyFont="1" applyFill="1" applyBorder="1" applyAlignment="1">
      <alignment horizontal="left" vertical="center" wrapText="1"/>
    </xf>
    <xf numFmtId="44" fontId="37" fillId="13" borderId="47" xfId="0" applyNumberFormat="1" applyFont="1" applyFill="1" applyBorder="1" applyAlignment="1">
      <alignment horizontal="left" vertical="center" wrapText="1"/>
    </xf>
    <xf numFmtId="44" fontId="37" fillId="13" borderId="122" xfId="0" applyNumberFormat="1" applyFont="1" applyFill="1" applyBorder="1" applyAlignment="1">
      <alignment horizontal="left" vertical="center" wrapText="1"/>
    </xf>
    <xf numFmtId="44" fontId="37" fillId="13" borderId="173" xfId="0" applyNumberFormat="1" applyFont="1" applyFill="1" applyBorder="1" applyAlignment="1">
      <alignment horizontal="left" vertical="center" wrapText="1"/>
    </xf>
    <xf numFmtId="44" fontId="69" fillId="14" borderId="9" xfId="0" applyNumberFormat="1" applyFont="1" applyFill="1" applyBorder="1" applyAlignment="1">
      <alignment horizontal="center" vertical="center"/>
    </xf>
    <xf numFmtId="44" fontId="69" fillId="14" borderId="11" xfId="0" applyNumberFormat="1" applyFont="1" applyFill="1" applyBorder="1" applyAlignment="1">
      <alignment horizontal="center" vertical="center"/>
    </xf>
    <xf numFmtId="44" fontId="69" fillId="14" borderId="14" xfId="0" applyNumberFormat="1" applyFont="1" applyFill="1" applyBorder="1" applyAlignment="1">
      <alignment horizontal="center" vertical="center"/>
    </xf>
    <xf numFmtId="44" fontId="69" fillId="14" borderId="78" xfId="0" applyNumberFormat="1" applyFont="1" applyFill="1" applyBorder="1" applyAlignment="1">
      <alignment horizontal="center" vertical="center"/>
    </xf>
    <xf numFmtId="44" fontId="69" fillId="14" borderId="79" xfId="0" applyNumberFormat="1" applyFont="1" applyFill="1" applyBorder="1" applyAlignment="1">
      <alignment horizontal="center" vertical="center"/>
    </xf>
    <xf numFmtId="44" fontId="65" fillId="0" borderId="185" xfId="0" applyNumberFormat="1" applyFont="1" applyBorder="1" applyAlignment="1">
      <alignment horizontal="center" vertical="center"/>
    </xf>
    <xf numFmtId="44" fontId="65" fillId="0" borderId="133" xfId="0" applyNumberFormat="1" applyFont="1" applyBorder="1" applyAlignment="1">
      <alignment horizontal="center" vertical="center"/>
    </xf>
    <xf numFmtId="44" fontId="65" fillId="0" borderId="156" xfId="0" applyNumberFormat="1" applyFont="1" applyBorder="1" applyAlignment="1">
      <alignment horizontal="center" vertical="center"/>
    </xf>
    <xf numFmtId="44" fontId="67" fillId="0" borderId="186" xfId="0" applyNumberFormat="1" applyFont="1" applyBorder="1" applyAlignment="1">
      <alignment horizontal="center" vertical="center"/>
    </xf>
    <xf numFmtId="44" fontId="67" fillId="0" borderId="100" xfId="0" applyNumberFormat="1" applyFont="1" applyBorder="1" applyAlignment="1">
      <alignment horizontal="center" vertical="center"/>
    </xf>
    <xf numFmtId="44" fontId="67" fillId="0" borderId="0" xfId="0" applyNumberFormat="1" applyFont="1" applyAlignment="1">
      <alignment horizontal="center" vertical="center"/>
    </xf>
    <xf numFmtId="44" fontId="67" fillId="0" borderId="27" xfId="0" applyNumberFormat="1" applyFont="1" applyBorder="1" applyAlignment="1">
      <alignment horizontal="center" vertical="center"/>
    </xf>
    <xf numFmtId="44" fontId="67" fillId="2" borderId="139" xfId="0" applyNumberFormat="1" applyFont="1" applyFill="1" applyBorder="1" applyAlignment="1">
      <alignment horizontal="center" vertical="center"/>
    </xf>
    <xf numFmtId="44" fontId="65" fillId="2" borderId="5" xfId="0" applyNumberFormat="1" applyFont="1" applyFill="1" applyBorder="1" applyAlignment="1">
      <alignment horizontal="center" vertical="center"/>
    </xf>
    <xf numFmtId="44" fontId="65" fillId="0" borderId="157" xfId="0" applyNumberFormat="1" applyFont="1" applyBorder="1" applyAlignment="1">
      <alignment horizontal="center" vertical="center"/>
    </xf>
    <xf numFmtId="44" fontId="65" fillId="0" borderId="158" xfId="0" applyNumberFormat="1" applyFont="1" applyBorder="1" applyAlignment="1">
      <alignment horizontal="center" vertical="center"/>
    </xf>
    <xf numFmtId="44" fontId="65" fillId="0" borderId="174" xfId="0" applyNumberFormat="1" applyFont="1" applyBorder="1" applyAlignment="1">
      <alignment horizontal="center" vertical="center"/>
    </xf>
    <xf numFmtId="44" fontId="65" fillId="2" borderId="11" xfId="0" applyNumberFormat="1" applyFont="1" applyFill="1" applyBorder="1" applyAlignment="1">
      <alignment horizontal="center" vertical="center"/>
    </xf>
    <xf numFmtId="44" fontId="65" fillId="2" borderId="59" xfId="0" applyNumberFormat="1" applyFont="1" applyFill="1" applyBorder="1" applyAlignment="1">
      <alignment horizontal="center" vertical="center"/>
    </xf>
    <xf numFmtId="0" fontId="33" fillId="20" borderId="0" xfId="0" applyFont="1" applyFill="1" applyAlignment="1">
      <alignment horizontal="left"/>
    </xf>
    <xf numFmtId="0" fontId="33" fillId="20" borderId="28" xfId="0" applyFont="1" applyFill="1" applyBorder="1" applyAlignment="1">
      <alignment horizontal="left"/>
    </xf>
    <xf numFmtId="44" fontId="67" fillId="2" borderId="185" xfId="0" applyNumberFormat="1" applyFont="1" applyFill="1" applyBorder="1" applyAlignment="1">
      <alignment horizontal="center" vertical="center"/>
    </xf>
    <xf numFmtId="44" fontId="67" fillId="2" borderId="133" xfId="0" applyNumberFormat="1" applyFont="1" applyFill="1" applyBorder="1" applyAlignment="1">
      <alignment horizontal="center" vertical="center"/>
    </xf>
    <xf numFmtId="44" fontId="67" fillId="2" borderId="85" xfId="0" applyNumberFormat="1" applyFont="1" applyFill="1" applyBorder="1" applyAlignment="1">
      <alignment horizontal="center" vertical="center"/>
    </xf>
    <xf numFmtId="44" fontId="69" fillId="14" borderId="22" xfId="0" applyNumberFormat="1" applyFont="1" applyFill="1" applyBorder="1" applyAlignment="1">
      <alignment horizontal="center" vertical="center"/>
    </xf>
    <xf numFmtId="44" fontId="69" fillId="14" borderId="171" xfId="0" applyNumberFormat="1" applyFont="1" applyFill="1" applyBorder="1" applyAlignment="1">
      <alignment horizontal="center" vertical="center"/>
    </xf>
    <xf numFmtId="44" fontId="69" fillId="14" borderId="49" xfId="0" applyNumberFormat="1" applyFont="1" applyFill="1" applyBorder="1" applyAlignment="1">
      <alignment horizontal="center" vertical="center"/>
    </xf>
    <xf numFmtId="44" fontId="69" fillId="14" borderId="16" xfId="0" applyNumberFormat="1" applyFont="1" applyFill="1" applyBorder="1" applyAlignment="1">
      <alignment horizontal="center" vertical="center"/>
    </xf>
    <xf numFmtId="44" fontId="69" fillId="14" borderId="21" xfId="0" applyNumberFormat="1" applyFont="1" applyFill="1" applyBorder="1" applyAlignment="1">
      <alignment horizontal="center" vertical="center"/>
    </xf>
    <xf numFmtId="44" fontId="69" fillId="14" borderId="166" xfId="0" applyNumberFormat="1" applyFont="1" applyFill="1" applyBorder="1" applyAlignment="1">
      <alignment horizontal="center" vertical="center"/>
    </xf>
    <xf numFmtId="44" fontId="69" fillId="14" borderId="167" xfId="0" applyNumberFormat="1" applyFont="1" applyFill="1" applyBorder="1" applyAlignment="1">
      <alignment horizontal="center" vertical="center"/>
    </xf>
    <xf numFmtId="0" fontId="35" fillId="0" borderId="0" xfId="0" applyFont="1" applyAlignment="1">
      <alignment horizontal="left" vertical="top"/>
    </xf>
    <xf numFmtId="44" fontId="76" fillId="7" borderId="53" xfId="6" applyNumberFormat="1" applyFont="1" applyBorder="1" applyAlignment="1">
      <alignment horizontal="center" vertical="center" wrapText="1"/>
    </xf>
    <xf numFmtId="44" fontId="76" fillId="7" borderId="54" xfId="6" applyNumberFormat="1" applyFont="1" applyBorder="1" applyAlignment="1">
      <alignment horizontal="center" vertical="center" wrapText="1"/>
    </xf>
    <xf numFmtId="0" fontId="37" fillId="0" borderId="0" xfId="0" applyFont="1" applyAlignment="1">
      <alignment horizontal="left" vertical="top" wrapText="1"/>
    </xf>
    <xf numFmtId="9" fontId="76" fillId="7" borderId="65" xfId="6" applyNumberFormat="1" applyFont="1" applyBorder="1" applyAlignment="1">
      <alignment horizontal="center" vertical="center" wrapText="1"/>
    </xf>
    <xf numFmtId="9" fontId="76" fillId="7" borderId="82" xfId="6" applyNumberFormat="1" applyFont="1" applyBorder="1" applyAlignment="1">
      <alignment horizontal="center" vertical="center" wrapText="1"/>
    </xf>
    <xf numFmtId="9" fontId="76" fillId="7" borderId="69" xfId="6" applyNumberFormat="1" applyFont="1" applyBorder="1" applyAlignment="1">
      <alignment horizontal="center" vertical="center" wrapText="1"/>
    </xf>
    <xf numFmtId="9" fontId="76" fillId="7" borderId="75" xfId="6" applyNumberFormat="1" applyFont="1" applyBorder="1" applyAlignment="1">
      <alignment horizontal="center" vertical="center" wrapText="1"/>
    </xf>
    <xf numFmtId="44" fontId="69" fillId="14" borderId="161" xfId="0" applyNumberFormat="1" applyFont="1" applyFill="1" applyBorder="1" applyAlignment="1">
      <alignment horizontal="center" vertical="center"/>
    </xf>
    <xf numFmtId="44" fontId="71" fillId="14" borderId="129" xfId="0" quotePrefix="1" applyNumberFormat="1" applyFont="1" applyFill="1" applyBorder="1" applyAlignment="1">
      <alignment horizontal="center" vertical="center"/>
    </xf>
    <xf numFmtId="9" fontId="76" fillId="7" borderId="80" xfId="6" applyNumberFormat="1" applyFont="1" applyBorder="1" applyAlignment="1">
      <alignment horizontal="center" vertical="center" wrapText="1"/>
    </xf>
    <xf numFmtId="9" fontId="76" fillId="7" borderId="83" xfId="6" applyNumberFormat="1" applyFont="1" applyBorder="1" applyAlignment="1">
      <alignment horizontal="center" vertical="center" wrapText="1"/>
    </xf>
    <xf numFmtId="9" fontId="76" fillId="7" borderId="81" xfId="6" applyNumberFormat="1" applyFont="1" applyBorder="1" applyAlignment="1">
      <alignment horizontal="center" vertical="center" wrapText="1"/>
    </xf>
    <xf numFmtId="9" fontId="76" fillId="7" borderId="84" xfId="6" applyNumberFormat="1" applyFont="1" applyBorder="1" applyAlignment="1">
      <alignment horizontal="center" vertical="center" wrapText="1"/>
    </xf>
    <xf numFmtId="44" fontId="76" fillId="7" borderId="51" xfId="6" applyNumberFormat="1" applyFont="1" applyBorder="1" applyAlignment="1">
      <alignment horizontal="center" vertical="center" wrapText="1"/>
    </xf>
    <xf numFmtId="44" fontId="76" fillId="7" borderId="57" xfId="6" applyNumberFormat="1" applyFont="1" applyBorder="1" applyAlignment="1">
      <alignment horizontal="center" vertical="center" wrapText="1"/>
    </xf>
    <xf numFmtId="164" fontId="69" fillId="10" borderId="101" xfId="0" applyNumberFormat="1" applyFont="1" applyFill="1" applyBorder="1" applyAlignment="1">
      <alignment horizontal="center" vertical="center" wrapText="1"/>
    </xf>
    <xf numFmtId="164" fontId="69" fillId="10" borderId="102" xfId="0" applyNumberFormat="1" applyFont="1" applyFill="1" applyBorder="1" applyAlignment="1">
      <alignment horizontal="center" vertical="center" wrapText="1"/>
    </xf>
    <xf numFmtId="164" fontId="69" fillId="10" borderId="135" xfId="0" applyNumberFormat="1" applyFont="1" applyFill="1" applyBorder="1" applyAlignment="1">
      <alignment horizontal="center" vertical="center" wrapText="1"/>
    </xf>
    <xf numFmtId="0" fontId="65" fillId="2" borderId="21" xfId="0" applyFont="1" applyFill="1" applyBorder="1" applyAlignment="1">
      <alignment horizontal="center" vertical="center"/>
    </xf>
    <xf numFmtId="0" fontId="65" fillId="0" borderId="4" xfId="0" applyFont="1" applyBorder="1" applyAlignment="1">
      <alignment horizontal="center" vertical="center" wrapText="1"/>
    </xf>
    <xf numFmtId="0" fontId="65" fillId="2" borderId="20" xfId="0" applyFont="1" applyFill="1" applyBorder="1" applyAlignment="1">
      <alignment horizontal="center" vertical="center"/>
    </xf>
    <xf numFmtId="0" fontId="65" fillId="2" borderId="6" xfId="0" applyFont="1" applyFill="1" applyBorder="1" applyAlignment="1">
      <alignment horizontal="center" vertical="center"/>
    </xf>
    <xf numFmtId="0" fontId="65" fillId="2" borderId="40" xfId="0" applyFont="1" applyFill="1" applyBorder="1" applyAlignment="1">
      <alignment horizontal="center" vertical="center"/>
    </xf>
    <xf numFmtId="0" fontId="65" fillId="2" borderId="145" xfId="0" applyFont="1" applyFill="1" applyBorder="1" applyAlignment="1">
      <alignment horizontal="center" vertical="center"/>
    </xf>
    <xf numFmtId="0" fontId="65" fillId="2" borderId="50" xfId="0" applyFont="1" applyFill="1" applyBorder="1" applyAlignment="1">
      <alignment horizontal="center" vertical="center"/>
    </xf>
    <xf numFmtId="0" fontId="65" fillId="2" borderId="66" xfId="0" applyFont="1" applyFill="1" applyBorder="1" applyAlignment="1">
      <alignment horizontal="center" vertical="center"/>
    </xf>
    <xf numFmtId="0" fontId="65" fillId="2" borderId="55" xfId="0" applyFont="1" applyFill="1" applyBorder="1" applyAlignment="1">
      <alignment horizontal="center" vertical="center"/>
    </xf>
    <xf numFmtId="0" fontId="65" fillId="0" borderId="51" xfId="0" applyFont="1" applyBorder="1" applyAlignment="1">
      <alignment horizontal="center" vertical="center" wrapText="1"/>
    </xf>
    <xf numFmtId="0" fontId="65" fillId="0" borderId="2" xfId="0" applyFont="1" applyBorder="1" applyAlignment="1">
      <alignment horizontal="center" vertical="center" wrapText="1"/>
    </xf>
    <xf numFmtId="0" fontId="65" fillId="0" borderId="1" xfId="0" applyFont="1" applyBorder="1" applyAlignment="1">
      <alignment horizontal="center" vertical="center" wrapText="1"/>
    </xf>
    <xf numFmtId="0" fontId="65" fillId="2" borderId="51" xfId="0" applyFont="1" applyFill="1" applyBorder="1" applyAlignment="1">
      <alignment horizontal="center" vertical="center"/>
    </xf>
    <xf numFmtId="0" fontId="65" fillId="2" borderId="2" xfId="0" applyFont="1" applyFill="1" applyBorder="1" applyAlignment="1">
      <alignment horizontal="center" vertical="center"/>
    </xf>
    <xf numFmtId="0" fontId="65" fillId="2" borderId="1" xfId="0" applyFont="1" applyFill="1" applyBorder="1" applyAlignment="1">
      <alignment horizontal="center" vertical="center"/>
    </xf>
    <xf numFmtId="0" fontId="65" fillId="2" borderId="18" xfId="0" applyFont="1" applyFill="1" applyBorder="1" applyAlignment="1">
      <alignment horizontal="center" vertical="center"/>
    </xf>
    <xf numFmtId="0" fontId="65" fillId="2" borderId="17" xfId="0" applyFont="1" applyFill="1" applyBorder="1" applyAlignment="1">
      <alignment horizontal="center" vertical="center"/>
    </xf>
    <xf numFmtId="44" fontId="71" fillId="14" borderId="49" xfId="0" quotePrefix="1" applyNumberFormat="1" applyFont="1" applyFill="1" applyBorder="1" applyAlignment="1">
      <alignment horizontal="center" vertical="center"/>
    </xf>
    <xf numFmtId="44" fontId="69" fillId="14" borderId="145" xfId="0" applyNumberFormat="1" applyFont="1" applyFill="1" applyBorder="1" applyAlignment="1">
      <alignment horizontal="center" vertical="center"/>
    </xf>
    <xf numFmtId="44" fontId="69" fillId="14" borderId="6" xfId="0" applyNumberFormat="1" applyFont="1" applyFill="1" applyBorder="1" applyAlignment="1">
      <alignment horizontal="center" vertical="center"/>
    </xf>
    <xf numFmtId="44" fontId="69" fillId="14" borderId="10" xfId="0" applyNumberFormat="1" applyFont="1" applyFill="1" applyBorder="1" applyAlignment="1">
      <alignment horizontal="center" vertical="center"/>
    </xf>
    <xf numFmtId="44" fontId="69" fillId="14" borderId="126" xfId="0" applyNumberFormat="1" applyFont="1" applyFill="1" applyBorder="1" applyAlignment="1">
      <alignment horizontal="center" vertical="center"/>
    </xf>
    <xf numFmtId="0" fontId="65" fillId="0" borderId="7" xfId="0" applyFont="1" applyBorder="1" applyAlignment="1">
      <alignment horizontal="center" vertical="center" wrapText="1"/>
    </xf>
    <xf numFmtId="0" fontId="65" fillId="0" borderId="5" xfId="0" applyFont="1" applyBorder="1" applyAlignment="1">
      <alignment horizontal="center" vertical="center" wrapText="1"/>
    </xf>
    <xf numFmtId="0" fontId="65" fillId="0" borderId="12" xfId="0" applyFont="1" applyBorder="1" applyAlignment="1">
      <alignment horizontal="center" vertical="center" wrapText="1"/>
    </xf>
    <xf numFmtId="0" fontId="65" fillId="2" borderId="7" xfId="0" applyFont="1" applyFill="1" applyBorder="1" applyAlignment="1">
      <alignment horizontal="center" vertical="center"/>
    </xf>
    <xf numFmtId="0" fontId="65" fillId="2" borderId="5" xfId="0" applyFont="1" applyFill="1" applyBorder="1" applyAlignment="1">
      <alignment horizontal="center" vertical="center"/>
    </xf>
    <xf numFmtId="0" fontId="65" fillId="2" borderId="12" xfId="0" applyFont="1" applyFill="1" applyBorder="1" applyAlignment="1">
      <alignment horizontal="center" vertical="center"/>
    </xf>
    <xf numFmtId="0" fontId="65" fillId="2" borderId="10" xfId="0" applyFont="1" applyFill="1" applyBorder="1" applyAlignment="1">
      <alignment horizontal="center" vertical="center"/>
    </xf>
    <xf numFmtId="0" fontId="65" fillId="2" borderId="126" xfId="0" applyFont="1" applyFill="1" applyBorder="1" applyAlignment="1">
      <alignment horizontal="center" vertical="center"/>
    </xf>
    <xf numFmtId="0" fontId="65" fillId="2" borderId="78" xfId="0" applyFont="1" applyFill="1" applyBorder="1" applyAlignment="1">
      <alignment horizontal="center" vertical="center"/>
    </xf>
    <xf numFmtId="0" fontId="65" fillId="2" borderId="76" xfId="0" applyFont="1" applyFill="1" applyBorder="1" applyAlignment="1">
      <alignment horizontal="center" vertical="center"/>
    </xf>
    <xf numFmtId="0" fontId="65" fillId="2" borderId="33" xfId="0" applyFont="1" applyFill="1" applyBorder="1" applyAlignment="1">
      <alignment horizontal="center" vertical="center"/>
    </xf>
    <xf numFmtId="0" fontId="65" fillId="2" borderId="32" xfId="0" applyFont="1" applyFill="1" applyBorder="1" applyAlignment="1">
      <alignment horizontal="center" vertical="center"/>
    </xf>
    <xf numFmtId="0" fontId="65" fillId="2" borderId="65" xfId="0" applyFont="1" applyFill="1" applyBorder="1" applyAlignment="1">
      <alignment horizontal="center" vertical="center"/>
    </xf>
    <xf numFmtId="0" fontId="65" fillId="2" borderId="15" xfId="0" applyFont="1" applyFill="1" applyBorder="1" applyAlignment="1">
      <alignment horizontal="center" vertical="center"/>
    </xf>
    <xf numFmtId="0" fontId="65" fillId="0" borderId="52" xfId="0" applyFont="1" applyBorder="1" applyAlignment="1">
      <alignment horizontal="center" vertical="center" wrapText="1"/>
    </xf>
    <xf numFmtId="44" fontId="67" fillId="2" borderId="7" xfId="0" applyNumberFormat="1" applyFont="1" applyFill="1" applyBorder="1" applyAlignment="1">
      <alignment horizontal="center" vertical="center"/>
    </xf>
    <xf numFmtId="44" fontId="67" fillId="2" borderId="5" xfId="0" applyNumberFormat="1" applyFont="1" applyFill="1" applyBorder="1" applyAlignment="1">
      <alignment horizontal="center" vertical="center"/>
    </xf>
    <xf numFmtId="44" fontId="67" fillId="2" borderId="12" xfId="0" applyNumberFormat="1" applyFont="1" applyFill="1" applyBorder="1" applyAlignment="1">
      <alignment horizontal="center" vertical="center"/>
    </xf>
    <xf numFmtId="44" fontId="67" fillId="2" borderId="28" xfId="0" applyNumberFormat="1" applyFont="1" applyFill="1" applyBorder="1" applyAlignment="1">
      <alignment horizontal="center" vertical="center"/>
    </xf>
    <xf numFmtId="0" fontId="76" fillId="7" borderId="81" xfId="6" applyFont="1" applyBorder="1" applyAlignment="1">
      <alignment horizontal="center" vertical="center" wrapText="1"/>
    </xf>
    <xf numFmtId="0" fontId="76" fillId="7" borderId="84" xfId="6" applyFont="1" applyBorder="1" applyAlignment="1">
      <alignment horizontal="center" vertical="center" wrapText="1"/>
    </xf>
    <xf numFmtId="0" fontId="76" fillId="7" borderId="51" xfId="6" applyFont="1" applyBorder="1" applyAlignment="1">
      <alignment horizontal="center" vertical="center" wrapText="1"/>
    </xf>
    <xf numFmtId="0" fontId="76" fillId="7" borderId="57" xfId="6" applyFont="1" applyBorder="1" applyAlignment="1">
      <alignment horizontal="center" vertical="center" wrapText="1"/>
    </xf>
    <xf numFmtId="0" fontId="76" fillId="7" borderId="52" xfId="6" applyFont="1" applyBorder="1" applyAlignment="1">
      <alignment horizontal="center" vertical="center" wrapText="1"/>
    </xf>
    <xf numFmtId="0" fontId="76" fillId="7" borderId="58" xfId="6" applyFont="1" applyBorder="1" applyAlignment="1">
      <alignment horizontal="center" vertical="center" wrapText="1"/>
    </xf>
    <xf numFmtId="44" fontId="65" fillId="2" borderId="185" xfId="0" applyNumberFormat="1" applyFont="1" applyFill="1" applyBorder="1" applyAlignment="1">
      <alignment horizontal="center" vertical="center"/>
    </xf>
    <xf numFmtId="44" fontId="65" fillId="2" borderId="133" xfId="0" applyNumberFormat="1" applyFont="1" applyFill="1" applyBorder="1" applyAlignment="1">
      <alignment horizontal="center" vertical="center"/>
    </xf>
    <xf numFmtId="44" fontId="65" fillId="2" borderId="25" xfId="0" applyNumberFormat="1" applyFont="1" applyFill="1" applyBorder="1" applyAlignment="1">
      <alignment horizontal="center" vertical="center"/>
    </xf>
    <xf numFmtId="44" fontId="65" fillId="2" borderId="0" xfId="0" applyNumberFormat="1" applyFont="1" applyFill="1" applyAlignment="1">
      <alignment horizontal="center" vertical="center"/>
    </xf>
    <xf numFmtId="44" fontId="65" fillId="2" borderId="7" xfId="0" applyNumberFormat="1" applyFont="1" applyFill="1" applyBorder="1" applyAlignment="1">
      <alignment horizontal="center" vertical="center"/>
    </xf>
    <xf numFmtId="44" fontId="65" fillId="2" borderId="12" xfId="0" applyNumberFormat="1" applyFont="1" applyFill="1" applyBorder="1" applyAlignment="1">
      <alignment horizontal="center" vertical="center"/>
    </xf>
    <xf numFmtId="44" fontId="65" fillId="2" borderId="9" xfId="0" applyNumberFormat="1" applyFont="1" applyFill="1" applyBorder="1" applyAlignment="1">
      <alignment horizontal="center" vertical="center"/>
    </xf>
    <xf numFmtId="44" fontId="65" fillId="2" borderId="14" xfId="0" applyNumberFormat="1" applyFont="1" applyFill="1" applyBorder="1" applyAlignment="1">
      <alignment horizontal="center" vertical="center"/>
    </xf>
    <xf numFmtId="44" fontId="65" fillId="2" borderId="15" xfId="0" applyNumberFormat="1" applyFont="1" applyFill="1" applyBorder="1" applyAlignment="1">
      <alignment horizontal="center" vertical="center"/>
    </xf>
    <xf numFmtId="0" fontId="76" fillId="7" borderId="80" xfId="6" applyFont="1" applyBorder="1" applyAlignment="1">
      <alignment horizontal="center" vertical="center" wrapText="1"/>
    </xf>
    <xf numFmtId="0" fontId="76" fillId="7" borderId="83" xfId="6" applyFont="1" applyBorder="1" applyAlignment="1">
      <alignment horizontal="center" vertical="center" wrapText="1"/>
    </xf>
    <xf numFmtId="0" fontId="0" fillId="0" borderId="0" xfId="0" applyAlignment="1">
      <alignment horizontal="left" vertical="top" wrapText="1"/>
    </xf>
    <xf numFmtId="0" fontId="27" fillId="0" borderId="26" xfId="9" applyFont="1" applyAlignment="1">
      <alignment horizontal="center"/>
    </xf>
    <xf numFmtId="0" fontId="65" fillId="2" borderId="67" xfId="0" applyFont="1" applyFill="1" applyBorder="1" applyAlignment="1">
      <alignment horizontal="center" vertical="center"/>
    </xf>
    <xf numFmtId="0" fontId="65" fillId="2" borderId="56" xfId="0" applyFont="1" applyFill="1" applyBorder="1" applyAlignment="1">
      <alignment horizontal="center" vertical="center"/>
    </xf>
    <xf numFmtId="9" fontId="76" fillId="7" borderId="51" xfId="6" applyNumberFormat="1" applyFont="1" applyBorder="1" applyAlignment="1">
      <alignment horizontal="center" vertical="center" wrapText="1"/>
    </xf>
    <xf numFmtId="9" fontId="76" fillId="7" borderId="57" xfId="6" applyNumberFormat="1" applyFont="1" applyBorder="1" applyAlignment="1">
      <alignment horizontal="center" vertical="center" wrapText="1"/>
    </xf>
    <xf numFmtId="0" fontId="76" fillId="7" borderId="50" xfId="6" applyFont="1" applyBorder="1" applyAlignment="1">
      <alignment horizontal="center" vertical="center"/>
    </xf>
    <xf numFmtId="0" fontId="76" fillId="7" borderId="56" xfId="6" applyFont="1" applyBorder="1" applyAlignment="1">
      <alignment horizontal="center" vertical="center"/>
    </xf>
    <xf numFmtId="0" fontId="65" fillId="2" borderId="4" xfId="0" applyFont="1" applyFill="1" applyBorder="1" applyAlignment="1">
      <alignment horizontal="center" vertical="center"/>
    </xf>
    <xf numFmtId="0" fontId="65" fillId="2" borderId="57" xfId="0" applyFont="1" applyFill="1" applyBorder="1" applyAlignment="1">
      <alignment horizontal="center" vertical="center"/>
    </xf>
    <xf numFmtId="0" fontId="65" fillId="0" borderId="57" xfId="0" applyFont="1" applyBorder="1" applyAlignment="1">
      <alignment horizontal="center" vertical="center" wrapText="1"/>
    </xf>
    <xf numFmtId="44" fontId="0" fillId="19" borderId="45" xfId="19" applyNumberFormat="1" applyFont="1" applyBorder="1" applyAlignment="1">
      <alignment horizontal="left" vertical="top" wrapText="1"/>
    </xf>
    <xf numFmtId="0" fontId="21" fillId="2" borderId="6"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26" xfId="0" applyFont="1" applyFill="1" applyBorder="1" applyAlignment="1">
      <alignment horizontal="center" vertical="center"/>
    </xf>
    <xf numFmtId="44" fontId="17" fillId="14" borderId="11" xfId="0" applyNumberFormat="1" applyFont="1" applyFill="1" applyBorder="1" applyAlignment="1">
      <alignment horizontal="center" vertical="center"/>
    </xf>
    <xf numFmtId="44" fontId="17" fillId="14" borderId="14" xfId="0" applyNumberFormat="1" applyFont="1" applyFill="1" applyBorder="1" applyAlignment="1">
      <alignment horizontal="center" vertical="center"/>
    </xf>
    <xf numFmtId="0" fontId="15" fillId="2" borderId="10" xfId="0" applyFont="1" applyFill="1" applyBorder="1" applyAlignment="1">
      <alignment horizontal="center" vertical="center"/>
    </xf>
    <xf numFmtId="0" fontId="15" fillId="2" borderId="126"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129" xfId="0" applyFont="1" applyFill="1" applyBorder="1" applyAlignment="1">
      <alignment horizontal="center" vertical="center"/>
    </xf>
    <xf numFmtId="0" fontId="21" fillId="2" borderId="49" xfId="0" applyFont="1" applyFill="1" applyBorder="1" applyAlignment="1">
      <alignment horizontal="center" vertical="center"/>
    </xf>
    <xf numFmtId="0" fontId="21" fillId="2" borderId="145" xfId="0" applyFont="1" applyFill="1" applyBorder="1" applyAlignment="1">
      <alignment horizontal="center" vertical="center"/>
    </xf>
    <xf numFmtId="0" fontId="21" fillId="0" borderId="8"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3" xfId="0" applyFont="1" applyBorder="1" applyAlignment="1">
      <alignment horizontal="center" vertical="center" wrapText="1"/>
    </xf>
    <xf numFmtId="44" fontId="15" fillId="2" borderId="15" xfId="0" applyNumberFormat="1" applyFont="1" applyFill="1" applyBorder="1" applyAlignment="1">
      <alignment horizontal="center" vertical="center"/>
    </xf>
    <xf numFmtId="0" fontId="21" fillId="2" borderId="28" xfId="0" applyFont="1" applyFill="1" applyBorder="1" applyAlignment="1">
      <alignment horizontal="center" vertical="center"/>
    </xf>
    <xf numFmtId="44" fontId="15" fillId="2" borderId="5" xfId="0" applyNumberFormat="1" applyFont="1" applyFill="1" applyBorder="1" applyAlignment="1">
      <alignment horizontal="center" vertical="center"/>
    </xf>
    <xf numFmtId="44" fontId="15" fillId="2" borderId="12" xfId="0" applyNumberFormat="1" applyFont="1" applyFill="1" applyBorder="1" applyAlignment="1">
      <alignment horizontal="center" vertical="center"/>
    </xf>
    <xf numFmtId="8" fontId="17" fillId="14" borderId="157" xfId="0" applyNumberFormat="1" applyFont="1" applyFill="1" applyBorder="1" applyAlignment="1">
      <alignment horizontal="center" vertical="center" wrapText="1"/>
    </xf>
    <xf numFmtId="44" fontId="17" fillId="14" borderId="158" xfId="0" applyNumberFormat="1" applyFont="1" applyFill="1" applyBorder="1" applyAlignment="1">
      <alignment horizontal="center" vertical="center"/>
    </xf>
    <xf numFmtId="0" fontId="15" fillId="2" borderId="6" xfId="0" applyFont="1" applyFill="1" applyBorder="1" applyAlignment="1">
      <alignment horizontal="center" vertical="center"/>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2" borderId="7" xfId="0" applyFont="1" applyFill="1" applyBorder="1" applyAlignment="1">
      <alignment horizontal="center" vertical="center"/>
    </xf>
    <xf numFmtId="0" fontId="15" fillId="2" borderId="5" xfId="0" applyFont="1" applyFill="1" applyBorder="1" applyAlignment="1">
      <alignment horizontal="center" vertical="center"/>
    </xf>
    <xf numFmtId="44" fontId="16" fillId="2" borderId="7" xfId="0" applyNumberFormat="1" applyFont="1" applyFill="1" applyBorder="1" applyAlignment="1">
      <alignment horizontal="center" vertical="center"/>
    </xf>
    <xf numFmtId="44" fontId="16" fillId="2" borderId="5" xfId="0" applyNumberFormat="1" applyFont="1" applyFill="1" applyBorder="1" applyAlignment="1">
      <alignment horizontal="center" vertical="center"/>
    </xf>
    <xf numFmtId="44" fontId="17" fillId="14" borderId="178" xfId="0" applyNumberFormat="1" applyFont="1" applyFill="1" applyBorder="1" applyAlignment="1">
      <alignment horizontal="center" vertical="center"/>
    </xf>
    <xf numFmtId="44" fontId="17" fillId="14" borderId="85" xfId="0" applyNumberFormat="1" applyFont="1" applyFill="1" applyBorder="1" applyAlignment="1">
      <alignment horizontal="center" vertical="center"/>
    </xf>
    <xf numFmtId="44" fontId="15" fillId="2" borderId="7" xfId="0" applyNumberFormat="1" applyFont="1" applyFill="1" applyBorder="1" applyAlignment="1">
      <alignment horizontal="center" vertical="center"/>
    </xf>
    <xf numFmtId="44" fontId="15" fillId="2" borderId="141" xfId="0" applyNumberFormat="1" applyFont="1" applyFill="1" applyBorder="1" applyAlignment="1">
      <alignment horizontal="center" vertical="center"/>
    </xf>
    <xf numFmtId="0" fontId="15" fillId="0" borderId="12" xfId="0" applyFont="1" applyBorder="1" applyAlignment="1">
      <alignment horizontal="center" vertical="center" wrapText="1"/>
    </xf>
    <xf numFmtId="0" fontId="15" fillId="23" borderId="5" xfId="0" applyFont="1" applyFill="1" applyBorder="1" applyAlignment="1">
      <alignment horizontal="center" vertical="center" wrapText="1"/>
    </xf>
    <xf numFmtId="164" fontId="17" fillId="10" borderId="119" xfId="0" applyNumberFormat="1" applyFont="1" applyFill="1" applyBorder="1" applyAlignment="1">
      <alignment horizontal="right" vertical="center" wrapText="1"/>
    </xf>
    <xf numFmtId="164" fontId="17" fillId="10" borderId="120" xfId="0" applyNumberFormat="1" applyFont="1" applyFill="1" applyBorder="1" applyAlignment="1">
      <alignment horizontal="right" vertical="center" wrapText="1"/>
    </xf>
    <xf numFmtId="164" fontId="17" fillId="10" borderId="121" xfId="0" applyNumberFormat="1" applyFont="1" applyFill="1" applyBorder="1" applyAlignment="1">
      <alignment horizontal="right" vertical="center" wrapText="1"/>
    </xf>
    <xf numFmtId="44" fontId="16" fillId="2" borderId="12" xfId="0" applyNumberFormat="1" applyFont="1" applyFill="1" applyBorder="1" applyAlignment="1">
      <alignment horizontal="center" vertical="center"/>
    </xf>
    <xf numFmtId="44" fontId="15" fillId="2" borderId="136" xfId="0" applyNumberFormat="1" applyFont="1" applyFill="1" applyBorder="1" applyAlignment="1">
      <alignment horizontal="center" vertical="center"/>
    </xf>
    <xf numFmtId="44" fontId="15" fillId="2" borderId="77" xfId="0" applyNumberFormat="1" applyFont="1" applyFill="1" applyBorder="1" applyAlignment="1">
      <alignment horizontal="center" vertical="center"/>
    </xf>
    <xf numFmtId="44" fontId="15" fillId="2" borderId="9" xfId="0" applyNumberFormat="1" applyFont="1" applyFill="1" applyBorder="1" applyAlignment="1">
      <alignment horizontal="center" vertical="center"/>
    </xf>
    <xf numFmtId="44" fontId="15" fillId="2" borderId="11" xfId="0" applyNumberFormat="1" applyFont="1" applyFill="1" applyBorder="1" applyAlignment="1">
      <alignment horizontal="center" vertical="center"/>
    </xf>
    <xf numFmtId="44" fontId="15" fillId="2" borderId="14" xfId="0" applyNumberFormat="1" applyFont="1" applyFill="1" applyBorder="1" applyAlignment="1">
      <alignment horizontal="center" vertical="center"/>
    </xf>
    <xf numFmtId="44" fontId="17" fillId="14" borderId="131" xfId="0" applyNumberFormat="1" applyFont="1" applyFill="1" applyBorder="1" applyAlignment="1">
      <alignment horizontal="center" vertical="center"/>
    </xf>
    <xf numFmtId="44" fontId="17" fillId="14" borderId="111" xfId="0" applyNumberFormat="1" applyFont="1" applyFill="1" applyBorder="1" applyAlignment="1">
      <alignment horizontal="center" vertical="center"/>
    </xf>
    <xf numFmtId="0" fontId="21" fillId="2" borderId="66" xfId="0" applyFont="1" applyFill="1" applyBorder="1" applyAlignment="1">
      <alignment horizontal="center" vertical="center"/>
    </xf>
    <xf numFmtId="0" fontId="21" fillId="2" borderId="67" xfId="0" applyFont="1" applyFill="1" applyBorder="1" applyAlignment="1">
      <alignment horizontal="center" vertical="center"/>
    </xf>
    <xf numFmtId="0" fontId="21" fillId="0" borderId="4" xfId="0" applyFont="1" applyBorder="1" applyAlignment="1">
      <alignment horizontal="center" vertical="center" wrapText="1"/>
    </xf>
    <xf numFmtId="0" fontId="21" fillId="2" borderId="51" xfId="0" applyFont="1" applyFill="1" applyBorder="1" applyAlignment="1">
      <alignment horizontal="center" vertical="center"/>
    </xf>
    <xf numFmtId="44" fontId="17" fillId="14" borderId="147" xfId="0" applyNumberFormat="1" applyFont="1" applyFill="1" applyBorder="1" applyAlignment="1">
      <alignment horizontal="center" vertical="center"/>
    </xf>
    <xf numFmtId="44" fontId="17" fillId="14" borderId="94" xfId="0" applyNumberFormat="1" applyFont="1" applyFill="1" applyBorder="1" applyAlignment="1">
      <alignment horizontal="center" vertical="center"/>
    </xf>
    <xf numFmtId="0" fontId="14" fillId="7" borderId="86" xfId="6" applyFont="1" applyBorder="1" applyAlignment="1">
      <alignment horizontal="center" vertical="center"/>
    </xf>
    <xf numFmtId="0" fontId="14" fillId="7" borderId="90" xfId="6" applyFont="1" applyBorder="1" applyAlignment="1">
      <alignment horizontal="center" vertical="center"/>
    </xf>
    <xf numFmtId="0" fontId="14" fillId="7" borderId="87" xfId="6" applyFont="1" applyBorder="1" applyAlignment="1">
      <alignment horizontal="center" vertical="center" wrapText="1"/>
    </xf>
    <xf numFmtId="0" fontId="14" fillId="7" borderId="91" xfId="6" applyFont="1" applyBorder="1" applyAlignment="1">
      <alignment horizontal="center" vertical="center" wrapText="1"/>
    </xf>
    <xf numFmtId="44" fontId="17" fillId="14" borderId="110" xfId="0" applyNumberFormat="1" applyFont="1" applyFill="1" applyBorder="1" applyAlignment="1">
      <alignment horizontal="center" vertical="center"/>
    </xf>
    <xf numFmtId="44" fontId="17" fillId="14" borderId="112" xfId="0" applyNumberFormat="1" applyFont="1" applyFill="1" applyBorder="1" applyAlignment="1">
      <alignment horizontal="center" vertical="center"/>
    </xf>
    <xf numFmtId="9" fontId="14" fillId="7" borderId="87" xfId="6" applyNumberFormat="1" applyFont="1" applyBorder="1" applyAlignment="1">
      <alignment horizontal="center" vertical="center" wrapText="1"/>
    </xf>
    <xf numFmtId="9" fontId="14" fillId="7" borderId="91" xfId="6" applyNumberFormat="1" applyFont="1" applyBorder="1" applyAlignment="1">
      <alignment horizontal="center" vertical="center" wrapText="1"/>
    </xf>
    <xf numFmtId="44" fontId="15" fillId="2" borderId="146" xfId="0" applyNumberFormat="1" applyFont="1" applyFill="1" applyBorder="1" applyAlignment="1">
      <alignment horizontal="center" vertical="center"/>
    </xf>
    <xf numFmtId="44" fontId="17" fillId="14" borderId="78" xfId="0" applyNumberFormat="1" applyFont="1" applyFill="1" applyBorder="1" applyAlignment="1">
      <alignment horizontal="center" vertical="center"/>
    </xf>
    <xf numFmtId="0" fontId="21"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2" xfId="0" applyFont="1" applyBorder="1" applyAlignment="1">
      <alignment horizontal="center" vertical="center" wrapText="1"/>
    </xf>
    <xf numFmtId="0" fontId="21" fillId="2" borderId="7"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2" xfId="0" applyFont="1" applyFill="1" applyBorder="1" applyAlignment="1">
      <alignment horizontal="center" vertical="center"/>
    </xf>
    <xf numFmtId="44" fontId="15" fillId="2" borderId="107" xfId="0" applyNumberFormat="1" applyFont="1" applyFill="1" applyBorder="1" applyAlignment="1">
      <alignment horizontal="center" vertical="center"/>
    </xf>
    <xf numFmtId="44" fontId="15" fillId="2" borderId="79" xfId="0" applyNumberFormat="1" applyFont="1" applyFill="1" applyBorder="1" applyAlignment="1">
      <alignment horizontal="center" vertical="center"/>
    </xf>
    <xf numFmtId="44" fontId="15" fillId="2" borderId="116" xfId="0" applyNumberFormat="1" applyFont="1" applyFill="1" applyBorder="1" applyAlignment="1">
      <alignment horizontal="center" vertical="center"/>
    </xf>
    <xf numFmtId="44" fontId="85" fillId="2" borderId="5" xfId="0" applyNumberFormat="1" applyFont="1" applyFill="1" applyBorder="1" applyAlignment="1">
      <alignment horizontal="center" vertical="center"/>
    </xf>
    <xf numFmtId="0" fontId="15" fillId="2" borderId="12" xfId="0" applyFont="1" applyFill="1" applyBorder="1" applyAlignment="1">
      <alignment horizontal="center" vertical="center"/>
    </xf>
    <xf numFmtId="44" fontId="17" fillId="2" borderId="5" xfId="0" applyNumberFormat="1" applyFont="1" applyFill="1" applyBorder="1" applyAlignment="1">
      <alignment horizontal="center" vertical="center"/>
    </xf>
    <xf numFmtId="44" fontId="17" fillId="2" borderId="11" xfId="0" applyNumberFormat="1" applyFont="1" applyFill="1" applyBorder="1" applyAlignment="1">
      <alignment horizontal="center" vertical="center"/>
    </xf>
    <xf numFmtId="44" fontId="17" fillId="14" borderId="157" xfId="0" applyNumberFormat="1" applyFont="1" applyFill="1" applyBorder="1" applyAlignment="1">
      <alignment horizontal="center" vertical="center"/>
    </xf>
    <xf numFmtId="44" fontId="17" fillId="14" borderId="174" xfId="0" applyNumberFormat="1" applyFont="1" applyFill="1" applyBorder="1" applyAlignment="1">
      <alignment horizontal="center" vertical="center"/>
    </xf>
    <xf numFmtId="0" fontId="39" fillId="20" borderId="100" xfId="0" applyFont="1" applyFill="1" applyBorder="1"/>
    <xf numFmtId="0" fontId="39" fillId="20" borderId="0" xfId="0" applyFont="1" applyFill="1"/>
    <xf numFmtId="0" fontId="33" fillId="20" borderId="0" xfId="0" applyFont="1" applyFill="1"/>
    <xf numFmtId="0" fontId="40" fillId="20" borderId="0" xfId="0" applyFont="1" applyFill="1" applyAlignment="1">
      <alignment wrapText="1"/>
    </xf>
    <xf numFmtId="0" fontId="41" fillId="20" borderId="100" xfId="0" applyFont="1" applyFill="1" applyBorder="1" applyAlignment="1">
      <alignment wrapText="1"/>
    </xf>
    <xf numFmtId="0" fontId="41" fillId="20" borderId="0" xfId="0" applyFont="1" applyFill="1" applyAlignment="1">
      <alignment wrapText="1"/>
    </xf>
    <xf numFmtId="0" fontId="21" fillId="2" borderId="8" xfId="0" applyFont="1" applyFill="1" applyBorder="1" applyAlignment="1">
      <alignment horizontal="center" vertical="center"/>
    </xf>
    <xf numFmtId="0" fontId="21" fillId="2" borderId="13" xfId="0" applyFont="1" applyFill="1" applyBorder="1" applyAlignment="1">
      <alignment horizontal="center" vertical="center"/>
    </xf>
    <xf numFmtId="44" fontId="17" fillId="14" borderId="70" xfId="0" applyNumberFormat="1" applyFont="1" applyFill="1" applyBorder="1" applyAlignment="1">
      <alignment horizontal="center" vertical="center"/>
    </xf>
    <xf numFmtId="44" fontId="14" fillId="7" borderId="87" xfId="6" applyNumberFormat="1" applyFont="1" applyBorder="1" applyAlignment="1">
      <alignment horizontal="center" vertical="center" wrapText="1"/>
    </xf>
    <xf numFmtId="44" fontId="14" fillId="7" borderId="89" xfId="6" applyNumberFormat="1" applyFont="1" applyBorder="1" applyAlignment="1">
      <alignment horizontal="center" vertical="center" wrapText="1"/>
    </xf>
    <xf numFmtId="0" fontId="14" fillId="7" borderId="88" xfId="6" applyFont="1" applyBorder="1" applyAlignment="1">
      <alignment horizontal="center" vertical="center" wrapText="1"/>
    </xf>
    <xf numFmtId="0" fontId="14" fillId="7" borderId="92" xfId="6" applyFont="1" applyBorder="1" applyAlignment="1">
      <alignment horizontal="center" vertical="center" wrapText="1"/>
    </xf>
    <xf numFmtId="44" fontId="17" fillId="14" borderId="9" xfId="0" applyNumberFormat="1" applyFont="1" applyFill="1" applyBorder="1" applyAlignment="1">
      <alignment horizontal="center" vertical="center"/>
    </xf>
    <xf numFmtId="9" fontId="14" fillId="7" borderId="41" xfId="6" applyNumberFormat="1" applyFont="1" applyBorder="1" applyAlignment="1">
      <alignment horizontal="center" vertical="center" wrapText="1"/>
    </xf>
    <xf numFmtId="44" fontId="14" fillId="7" borderId="91" xfId="6" applyNumberFormat="1" applyFont="1" applyBorder="1" applyAlignment="1">
      <alignment horizontal="center" vertical="center" wrapText="1"/>
    </xf>
    <xf numFmtId="44" fontId="17" fillId="14" borderId="159" xfId="0" applyNumberFormat="1" applyFont="1" applyFill="1" applyBorder="1" applyAlignment="1">
      <alignment horizontal="center" vertical="center"/>
    </xf>
    <xf numFmtId="44" fontId="17" fillId="14" borderId="99" xfId="0" applyNumberFormat="1" applyFont="1" applyFill="1" applyBorder="1" applyAlignment="1">
      <alignment horizontal="center" vertical="center"/>
    </xf>
    <xf numFmtId="44" fontId="17" fillId="14" borderId="6" xfId="0" applyNumberFormat="1" applyFont="1" applyFill="1" applyBorder="1" applyAlignment="1">
      <alignment horizontal="center" vertical="center"/>
    </xf>
    <xf numFmtId="44" fontId="17" fillId="14" borderId="10" xfId="0" applyNumberFormat="1" applyFont="1" applyFill="1" applyBorder="1" applyAlignment="1">
      <alignment horizontal="center" vertical="center"/>
    </xf>
    <xf numFmtId="44" fontId="17" fillId="14" borderId="126" xfId="0" applyNumberFormat="1" applyFont="1" applyFill="1" applyBorder="1" applyAlignment="1">
      <alignment horizontal="center" vertical="center"/>
    </xf>
    <xf numFmtId="44" fontId="16" fillId="2" borderId="141" xfId="0" applyNumberFormat="1" applyFont="1" applyFill="1" applyBorder="1" applyAlignment="1">
      <alignment horizontal="center" vertical="center"/>
    </xf>
    <xf numFmtId="44" fontId="16" fillId="2" borderId="15" xfId="0" applyNumberFormat="1" applyFont="1" applyFill="1" applyBorder="1" applyAlignment="1">
      <alignment horizontal="center" vertical="center"/>
    </xf>
    <xf numFmtId="44" fontId="16" fillId="2" borderId="146" xfId="0" applyNumberFormat="1" applyFont="1" applyFill="1" applyBorder="1" applyAlignment="1">
      <alignment horizontal="center" vertical="center"/>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164" fontId="17" fillId="10" borderId="23" xfId="0" applyNumberFormat="1" applyFont="1" applyFill="1" applyBorder="1" applyAlignment="1">
      <alignment horizontal="right" vertical="center" wrapText="1"/>
    </xf>
    <xf numFmtId="0" fontId="21" fillId="2" borderId="16" xfId="0" applyFont="1" applyFill="1" applyBorder="1" applyAlignment="1">
      <alignment horizontal="center" vertical="center"/>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21" fillId="2" borderId="1" xfId="0" applyFont="1" applyFill="1" applyBorder="1" applyAlignment="1">
      <alignment horizontal="center" vertical="center"/>
    </xf>
    <xf numFmtId="0" fontId="15" fillId="2" borderId="28" xfId="0" applyFont="1" applyFill="1" applyBorder="1" applyAlignment="1">
      <alignment horizontal="center" vertical="center"/>
    </xf>
    <xf numFmtId="0" fontId="21" fillId="2" borderId="78" xfId="0" applyFont="1" applyFill="1" applyBorder="1" applyAlignment="1">
      <alignment horizontal="center" vertical="center"/>
    </xf>
    <xf numFmtId="44" fontId="16" fillId="2" borderId="52" xfId="0" applyNumberFormat="1" applyFont="1" applyFill="1" applyBorder="1" applyAlignment="1">
      <alignment horizontal="center" vertical="center"/>
    </xf>
    <xf numFmtId="44" fontId="7" fillId="19" borderId="45" xfId="19" applyNumberFormat="1" applyBorder="1" applyAlignment="1">
      <alignment horizontal="left" vertical="top" wrapText="1"/>
    </xf>
    <xf numFmtId="0" fontId="40" fillId="20" borderId="0" xfId="0" applyFont="1" applyFill="1" applyAlignment="1">
      <alignment horizontal="left" vertical="top" wrapText="1"/>
    </xf>
    <xf numFmtId="0" fontId="40" fillId="20" borderId="28" xfId="0" applyFont="1" applyFill="1" applyBorder="1" applyAlignment="1">
      <alignment horizontal="left" vertical="top" wrapText="1"/>
    </xf>
    <xf numFmtId="0" fontId="41" fillId="20" borderId="95" xfId="0" applyFont="1" applyFill="1" applyBorder="1" applyAlignment="1">
      <alignment horizontal="left" vertical="top" wrapText="1"/>
    </xf>
    <xf numFmtId="0" fontId="41" fillId="20" borderId="96" xfId="0" applyFont="1" applyFill="1" applyBorder="1" applyAlignment="1">
      <alignment horizontal="left" vertical="top" wrapText="1"/>
    </xf>
    <xf numFmtId="44" fontId="15" fillId="2" borderId="52" xfId="0" applyNumberFormat="1" applyFont="1" applyFill="1" applyBorder="1" applyAlignment="1">
      <alignment horizontal="center" vertical="center"/>
    </xf>
    <xf numFmtId="44" fontId="17" fillId="14" borderId="144" xfId="0" applyNumberFormat="1" applyFont="1" applyFill="1" applyBorder="1" applyAlignment="1">
      <alignment horizontal="center" vertical="center"/>
    </xf>
    <xf numFmtId="44" fontId="17" fillId="14" borderId="72" xfId="0" applyNumberFormat="1" applyFont="1" applyFill="1" applyBorder="1" applyAlignment="1">
      <alignment horizontal="center" vertical="center"/>
    </xf>
    <xf numFmtId="44" fontId="17" fillId="14" borderId="140" xfId="0" applyNumberFormat="1" applyFont="1" applyFill="1" applyBorder="1" applyAlignment="1">
      <alignment horizontal="center" vertical="center"/>
    </xf>
    <xf numFmtId="8" fontId="17" fillId="14" borderId="35" xfId="0" applyNumberFormat="1" applyFont="1" applyFill="1" applyBorder="1" applyAlignment="1">
      <alignment horizontal="center" vertical="center" wrapText="1"/>
    </xf>
    <xf numFmtId="44" fontId="17" fillId="14" borderId="36" xfId="0" applyNumberFormat="1" applyFont="1" applyFill="1" applyBorder="1" applyAlignment="1">
      <alignment horizontal="center" vertical="center"/>
    </xf>
    <xf numFmtId="44" fontId="17" fillId="14" borderId="34" xfId="0" applyNumberFormat="1" applyFont="1" applyFill="1" applyBorder="1" applyAlignment="1">
      <alignment horizontal="center" vertical="center"/>
    </xf>
    <xf numFmtId="44" fontId="5" fillId="14" borderId="9" xfId="0" applyNumberFormat="1" applyFont="1" applyFill="1" applyBorder="1" applyAlignment="1">
      <alignment horizontal="center" vertical="center"/>
    </xf>
    <xf numFmtId="44" fontId="5" fillId="14" borderId="11" xfId="0" applyNumberFormat="1" applyFont="1" applyFill="1" applyBorder="1" applyAlignment="1">
      <alignment horizontal="center" vertical="center"/>
    </xf>
    <xf numFmtId="44" fontId="5" fillId="14" borderId="14" xfId="0" applyNumberFormat="1" applyFont="1" applyFill="1" applyBorder="1" applyAlignment="1">
      <alignment horizontal="center" vertical="center"/>
    </xf>
    <xf numFmtId="164" fontId="5" fillId="10" borderId="170" xfId="0" applyNumberFormat="1" applyFont="1" applyFill="1" applyBorder="1" applyAlignment="1">
      <alignment horizontal="right" vertical="center" wrapText="1"/>
    </xf>
    <xf numFmtId="164" fontId="5" fillId="10" borderId="180" xfId="0" applyNumberFormat="1" applyFont="1" applyFill="1" applyBorder="1" applyAlignment="1">
      <alignment horizontal="right" vertical="center" wrapText="1"/>
    </xf>
    <xf numFmtId="164" fontId="5" fillId="10" borderId="64" xfId="0" applyNumberFormat="1" applyFont="1" applyFill="1" applyBorder="1" applyAlignment="1">
      <alignment horizontal="right" vertical="center" wrapText="1"/>
    </xf>
    <xf numFmtId="44" fontId="5" fillId="14" borderId="110" xfId="0" applyNumberFormat="1" applyFont="1" applyFill="1" applyBorder="1" applyAlignment="1">
      <alignment horizontal="center" vertical="center"/>
    </xf>
    <xf numFmtId="44" fontId="5" fillId="14" borderId="111" xfId="0" applyNumberFormat="1" applyFont="1" applyFill="1" applyBorder="1" applyAlignment="1">
      <alignment horizontal="center" vertical="center"/>
    </xf>
    <xf numFmtId="44" fontId="5" fillId="14" borderId="112" xfId="0" applyNumberFormat="1" applyFont="1" applyFill="1" applyBorder="1" applyAlignment="1">
      <alignment horizontal="center" vertical="center"/>
    </xf>
    <xf numFmtId="8" fontId="5" fillId="14" borderId="35" xfId="0" applyNumberFormat="1" applyFont="1" applyFill="1" applyBorder="1" applyAlignment="1">
      <alignment horizontal="center" vertical="center" wrapText="1"/>
    </xf>
    <xf numFmtId="8" fontId="5" fillId="14" borderId="36" xfId="0" applyNumberFormat="1" applyFont="1" applyFill="1" applyBorder="1" applyAlignment="1">
      <alignment horizontal="center" vertical="center" wrapText="1"/>
    </xf>
    <xf numFmtId="44" fontId="5" fillId="14" borderId="36" xfId="0" applyNumberFormat="1" applyFont="1" applyFill="1" applyBorder="1" applyAlignment="1">
      <alignment horizontal="center" vertical="center"/>
    </xf>
    <xf numFmtId="44" fontId="5" fillId="14" borderId="34"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26" xfId="0" applyFont="1" applyFill="1" applyBorder="1" applyAlignment="1">
      <alignment horizontal="center" vertical="center"/>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2" xfId="0" applyFont="1" applyFill="1" applyBorder="1" applyAlignment="1">
      <alignment horizontal="center" vertical="center"/>
    </xf>
    <xf numFmtId="44" fontId="20" fillId="2" borderId="7" xfId="0" applyNumberFormat="1" applyFont="1" applyFill="1" applyBorder="1" applyAlignment="1">
      <alignment horizontal="center" vertical="center"/>
    </xf>
    <xf numFmtId="44" fontId="20" fillId="2" borderId="5" xfId="0" applyNumberFormat="1" applyFont="1" applyFill="1" applyBorder="1" applyAlignment="1">
      <alignment horizontal="center" vertical="center"/>
    </xf>
    <xf numFmtId="44" fontId="20" fillId="2" borderId="12" xfId="0" applyNumberFormat="1" applyFont="1" applyFill="1" applyBorder="1" applyAlignment="1">
      <alignment horizontal="center" vertical="center"/>
    </xf>
    <xf numFmtId="44" fontId="1" fillId="2" borderId="7" xfId="0" applyNumberFormat="1" applyFont="1" applyFill="1" applyBorder="1" applyAlignment="1">
      <alignment horizontal="center" vertical="center"/>
    </xf>
    <xf numFmtId="44" fontId="1" fillId="2" borderId="5" xfId="0" applyNumberFormat="1" applyFont="1" applyFill="1" applyBorder="1" applyAlignment="1">
      <alignment horizontal="center" vertical="center"/>
    </xf>
    <xf numFmtId="44" fontId="1" fillId="2" borderId="12" xfId="0" applyNumberFormat="1" applyFont="1" applyFill="1" applyBorder="1" applyAlignment="1">
      <alignment horizontal="center" vertical="center"/>
    </xf>
    <xf numFmtId="44" fontId="1" fillId="2" borderId="141" xfId="0" applyNumberFormat="1" applyFont="1" applyFill="1" applyBorder="1" applyAlignment="1">
      <alignment horizontal="center" vertical="center"/>
    </xf>
    <xf numFmtId="44" fontId="1" fillId="2" borderId="15" xfId="0" applyNumberFormat="1" applyFont="1" applyFill="1" applyBorder="1" applyAlignment="1">
      <alignment horizontal="center" vertical="center"/>
    </xf>
    <xf numFmtId="44" fontId="1" fillId="2" borderId="146" xfId="0" applyNumberFormat="1" applyFont="1" applyFill="1" applyBorder="1" applyAlignment="1">
      <alignment horizontal="center" vertical="center"/>
    </xf>
    <xf numFmtId="44" fontId="5" fillId="14" borderId="6" xfId="0" applyNumberFormat="1" applyFont="1" applyFill="1" applyBorder="1" applyAlignment="1">
      <alignment horizontal="center" vertical="center"/>
    </xf>
    <xf numFmtId="44" fontId="5" fillId="14" borderId="10" xfId="0" applyNumberFormat="1" applyFont="1" applyFill="1" applyBorder="1" applyAlignment="1">
      <alignment horizontal="center" vertical="center"/>
    </xf>
    <xf numFmtId="44" fontId="5" fillId="14" borderId="126" xfId="0" applyNumberFormat="1" applyFont="1" applyFill="1" applyBorder="1" applyAlignment="1">
      <alignment horizontal="center" vertical="center"/>
    </xf>
    <xf numFmtId="0" fontId="1" fillId="2" borderId="28" xfId="0" applyFont="1" applyFill="1" applyBorder="1" applyAlignment="1">
      <alignment horizontal="center" vertical="center"/>
    </xf>
    <xf numFmtId="44" fontId="1" fillId="2" borderId="79" xfId="0" applyNumberFormat="1" applyFont="1" applyFill="1" applyBorder="1" applyAlignment="1">
      <alignment horizontal="center" vertical="center"/>
    </xf>
    <xf numFmtId="44" fontId="1" fillId="0" borderId="141" xfId="0" applyNumberFormat="1" applyFont="1" applyBorder="1" applyAlignment="1">
      <alignment vertical="center"/>
    </xf>
    <xf numFmtId="44" fontId="1" fillId="0" borderId="15" xfId="0" applyNumberFormat="1" applyFont="1" applyBorder="1" applyAlignment="1">
      <alignment vertical="center"/>
    </xf>
    <xf numFmtId="0" fontId="1" fillId="0" borderId="15" xfId="0" applyFont="1" applyBorder="1" applyAlignment="1">
      <alignment vertical="center"/>
    </xf>
    <xf numFmtId="0" fontId="1" fillId="0" borderId="146" xfId="0" applyFont="1" applyBorder="1" applyAlignment="1">
      <alignment vertical="center"/>
    </xf>
    <xf numFmtId="44" fontId="5" fillId="14" borderId="158" xfId="0" applyNumberFormat="1" applyFont="1" applyFill="1" applyBorder="1" applyAlignment="1">
      <alignment horizontal="center" vertical="center"/>
    </xf>
    <xf numFmtId="44" fontId="5" fillId="14" borderId="174" xfId="0" applyNumberFormat="1" applyFont="1" applyFill="1" applyBorder="1" applyAlignment="1">
      <alignment horizontal="center" vertical="center"/>
    </xf>
    <xf numFmtId="44" fontId="5" fillId="14" borderId="113" xfId="0" applyNumberFormat="1" applyFont="1" applyFill="1" applyBorder="1" applyAlignment="1">
      <alignment horizontal="center" vertical="center"/>
    </xf>
    <xf numFmtId="44" fontId="5" fillId="14" borderId="28" xfId="0" applyNumberFormat="1" applyFont="1" applyFill="1" applyBorder="1" applyAlignment="1">
      <alignment horizontal="center" vertical="center"/>
    </xf>
    <xf numFmtId="44" fontId="5" fillId="14" borderId="37" xfId="0" applyNumberFormat="1" applyFont="1" applyFill="1" applyBorder="1" applyAlignment="1">
      <alignment horizontal="center" vertical="center"/>
    </xf>
    <xf numFmtId="44" fontId="5" fillId="14" borderId="35" xfId="0" applyNumberFormat="1" applyFont="1" applyFill="1" applyBorder="1" applyAlignment="1">
      <alignment horizontal="center" vertical="center"/>
    </xf>
    <xf numFmtId="44" fontId="1" fillId="2" borderId="11" xfId="0" applyNumberFormat="1" applyFont="1" applyFill="1" applyBorder="1" applyAlignment="1">
      <alignment horizontal="center" vertical="center"/>
    </xf>
    <xf numFmtId="44" fontId="1" fillId="2" borderId="14" xfId="0" applyNumberFormat="1" applyFont="1" applyFill="1" applyBorder="1" applyAlignment="1">
      <alignment horizontal="center" vertical="center"/>
    </xf>
    <xf numFmtId="44" fontId="1" fillId="2" borderId="9" xfId="0" applyNumberFormat="1" applyFont="1" applyFill="1" applyBorder="1" applyAlignment="1">
      <alignment horizontal="center" vertical="center"/>
    </xf>
    <xf numFmtId="44" fontId="5" fillId="14" borderId="157" xfId="0" applyNumberFormat="1" applyFont="1" applyFill="1" applyBorder="1" applyAlignment="1">
      <alignment horizontal="center" vertical="center"/>
    </xf>
    <xf numFmtId="44" fontId="5" fillId="14" borderId="178" xfId="0" applyNumberFormat="1" applyFont="1" applyFill="1" applyBorder="1" applyAlignment="1">
      <alignment horizontal="center" vertical="center"/>
    </xf>
    <xf numFmtId="44" fontId="5" fillId="14" borderId="85" xfId="0" applyNumberFormat="1" applyFont="1" applyFill="1" applyBorder="1" applyAlignment="1">
      <alignment horizontal="center" vertical="center"/>
    </xf>
    <xf numFmtId="44" fontId="5" fillId="14" borderId="172" xfId="0" applyNumberFormat="1" applyFont="1" applyFill="1" applyBorder="1" applyAlignment="1">
      <alignment horizontal="center" vertical="center"/>
    </xf>
    <xf numFmtId="0" fontId="1" fillId="2" borderId="49"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45"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3" xfId="0" applyFont="1" applyFill="1" applyBorder="1" applyAlignment="1">
      <alignment horizontal="center" vertical="center"/>
    </xf>
    <xf numFmtId="0" fontId="11" fillId="7" borderId="86" xfId="6" applyBorder="1" applyAlignment="1">
      <alignment horizontal="center" vertical="center"/>
    </xf>
    <xf numFmtId="0" fontId="11" fillId="7" borderId="176" xfId="6" applyBorder="1" applyAlignment="1">
      <alignment horizontal="center" vertical="center"/>
    </xf>
    <xf numFmtId="0" fontId="11" fillId="7" borderId="183" xfId="6" applyBorder="1" applyAlignment="1">
      <alignment horizontal="center" vertical="center" wrapText="1"/>
    </xf>
    <xf numFmtId="0" fontId="11" fillId="7" borderId="33" xfId="6" applyBorder="1" applyAlignment="1">
      <alignment horizontal="center" vertical="center" wrapText="1"/>
    </xf>
    <xf numFmtId="0" fontId="11" fillId="7" borderId="109" xfId="6" applyBorder="1" applyAlignment="1">
      <alignment horizontal="center" vertical="center" wrapText="1"/>
    </xf>
    <xf numFmtId="0" fontId="11" fillId="7" borderId="41" xfId="6" applyBorder="1" applyAlignment="1">
      <alignment horizontal="center" vertical="center" wrapText="1"/>
    </xf>
    <xf numFmtId="0" fontId="11" fillId="7" borderId="177" xfId="6" applyBorder="1" applyAlignment="1">
      <alignment horizontal="center" vertical="center" wrapText="1"/>
    </xf>
    <xf numFmtId="44" fontId="11" fillId="7" borderId="109" xfId="6" applyNumberFormat="1" applyBorder="1" applyAlignment="1">
      <alignment horizontal="center" vertical="center" wrapText="1"/>
    </xf>
    <xf numFmtId="44" fontId="11" fillId="7" borderId="41" xfId="6" applyNumberFormat="1" applyBorder="1" applyAlignment="1">
      <alignment horizontal="center" vertical="center" wrapText="1"/>
    </xf>
    <xf numFmtId="9" fontId="11" fillId="7" borderId="109" xfId="6" applyNumberFormat="1" applyBorder="1" applyAlignment="1">
      <alignment horizontal="center" vertical="center" wrapText="1"/>
    </xf>
    <xf numFmtId="9" fontId="11" fillId="7" borderId="41" xfId="6" applyNumberFormat="1" applyBorder="1" applyAlignment="1">
      <alignment horizontal="center" vertical="center" wrapText="1"/>
    </xf>
    <xf numFmtId="0" fontId="1" fillId="2" borderId="129" xfId="0" applyFont="1" applyFill="1" applyBorder="1" applyAlignment="1">
      <alignment horizontal="center" vertical="center"/>
    </xf>
    <xf numFmtId="0" fontId="1" fillId="0" borderId="13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7" xfId="0" applyFont="1" applyBorder="1" applyAlignment="1">
      <alignment horizontal="center" vertical="center" wrapText="1"/>
    </xf>
    <xf numFmtId="0" fontId="1" fillId="2" borderId="8" xfId="0" applyFont="1" applyFill="1" applyBorder="1" applyAlignment="1">
      <alignment horizontal="center" vertical="center"/>
    </xf>
    <xf numFmtId="44" fontId="5" fillId="14" borderId="144" xfId="0" applyNumberFormat="1" applyFont="1" applyFill="1" applyBorder="1" applyAlignment="1">
      <alignment horizontal="center" vertical="center"/>
    </xf>
    <xf numFmtId="44" fontId="5" fillId="14" borderId="72" xfId="0" applyNumberFormat="1" applyFont="1" applyFill="1" applyBorder="1" applyAlignment="1">
      <alignment horizontal="center" vertical="center"/>
    </xf>
    <xf numFmtId="44" fontId="5" fillId="14" borderId="140" xfId="0" applyNumberFormat="1" applyFont="1" applyFill="1" applyBorder="1" applyAlignment="1">
      <alignment horizontal="center" vertical="center"/>
    </xf>
    <xf numFmtId="0" fontId="1" fillId="0" borderId="146" xfId="0" applyFont="1" applyBorder="1" applyAlignment="1">
      <alignment horizontal="center"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top" wrapText="1"/>
    </xf>
    <xf numFmtId="0" fontId="1" fillId="0" borderId="5" xfId="0" applyFont="1" applyBorder="1" applyAlignment="1">
      <alignment horizontal="center" vertical="top" wrapText="1"/>
    </xf>
    <xf numFmtId="0" fontId="1" fillId="0" borderId="12" xfId="0" applyFont="1" applyBorder="1" applyAlignment="1">
      <alignment horizontal="center" vertical="top" wrapText="1"/>
    </xf>
    <xf numFmtId="0" fontId="21" fillId="0" borderId="129" xfId="0" applyFont="1" applyBorder="1" applyAlignment="1">
      <alignment horizontal="center" vertical="center"/>
    </xf>
    <xf numFmtId="0" fontId="21" fillId="0" borderId="16" xfId="0" applyFont="1" applyBorder="1" applyAlignment="1">
      <alignment horizontal="center" vertical="center"/>
    </xf>
    <xf numFmtId="0" fontId="21" fillId="0" borderId="145" xfId="0" applyFont="1" applyBorder="1" applyAlignment="1">
      <alignment horizontal="center" vertical="center"/>
    </xf>
    <xf numFmtId="0" fontId="21" fillId="0" borderId="1" xfId="0" applyFont="1" applyBorder="1" applyAlignment="1">
      <alignment horizontal="center" vertical="center" wrapText="1"/>
    </xf>
    <xf numFmtId="0" fontId="15" fillId="2" borderId="78" xfId="0" applyFont="1" applyFill="1" applyBorder="1" applyAlignment="1">
      <alignment horizontal="center" vertical="center"/>
    </xf>
    <xf numFmtId="0" fontId="14" fillId="7" borderId="176" xfId="6" applyFont="1" applyBorder="1" applyAlignment="1">
      <alignment horizontal="center" vertical="center"/>
    </xf>
    <xf numFmtId="0" fontId="14" fillId="7" borderId="41" xfId="6" applyFont="1" applyBorder="1" applyAlignment="1">
      <alignment horizontal="center" vertical="center" wrapText="1"/>
    </xf>
    <xf numFmtId="44" fontId="14" fillId="7" borderId="41" xfId="6" applyNumberFormat="1" applyFont="1" applyBorder="1" applyAlignment="1">
      <alignment horizontal="center" vertical="center" wrapText="1"/>
    </xf>
    <xf numFmtId="44" fontId="17" fillId="14" borderId="172" xfId="0" applyNumberFormat="1" applyFont="1" applyFill="1" applyBorder="1" applyAlignment="1">
      <alignment horizontal="center" vertical="center"/>
    </xf>
    <xf numFmtId="44" fontId="17" fillId="14" borderId="35" xfId="0" applyNumberFormat="1" applyFont="1" applyFill="1" applyBorder="1" applyAlignment="1">
      <alignment horizontal="center" vertical="center"/>
    </xf>
    <xf numFmtId="44" fontId="16" fillId="2" borderId="9" xfId="0" applyNumberFormat="1" applyFont="1" applyFill="1" applyBorder="1" applyAlignment="1">
      <alignment horizontal="center" vertical="center"/>
    </xf>
    <xf numFmtId="44" fontId="16" fillId="2" borderId="11" xfId="0" applyNumberFormat="1" applyFont="1" applyFill="1" applyBorder="1" applyAlignment="1">
      <alignment horizontal="center" vertical="center"/>
    </xf>
    <xf numFmtId="44" fontId="16" fillId="2" borderId="14" xfId="0" applyNumberFormat="1" applyFont="1" applyFill="1" applyBorder="1" applyAlignment="1">
      <alignment horizontal="center" vertical="center"/>
    </xf>
    <xf numFmtId="44" fontId="16" fillId="2" borderId="52" xfId="6" applyNumberFormat="1" applyFont="1" applyFill="1" applyBorder="1" applyAlignment="1">
      <alignment horizontal="center" vertical="center" wrapText="1"/>
    </xf>
    <xf numFmtId="44" fontId="16" fillId="2" borderId="5" xfId="6" applyNumberFormat="1" applyFont="1" applyFill="1" applyBorder="1" applyAlignment="1">
      <alignment horizontal="center" vertical="center" wrapText="1"/>
    </xf>
    <xf numFmtId="44" fontId="16" fillId="2" borderId="12" xfId="6" applyNumberFormat="1" applyFont="1" applyFill="1" applyBorder="1" applyAlignment="1">
      <alignment horizontal="center" vertical="center" wrapText="1"/>
    </xf>
    <xf numFmtId="44" fontId="16" fillId="2" borderId="65" xfId="6" applyNumberFormat="1" applyFont="1" applyFill="1" applyBorder="1" applyAlignment="1">
      <alignment horizontal="center" vertical="center" wrapText="1"/>
    </xf>
    <xf numFmtId="44" fontId="16" fillId="2" borderId="15" xfId="6" applyNumberFormat="1" applyFont="1" applyFill="1" applyBorder="1" applyAlignment="1">
      <alignment horizontal="center" vertical="center" wrapText="1"/>
    </xf>
    <xf numFmtId="44" fontId="16" fillId="2" borderId="146" xfId="6" applyNumberFormat="1" applyFont="1" applyFill="1" applyBorder="1" applyAlignment="1">
      <alignment horizontal="center" vertical="center" wrapText="1"/>
    </xf>
    <xf numFmtId="44" fontId="16" fillId="2" borderId="7" xfId="6" applyNumberFormat="1" applyFont="1" applyFill="1" applyBorder="1" applyAlignment="1">
      <alignment horizontal="center" vertical="center" wrapText="1"/>
    </xf>
    <xf numFmtId="44" fontId="16" fillId="2" borderId="141" xfId="6" applyNumberFormat="1" applyFont="1" applyFill="1" applyBorder="1" applyAlignment="1">
      <alignment horizontal="center" vertical="center" wrapText="1"/>
    </xf>
    <xf numFmtId="0" fontId="21" fillId="2" borderId="114" xfId="0" applyFont="1" applyFill="1" applyBorder="1" applyAlignment="1">
      <alignment horizontal="center" vertical="center"/>
    </xf>
    <xf numFmtId="0" fontId="21" fillId="2" borderId="0" xfId="0" applyFont="1" applyFill="1" applyAlignment="1">
      <alignment horizontal="center" vertical="center"/>
    </xf>
    <xf numFmtId="0" fontId="21" fillId="2" borderId="180" xfId="0" applyFont="1" applyFill="1" applyBorder="1" applyAlignment="1">
      <alignment horizontal="center" vertical="center"/>
    </xf>
    <xf numFmtId="0" fontId="21" fillId="0" borderId="6"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26" xfId="0" applyFont="1" applyBorder="1" applyAlignment="1">
      <alignment horizontal="center" vertical="center" wrapText="1"/>
    </xf>
    <xf numFmtId="0" fontId="15" fillId="2" borderId="76" xfId="6" applyFont="1" applyFill="1" applyBorder="1" applyAlignment="1">
      <alignment horizontal="center" vertical="center"/>
    </xf>
    <xf numFmtId="0" fontId="15" fillId="2" borderId="78" xfId="6" applyFont="1" applyFill="1" applyBorder="1" applyAlignment="1">
      <alignment horizontal="center" vertical="center"/>
    </xf>
    <xf numFmtId="0" fontId="15" fillId="2" borderId="115" xfId="6" applyFont="1" applyFill="1" applyBorder="1" applyAlignment="1">
      <alignment horizontal="center" vertical="center"/>
    </xf>
    <xf numFmtId="0" fontId="14" fillId="7" borderId="109" xfId="6" applyFont="1" applyBorder="1" applyAlignment="1">
      <alignment horizontal="center" vertical="center" wrapText="1"/>
    </xf>
    <xf numFmtId="0" fontId="14" fillId="7" borderId="23" xfId="6" applyFont="1" applyBorder="1" applyAlignment="1">
      <alignment horizontal="center" vertical="center" wrapText="1"/>
    </xf>
    <xf numFmtId="0" fontId="15" fillId="0" borderId="52" xfId="6" applyFont="1" applyFill="1" applyBorder="1" applyAlignment="1">
      <alignment horizontal="center" vertical="center" wrapText="1"/>
    </xf>
    <xf numFmtId="0" fontId="15" fillId="0" borderId="5" xfId="6" applyFont="1" applyFill="1" applyBorder="1" applyAlignment="1">
      <alignment horizontal="center" vertical="center" wrapText="1"/>
    </xf>
    <xf numFmtId="0" fontId="15" fillId="0" borderId="12" xfId="6" applyFont="1" applyFill="1" applyBorder="1" applyAlignment="1">
      <alignment horizontal="center" vertical="center" wrapText="1"/>
    </xf>
    <xf numFmtId="0" fontId="15" fillId="2" borderId="52" xfId="6" applyFont="1" applyFill="1" applyBorder="1" applyAlignment="1">
      <alignment horizontal="center" vertical="center" wrapText="1"/>
    </xf>
    <xf numFmtId="0" fontId="15" fillId="2" borderId="5" xfId="6" applyFont="1" applyFill="1" applyBorder="1" applyAlignment="1">
      <alignment horizontal="center" vertical="center" wrapText="1"/>
    </xf>
    <xf numFmtId="0" fontId="15" fillId="2" borderId="12" xfId="6" applyFont="1" applyFill="1" applyBorder="1" applyAlignment="1">
      <alignment horizontal="center" vertical="center" wrapText="1"/>
    </xf>
    <xf numFmtId="0" fontId="15" fillId="2" borderId="65" xfId="6" applyFont="1" applyFill="1" applyBorder="1" applyAlignment="1">
      <alignment horizontal="center" vertical="center" wrapText="1"/>
    </xf>
    <xf numFmtId="0" fontId="15" fillId="2" borderId="15" xfId="6" applyFont="1" applyFill="1" applyBorder="1" applyAlignment="1">
      <alignment horizontal="center" vertical="center" wrapText="1"/>
    </xf>
    <xf numFmtId="0" fontId="15" fillId="2" borderId="146" xfId="6" applyFont="1" applyFill="1" applyBorder="1" applyAlignment="1">
      <alignment horizontal="center" vertical="center" wrapText="1"/>
    </xf>
    <xf numFmtId="0" fontId="15" fillId="2" borderId="7" xfId="6" applyFont="1" applyFill="1" applyBorder="1" applyAlignment="1">
      <alignment horizontal="center" vertical="center" wrapText="1"/>
    </xf>
    <xf numFmtId="0" fontId="15" fillId="0" borderId="7" xfId="6" applyFont="1" applyFill="1" applyBorder="1" applyAlignment="1">
      <alignment horizontal="center" vertical="center" wrapText="1"/>
    </xf>
    <xf numFmtId="0" fontId="15" fillId="2" borderId="108" xfId="6" applyFont="1" applyFill="1" applyBorder="1" applyAlignment="1">
      <alignment horizontal="center" vertical="center"/>
    </xf>
    <xf numFmtId="44" fontId="17" fillId="14" borderId="163" xfId="0" applyNumberFormat="1" applyFont="1" applyFill="1" applyBorder="1" applyAlignment="1">
      <alignment horizontal="center" vertical="center"/>
    </xf>
    <xf numFmtId="44" fontId="17" fillId="14" borderId="164" xfId="0" applyNumberFormat="1" applyFont="1" applyFill="1" applyBorder="1" applyAlignment="1">
      <alignment horizontal="center" vertical="center"/>
    </xf>
    <xf numFmtId="44" fontId="17" fillId="14" borderId="165" xfId="0" applyNumberFormat="1" applyFont="1" applyFill="1" applyBorder="1" applyAlignment="1">
      <alignment horizontal="center" vertical="center"/>
    </xf>
    <xf numFmtId="44" fontId="17" fillId="14" borderId="41" xfId="0" applyNumberFormat="1" applyFont="1" applyFill="1" applyBorder="1" applyAlignment="1">
      <alignment horizontal="center" vertical="center"/>
    </xf>
    <xf numFmtId="44" fontId="17" fillId="14" borderId="177" xfId="0" applyNumberFormat="1" applyFont="1" applyFill="1" applyBorder="1" applyAlignment="1">
      <alignment horizontal="center" vertical="center"/>
    </xf>
    <xf numFmtId="44" fontId="17" fillId="14" borderId="23" xfId="0" applyNumberFormat="1" applyFont="1" applyFill="1" applyBorder="1" applyAlignment="1">
      <alignment horizontal="center" vertical="center"/>
    </xf>
    <xf numFmtId="0" fontId="21" fillId="2" borderId="50" xfId="0" applyFont="1" applyFill="1" applyBorder="1" applyAlignment="1">
      <alignment horizontal="center" vertical="center"/>
    </xf>
    <xf numFmtId="0" fontId="21" fillId="2" borderId="137" xfId="0" applyFont="1" applyFill="1" applyBorder="1" applyAlignment="1">
      <alignment horizontal="center" vertical="center"/>
    </xf>
    <xf numFmtId="0" fontId="0" fillId="0" borderId="4" xfId="0" applyBorder="1" applyAlignment="1">
      <alignment horizontal="center" vertical="center" wrapText="1"/>
    </xf>
    <xf numFmtId="0" fontId="15" fillId="2" borderId="113" xfId="0" applyFont="1" applyFill="1" applyBorder="1" applyAlignment="1">
      <alignment horizontal="center" vertical="center"/>
    </xf>
    <xf numFmtId="0" fontId="15" fillId="2" borderId="37" xfId="0" applyFont="1" applyFill="1" applyBorder="1" applyAlignment="1">
      <alignment horizontal="center" vertical="center"/>
    </xf>
    <xf numFmtId="0" fontId="21" fillId="2" borderId="21" xfId="0" applyFont="1" applyFill="1" applyBorder="1" applyAlignment="1">
      <alignment horizontal="center" vertical="center"/>
    </xf>
    <xf numFmtId="164" fontId="17" fillId="10" borderId="109" xfId="0" applyNumberFormat="1" applyFont="1" applyFill="1" applyBorder="1" applyAlignment="1">
      <alignment horizontal="right"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5" fillId="6" borderId="2" xfId="0" applyFont="1" applyFill="1" applyBorder="1" applyAlignment="1">
      <alignment horizontal="center"/>
    </xf>
    <xf numFmtId="0" fontId="42" fillId="0" borderId="17" xfId="0" applyFont="1" applyBorder="1" applyAlignment="1">
      <alignment horizontal="left" vertical="top" wrapText="1"/>
    </xf>
    <xf numFmtId="0" fontId="42" fillId="0" borderId="19" xfId="0" applyFont="1" applyBorder="1" applyAlignment="1">
      <alignment horizontal="left" vertical="top" wrapText="1"/>
    </xf>
    <xf numFmtId="0" fontId="42" fillId="0" borderId="24" xfId="0" applyFont="1" applyBorder="1" applyAlignment="1">
      <alignment horizontal="left" vertical="top" wrapText="1"/>
    </xf>
    <xf numFmtId="44" fontId="5" fillId="0" borderId="0" xfId="0" applyNumberFormat="1" applyFont="1" applyAlignment="1">
      <alignment horizontal="center" vertical="center"/>
    </xf>
    <xf numFmtId="44" fontId="0" fillId="0" borderId="0" xfId="0" applyNumberFormat="1" applyAlignment="1">
      <alignment horizontal="center" vertical="center" wrapText="1"/>
    </xf>
  </cellXfs>
  <cellStyles count="27">
    <cellStyle name="20% - Ênfase2" xfId="18" builtinId="34"/>
    <cellStyle name="20% - Ênfase4" xfId="19" builtinId="42"/>
    <cellStyle name="20% - Ênfase4 2" xfId="24" xr:uid="{9D38B0D3-D9BB-428B-99B3-B85984560E78}"/>
    <cellStyle name="20% - Ênfase5" xfId="8" builtinId="46"/>
    <cellStyle name="40% - Ênfase4" xfId="10" builtinId="43"/>
    <cellStyle name="Bom" xfId="15" builtinId="26"/>
    <cellStyle name="Ênfase2" xfId="6" builtinId="33"/>
    <cellStyle name="Ênfase5" xfId="7" builtinId="45"/>
    <cellStyle name="Entrada" xfId="17" builtinId="20"/>
    <cellStyle name="Hiperlink" xfId="1" builtinId="8"/>
    <cellStyle name="Moeda" xfId="14" builtinId="4"/>
    <cellStyle name="Moeda 2" xfId="21" xr:uid="{62BEE641-FC0B-4282-A77E-4173EFE3AB59}"/>
    <cellStyle name="Moeda 3" xfId="26" xr:uid="{8F8E4936-4A81-4B8C-BFD1-F55EB4EBF30D}"/>
    <cellStyle name="Neutro" xfId="16" builtinId="28"/>
    <cellStyle name="Normal" xfId="0" builtinId="0"/>
    <cellStyle name="Normal 2" xfId="3" xr:uid="{00000000-0005-0000-0000-000009000000}"/>
    <cellStyle name="Porcentagem" xfId="12" builtinId="5"/>
    <cellStyle name="Porcentagem 2" xfId="5" xr:uid="{00000000-0005-0000-0000-00000B000000}"/>
    <cellStyle name="Porcentagem 3" xfId="4" xr:uid="{00000000-0005-0000-0000-00000C000000}"/>
    <cellStyle name="Porcentagem 4" xfId="23" xr:uid="{DCD47AD4-7896-49BB-A1FA-8A6E7836F32A}"/>
    <cellStyle name="Ruim" xfId="13" builtinId="27"/>
    <cellStyle name="Título 1" xfId="9" builtinId="16"/>
    <cellStyle name="Título 2" xfId="11" builtinId="17"/>
    <cellStyle name="Vírgula 2" xfId="2" xr:uid="{00000000-0005-0000-0000-00000F000000}"/>
    <cellStyle name="Vírgula 2 2" xfId="20" xr:uid="{B38B1C14-0B3A-4AC8-ACE1-FC88806E312A}"/>
    <cellStyle name="Vírgula 2 3" xfId="22" xr:uid="{2FBF14B1-7BCC-4E6F-8288-2A3CDF5D35A4}"/>
    <cellStyle name="Vírgula 3" xfId="25" xr:uid="{F8426DFC-1B75-47CA-8EDE-04FC97041F43}"/>
  </cellStyles>
  <dxfs count="1156">
    <dxf>
      <font>
        <color rgb="FFC00000"/>
      </font>
    </dxf>
    <dxf>
      <font>
        <color rgb="FFC00000"/>
      </font>
    </dxf>
    <dxf>
      <font>
        <color theme="9" tint="-0.24994659260841701"/>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rgb="FFC00000"/>
      </font>
    </dxf>
    <dxf>
      <font>
        <color rgb="FF006100"/>
      </font>
      <fill>
        <patternFill>
          <bgColor rgb="FFC6EFCE"/>
        </patternFill>
      </fill>
    </dxf>
    <dxf>
      <fill>
        <patternFill>
          <bgColor theme="8" tint="0.79998168889431442"/>
        </patternFill>
      </fill>
    </dxf>
    <dxf>
      <font>
        <color rgb="FF9C0006"/>
      </font>
    </dxf>
    <dxf>
      <fill>
        <patternFill>
          <bgColor theme="8" tint="0.79998168889431442"/>
        </patternFill>
      </fill>
    </dxf>
    <dxf>
      <font>
        <color rgb="FF006100"/>
      </font>
      <fill>
        <patternFill>
          <bgColor rgb="FFC6EFCE"/>
        </patternFill>
      </fill>
    </dxf>
    <dxf>
      <font>
        <color rgb="FF9C0006"/>
      </font>
    </dxf>
    <dxf>
      <font>
        <color rgb="FFFF0000"/>
      </font>
    </dxf>
    <dxf>
      <font>
        <color rgb="FFFF0000"/>
      </font>
    </dxf>
    <dxf>
      <font>
        <color theme="9" tint="-0.24994659260841701"/>
      </font>
    </dxf>
    <dxf>
      <font>
        <color theme="9" tint="-0.24994659260841701"/>
      </font>
    </dxf>
    <dxf>
      <fill>
        <patternFill>
          <bgColor theme="8" tint="0.79998168889431442"/>
        </patternFill>
      </fill>
    </dxf>
    <dxf>
      <font>
        <color rgb="FF9C0006"/>
      </font>
    </dxf>
    <dxf>
      <font>
        <color rgb="FFFF0000"/>
      </font>
    </dxf>
    <dxf>
      <font>
        <color rgb="FFC00000"/>
      </font>
    </dxf>
    <dxf>
      <font>
        <color rgb="FF9C0006"/>
      </font>
    </dxf>
    <dxf>
      <font>
        <color theme="9" tint="-0.24994659260841701"/>
      </font>
    </dxf>
    <dxf>
      <font>
        <color rgb="FFFF0000"/>
      </font>
    </dxf>
    <dxf>
      <font>
        <color rgb="FFC00000"/>
      </font>
    </dxf>
    <dxf>
      <font>
        <color rgb="FFFF0000"/>
      </font>
    </dxf>
    <dxf>
      <fill>
        <patternFill>
          <bgColor theme="8" tint="0.79998168889431442"/>
        </patternFill>
      </fill>
    </dxf>
    <dxf>
      <font>
        <color rgb="FFFF0000"/>
      </font>
    </dxf>
    <dxf>
      <font>
        <color rgb="FF006100"/>
      </font>
      <fill>
        <patternFill>
          <bgColor rgb="FFC6EFCE"/>
        </patternFill>
      </fill>
    </dxf>
    <dxf>
      <font>
        <color rgb="FF006100"/>
      </font>
      <fill>
        <patternFill>
          <bgColor rgb="FFC6EFCE"/>
        </patternFill>
      </fill>
    </dxf>
    <dxf>
      <fill>
        <patternFill>
          <bgColor theme="8" tint="0.79998168889431442"/>
        </patternFill>
      </fill>
    </dxf>
    <dxf>
      <font>
        <color rgb="FFC00000"/>
      </font>
    </dxf>
    <dxf>
      <font>
        <color theme="9" tint="-0.24994659260841701"/>
      </font>
    </dxf>
    <dxf>
      <font>
        <color rgb="FFFF0000"/>
      </font>
    </dxf>
    <dxf>
      <font>
        <color rgb="FF9C0006"/>
      </font>
    </dxf>
    <dxf>
      <font>
        <color rgb="FF006100"/>
      </font>
      <fill>
        <patternFill>
          <bgColor rgb="FFC6EFCE"/>
        </patternFill>
      </fill>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theme="9" tint="-0.24994659260841701"/>
      </font>
    </dxf>
    <dxf>
      <font>
        <color rgb="FFC00000"/>
      </font>
    </dxf>
    <dxf>
      <font>
        <color rgb="FF006100"/>
      </font>
      <fill>
        <patternFill>
          <bgColor rgb="FFC6EFCE"/>
        </patternFill>
      </fill>
    </dxf>
    <dxf>
      <fill>
        <patternFill>
          <bgColor theme="8" tint="0.79998168889431442"/>
        </patternFill>
      </fill>
    </dxf>
    <dxf>
      <font>
        <color rgb="FF006100"/>
      </font>
      <fill>
        <patternFill>
          <bgColor rgb="FFC6EFCE"/>
        </patternFill>
      </fill>
    </dxf>
    <dxf>
      <font>
        <color rgb="FFFF0000"/>
      </font>
    </dxf>
    <dxf>
      <font>
        <color rgb="FF9C0006"/>
      </font>
    </dxf>
    <dxf>
      <font>
        <color rgb="FFC00000"/>
      </font>
    </dxf>
    <dxf>
      <fill>
        <patternFill>
          <bgColor theme="8" tint="0.79998168889431442"/>
        </patternFill>
      </fill>
    </dxf>
    <dxf>
      <font>
        <color rgb="FFFF0000"/>
      </font>
    </dxf>
    <dxf>
      <font>
        <color theme="9" tint="-0.24994659260841701"/>
      </font>
    </dxf>
    <dxf>
      <font>
        <color rgb="FF006100"/>
      </font>
      <fill>
        <patternFill>
          <bgColor rgb="FFC6EFCE"/>
        </patternFill>
      </fill>
    </dxf>
    <dxf>
      <font>
        <color rgb="FFC00000"/>
      </font>
    </dxf>
    <dxf>
      <font>
        <color rgb="FFFF0000"/>
      </font>
    </dxf>
    <dxf>
      <font>
        <color theme="9" tint="-0.24994659260841701"/>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rgb="FF9C0006"/>
      </font>
    </dxf>
    <dxf>
      <font>
        <color rgb="FFC00000"/>
      </font>
    </dxf>
    <dxf>
      <font>
        <color theme="9" tint="-0.24994659260841701"/>
      </font>
    </dxf>
    <dxf>
      <font>
        <color rgb="FFFF0000"/>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rgb="FF9C0006"/>
      </font>
    </dxf>
    <dxf>
      <fill>
        <patternFill>
          <bgColor theme="8" tint="0.79998168889431442"/>
        </patternFill>
      </fill>
    </dxf>
    <dxf>
      <font>
        <color rgb="FF006100"/>
      </font>
      <fill>
        <patternFill>
          <bgColor rgb="FFC6EFCE"/>
        </patternFill>
      </fill>
    </dxf>
    <dxf>
      <font>
        <color rgb="FFFF0000"/>
      </font>
    </dxf>
    <dxf>
      <font>
        <color theme="9" tint="-0.24994659260841701"/>
      </font>
    </dxf>
    <dxf>
      <font>
        <color rgb="FF9C0006"/>
      </font>
    </dxf>
    <dxf>
      <fill>
        <patternFill>
          <bgColor theme="8" tint="0.79998168889431442"/>
        </patternFill>
      </fill>
    </dxf>
    <dxf>
      <font>
        <color rgb="FF006100"/>
      </font>
      <fill>
        <patternFill>
          <bgColor rgb="FFC6EFCE"/>
        </patternFill>
      </fill>
    </dxf>
    <dxf>
      <font>
        <color rgb="FFC00000"/>
      </font>
    </dxf>
    <dxf>
      <font>
        <color rgb="FFFF0000"/>
      </font>
    </dxf>
    <dxf>
      <font>
        <color rgb="FFFF0000"/>
      </font>
    </dxf>
    <dxf>
      <font>
        <color theme="9" tint="-0.24994659260841701"/>
      </font>
    </dxf>
    <dxf>
      <font>
        <color rgb="FF9C0006"/>
      </font>
    </dxf>
    <dxf>
      <fill>
        <patternFill>
          <bgColor theme="8" tint="0.79998168889431442"/>
        </patternFill>
      </fill>
    </dxf>
    <dxf>
      <font>
        <color rgb="FFC00000"/>
      </font>
    </dxf>
    <dxf>
      <font>
        <color theme="9" tint="-0.24994659260841701"/>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006100"/>
      </font>
      <fill>
        <patternFill>
          <bgColor rgb="FFC6EFCE"/>
        </patternFill>
      </fill>
    </dxf>
    <dxf>
      <font>
        <color rgb="FFC00000"/>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rgb="FFFF0000"/>
      </font>
    </dxf>
    <dxf>
      <font>
        <color rgb="FF006100"/>
      </font>
      <fill>
        <patternFill>
          <bgColor rgb="FFC6EFCE"/>
        </patternFill>
      </fill>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ont>
        <color rgb="FF006100"/>
      </font>
      <fill>
        <patternFill>
          <bgColor rgb="FFC6EFCE"/>
        </patternFill>
      </fill>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ill>
        <patternFill>
          <bgColor theme="8" tint="0.79998168889431442"/>
        </patternFill>
      </fill>
    </dxf>
    <dxf>
      <font>
        <color rgb="FF9C0006"/>
      </font>
    </dxf>
    <dxf>
      <font>
        <color theme="9" tint="-0.24994659260841701"/>
      </font>
    </dxf>
    <dxf>
      <font>
        <color rgb="FFC00000"/>
      </font>
    </dxf>
    <dxf>
      <font>
        <color rgb="FF006100"/>
      </font>
      <fill>
        <patternFill>
          <bgColor rgb="FFC6EFCE"/>
        </patternFill>
      </fill>
    </dxf>
    <dxf>
      <font>
        <color rgb="FFFF0000"/>
      </font>
    </dxf>
    <dxf>
      <font>
        <color rgb="FF006100"/>
      </font>
      <fill>
        <patternFill>
          <bgColor rgb="FFC6EFCE"/>
        </patternFill>
      </fill>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ont>
        <color rgb="FF006100"/>
      </font>
      <fill>
        <patternFill>
          <bgColor rgb="FFC6EFCE"/>
        </patternFill>
      </fill>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ont>
        <color theme="9" tint="-0.24994659260841701"/>
      </font>
    </dxf>
    <dxf>
      <font>
        <color rgb="FFFF0000"/>
      </font>
    </dxf>
    <dxf>
      <font>
        <color rgb="FFFF0000"/>
      </font>
    </dxf>
    <dxf>
      <fill>
        <patternFill>
          <bgColor theme="8" tint="0.79998168889431442"/>
        </patternFill>
      </fill>
    </dxf>
    <dxf>
      <font>
        <color rgb="FFFF0000"/>
      </font>
    </dxf>
    <dxf>
      <font>
        <color rgb="FFFF0000"/>
      </font>
    </dxf>
    <dxf>
      <font>
        <color rgb="FF9C0006"/>
      </font>
    </dxf>
    <dxf>
      <font>
        <color theme="9" tint="-0.24994659260841701"/>
      </font>
    </dxf>
    <dxf>
      <font>
        <color rgb="FF006100"/>
      </font>
      <fill>
        <patternFill>
          <bgColor rgb="FFC6EFCE"/>
        </patternFill>
      </fill>
    </dxf>
    <dxf>
      <font>
        <color rgb="FFC00000"/>
      </font>
    </dxf>
    <dxf>
      <font>
        <color rgb="FF006100"/>
      </font>
      <fill>
        <patternFill>
          <bgColor rgb="FFC6EFCE"/>
        </patternFill>
      </fill>
    </dxf>
    <dxf>
      <fill>
        <patternFill>
          <bgColor theme="8" tint="0.79998168889431442"/>
        </patternFill>
      </fill>
    </dxf>
    <dxf>
      <font>
        <color rgb="FFC00000"/>
      </font>
    </dxf>
    <dxf>
      <font>
        <color rgb="FF9C0006"/>
      </font>
    </dxf>
    <dxf>
      <font>
        <color rgb="FF9C0006"/>
      </font>
    </dxf>
    <dxf>
      <fill>
        <patternFill>
          <bgColor theme="8" tint="0.79998168889431442"/>
        </patternFill>
      </fill>
    </dxf>
    <dxf>
      <font>
        <color rgb="FF006100"/>
      </font>
      <fill>
        <patternFill>
          <bgColor rgb="FFC6EFCE"/>
        </patternFill>
      </fill>
    </dxf>
    <dxf>
      <font>
        <color rgb="FFC00000"/>
      </font>
    </dxf>
    <dxf>
      <font>
        <color rgb="FFFF0000"/>
      </font>
    </dxf>
    <dxf>
      <font>
        <color theme="9" tint="-0.24994659260841701"/>
      </font>
    </dxf>
    <dxf>
      <font>
        <color rgb="FFFF0000"/>
      </font>
    </dxf>
    <dxf>
      <font>
        <color rgb="FF9C0006"/>
      </font>
    </dxf>
    <dxf>
      <font>
        <color rgb="FFC00000"/>
      </font>
    </dxf>
    <dxf>
      <font>
        <color rgb="FF006100"/>
      </font>
      <fill>
        <patternFill>
          <bgColor rgb="FFC6EFCE"/>
        </patternFill>
      </fill>
    </dxf>
    <dxf>
      <font>
        <color rgb="FF006100"/>
      </font>
      <fill>
        <patternFill>
          <bgColor rgb="FFC6EFCE"/>
        </patternFill>
      </fill>
    </dxf>
    <dxf>
      <font>
        <color theme="9" tint="-0.24994659260841701"/>
      </font>
    </dxf>
    <dxf>
      <font>
        <color rgb="FFC00000"/>
      </font>
    </dxf>
    <dxf>
      <font>
        <color theme="9" tint="-0.24994659260841701"/>
      </font>
    </dxf>
    <dxf>
      <font>
        <color rgb="FFFF0000"/>
      </font>
    </dxf>
    <dxf>
      <font>
        <color rgb="FFFF0000"/>
      </font>
    </dxf>
    <dxf>
      <font>
        <color rgb="FFFF0000"/>
      </font>
    </dxf>
    <dxf>
      <fill>
        <patternFill>
          <bgColor theme="8" tint="0.79998168889431442"/>
        </patternFill>
      </fill>
    </dxf>
    <dxf>
      <fill>
        <patternFill>
          <bgColor theme="8" tint="0.79998168889431442"/>
        </patternFill>
      </fill>
    </dxf>
    <dxf>
      <font>
        <color rgb="FF9C0006"/>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theme="9" tint="-0.24994659260841701"/>
      </font>
    </dxf>
    <dxf>
      <font>
        <color rgb="FF9C0006"/>
      </font>
    </dxf>
    <dxf>
      <font>
        <color rgb="FFFF0000"/>
      </font>
    </dxf>
    <dxf>
      <font>
        <color theme="9" tint="-0.24994659260841701"/>
      </font>
    </dxf>
    <dxf>
      <fill>
        <patternFill>
          <bgColor theme="8" tint="0.79998168889431442"/>
        </patternFill>
      </fill>
    </dxf>
    <dxf>
      <font>
        <color rgb="FF006100"/>
      </font>
      <fill>
        <patternFill>
          <bgColor rgb="FFC6EFCE"/>
        </patternFill>
      </fill>
    </dxf>
    <dxf>
      <font>
        <color rgb="FFC00000"/>
      </font>
    </dxf>
    <dxf>
      <font>
        <color rgb="FF006100"/>
      </font>
      <fill>
        <patternFill>
          <bgColor rgb="FFC6EFCE"/>
        </patternFill>
      </fill>
    </dxf>
    <dxf>
      <fill>
        <patternFill>
          <bgColor theme="8" tint="0.79998168889431442"/>
        </patternFill>
      </fill>
    </dxf>
    <dxf>
      <font>
        <color rgb="FF9C0006"/>
      </font>
    </dxf>
    <dxf>
      <font>
        <color rgb="FFC00000"/>
      </font>
    </dxf>
    <dxf>
      <font>
        <color rgb="FFFF0000"/>
      </font>
    </dxf>
    <dxf>
      <font>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ill>
        <patternFill>
          <bgColor theme="8" tint="0.79998168889431442"/>
        </patternFill>
      </fill>
    </dxf>
    <dxf>
      <font>
        <color rgb="FFC00000"/>
      </font>
    </dxf>
    <dxf>
      <font>
        <color theme="9" tint="-0.24994659260841701"/>
      </font>
    </dxf>
    <dxf>
      <font>
        <color rgb="FFFF0000"/>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rgb="FF006100"/>
      </font>
      <fill>
        <patternFill>
          <bgColor rgb="FFC6EFCE"/>
        </patternFill>
      </fill>
    </dxf>
    <dxf>
      <font>
        <color theme="9" tint="-0.24994659260841701"/>
      </font>
    </dxf>
    <dxf>
      <font>
        <color rgb="FFFF0000"/>
      </font>
    </dxf>
    <dxf>
      <font>
        <color rgb="FF006100"/>
      </font>
      <fill>
        <patternFill>
          <bgColor rgb="FFC6EFCE"/>
        </patternFill>
      </fill>
    </dxf>
    <dxf>
      <fill>
        <patternFill>
          <bgColor theme="8" tint="0.79998168889431442"/>
        </patternFill>
      </fill>
    </dxf>
    <dxf>
      <font>
        <color rgb="FFC00000"/>
      </font>
    </dxf>
    <dxf>
      <font>
        <color rgb="FF9C0006"/>
      </font>
    </dxf>
    <dxf>
      <font>
        <color rgb="FFFF0000"/>
      </font>
    </dxf>
    <dxf>
      <font>
        <color rgb="FFFF0000"/>
      </font>
    </dxf>
    <dxf>
      <font>
        <color rgb="FFFF0000"/>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rgb="FFFF0000"/>
      </font>
    </dxf>
    <dxf>
      <font>
        <color rgb="FFC00000"/>
      </font>
    </dxf>
    <dxf>
      <font>
        <color rgb="FF006100"/>
      </font>
      <fill>
        <patternFill>
          <bgColor rgb="FFC6EFCE"/>
        </patternFill>
      </fill>
    </dxf>
    <dxf>
      <font>
        <color rgb="FFC00000"/>
      </font>
    </dxf>
    <dxf>
      <font>
        <color theme="9" tint="-0.24994659260841701"/>
      </font>
    </dxf>
    <dxf>
      <font>
        <color rgb="FFFF0000"/>
      </font>
    </dxf>
    <dxf>
      <font>
        <color rgb="FF9C0006"/>
      </font>
    </dxf>
    <dxf>
      <fill>
        <patternFill>
          <bgColor theme="8" tint="0.79998168889431442"/>
        </patternFill>
      </fill>
    </dxf>
    <dxf>
      <font>
        <color rgb="FFFF0000"/>
      </font>
    </dxf>
    <dxf>
      <font>
        <color rgb="FFC00000"/>
      </font>
    </dxf>
    <dxf>
      <font>
        <color theme="9" tint="-0.24994659260841701"/>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rgb="FF9C0006"/>
      </font>
    </dxf>
    <dxf>
      <fill>
        <patternFill>
          <bgColor theme="8" tint="0.79998168889431442"/>
        </patternFill>
      </fill>
    </dxf>
    <dxf>
      <font>
        <color rgb="FF006100"/>
      </font>
      <fill>
        <patternFill>
          <bgColor rgb="FFC6EFCE"/>
        </patternFill>
      </fill>
    </dxf>
    <dxf>
      <font>
        <color rgb="FFFF0000"/>
      </font>
    </dxf>
    <dxf>
      <font>
        <color rgb="FFC00000"/>
      </font>
    </dxf>
    <dxf>
      <fill>
        <patternFill>
          <bgColor theme="8" tint="0.79998168889431442"/>
        </patternFill>
      </fill>
    </dxf>
    <dxf>
      <font>
        <color rgb="FF9C0006"/>
      </font>
    </dxf>
    <dxf>
      <font>
        <color rgb="FF006100"/>
      </font>
      <fill>
        <patternFill>
          <bgColor rgb="FFC6EFCE"/>
        </patternFill>
      </fill>
    </dxf>
    <dxf>
      <font>
        <color theme="9" tint="-0.24994659260841701"/>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theme="9" tint="-0.24994659260841701"/>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rgb="FFC00000"/>
      </font>
    </dxf>
    <dxf>
      <font>
        <color rgb="FFFF0000"/>
      </font>
    </dxf>
    <dxf>
      <font>
        <color rgb="FFC00000"/>
      </font>
    </dxf>
    <dxf>
      <fill>
        <patternFill>
          <bgColor theme="8" tint="0.79998168889431442"/>
        </patternFill>
      </fill>
    </dxf>
    <dxf>
      <font>
        <color rgb="FF006100"/>
      </font>
      <fill>
        <patternFill>
          <bgColor rgb="FFC6EFCE"/>
        </patternFill>
      </fill>
    </dxf>
    <dxf>
      <font>
        <color theme="9" tint="-0.24994659260841701"/>
      </font>
    </dxf>
    <dxf>
      <font>
        <color rgb="FFFF0000"/>
      </font>
    </dxf>
    <dxf>
      <font>
        <color rgb="FF006100"/>
      </font>
      <fill>
        <patternFill>
          <bgColor rgb="FFC6EFCE"/>
        </patternFill>
      </fill>
    </dxf>
    <dxf>
      <font>
        <color rgb="FF9C0006"/>
      </font>
    </dxf>
    <dxf>
      <fill>
        <patternFill>
          <bgColor theme="8" tint="0.79998168889431442"/>
        </patternFill>
      </fill>
    </dxf>
    <dxf>
      <font>
        <color rgb="FFC00000"/>
      </font>
    </dxf>
    <dxf>
      <font>
        <color theme="9" tint="-0.24994659260841701"/>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rgb="FFFF0000"/>
      </font>
    </dxf>
    <dxf>
      <font>
        <color rgb="FF9C0006"/>
      </font>
    </dxf>
    <dxf>
      <font>
        <color rgb="FF9C0006"/>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rgb="FFFF0000"/>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rgb="FFFF0000"/>
      </font>
    </dxf>
    <dxf>
      <font>
        <color rgb="FF006100"/>
      </font>
      <fill>
        <patternFill>
          <bgColor rgb="FFC6EFCE"/>
        </patternFill>
      </fill>
    </dxf>
    <dxf>
      <font>
        <color rgb="FFC00000"/>
      </font>
    </dxf>
    <dxf>
      <font>
        <color theme="9" tint="-0.24994659260841701"/>
      </font>
    </dxf>
    <dxf>
      <font>
        <color rgb="FFFF0000"/>
      </font>
    </dxf>
    <dxf>
      <fill>
        <patternFill>
          <bgColor theme="8" tint="0.79998168889431442"/>
        </patternFill>
      </fill>
    </dxf>
    <dxf>
      <font>
        <color rgb="FF9C0006"/>
      </font>
    </dxf>
    <dxf>
      <font>
        <color rgb="FFC00000"/>
      </font>
    </dxf>
    <dxf>
      <font>
        <color rgb="FF006100"/>
      </font>
      <fill>
        <patternFill>
          <bgColor rgb="FFC6EFCE"/>
        </patternFill>
      </fill>
    </dxf>
    <dxf>
      <fill>
        <patternFill>
          <bgColor theme="8" tint="0.79998168889431442"/>
        </patternFill>
      </fill>
    </dxf>
    <dxf>
      <font>
        <color rgb="FF9C0006"/>
      </font>
    </dxf>
    <dxf>
      <font>
        <color rgb="FFFF0000"/>
      </font>
    </dxf>
    <dxf>
      <font>
        <color rgb="FFFF0000"/>
      </font>
    </dxf>
    <dxf>
      <font>
        <color theme="9" tint="-0.24994659260841701"/>
      </font>
    </dxf>
    <dxf>
      <font>
        <color rgb="FFC00000"/>
      </font>
    </dxf>
    <dxf>
      <font>
        <color rgb="FF006100"/>
      </font>
      <fill>
        <patternFill>
          <bgColor rgb="FFC6EFCE"/>
        </patternFill>
      </fill>
    </dxf>
    <dxf>
      <fill>
        <patternFill>
          <bgColor theme="8" tint="0.79998168889431442"/>
        </patternFill>
      </fill>
    </dxf>
    <dxf>
      <font>
        <color rgb="FF9C0006"/>
      </font>
    </dxf>
    <dxf>
      <font>
        <color rgb="FFFF0000"/>
      </font>
    </dxf>
    <dxf>
      <font>
        <color rgb="FFFF0000"/>
      </font>
    </dxf>
    <dxf>
      <font>
        <color theme="9" tint="-0.24994659260841701"/>
      </font>
    </dxf>
    <dxf>
      <font>
        <color rgb="FFFF0000"/>
      </font>
    </dxf>
    <dxf>
      <fill>
        <patternFill>
          <bgColor theme="8" tint="0.79998168889431442"/>
        </patternFill>
      </fill>
    </dxf>
    <dxf>
      <font>
        <color rgb="FF006100"/>
      </font>
      <fill>
        <patternFill>
          <bgColor rgb="FFC6EFCE"/>
        </patternFill>
      </fill>
    </dxf>
    <dxf>
      <font>
        <color rgb="FFFF0000"/>
      </font>
    </dxf>
    <dxf>
      <font>
        <color rgb="FFFF0000"/>
      </font>
    </dxf>
    <dxf>
      <font>
        <color theme="9" tint="-0.24994659260841701"/>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C00000"/>
      </font>
    </dxf>
    <dxf>
      <font>
        <color rgb="FFFF0000"/>
      </font>
    </dxf>
    <dxf>
      <font>
        <color rgb="FF9C0006"/>
      </font>
    </dxf>
    <dxf>
      <font>
        <color rgb="FFC00000"/>
      </font>
    </dxf>
    <dxf>
      <font>
        <color rgb="FFFF0000"/>
      </font>
    </dxf>
    <dxf>
      <fill>
        <patternFill>
          <bgColor theme="8" tint="0.79998168889431442"/>
        </patternFill>
      </fill>
    </dxf>
    <dxf>
      <font>
        <color theme="9" tint="-0.24994659260841701"/>
      </font>
    </dxf>
    <dxf>
      <font>
        <color rgb="FF9C0006"/>
      </font>
    </dxf>
    <dxf>
      <font>
        <color rgb="FF006100"/>
      </font>
      <fill>
        <patternFill>
          <bgColor rgb="FFC6EFCE"/>
        </patternFill>
      </fill>
    </dxf>
    <dxf>
      <font>
        <color rgb="FFFF0000"/>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rgb="FFFF0000"/>
      </font>
    </dxf>
    <dxf>
      <fill>
        <patternFill>
          <bgColor theme="8" tint="0.79998168889431442"/>
        </patternFill>
      </fill>
    </dxf>
    <dxf>
      <font>
        <color rgb="FF006100"/>
      </font>
      <fill>
        <patternFill>
          <bgColor rgb="FFC6EFCE"/>
        </patternFill>
      </fill>
    </dxf>
    <dxf>
      <font>
        <color rgb="FFFF0000"/>
      </font>
    </dxf>
    <dxf>
      <font>
        <color theme="9" tint="-0.24994659260841701"/>
      </font>
    </dxf>
    <dxf>
      <font>
        <color rgb="FFC00000"/>
      </font>
    </dxf>
    <dxf>
      <font>
        <color rgb="FF9C0006"/>
      </font>
    </dxf>
    <dxf>
      <fill>
        <patternFill>
          <bgColor theme="8" tint="0.79998168889431442"/>
        </patternFill>
      </fill>
    </dxf>
    <dxf>
      <font>
        <color rgb="FFC00000"/>
      </font>
    </dxf>
    <dxf>
      <font>
        <color theme="9" tint="-0.24994659260841701"/>
      </font>
    </dxf>
    <dxf>
      <font>
        <color rgb="FFFF0000"/>
      </font>
    </dxf>
    <dxf>
      <font>
        <color rgb="FF006100"/>
      </font>
      <fill>
        <patternFill>
          <bgColor rgb="FFC6EFCE"/>
        </patternFill>
      </fill>
    </dxf>
    <dxf>
      <font>
        <color rgb="FFFF0000"/>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rgb="FFFF0000"/>
      </font>
    </dxf>
    <dxf>
      <font>
        <color rgb="FF9C0006"/>
      </font>
    </dxf>
    <dxf>
      <font>
        <color rgb="FFFF0000"/>
      </font>
    </dxf>
    <dxf>
      <fill>
        <patternFill>
          <bgColor theme="8" tint="0.79998168889431442"/>
        </patternFill>
      </fill>
    </dxf>
    <dxf>
      <font>
        <color rgb="FF9C0006"/>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rgb="FF9C0006"/>
      </font>
    </dxf>
    <dxf>
      <fill>
        <patternFill>
          <bgColor theme="8" tint="0.79998168889431442"/>
        </patternFill>
      </fill>
    </dxf>
    <dxf>
      <font>
        <color rgb="FFC00000"/>
      </font>
    </dxf>
    <dxf>
      <font>
        <color rgb="FF006100"/>
      </font>
      <fill>
        <patternFill>
          <bgColor rgb="FFC6EFCE"/>
        </patternFill>
      </fill>
    </dxf>
    <dxf>
      <font>
        <color theme="9" tint="-0.24994659260841701"/>
      </font>
    </dxf>
    <dxf>
      <font>
        <color theme="9" tint="-0.24994659260841701"/>
      </font>
    </dxf>
    <dxf>
      <font>
        <color rgb="FF006100"/>
      </font>
      <fill>
        <patternFill>
          <bgColor rgb="FFC6EFCE"/>
        </patternFill>
      </fill>
    </dxf>
    <dxf>
      <font>
        <color rgb="FFFF0000"/>
      </font>
    </dxf>
    <dxf>
      <font>
        <color rgb="FFC00000"/>
      </font>
    </dxf>
    <dxf>
      <font>
        <color rgb="FFFF0000"/>
      </font>
    </dxf>
    <dxf>
      <font>
        <color rgb="FFFF0000"/>
      </font>
    </dxf>
    <dxf>
      <font>
        <color rgb="FFFF0000"/>
      </font>
    </dxf>
    <dxf>
      <font>
        <color rgb="FFFF0000"/>
      </font>
    </dxf>
    <dxf>
      <font>
        <color rgb="FFC00000"/>
      </font>
    </dxf>
    <dxf>
      <font>
        <color rgb="FFFF0000"/>
      </font>
    </dxf>
    <dxf>
      <font>
        <color rgb="FF006100"/>
      </font>
      <fill>
        <patternFill>
          <bgColor rgb="FFC6EFCE"/>
        </patternFill>
      </fill>
    </dxf>
    <dxf>
      <font>
        <color theme="9" tint="-0.24994659260841701"/>
      </font>
    </dxf>
    <dxf>
      <font>
        <color rgb="FFFF0000"/>
      </font>
    </dxf>
    <dxf>
      <font>
        <color rgb="FFFF0000"/>
      </font>
    </dxf>
    <dxf>
      <font>
        <color rgb="FFC00000"/>
      </font>
    </dxf>
    <dxf>
      <fill>
        <patternFill>
          <bgColor theme="8" tint="0.79998168889431442"/>
        </patternFill>
      </fill>
    </dxf>
    <dxf>
      <font>
        <color rgb="FF9C0006"/>
      </font>
    </dxf>
    <dxf>
      <font>
        <color rgb="FFFF0000"/>
      </font>
    </dxf>
    <dxf>
      <font>
        <color rgb="FFC00000"/>
      </font>
    </dxf>
    <dxf>
      <font>
        <color theme="9" tint="-0.24994659260841701"/>
      </font>
    </dxf>
    <dxf>
      <font>
        <color rgb="FF9C0006"/>
      </font>
    </dxf>
    <dxf>
      <font>
        <color rgb="FFC00000"/>
      </font>
    </dxf>
    <dxf>
      <font>
        <color rgb="FF006100"/>
      </font>
      <fill>
        <patternFill>
          <bgColor rgb="FFC6EFCE"/>
        </patternFill>
      </fill>
    </dxf>
    <dxf>
      <font>
        <color rgb="FFFF0000"/>
      </font>
    </dxf>
    <dxf>
      <font>
        <color rgb="FFC00000"/>
      </font>
    </dxf>
    <dxf>
      <font>
        <color theme="9" tint="-0.24994659260841701"/>
      </font>
    </dxf>
    <dxf>
      <font>
        <color rgb="FFFF0000"/>
      </font>
    </dxf>
    <dxf>
      <fill>
        <patternFill>
          <bgColor theme="8" tint="0.79998168889431442"/>
        </patternFill>
      </fill>
    </dxf>
    <dxf>
      <font>
        <color theme="9" tint="-0.24994659260841701"/>
      </font>
    </dxf>
    <dxf>
      <font>
        <color rgb="FF9C0006"/>
      </font>
    </dxf>
    <dxf>
      <fill>
        <patternFill>
          <bgColor theme="8" tint="0.79998168889431442"/>
        </patternFill>
      </fill>
    </dxf>
    <dxf>
      <font>
        <color rgb="FFFF0000"/>
      </font>
    </dxf>
    <dxf>
      <font>
        <color rgb="FFFF0000"/>
      </font>
    </dxf>
    <dxf>
      <font>
        <color rgb="FFFF0000"/>
      </font>
    </dxf>
    <dxf>
      <font>
        <color rgb="FFC00000"/>
      </font>
    </dxf>
    <dxf>
      <font>
        <color rgb="FF006100"/>
      </font>
      <fill>
        <patternFill>
          <bgColor rgb="FFC6EFCE"/>
        </patternFill>
      </fill>
    </dxf>
    <dxf>
      <font>
        <color rgb="FF006100"/>
      </font>
      <fill>
        <patternFill>
          <bgColor rgb="FFC6EFCE"/>
        </patternFill>
      </fill>
    </dxf>
    <dxf>
      <fill>
        <patternFill>
          <bgColor theme="8" tint="0.79998168889431442"/>
        </patternFill>
      </fill>
    </dxf>
    <dxf>
      <font>
        <color rgb="FF9C0006"/>
      </font>
    </dxf>
    <dxf>
      <font>
        <color rgb="FFFF0000"/>
      </font>
    </dxf>
    <dxf>
      <font>
        <color rgb="FF9C0006"/>
      </font>
    </dxf>
    <dxf>
      <font>
        <color rgb="FFFF0000"/>
      </font>
    </dxf>
    <dxf>
      <font>
        <color theme="9" tint="-0.24994659260841701"/>
      </font>
    </dxf>
    <dxf>
      <font>
        <color rgb="FFC00000"/>
      </font>
    </dxf>
    <dxf>
      <font>
        <color rgb="FF006100"/>
      </font>
      <fill>
        <patternFill>
          <bgColor rgb="FFC6EFCE"/>
        </patternFill>
      </fill>
    </dxf>
    <dxf>
      <fill>
        <patternFill>
          <bgColor theme="8" tint="0.79998168889431442"/>
        </patternFill>
      </fill>
    </dxf>
    <dxf>
      <font>
        <color rgb="FFFF0000"/>
      </font>
    </dxf>
    <dxf>
      <font>
        <color rgb="FFFF0000"/>
      </font>
    </dxf>
    <dxf>
      <fill>
        <patternFill>
          <bgColor theme="8" tint="0.79998168889431442"/>
        </patternFill>
      </fill>
    </dxf>
    <dxf>
      <font>
        <color rgb="FF006100"/>
      </font>
      <fill>
        <patternFill>
          <bgColor rgb="FFC6EFCE"/>
        </patternFill>
      </fill>
    </dxf>
    <dxf>
      <fill>
        <patternFill>
          <bgColor theme="8" tint="0.79998168889431442"/>
        </patternFill>
      </fill>
    </dxf>
    <dxf>
      <font>
        <color rgb="FF9C0006"/>
      </font>
    </dxf>
    <dxf>
      <font>
        <color rgb="FFFF0000"/>
      </font>
    </dxf>
    <dxf>
      <font>
        <color theme="9" tint="-0.24994659260841701"/>
      </font>
    </dxf>
    <dxf>
      <font>
        <color rgb="FFC00000"/>
      </font>
    </dxf>
    <dxf>
      <font>
        <color theme="9" tint="-0.24994659260841701"/>
      </font>
    </dxf>
    <dxf>
      <font>
        <color rgb="FFC00000"/>
      </font>
    </dxf>
    <dxf>
      <font>
        <color rgb="FF006100"/>
      </font>
      <fill>
        <patternFill>
          <bgColor rgb="FFC6EFCE"/>
        </patternFill>
      </fill>
    </dxf>
    <dxf>
      <font>
        <color rgb="FF9C0006"/>
      </font>
    </dxf>
    <dxf>
      <font>
        <color rgb="FFFF0000"/>
      </font>
    </dxf>
    <dxf>
      <font>
        <color rgb="FF006100"/>
      </font>
      <fill>
        <patternFill>
          <bgColor rgb="FFC6EFCE"/>
        </patternFill>
      </fill>
    </dxf>
    <dxf>
      <font>
        <color rgb="FFFF0000"/>
      </font>
    </dxf>
    <dxf>
      <font>
        <color theme="9" tint="-0.24994659260841701"/>
      </font>
    </dxf>
    <dxf>
      <font>
        <color rgb="FFC00000"/>
      </font>
    </dxf>
    <dxf>
      <font>
        <color rgb="FF006100"/>
      </font>
      <fill>
        <patternFill>
          <bgColor rgb="FFC6EFCE"/>
        </patternFill>
      </fill>
    </dxf>
    <dxf>
      <fill>
        <patternFill>
          <bgColor theme="8" tint="0.79998168889431442"/>
        </patternFill>
      </fill>
    </dxf>
    <dxf>
      <font>
        <color rgb="FF9C0006"/>
      </font>
    </dxf>
    <dxf>
      <font>
        <color rgb="FFFF0000"/>
      </font>
    </dxf>
    <dxf>
      <font>
        <color theme="9" tint="-0.24994659260841701"/>
      </font>
    </dxf>
    <dxf>
      <font>
        <color rgb="FFC00000"/>
      </font>
    </dxf>
    <dxf>
      <fill>
        <patternFill>
          <bgColor theme="8" tint="0.79998168889431442"/>
        </patternFill>
      </fill>
    </dxf>
    <dxf>
      <font>
        <color rgb="FF9C0006"/>
      </font>
    </dxf>
    <dxf>
      <font>
        <color rgb="FFFF0000"/>
      </font>
    </dxf>
    <dxf>
      <font>
        <color theme="9" tint="-0.24994659260841701"/>
      </font>
    </dxf>
    <dxf>
      <font>
        <color rgb="FFC00000"/>
      </font>
    </dxf>
    <dxf>
      <font>
        <color rgb="FF006100"/>
      </font>
      <fill>
        <patternFill>
          <bgColor rgb="FFC6EFCE"/>
        </patternFill>
      </fill>
    </dxf>
    <dxf>
      <fill>
        <patternFill>
          <bgColor theme="8" tint="0.79998168889431442"/>
        </patternFill>
      </fill>
    </dxf>
    <dxf>
      <font>
        <color rgb="FF9C0006"/>
      </font>
    </dxf>
    <dxf>
      <font>
        <color rgb="FFFF0000"/>
      </font>
    </dxf>
    <dxf>
      <font>
        <color rgb="FFFF0000"/>
      </font>
    </dxf>
    <dxf>
      <font>
        <color rgb="FFFF0000"/>
      </font>
    </dxf>
    <dxf>
      <font>
        <color rgb="FFFF0000"/>
      </font>
    </dxf>
    <dxf>
      <font>
        <color rgb="FF006100"/>
      </font>
      <fill>
        <patternFill>
          <bgColor rgb="FFC6EFCE"/>
        </patternFill>
      </fill>
    </dxf>
    <dxf>
      <font>
        <color rgb="FF9C0006"/>
      </font>
    </dxf>
    <dxf>
      <fill>
        <patternFill>
          <bgColor theme="8" tint="0.79998168889431442"/>
        </patternFill>
      </fill>
    </dxf>
    <dxf>
      <font>
        <color theme="9" tint="-0.24994659260841701"/>
      </font>
    </dxf>
    <dxf>
      <font>
        <color rgb="FFC00000"/>
      </font>
    </dxf>
    <dxf>
      <font>
        <color rgb="FFFF0000"/>
      </font>
    </dxf>
    <dxf>
      <font>
        <color rgb="FFC00000"/>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C00000"/>
      </font>
    </dxf>
    <dxf>
      <font>
        <color theme="9" tint="-0.24994659260841701"/>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rgb="FF006100"/>
      </font>
      <fill>
        <patternFill>
          <bgColor rgb="FFC6EFCE"/>
        </patternFill>
      </fill>
    </dxf>
    <dxf>
      <font>
        <color rgb="FFFF0000"/>
      </font>
    </dxf>
    <dxf>
      <fill>
        <patternFill>
          <bgColor theme="8" tint="0.79998168889431442"/>
        </patternFill>
      </fill>
    </dxf>
    <dxf>
      <font>
        <color rgb="FF9C0006"/>
      </font>
    </dxf>
    <dxf>
      <font>
        <color rgb="FF9C0006"/>
      </font>
    </dxf>
    <dxf>
      <fill>
        <patternFill>
          <bgColor theme="8" tint="0.79998168889431442"/>
        </patternFill>
      </fill>
    </dxf>
    <dxf>
      <font>
        <color rgb="FF006100"/>
      </font>
      <fill>
        <patternFill>
          <bgColor rgb="FFC6EFCE"/>
        </patternFill>
      </fill>
    </dxf>
    <dxf>
      <font>
        <color rgb="FFC00000"/>
      </font>
    </dxf>
    <dxf>
      <font>
        <color rgb="FFFF0000"/>
      </font>
    </dxf>
    <dxf>
      <font>
        <color theme="9" tint="-0.24994659260841701"/>
      </font>
    </dxf>
    <dxf>
      <font>
        <color rgb="FFFF0000"/>
      </font>
    </dxf>
    <dxf>
      <font>
        <color rgb="FF9C0006"/>
      </font>
    </dxf>
    <dxf>
      <fill>
        <patternFill>
          <bgColor theme="8" tint="0.79998168889431442"/>
        </patternFill>
      </fill>
    </dxf>
    <dxf>
      <font>
        <color rgb="FF006100"/>
      </font>
      <fill>
        <patternFill>
          <bgColor rgb="FFC6EFCE"/>
        </patternFill>
      </fill>
    </dxf>
    <dxf>
      <font>
        <color theme="9" tint="-0.24994659260841701"/>
      </font>
    </dxf>
    <dxf>
      <font>
        <color rgb="FFFF0000"/>
      </font>
    </dxf>
    <dxf>
      <font>
        <color rgb="FFC00000"/>
      </font>
    </dxf>
    <dxf>
      <font>
        <color rgb="FF9C0006"/>
      </font>
    </dxf>
    <dxf>
      <font>
        <color rgb="FF006100"/>
      </font>
      <fill>
        <patternFill>
          <bgColor rgb="FFC6EFCE"/>
        </patternFill>
      </fill>
    </dxf>
    <dxf>
      <font>
        <color rgb="FFC00000"/>
      </font>
    </dxf>
    <dxf>
      <font>
        <color theme="9" tint="-0.24994659260841701"/>
      </font>
    </dxf>
    <dxf>
      <font>
        <color rgb="FFFF0000"/>
      </font>
    </dxf>
    <dxf>
      <font>
        <color rgb="FFFF0000"/>
      </font>
    </dxf>
    <dxf>
      <font>
        <color rgb="FFC00000"/>
      </font>
    </dxf>
    <dxf>
      <font>
        <color theme="9" tint="-0.24994659260841701"/>
      </font>
    </dxf>
    <dxf>
      <font>
        <color rgb="FFFF0000"/>
      </font>
    </dxf>
    <dxf>
      <font>
        <color rgb="FFFF0000"/>
      </font>
    </dxf>
    <dxf>
      <font>
        <color rgb="FF006100"/>
      </font>
      <fill>
        <patternFill>
          <bgColor rgb="FFC6EFCE"/>
        </patternFill>
      </fill>
    </dxf>
    <dxf>
      <font>
        <color rgb="FF9C0006"/>
      </font>
    </dxf>
    <dxf>
      <fill>
        <patternFill>
          <bgColor theme="8" tint="0.79998168889431442"/>
        </patternFill>
      </fill>
    </dxf>
    <dxf>
      <fill>
        <patternFill>
          <bgColor theme="8" tint="0.79998168889431442"/>
        </patternFill>
      </fill>
    </dxf>
    <dxf>
      <font>
        <color rgb="FF9C0006"/>
      </font>
    </dxf>
    <dxf>
      <fill>
        <patternFill>
          <bgColor theme="8" tint="0.79998168889431442"/>
        </patternFill>
      </fill>
    </dxf>
    <dxf>
      <font>
        <color rgb="FFC00000"/>
      </font>
    </dxf>
    <dxf>
      <font>
        <color rgb="FF006100"/>
      </font>
      <fill>
        <patternFill>
          <bgColor rgb="FFC6EFCE"/>
        </patternFill>
      </fill>
    </dxf>
    <dxf>
      <font>
        <color rgb="FF9C0006"/>
      </font>
    </dxf>
    <dxf>
      <fill>
        <patternFill>
          <bgColor theme="8" tint="0.79998168889431442"/>
        </patternFill>
      </fill>
    </dxf>
    <dxf>
      <fill>
        <patternFill>
          <bgColor theme="8" tint="0.79998168889431442"/>
        </patternFill>
      </fill>
    </dxf>
    <dxf>
      <font>
        <color rgb="FFFF0000"/>
      </font>
    </dxf>
    <dxf>
      <font>
        <color rgb="FFFF0000"/>
      </font>
    </dxf>
    <dxf>
      <font>
        <color theme="9" tint="-0.24994659260841701"/>
      </font>
    </dxf>
    <dxf>
      <font>
        <color rgb="FFC00000"/>
      </font>
    </dxf>
    <dxf>
      <font>
        <color rgb="FF006100"/>
      </font>
      <fill>
        <patternFill>
          <bgColor rgb="FFC6EFCE"/>
        </patternFill>
      </fill>
    </dxf>
    <dxf>
      <font>
        <color rgb="FF9C0006"/>
      </font>
    </dxf>
    <dxf>
      <font>
        <color rgb="FFFF0000"/>
      </font>
    </dxf>
    <dxf>
      <font>
        <color theme="9" tint="-0.24994659260841701"/>
      </font>
    </dxf>
    <dxf>
      <font>
        <color rgb="FF9C0006"/>
      </font>
    </dxf>
    <dxf>
      <fill>
        <patternFill>
          <bgColor theme="8" tint="0.79998168889431442"/>
        </patternFill>
      </fill>
    </dxf>
    <dxf>
      <font>
        <color rgb="FF006100"/>
      </font>
      <fill>
        <patternFill>
          <bgColor rgb="FFC6EFCE"/>
        </patternFill>
      </fill>
    </dxf>
    <dxf>
      <font>
        <color rgb="FFC00000"/>
      </font>
    </dxf>
    <dxf>
      <font>
        <color rgb="FFFF0000"/>
      </font>
    </dxf>
    <dxf>
      <font>
        <color theme="9" tint="-0.24994659260841701"/>
      </font>
    </dxf>
    <dxf>
      <font>
        <color rgb="FFFF0000"/>
      </font>
    </dxf>
    <dxf>
      <font>
        <color rgb="FFFF0000"/>
      </font>
    </dxf>
    <dxf>
      <font>
        <color theme="9" tint="-0.24994659260841701"/>
      </font>
    </dxf>
    <dxf>
      <fill>
        <patternFill>
          <bgColor theme="8" tint="0.79998168889431442"/>
        </patternFill>
      </fill>
    </dxf>
    <dxf>
      <font>
        <color rgb="FF006100"/>
      </font>
      <fill>
        <patternFill>
          <bgColor rgb="FFC6EFCE"/>
        </patternFill>
      </fill>
    </dxf>
    <dxf>
      <font>
        <color rgb="FF9C0006"/>
      </font>
    </dxf>
    <dxf>
      <font>
        <color rgb="FFFF0000"/>
      </font>
    </dxf>
    <dxf>
      <font>
        <color rgb="FFC00000"/>
      </font>
    </dxf>
    <dxf>
      <font>
        <color rgb="FF006100"/>
      </font>
      <fill>
        <patternFill>
          <bgColor rgb="FFC6EFCE"/>
        </patternFill>
      </fill>
    </dxf>
    <dxf>
      <fill>
        <patternFill>
          <bgColor theme="8" tint="0.79998168889431442"/>
        </patternFill>
      </fill>
    </dxf>
    <dxf>
      <font>
        <color rgb="FF9C0006"/>
      </font>
    </dxf>
    <dxf>
      <font>
        <color rgb="FFFF0000"/>
      </font>
    </dxf>
    <dxf>
      <font>
        <color theme="9" tint="-0.24994659260841701"/>
      </font>
    </dxf>
    <dxf>
      <font>
        <color rgb="FFC00000"/>
      </font>
    </dxf>
    <dxf>
      <font>
        <color theme="9" tint="-0.24994659260841701"/>
      </font>
    </dxf>
    <dxf>
      <font>
        <color rgb="FFFF0000"/>
      </font>
    </dxf>
    <dxf>
      <font>
        <color rgb="FF9C0006"/>
      </font>
    </dxf>
    <dxf>
      <font>
        <color rgb="FFFF0000"/>
      </font>
    </dxf>
    <dxf>
      <font>
        <color rgb="FFC00000"/>
      </font>
    </dxf>
    <dxf>
      <font>
        <color rgb="FF006100"/>
      </font>
      <fill>
        <patternFill>
          <bgColor rgb="FFC6EFCE"/>
        </patternFill>
      </fill>
    </dxf>
    <dxf>
      <fill>
        <patternFill>
          <bgColor theme="8" tint="0.79998168889431442"/>
        </patternFill>
      </fill>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rgb="FF006100"/>
      </font>
      <fill>
        <patternFill>
          <bgColor rgb="FFC6EFCE"/>
        </patternFill>
      </fill>
    </dxf>
    <dxf>
      <font>
        <color rgb="FF9C0006"/>
      </font>
    </dxf>
    <dxf>
      <fill>
        <patternFill>
          <bgColor theme="8" tint="0.79998168889431442"/>
        </patternFill>
      </fill>
    </dxf>
    <dxf>
      <fill>
        <patternFill>
          <bgColor theme="8" tint="0.79998168889431442"/>
        </patternFill>
      </fill>
    </dxf>
    <dxf>
      <font>
        <color rgb="FF006100"/>
      </font>
      <fill>
        <patternFill>
          <bgColor rgb="FFC6EFCE"/>
        </patternFill>
      </fill>
    </dxf>
    <dxf>
      <font>
        <color rgb="FF9C0006"/>
      </font>
    </dxf>
    <dxf>
      <font>
        <color rgb="FFFF0000"/>
      </font>
    </dxf>
    <dxf>
      <fill>
        <patternFill>
          <bgColor theme="8" tint="0.79998168889431442"/>
        </patternFill>
      </fill>
    </dxf>
    <dxf>
      <font>
        <color rgb="FF9C0006"/>
      </font>
    </dxf>
    <dxf>
      <font>
        <color rgb="FFC00000"/>
      </font>
    </dxf>
    <dxf>
      <font>
        <color rgb="FFFF0000"/>
      </font>
    </dxf>
    <dxf>
      <font>
        <color theme="9" tint="-0.24994659260841701"/>
      </font>
    </dxf>
    <dxf>
      <font>
        <color rgb="FF006100"/>
      </font>
      <fill>
        <patternFill>
          <bgColor rgb="FFC6EFCE"/>
        </patternFill>
      </fill>
    </dxf>
    <dxf>
      <font>
        <color rgb="FFC00000"/>
      </font>
    </dxf>
    <dxf>
      <fill>
        <patternFill>
          <bgColor theme="8" tint="0.79998168889431442"/>
        </patternFill>
      </fill>
    </dxf>
    <dxf>
      <font>
        <color rgb="FF9C0006"/>
      </font>
    </dxf>
    <dxf>
      <fill>
        <patternFill>
          <bgColor theme="8" tint="0.79998168889431442"/>
        </patternFill>
      </fill>
    </dxf>
    <dxf>
      <font>
        <color rgb="FF006100"/>
      </font>
      <fill>
        <patternFill>
          <bgColor rgb="FFC6EFCE"/>
        </patternFill>
      </fill>
    </dxf>
    <dxf>
      <font>
        <color rgb="FF9C0006"/>
      </font>
    </dxf>
    <dxf>
      <font>
        <color rgb="FF006100"/>
      </font>
      <fill>
        <patternFill>
          <bgColor rgb="FFC6EFCE"/>
        </patternFill>
      </fill>
    </dxf>
    <dxf>
      <font>
        <color rgb="FFC00000"/>
      </font>
    </dxf>
    <dxf>
      <font>
        <color theme="9" tint="-0.24994659260841701"/>
      </font>
    </dxf>
    <dxf>
      <font>
        <color rgb="FFFF0000"/>
      </font>
    </dxf>
    <dxf>
      <font>
        <color rgb="FFFF0000"/>
      </font>
    </dxf>
    <dxf>
      <font>
        <color theme="9" tint="-0.24994659260841701"/>
      </font>
    </dxf>
    <dxf>
      <font>
        <color rgb="FFFF0000"/>
      </font>
    </dxf>
    <dxf>
      <font>
        <color rgb="FFC00000"/>
      </font>
    </dxf>
    <dxf>
      <font>
        <color rgb="FF006100"/>
      </font>
      <fill>
        <patternFill>
          <bgColor rgb="FFC6EFCE"/>
        </patternFill>
      </fill>
    </dxf>
    <dxf>
      <font>
        <color rgb="FFFF0000"/>
      </font>
    </dxf>
    <dxf>
      <font>
        <color theme="9" tint="-0.24994659260841701"/>
      </font>
    </dxf>
    <dxf>
      <font>
        <color theme="9" tint="-0.24994659260841701"/>
      </font>
    </dxf>
    <dxf>
      <font>
        <color rgb="FFC00000"/>
      </font>
    </dxf>
    <dxf>
      <font>
        <color rgb="FF006100"/>
      </font>
      <fill>
        <patternFill>
          <bgColor rgb="FFC6EFCE"/>
        </patternFill>
      </fill>
    </dxf>
    <dxf>
      <font>
        <color rgb="FFFF0000"/>
      </font>
    </dxf>
    <dxf>
      <fill>
        <patternFill>
          <bgColor theme="8" tint="0.79998168889431442"/>
        </patternFill>
      </fill>
    </dxf>
    <dxf>
      <font>
        <color rgb="FF9C0006"/>
      </font>
    </dxf>
    <dxf>
      <font>
        <color rgb="FFFF0000"/>
      </font>
    </dxf>
    <dxf>
      <font>
        <color rgb="FF006100"/>
      </font>
      <fill>
        <patternFill>
          <bgColor rgb="FFC6EFCE"/>
        </patternFill>
      </fill>
    </dxf>
    <dxf>
      <font>
        <color theme="9" tint="-0.24994659260841701"/>
      </font>
    </dxf>
    <dxf>
      <font>
        <color rgb="FFC00000"/>
      </font>
    </dxf>
    <dxf>
      <font>
        <color rgb="FF9C0006"/>
      </font>
    </dxf>
    <dxf>
      <fill>
        <patternFill>
          <bgColor theme="8" tint="0.79998168889431442"/>
        </patternFill>
      </fill>
    </dxf>
    <dxf>
      <font>
        <color rgb="FFFF0000"/>
      </font>
    </dxf>
    <dxf>
      <font>
        <color rgb="FFFF0000"/>
      </font>
    </dxf>
    <dxf>
      <font>
        <color rgb="FF006100"/>
      </font>
      <fill>
        <patternFill>
          <bgColor rgb="FFC6EFCE"/>
        </patternFill>
      </fill>
    </dxf>
    <dxf>
      <font>
        <color rgb="FF9C0006"/>
      </font>
    </dxf>
    <dxf>
      <fill>
        <patternFill>
          <bgColor theme="8" tint="0.79998168889431442"/>
        </patternFill>
      </fill>
    </dxf>
    <dxf>
      <font>
        <color theme="9" tint="-0.24994659260841701"/>
      </font>
    </dxf>
    <dxf>
      <font>
        <color rgb="FFFF0000"/>
      </font>
    </dxf>
    <dxf>
      <font>
        <color rgb="FFFF0000"/>
      </font>
    </dxf>
    <dxf>
      <font>
        <color rgb="FFC00000"/>
      </font>
    </dxf>
    <dxf>
      <font>
        <color rgb="FFC00000"/>
      </font>
    </dxf>
    <dxf>
      <font>
        <color rgb="FFFF0000"/>
      </font>
    </dxf>
    <dxf>
      <font>
        <color theme="9" tint="-0.24994659260841701"/>
      </font>
    </dxf>
    <dxf>
      <font>
        <color rgb="FFC00000"/>
      </font>
    </dxf>
    <dxf>
      <font>
        <color rgb="FFFF0000"/>
      </font>
    </dxf>
    <dxf>
      <font>
        <color rgb="FFC00000"/>
      </font>
    </dxf>
    <dxf>
      <font>
        <color theme="9" tint="-0.24994659260841701"/>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9C0006"/>
      </font>
    </dxf>
    <dxf>
      <fill>
        <patternFill>
          <bgColor theme="8" tint="0.79998168889431442"/>
        </patternFill>
      </fill>
    </dxf>
    <dxf>
      <font>
        <color rgb="FF006100"/>
      </font>
      <fill>
        <patternFill>
          <bgColor rgb="FFC6EFCE"/>
        </patternFill>
      </fill>
    </dxf>
    <dxf>
      <font>
        <color rgb="FFC00000"/>
      </font>
    </dxf>
    <dxf>
      <font>
        <color theme="9" tint="-0.24994659260841701"/>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rgb="FFC00000"/>
      </font>
    </dxf>
    <dxf>
      <font>
        <color rgb="FFFF0000"/>
      </font>
    </dxf>
    <dxf>
      <font>
        <color rgb="FFFF0000"/>
      </font>
    </dxf>
    <dxf>
      <font>
        <color rgb="FFFF0000"/>
      </font>
    </dxf>
    <dxf>
      <font>
        <color rgb="FFC00000"/>
      </font>
    </dxf>
    <dxf>
      <font>
        <color rgb="FF006100"/>
      </font>
      <fill>
        <patternFill>
          <bgColor rgb="FFC6EFCE"/>
        </patternFill>
      </fill>
    </dxf>
    <dxf>
      <font>
        <color rgb="FFFF0000"/>
      </font>
    </dxf>
    <dxf>
      <font>
        <color theme="9" tint="-0.24994659260841701"/>
      </font>
    </dxf>
    <dxf>
      <font>
        <color rgb="FFC00000"/>
      </font>
    </dxf>
    <dxf>
      <font>
        <color rgb="FF006100"/>
      </font>
      <fill>
        <patternFill>
          <bgColor rgb="FFC6EFCE"/>
        </patternFill>
      </fill>
    </dxf>
    <dxf>
      <font>
        <color rgb="FF9C0006"/>
      </font>
    </dxf>
    <dxf>
      <font>
        <color theme="9" tint="-0.24994659260841701"/>
      </font>
    </dxf>
    <dxf>
      <fill>
        <patternFill>
          <bgColor theme="8" tint="0.79998168889431442"/>
        </patternFill>
      </fill>
    </dxf>
    <dxf>
      <font>
        <color rgb="FFFF0000"/>
      </font>
    </dxf>
    <dxf>
      <font>
        <color rgb="FFFF0000"/>
      </font>
    </dxf>
    <dxf>
      <font>
        <color rgb="FF006100"/>
      </font>
      <fill>
        <patternFill>
          <bgColor rgb="FFC6EFCE"/>
        </patternFill>
      </fill>
    </dxf>
    <dxf>
      <font>
        <color rgb="FFC00000"/>
      </font>
    </dxf>
    <dxf>
      <font>
        <color rgb="FFFF0000"/>
      </font>
    </dxf>
    <dxf>
      <font>
        <color rgb="FFFF0000"/>
      </font>
    </dxf>
    <dxf>
      <font>
        <color theme="9" tint="-0.24994659260841701"/>
      </font>
    </dxf>
    <dxf>
      <font>
        <color rgb="FFFF0000"/>
      </font>
    </dxf>
    <dxf>
      <font>
        <color theme="9" tint="-0.24994659260841701"/>
      </font>
    </dxf>
    <dxf>
      <font>
        <color rgb="FFC00000"/>
      </font>
    </dxf>
    <dxf>
      <font>
        <color rgb="FFC00000"/>
      </font>
    </dxf>
    <dxf>
      <font>
        <color rgb="FF9C0006"/>
      </font>
    </dxf>
    <dxf>
      <fill>
        <patternFill>
          <bgColor theme="8" tint="0.79998168889431442"/>
        </patternFill>
      </fill>
    </dxf>
    <dxf>
      <font>
        <color theme="9" tint="-0.24994659260841701"/>
      </font>
    </dxf>
    <dxf>
      <font>
        <color rgb="FFC00000"/>
      </font>
    </dxf>
    <dxf>
      <font>
        <color rgb="FFFF0000"/>
      </font>
    </dxf>
    <dxf>
      <font>
        <color rgb="FF006100"/>
      </font>
      <fill>
        <patternFill>
          <bgColor rgb="FFC6EFCE"/>
        </patternFill>
      </fill>
    </dxf>
    <dxf>
      <font>
        <color rgb="FFFF0000"/>
      </font>
    </dxf>
    <dxf>
      <font>
        <color theme="9" tint="-0.24994659260841701"/>
      </font>
    </dxf>
    <dxf>
      <font>
        <color rgb="FFC00000"/>
      </font>
    </dxf>
    <dxf>
      <font>
        <color rgb="FF006100"/>
      </font>
      <fill>
        <patternFill>
          <bgColor rgb="FFC6EFCE"/>
        </patternFill>
      </fill>
    </dxf>
    <dxf>
      <font>
        <color rgb="FFFF0000"/>
      </font>
    </dxf>
    <dxf>
      <font>
        <color rgb="FFFF0000"/>
      </font>
    </dxf>
    <dxf>
      <font>
        <color rgb="FFFF0000"/>
      </font>
    </dxf>
    <dxf>
      <font>
        <color rgb="FFC00000"/>
      </font>
    </dxf>
    <dxf>
      <font>
        <color rgb="FF9C0006"/>
      </font>
    </dxf>
    <dxf>
      <fill>
        <patternFill>
          <bgColor theme="8" tint="0.79998168889431442"/>
        </patternFill>
      </fill>
    </dxf>
    <dxf>
      <font>
        <color theme="9" tint="-0.24994659260841701"/>
      </font>
    </dxf>
    <dxf>
      <font>
        <color rgb="FF006100"/>
      </font>
      <fill>
        <patternFill>
          <bgColor rgb="FFC6EFCE"/>
        </patternFill>
      </fill>
    </dxf>
    <dxf>
      <font>
        <color rgb="FFFF0000"/>
      </font>
    </dxf>
    <dxf>
      <font>
        <color theme="9" tint="-0.24994659260841701"/>
      </font>
    </dxf>
    <dxf>
      <font>
        <color rgb="FFC00000"/>
      </font>
    </dxf>
    <dxf>
      <font>
        <color rgb="FF006100"/>
      </font>
      <fill>
        <patternFill>
          <bgColor rgb="FFC6EF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006100"/>
      </font>
      <fill>
        <patternFill>
          <bgColor rgb="FFC6EFCE"/>
        </patternFill>
      </fill>
    </dxf>
    <dxf>
      <font>
        <color rgb="FFC00000"/>
      </font>
    </dxf>
    <dxf>
      <font>
        <color theme="9" tint="-0.24994659260841701"/>
      </font>
    </dxf>
    <dxf>
      <font>
        <color rgb="FFFF0000"/>
      </font>
    </dxf>
    <dxf>
      <font>
        <color rgb="FF006100"/>
      </font>
      <fill>
        <patternFill>
          <bgColor rgb="FFC6EFCE"/>
        </patternFill>
      </fill>
    </dxf>
    <dxf>
      <font>
        <color rgb="FFFF0000"/>
      </font>
    </dxf>
    <dxf>
      <font>
        <color rgb="FF9C0006"/>
      </font>
    </dxf>
    <dxf>
      <font>
        <color theme="9" tint="-0.24994659260841701"/>
      </font>
    </dxf>
    <dxf>
      <fill>
        <patternFill>
          <bgColor theme="8" tint="0.79998168889431442"/>
        </patternFill>
      </fill>
    </dxf>
    <dxf>
      <font>
        <color rgb="FFC00000"/>
      </font>
    </dxf>
    <dxf>
      <font>
        <color rgb="FF9C0006"/>
      </font>
    </dxf>
    <dxf>
      <fill>
        <patternFill>
          <bgColor theme="8" tint="0.79998168889431442"/>
        </patternFill>
      </fill>
    </dxf>
    <dxf>
      <font>
        <color rgb="FFFF0000"/>
      </font>
    </dxf>
    <dxf>
      <font>
        <color theme="9" tint="-0.24994659260841701"/>
      </font>
    </dxf>
    <dxf>
      <font>
        <color rgb="FFC00000"/>
      </font>
    </dxf>
    <dxf>
      <font>
        <color rgb="FF9C0006"/>
      </font>
    </dxf>
    <dxf>
      <fill>
        <patternFill>
          <bgColor theme="8" tint="0.79998168889431442"/>
        </patternFill>
      </fill>
    </dxf>
    <dxf>
      <font>
        <color rgb="FF006100"/>
      </font>
      <fill>
        <patternFill>
          <bgColor rgb="FFC6EFCE"/>
        </patternFill>
      </fill>
    </dxf>
    <dxf>
      <font>
        <color rgb="FFFF0000"/>
      </font>
    </dxf>
    <dxf>
      <font>
        <color rgb="FFFF0000"/>
      </font>
    </dxf>
    <dxf>
      <font>
        <color theme="9" tint="-0.24994659260841701"/>
      </font>
    </dxf>
    <dxf>
      <font>
        <color rgb="FFFF0000"/>
      </font>
    </dxf>
    <dxf>
      <font>
        <color rgb="FFFF0000"/>
      </font>
    </dxf>
    <dxf>
      <font>
        <color rgb="FF006100"/>
      </font>
      <fill>
        <patternFill>
          <bgColor rgb="FFC6EFCE"/>
        </patternFill>
      </fill>
    </dxf>
    <dxf>
      <font>
        <color rgb="FFFF0000"/>
      </font>
    </dxf>
    <dxf>
      <font>
        <color rgb="FF006100"/>
      </font>
      <fill>
        <patternFill>
          <bgColor rgb="FFC6EFCE"/>
        </patternFill>
      </fill>
    </dxf>
    <dxf>
      <fill>
        <patternFill>
          <bgColor theme="8" tint="0.79998168889431442"/>
        </patternFill>
      </fill>
    </dxf>
    <dxf>
      <font>
        <color rgb="FFFF0000"/>
      </font>
    </dxf>
    <dxf>
      <font>
        <color theme="9" tint="-0.24994659260841701"/>
      </font>
    </dxf>
    <dxf>
      <font>
        <color rgb="FFFF0000"/>
      </font>
    </dxf>
    <dxf>
      <font>
        <color rgb="FFC00000"/>
      </font>
    </dxf>
    <dxf>
      <font>
        <color rgb="FFFF0000"/>
      </font>
    </dxf>
    <dxf>
      <font>
        <color rgb="FF9C0006"/>
      </font>
    </dxf>
    <dxf>
      <font>
        <color rgb="FF006100"/>
      </font>
      <fill>
        <patternFill>
          <bgColor rgb="FFC6EFCE"/>
        </patternFill>
      </fill>
    </dxf>
    <dxf>
      <font>
        <color rgb="FFC00000"/>
      </font>
    </dxf>
    <dxf>
      <font>
        <color theme="9" tint="-0.24994659260841701"/>
      </font>
    </dxf>
    <dxf>
      <font>
        <color rgb="FFFF0000"/>
      </font>
    </dxf>
    <dxf>
      <font>
        <color rgb="FFFF0000"/>
      </font>
    </dxf>
    <dxf>
      <font>
        <color rgb="FFFF0000"/>
      </font>
    </dxf>
    <dxf>
      <font>
        <color rgb="FF006100"/>
      </font>
      <fill>
        <patternFill>
          <bgColor rgb="FFC6EFCE"/>
        </patternFill>
      </fill>
    </dxf>
    <dxf>
      <font>
        <color rgb="FFFF0000"/>
      </font>
    </dxf>
    <dxf>
      <font>
        <color rgb="FFC00000"/>
      </font>
    </dxf>
    <dxf>
      <fill>
        <patternFill>
          <bgColor theme="8" tint="0.79998168889431442"/>
        </patternFill>
      </fill>
    </dxf>
    <dxf>
      <font>
        <color theme="9" tint="-0.24994659260841701"/>
      </font>
    </dxf>
    <dxf>
      <font>
        <color rgb="FFFF0000"/>
      </font>
    </dxf>
    <dxf>
      <font>
        <color rgb="FF006100"/>
      </font>
      <fill>
        <patternFill>
          <bgColor rgb="FFC6EFCE"/>
        </patternFill>
      </fill>
    </dxf>
    <dxf>
      <font>
        <color rgb="FFC00000"/>
      </font>
    </dxf>
    <dxf>
      <font>
        <color rgb="FFFF0000"/>
      </font>
    </dxf>
    <dxf>
      <font>
        <color rgb="FF9C0006"/>
      </font>
    </dxf>
    <dxf>
      <font>
        <color theme="9" tint="-0.24994659260841701"/>
      </font>
    </dxf>
    <dxf>
      <font>
        <color rgb="FF006100"/>
      </font>
      <fill>
        <patternFill>
          <bgColor rgb="FFC6EFCE"/>
        </patternFill>
      </fill>
    </dxf>
    <dxf>
      <font>
        <color rgb="FFFF0000"/>
      </font>
    </dxf>
    <dxf>
      <font>
        <color rgb="FFFF0000"/>
      </font>
    </dxf>
    <dxf>
      <font>
        <color rgb="FFFF0000"/>
      </font>
    </dxf>
    <dxf>
      <font>
        <color rgb="FF006100"/>
      </font>
      <fill>
        <patternFill>
          <bgColor rgb="FFC6EFCE"/>
        </patternFill>
      </fill>
    </dxf>
    <dxf>
      <font>
        <color rgb="FFC00000"/>
      </font>
    </dxf>
    <dxf>
      <fill>
        <patternFill>
          <bgColor theme="8" tint="0.79998168889431442"/>
        </patternFill>
      </fill>
    </dxf>
    <dxf>
      <font>
        <color theme="9" tint="-0.24994659260841701"/>
      </font>
    </dxf>
    <dxf>
      <font>
        <color rgb="FFFF0000"/>
      </font>
    </dxf>
    <dxf>
      <font>
        <color rgb="FFC00000"/>
      </font>
    </dxf>
    <dxf>
      <font>
        <color theme="9" tint="-0.24994659260841701"/>
      </font>
    </dxf>
    <dxf>
      <font>
        <color rgb="FFFF0000"/>
      </font>
    </dxf>
    <dxf>
      <font>
        <color rgb="FF9C0006"/>
      </font>
    </dxf>
    <dxf>
      <font>
        <color rgb="FF006100"/>
      </font>
      <fill>
        <patternFill>
          <bgColor rgb="FFC6EFCE"/>
        </patternFill>
      </fill>
    </dxf>
    <dxf>
      <font>
        <color rgb="FFC00000"/>
      </font>
    </dxf>
    <dxf>
      <font>
        <color rgb="FFFF0000"/>
      </font>
    </dxf>
    <dxf>
      <font>
        <color rgb="FFFF0000"/>
      </font>
    </dxf>
    <dxf>
      <font>
        <color rgb="FF9C0006"/>
      </font>
    </dxf>
    <dxf>
      <fill>
        <patternFill>
          <bgColor theme="8" tint="0.79998168889431442"/>
        </patternFill>
      </fill>
    </dxf>
    <dxf>
      <font>
        <color rgb="FFFF0000"/>
      </font>
    </dxf>
    <dxf>
      <font>
        <color rgb="FFFF0000"/>
      </font>
    </dxf>
    <dxf>
      <font>
        <color rgb="FF006100"/>
      </font>
      <fill>
        <patternFill>
          <bgColor rgb="FFC6EFCE"/>
        </patternFill>
      </fill>
    </dxf>
    <dxf>
      <font>
        <color theme="9" tint="-0.24994659260841701"/>
      </font>
    </dxf>
    <dxf>
      <font>
        <color rgb="FFC00000"/>
      </font>
    </dxf>
    <dxf>
      <font>
        <color theme="9" tint="-0.24994659260841701"/>
      </font>
    </dxf>
    <dxf>
      <font>
        <color rgb="FFFF0000"/>
      </font>
    </dxf>
    <dxf>
      <font>
        <color rgb="FFFF0000"/>
      </font>
    </dxf>
    <dxf>
      <font>
        <color rgb="FF006100"/>
      </font>
      <fill>
        <patternFill>
          <bgColor rgb="FFC6EFCE"/>
        </patternFill>
      </fill>
    </dxf>
    <dxf>
      <font>
        <color rgb="FFC00000"/>
      </font>
    </dxf>
    <dxf>
      <font>
        <color theme="9" tint="-0.24994659260841701"/>
      </font>
    </dxf>
    <dxf>
      <font>
        <color rgb="FFFF0000"/>
      </font>
    </dxf>
    <dxf>
      <font>
        <color rgb="FF006100"/>
      </font>
      <fill>
        <patternFill>
          <bgColor rgb="FFC6EFCE"/>
        </patternFill>
      </fill>
    </dxf>
    <dxf>
      <fill>
        <patternFill>
          <bgColor theme="8" tint="0.79998168889431442"/>
        </patternFill>
      </fill>
    </dxf>
    <dxf>
      <font>
        <color rgb="FFFF0000"/>
      </font>
    </dxf>
    <dxf>
      <font>
        <color rgb="FFFF0000"/>
      </font>
    </dxf>
    <dxf>
      <font>
        <color rgb="FFFF0000"/>
      </font>
    </dxf>
    <dxf>
      <font>
        <color rgb="FFC00000"/>
      </font>
    </dxf>
    <dxf>
      <font>
        <color theme="9" tint="-0.24994659260841701"/>
      </font>
    </dxf>
    <dxf>
      <font>
        <color rgb="FF9C0006"/>
      </font>
    </dxf>
    <dxf>
      <font>
        <color rgb="FF006100"/>
      </font>
      <fill>
        <patternFill>
          <bgColor rgb="FFC6EFCE"/>
        </patternFill>
      </fill>
    </dxf>
    <dxf>
      <font>
        <color rgb="FFC00000"/>
      </font>
    </dxf>
    <dxf>
      <font>
        <color theme="9" tint="-0.24994659260841701"/>
      </font>
    </dxf>
    <dxf>
      <font>
        <color rgb="FFFF0000"/>
      </font>
    </dxf>
    <dxf>
      <font>
        <color rgb="FF9C0006"/>
      </font>
    </dxf>
    <dxf>
      <fill>
        <patternFill>
          <bgColor theme="8" tint="0.79998168889431442"/>
        </patternFill>
      </fill>
    </dxf>
    <dxf>
      <font>
        <color rgb="FFFF0000"/>
      </font>
    </dxf>
    <dxf>
      <font>
        <color rgb="FFFF0000"/>
      </font>
    </dxf>
    <dxf>
      <font>
        <color rgb="FFFF0000"/>
      </font>
    </dxf>
    <dxf>
      <font>
        <color rgb="FFFF0000"/>
      </font>
    </dxf>
    <dxf>
      <font>
        <color rgb="FF006100"/>
      </font>
      <fill>
        <patternFill>
          <bgColor rgb="FFC6EFCE"/>
        </patternFill>
      </fill>
    </dxf>
    <dxf>
      <font>
        <color rgb="FFC00000"/>
      </font>
    </dxf>
    <dxf>
      <font>
        <color theme="9" tint="-0.24994659260841701"/>
      </font>
    </dxf>
    <dxf>
      <font>
        <color theme="9" tint="-0.24994659260841701"/>
      </font>
    </dxf>
    <dxf>
      <font>
        <color rgb="FF9C0006"/>
      </font>
    </dxf>
    <dxf>
      <font>
        <color rgb="FFFF0000"/>
      </font>
    </dxf>
    <dxf>
      <font>
        <color theme="9" tint="-0.24994659260841701"/>
      </font>
    </dxf>
    <dxf>
      <font>
        <color rgb="FFC00000"/>
      </font>
    </dxf>
    <dxf>
      <font>
        <color rgb="FF006100"/>
      </font>
      <fill>
        <patternFill>
          <bgColor rgb="FFC6EFCE"/>
        </patternFill>
      </fill>
    </dxf>
    <dxf>
      <font>
        <color rgb="FFFF0000"/>
      </font>
    </dxf>
    <dxf>
      <font>
        <color rgb="FFC00000"/>
      </font>
    </dxf>
    <dxf>
      <font>
        <color rgb="FF006100"/>
      </font>
      <fill>
        <patternFill>
          <bgColor rgb="FFC6EFCE"/>
        </patternFill>
      </fill>
    </dxf>
    <dxf>
      <font>
        <color rgb="FFFF0000"/>
      </font>
    </dxf>
    <dxf>
      <font>
        <color rgb="FFFF0000"/>
      </font>
    </dxf>
    <dxf>
      <fill>
        <patternFill>
          <bgColor theme="8" tint="0.79998168889431442"/>
        </patternFill>
      </fill>
    </dxf>
    <dxf>
      <font>
        <color rgb="FFFF0000"/>
      </font>
    </dxf>
    <dxf>
      <font>
        <color rgb="FF9C0006"/>
      </font>
    </dxf>
    <dxf>
      <font>
        <color rgb="FFFF0000"/>
      </font>
    </dxf>
    <dxf>
      <font>
        <color theme="9" tint="-0.24994659260841701"/>
      </font>
    </dxf>
    <dxf>
      <font>
        <color rgb="FFC00000"/>
      </font>
    </dxf>
    <dxf>
      <font>
        <color rgb="FF006100"/>
      </font>
      <fill>
        <patternFill>
          <bgColor rgb="FFC6EFCE"/>
        </patternFill>
      </fill>
    </dxf>
    <dxf>
      <font>
        <color rgb="FFFF0000"/>
      </font>
    </dxf>
    <dxf>
      <fill>
        <patternFill>
          <bgColor theme="8" tint="0.79998168889431442"/>
        </patternFill>
      </fill>
    </dxf>
    <dxf>
      <font>
        <color theme="9" tint="-0.24994659260841701"/>
      </font>
    </dxf>
    <dxf>
      <font>
        <color rgb="FFC00000"/>
      </font>
    </dxf>
    <dxf>
      <font>
        <color rgb="FF006100"/>
      </font>
      <fill>
        <patternFill>
          <bgColor rgb="FFC6EFCE"/>
        </patternFill>
      </fill>
    </dxf>
    <dxf>
      <font>
        <color rgb="FFFF0000"/>
      </font>
    </dxf>
    <dxf>
      <font>
        <color rgb="FFFF0000"/>
      </font>
    </dxf>
    <dxf>
      <font>
        <color rgb="FFFF0000"/>
      </font>
    </dxf>
    <dxf>
      <font>
        <color rgb="FF9C0006"/>
      </font>
    </dxf>
    <dxf>
      <font>
        <color rgb="FFFF0000"/>
      </font>
    </dxf>
    <dxf>
      <font>
        <color theme="9" tint="-0.24994659260841701"/>
      </font>
    </dxf>
    <dxf>
      <font>
        <color rgb="FFC00000"/>
      </font>
    </dxf>
    <dxf>
      <font>
        <color rgb="FF006100"/>
      </font>
      <fill>
        <patternFill>
          <bgColor rgb="FFC6EFCE"/>
        </patternFill>
      </fill>
    </dxf>
    <dxf>
      <font>
        <color rgb="FFFF0000"/>
      </font>
    </dxf>
    <dxf>
      <font>
        <color theme="9" tint="-0.24994659260841701"/>
      </font>
    </dxf>
    <dxf>
      <font>
        <color rgb="FFC00000"/>
      </font>
    </dxf>
    <dxf>
      <font>
        <color rgb="FF006100"/>
      </font>
      <fill>
        <patternFill>
          <bgColor rgb="FFC6EFCE"/>
        </patternFill>
      </fill>
    </dxf>
    <dxf>
      <font>
        <color rgb="FFFF0000"/>
      </font>
    </dxf>
    <dxf>
      <font>
        <color rgb="FFFF0000"/>
      </font>
    </dxf>
    <dxf>
      <font>
        <color rgb="FFFF0000"/>
      </font>
    </dxf>
    <dxf>
      <fill>
        <patternFill>
          <bgColor theme="8" tint="0.79998168889431442"/>
        </patternFill>
      </fill>
    </dxf>
    <dxf>
      <font>
        <color rgb="FFFF0000"/>
      </font>
    </dxf>
    <dxf>
      <font>
        <color rgb="FF006100"/>
      </font>
      <fill>
        <patternFill>
          <bgColor rgb="FFC6EFCE"/>
        </patternFill>
      </fill>
    </dxf>
    <dxf>
      <font>
        <color theme="9" tint="-0.24994659260841701"/>
      </font>
    </dxf>
    <dxf>
      <font>
        <color rgb="FFFF0000"/>
      </font>
    </dxf>
    <dxf>
      <font>
        <color rgb="FF9C0006"/>
      </font>
    </dxf>
    <dxf>
      <fill>
        <patternFill>
          <bgColor theme="8" tint="0.79998168889431442"/>
        </patternFill>
      </fill>
    </dxf>
    <dxf>
      <font>
        <color rgb="FFC00000"/>
      </font>
    </dxf>
    <dxf>
      <font>
        <color rgb="FFC00000"/>
      </font>
    </dxf>
    <dxf>
      <font>
        <color rgb="FFFF0000"/>
      </font>
    </dxf>
    <dxf>
      <font>
        <color rgb="FFFF0000"/>
      </font>
    </dxf>
    <dxf>
      <font>
        <color rgb="FFFF0000"/>
      </font>
    </dxf>
    <dxf>
      <font>
        <color rgb="FF006100"/>
      </font>
      <fill>
        <patternFill>
          <bgColor rgb="FFC6EFCE"/>
        </patternFill>
      </fill>
    </dxf>
    <dxf>
      <font>
        <color theme="9" tint="-0.24994659260841701"/>
      </font>
    </dxf>
    <dxf>
      <font>
        <color rgb="FF9C0006"/>
      </font>
    </dxf>
    <dxf>
      <font>
        <color rgb="FFFF0000"/>
      </font>
    </dxf>
    <dxf>
      <font>
        <color rgb="FFFF0000"/>
      </font>
    </dxf>
    <dxf>
      <font>
        <color rgb="FFFF0000"/>
      </font>
    </dxf>
    <dxf>
      <font>
        <color rgb="FFC00000"/>
      </font>
    </dxf>
    <dxf>
      <font>
        <color theme="9" tint="-0.24994659260841701"/>
      </font>
    </dxf>
    <dxf>
      <font>
        <color rgb="FFFF0000"/>
      </font>
    </dxf>
    <dxf>
      <font>
        <color rgb="FF006100"/>
      </font>
      <fill>
        <patternFill>
          <bgColor rgb="FFC6EFCE"/>
        </patternFill>
      </fill>
    </dxf>
    <dxf>
      <font>
        <color rgb="FFC00000"/>
      </font>
    </dxf>
    <dxf>
      <font>
        <color theme="9" tint="-0.24994659260841701"/>
      </font>
    </dxf>
    <dxf>
      <font>
        <color rgb="FFFF0000"/>
      </font>
    </dxf>
    <dxf>
      <font>
        <color rgb="FF006100"/>
      </font>
      <fill>
        <patternFill>
          <bgColor rgb="FFC6EFCE"/>
        </patternFill>
      </fill>
    </dxf>
    <dxf>
      <fill>
        <patternFill>
          <bgColor theme="8" tint="0.79998168889431442"/>
        </patternFill>
      </fill>
    </dxf>
    <dxf>
      <font>
        <color rgb="FFFF0000"/>
      </font>
    </dxf>
    <dxf>
      <font>
        <color theme="9" tint="-0.24994659260841701"/>
      </font>
    </dxf>
    <dxf>
      <font>
        <color rgb="FFC00000"/>
      </font>
    </dxf>
    <dxf>
      <font>
        <color rgb="FF006100"/>
      </font>
      <fill>
        <patternFill>
          <bgColor rgb="FFC6EFCE"/>
        </patternFill>
      </fill>
    </dxf>
    <dxf>
      <font>
        <color rgb="FFFF0000"/>
      </font>
    </dxf>
    <dxf>
      <font>
        <color rgb="FF9C0006"/>
      </font>
    </dxf>
    <dxf>
      <fill>
        <patternFill>
          <bgColor theme="8" tint="0.79998168889431442"/>
        </patternFill>
      </fill>
    </dxf>
    <dxf>
      <font>
        <color rgb="FFFF0000"/>
      </font>
    </dxf>
    <dxf>
      <font>
        <color rgb="FFFF0000"/>
      </font>
    </dxf>
    <dxf>
      <font>
        <color rgb="FFFF0000"/>
      </font>
    </dxf>
    <dxf>
      <font>
        <color rgb="FF006100"/>
      </font>
      <fill>
        <patternFill>
          <bgColor rgb="FFC6EFCE"/>
        </patternFill>
      </fill>
    </dxf>
    <dxf>
      <font>
        <color rgb="FFC00000"/>
      </font>
    </dxf>
    <dxf>
      <font>
        <color theme="9" tint="-0.24994659260841701"/>
      </font>
    </dxf>
    <dxf>
      <font>
        <color theme="9" tint="-0.24994659260841701"/>
      </font>
    </dxf>
    <dxf>
      <font>
        <color rgb="FFFF0000"/>
      </font>
    </dxf>
    <dxf>
      <font>
        <color rgb="FFFF0000"/>
      </font>
    </dxf>
    <dxf>
      <font>
        <color rgb="FFFF0000"/>
      </font>
    </dxf>
    <dxf>
      <font>
        <color rgb="FF006100"/>
      </font>
      <fill>
        <patternFill>
          <bgColor rgb="FFC6EFCE"/>
        </patternFill>
      </fill>
    </dxf>
    <dxf>
      <font>
        <color rgb="FFC00000"/>
      </font>
    </dxf>
    <dxf>
      <font>
        <color theme="9" tint="-0.24994659260841701"/>
      </font>
    </dxf>
    <dxf>
      <font>
        <color rgb="FFFF0000"/>
      </font>
    </dxf>
    <dxf>
      <font>
        <color rgb="FF006100"/>
      </font>
      <fill>
        <patternFill>
          <bgColor rgb="FFC6EFCE"/>
        </patternFill>
      </fill>
    </dxf>
    <dxf>
      <font>
        <color rgb="FFC00000"/>
      </font>
    </dxf>
    <dxf>
      <font>
        <color rgb="FFFF0000"/>
      </font>
    </dxf>
    <dxf>
      <font>
        <color rgb="FF9C0006"/>
      </font>
    </dxf>
    <dxf>
      <fill>
        <patternFill>
          <bgColor theme="8" tint="0.79998168889431442"/>
        </patternFill>
      </fill>
    </dxf>
    <dxf>
      <font>
        <color rgb="FFFF0000"/>
      </font>
    </dxf>
    <dxf>
      <font>
        <color rgb="FFFF0000"/>
      </font>
    </dxf>
    <dxf>
      <font>
        <color rgb="FFFF0000"/>
      </font>
    </dxf>
    <dxf>
      <fill>
        <patternFill>
          <bgColor theme="8" tint="0.79998168889431442"/>
        </patternFill>
      </fill>
    </dxf>
    <dxf>
      <font>
        <color rgb="FF9C0006"/>
      </font>
    </dxf>
    <dxf>
      <font>
        <color rgb="FFFF0000"/>
      </font>
    </dxf>
    <dxf>
      <font>
        <color theme="9" tint="-0.24994659260841701"/>
      </font>
    </dxf>
    <dxf>
      <font>
        <color rgb="FFC00000"/>
      </font>
    </dxf>
    <dxf>
      <font>
        <color rgb="FF006100"/>
      </font>
      <fill>
        <patternFill>
          <bgColor rgb="FFC6EFCE"/>
        </patternFill>
      </fill>
    </dxf>
    <dxf>
      <font>
        <color theme="9" tint="-0.24994659260841701"/>
      </font>
    </dxf>
    <dxf>
      <font>
        <color rgb="FFC00000"/>
      </font>
    </dxf>
    <dxf>
      <font>
        <color rgb="FF006100"/>
      </font>
      <fill>
        <patternFill>
          <bgColor rgb="FFC6EFCE"/>
        </patternFill>
      </fill>
    </dxf>
    <dxf>
      <font>
        <color rgb="FFFF0000"/>
      </font>
    </dxf>
    <dxf>
      <font>
        <color rgb="FFFF0000"/>
      </font>
    </dxf>
    <dxf>
      <font>
        <color rgb="FFFF0000"/>
      </font>
    </dxf>
    <dxf>
      <font>
        <color rgb="FFFF0000"/>
      </font>
    </dxf>
    <dxf>
      <font>
        <color rgb="FFFF0000"/>
      </font>
    </dxf>
    <dxf>
      <font>
        <color theme="9" tint="-0.24994659260841701"/>
      </font>
    </dxf>
    <dxf>
      <font>
        <color rgb="FFC00000"/>
      </font>
    </dxf>
    <dxf>
      <font>
        <color rgb="FF006100"/>
      </font>
      <fill>
        <patternFill>
          <bgColor rgb="FFC6EFCE"/>
        </patternFill>
      </fill>
    </dxf>
    <dxf>
      <font>
        <color rgb="FFFF0000"/>
      </font>
    </dxf>
    <dxf>
      <font>
        <color theme="9" tint="-0.24994659260841701"/>
      </font>
    </dxf>
    <dxf>
      <font>
        <color rgb="FFC00000"/>
      </font>
    </dxf>
    <dxf>
      <font>
        <color rgb="FF006100"/>
      </font>
      <fill>
        <patternFill>
          <bgColor rgb="FFC6EFCE"/>
        </patternFill>
      </fill>
    </dxf>
    <dxf>
      <font>
        <color rgb="FF9C0006"/>
      </font>
    </dxf>
    <dxf>
      <fill>
        <patternFill>
          <bgColor theme="8" tint="0.79998168889431442"/>
        </patternFill>
      </fill>
    </dxf>
    <dxf>
      <font>
        <color rgb="FFC00000"/>
      </font>
    </dxf>
    <dxf>
      <font>
        <color rgb="FFFF0000"/>
      </font>
    </dxf>
    <dxf>
      <font>
        <color theme="9" tint="-0.24994659260841701"/>
      </font>
    </dxf>
    <dxf>
      <font>
        <color rgb="FFFF0000"/>
      </font>
    </dxf>
    <dxf>
      <font>
        <color rgb="FF006100"/>
      </font>
      <fill>
        <patternFill>
          <bgColor rgb="FFC6EFCE"/>
        </patternFill>
      </fill>
    </dxf>
    <dxf>
      <font>
        <color rgb="FFFF0000"/>
      </font>
    </dxf>
    <dxf>
      <font>
        <color theme="9" tint="-0.24994659260841701"/>
      </font>
    </dxf>
    <dxf>
      <font>
        <color rgb="FFC00000"/>
      </font>
    </dxf>
    <dxf>
      <font>
        <color rgb="FF006100"/>
      </font>
      <fill>
        <patternFill>
          <bgColor rgb="FFC6EFCE"/>
        </patternFill>
      </fill>
    </dxf>
    <dxf>
      <font>
        <color rgb="FFC00000"/>
      </font>
    </dxf>
    <dxf>
      <font>
        <color theme="9" tint="-0.24994659260841701"/>
      </font>
    </dxf>
    <dxf>
      <font>
        <color rgb="FFFF0000"/>
      </font>
    </dxf>
    <dxf>
      <font>
        <color rgb="FFFF0000"/>
      </font>
    </dxf>
    <dxf>
      <font>
        <color rgb="FFFF0000"/>
      </font>
    </dxf>
    <dxf>
      <font>
        <color rgb="FFFF0000"/>
      </font>
    </dxf>
    <dxf>
      <font>
        <color theme="9" tint="-0.24994659260841701"/>
      </font>
    </dxf>
    <dxf>
      <font>
        <color rgb="FFFF0000"/>
      </font>
    </dxf>
    <dxf>
      <font>
        <color rgb="FF006100"/>
      </font>
      <fill>
        <patternFill>
          <bgColor rgb="FFC6EFCE"/>
        </patternFill>
      </fill>
    </dxf>
    <dxf>
      <font>
        <color rgb="FFC00000"/>
      </font>
    </dxf>
    <dxf>
      <font>
        <color rgb="FFFF0000"/>
      </font>
    </dxf>
    <dxf>
      <font>
        <color rgb="FF006100"/>
      </font>
      <fill>
        <patternFill>
          <bgColor rgb="FFC6EFCE"/>
        </patternFill>
      </fill>
    </dxf>
    <dxf>
      <font>
        <color rgb="FFC00000"/>
      </font>
    </dxf>
    <dxf>
      <font>
        <color theme="9" tint="-0.24994659260841701"/>
      </font>
    </dxf>
    <dxf>
      <font>
        <color rgb="FF006100"/>
      </font>
      <fill>
        <patternFill>
          <bgColor rgb="FFC6EFCE"/>
        </patternFill>
      </fill>
    </dxf>
    <dxf>
      <font>
        <color rgb="FFFF0000"/>
      </font>
    </dxf>
    <dxf>
      <font>
        <color rgb="FF006100"/>
      </font>
      <fill>
        <patternFill>
          <bgColor rgb="FFC6EFCE"/>
        </patternFill>
      </fill>
    </dxf>
    <dxf>
      <font>
        <color rgb="FFC00000"/>
      </font>
    </dxf>
    <dxf>
      <font>
        <color theme="9" tint="-0.24994659260841701"/>
      </font>
    </dxf>
    <dxf>
      <font>
        <color rgb="FFFF0000"/>
      </font>
    </dxf>
    <dxf>
      <font>
        <color theme="9" tint="-0.24994659260841701"/>
      </font>
    </dxf>
    <dxf>
      <font>
        <color rgb="FFC00000"/>
      </font>
    </dxf>
    <dxf>
      <font>
        <color rgb="FF006100"/>
      </font>
      <fill>
        <patternFill>
          <bgColor rgb="FFC6EFCE"/>
        </patternFill>
      </fill>
    </dxf>
    <dxf>
      <font>
        <color rgb="FFFF0000"/>
      </font>
    </dxf>
    <dxf>
      <font>
        <color rgb="FFFF0000"/>
      </font>
    </dxf>
    <dxf>
      <font>
        <color rgb="FFFF0000"/>
      </font>
    </dxf>
    <dxf>
      <fill>
        <patternFill>
          <bgColor theme="8" tint="0.79998168889431442"/>
        </patternFill>
      </fill>
    </dxf>
    <dxf>
      <font>
        <color rgb="FF9C0006"/>
      </font>
    </dxf>
    <dxf>
      <font>
        <color rgb="FF006100"/>
      </font>
      <fill>
        <patternFill>
          <bgColor rgb="FFC6EFCE"/>
        </patternFill>
      </fill>
    </dxf>
    <dxf>
      <font>
        <color rgb="FFC00000"/>
      </font>
    </dxf>
    <dxf>
      <font>
        <color theme="9" tint="-0.24994659260841701"/>
      </font>
    </dxf>
    <dxf>
      <font>
        <color rgb="FFFF0000"/>
      </font>
    </dxf>
    <dxf>
      <font>
        <color rgb="FFFF0000"/>
      </font>
    </dxf>
    <dxf>
      <font>
        <color rgb="FFFF0000"/>
      </font>
    </dxf>
    <dxf>
      <font>
        <color rgb="FF006100"/>
      </font>
      <fill>
        <patternFill>
          <bgColor rgb="FFC6EFCE"/>
        </patternFill>
      </fill>
    </dxf>
    <dxf>
      <font>
        <color rgb="FF006100"/>
      </font>
      <fill>
        <patternFill>
          <bgColor rgb="FFC6EFCE"/>
        </patternFill>
      </fill>
    </dxf>
    <dxf>
      <font>
        <color rgb="FFC00000"/>
      </font>
    </dxf>
    <dxf>
      <font>
        <color rgb="FFC0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rgb="FFFF0000"/>
      </font>
    </dxf>
    <dxf>
      <font>
        <color rgb="FFFF0000"/>
      </font>
    </dxf>
    <dxf>
      <font>
        <color rgb="FF006100"/>
      </font>
      <fill>
        <patternFill>
          <bgColor rgb="FFC6EFCE"/>
        </patternFill>
      </fill>
    </dxf>
    <dxf>
      <font>
        <color rgb="FFC00000"/>
      </font>
    </dxf>
    <dxf>
      <font>
        <color theme="9" tint="-0.24994659260841701"/>
      </font>
    </dxf>
    <dxf>
      <font>
        <color rgb="FFFF0000"/>
      </font>
    </dxf>
    <dxf>
      <font>
        <color rgb="FF9C0006"/>
      </font>
    </dxf>
    <dxf>
      <fill>
        <patternFill>
          <bgColor theme="8" tint="0.79998168889431442"/>
        </patternFill>
      </fill>
    </dxf>
    <dxf>
      <font>
        <color theme="9" tint="-0.24994659260841701"/>
      </font>
    </dxf>
    <dxf>
      <font>
        <color rgb="FF006100"/>
      </font>
      <fill>
        <patternFill>
          <bgColor rgb="FFC6EFCE"/>
        </patternFill>
      </fill>
    </dxf>
    <dxf>
      <font>
        <color rgb="FFC00000"/>
      </font>
    </dxf>
    <dxf>
      <font>
        <color rgb="FFFF0000"/>
      </font>
    </dxf>
    <dxf>
      <font>
        <color rgb="FFFF0000"/>
      </font>
    </dxf>
    <dxf>
      <font>
        <color rgb="FFFF0000"/>
      </font>
    </dxf>
    <dxf>
      <font>
        <color rgb="FFFF0000"/>
      </font>
    </dxf>
    <dxf>
      <font>
        <color rgb="FFFF0000"/>
      </font>
    </dxf>
    <dxf>
      <font>
        <color rgb="FF006100"/>
      </font>
      <fill>
        <patternFill>
          <bgColor rgb="FFC6EFCE"/>
        </patternFill>
      </fill>
    </dxf>
    <dxf>
      <font>
        <color rgb="FFC00000"/>
      </font>
    </dxf>
    <dxf>
      <font>
        <color theme="9" tint="-0.24994659260841701"/>
      </font>
    </dxf>
    <dxf>
      <font>
        <color rgb="FFFF0000"/>
      </font>
    </dxf>
    <dxf>
      <font>
        <color rgb="FFFF0000"/>
      </font>
    </dxf>
    <dxf>
      <font>
        <color rgb="FF9C0006"/>
      </font>
    </dxf>
    <dxf>
      <font>
        <color theme="9" tint="-0.24994659260841701"/>
      </font>
    </dxf>
    <dxf>
      <font>
        <color rgb="FFC00000"/>
      </font>
    </dxf>
    <dxf>
      <font>
        <color rgb="FF006100"/>
      </font>
      <fill>
        <patternFill>
          <bgColor rgb="FFC6EFCE"/>
        </patternFill>
      </fill>
    </dxf>
    <dxf>
      <font>
        <color rgb="FFFF0000"/>
      </font>
    </dxf>
    <dxf>
      <font>
        <color theme="9" tint="-0.24994659260841701"/>
      </font>
    </dxf>
    <dxf>
      <font>
        <color rgb="FFC00000"/>
      </font>
    </dxf>
    <dxf>
      <font>
        <color rgb="FF006100"/>
      </font>
      <fill>
        <patternFill>
          <bgColor rgb="FFC6EFCE"/>
        </patternFill>
      </fill>
    </dxf>
    <dxf>
      <font>
        <color rgb="FFFF0000"/>
      </font>
    </dxf>
    <dxf>
      <font>
        <color rgb="FFFF0000"/>
      </font>
    </dxf>
    <dxf>
      <font>
        <color rgb="FFFF0000"/>
      </font>
    </dxf>
    <dxf>
      <font>
        <color rgb="FFFF0000"/>
      </font>
    </dxf>
    <dxf>
      <fill>
        <patternFill>
          <bgColor theme="8" tint="0.79998168889431442"/>
        </patternFill>
      </fill>
    </dxf>
    <dxf>
      <font>
        <color rgb="FF9C0006"/>
      </font>
    </dxf>
    <dxf>
      <fill>
        <patternFill>
          <bgColor theme="8" tint="0.79998168889431442"/>
        </patternFill>
      </fill>
    </dxf>
    <dxf>
      <font>
        <color rgb="FFFF0000"/>
      </font>
    </dxf>
    <dxf>
      <font>
        <color rgb="FFFF0000"/>
      </font>
    </dxf>
    <dxf>
      <fill>
        <patternFill>
          <bgColor theme="8" tint="0.79998168889431442"/>
        </patternFill>
      </fill>
    </dxf>
    <dxf>
      <font>
        <color rgb="FF9C0006"/>
      </font>
    </dxf>
    <dxf>
      <font>
        <color theme="9" tint="-0.24994659260841701"/>
      </font>
    </dxf>
    <dxf>
      <font>
        <color rgb="FFFF0000"/>
      </font>
    </dxf>
    <dxf>
      <font>
        <color rgb="FF006100"/>
      </font>
      <fill>
        <patternFill>
          <bgColor rgb="FFC6EFCE"/>
        </patternFill>
      </fill>
    </dxf>
    <dxf>
      <font>
        <color rgb="FFFF0000"/>
      </font>
    </dxf>
    <dxf>
      <font>
        <color rgb="FFC00000"/>
      </font>
    </dxf>
    <dxf>
      <font>
        <color rgb="FFC00000"/>
      </font>
    </dxf>
    <dxf>
      <font>
        <color rgb="FFC00000"/>
      </font>
    </dxf>
    <dxf>
      <font>
        <color rgb="FF006100"/>
      </font>
      <fill>
        <patternFill>
          <bgColor rgb="FFC6EFCE"/>
        </patternFill>
      </fill>
    </dxf>
    <dxf>
      <fill>
        <patternFill>
          <bgColor theme="8" tint="0.79998168889431442"/>
        </patternFill>
      </fill>
    </dxf>
    <dxf>
      <font>
        <color rgb="FF9C0006"/>
      </font>
    </dxf>
    <dxf>
      <font>
        <color rgb="FFFF0000"/>
      </font>
    </dxf>
    <dxf>
      <font>
        <color rgb="FFFF0000"/>
      </font>
    </dxf>
    <dxf>
      <font>
        <color theme="9" tint="-0.24994659260841701"/>
      </font>
    </dxf>
    <dxf>
      <font>
        <color rgb="FFFF0000"/>
      </font>
    </dxf>
    <dxf>
      <font>
        <color theme="9" tint="-0.24994659260841701"/>
      </font>
    </dxf>
    <dxf>
      <font>
        <color rgb="FFC00000"/>
      </font>
    </dxf>
    <dxf>
      <font>
        <color rgb="FF006100"/>
      </font>
      <fill>
        <patternFill>
          <bgColor rgb="FFC6EFCE"/>
        </patternFill>
      </fill>
    </dxf>
    <dxf>
      <font>
        <color rgb="FF9C0006"/>
      </font>
    </dxf>
    <dxf>
      <fill>
        <patternFill>
          <bgColor theme="8" tint="0.79998168889431442"/>
        </patternFill>
      </fill>
    </dxf>
    <dxf>
      <font>
        <color rgb="FFFF0000"/>
      </font>
    </dxf>
    <dxf>
      <font>
        <color rgb="FFFF0000"/>
      </font>
    </dxf>
    <dxf>
      <font>
        <color rgb="FFFF0000"/>
      </font>
    </dxf>
    <dxf>
      <font>
        <color rgb="FF006100"/>
      </font>
      <fill>
        <patternFill>
          <bgColor rgb="FFC6EFCE"/>
        </patternFill>
      </fill>
    </dxf>
    <dxf>
      <font>
        <color rgb="FFFF0000"/>
      </font>
    </dxf>
    <dxf>
      <font>
        <color rgb="FFFF0000"/>
      </font>
    </dxf>
    <dxf>
      <font>
        <color rgb="FFFF0000"/>
      </font>
    </dxf>
    <dxf>
      <font>
        <color rgb="FFFF0000"/>
      </font>
    </dxf>
    <dxf>
      <font>
        <color rgb="FFFF0000"/>
      </font>
    </dxf>
    <dxf>
      <font>
        <color rgb="FF006100"/>
      </font>
      <fill>
        <patternFill>
          <bgColor rgb="FFC6EFCE"/>
        </patternFill>
      </fill>
    </dxf>
    <dxf>
      <font>
        <color rgb="FFC00000"/>
      </font>
    </dxf>
    <dxf>
      <font>
        <color theme="9" tint="-0.24994659260841701"/>
      </font>
    </dxf>
    <dxf>
      <font>
        <color rgb="FFFF0000"/>
      </font>
    </dxf>
    <dxf>
      <font>
        <color rgb="FFFF0000"/>
      </font>
    </dxf>
    <dxf>
      <font>
        <color rgb="FFC00000"/>
      </font>
    </dxf>
    <dxf>
      <font>
        <color theme="9" tint="-0.24994659260841701"/>
      </font>
    </dxf>
    <dxf>
      <font>
        <color rgb="FFFF0000"/>
      </font>
    </dxf>
    <dxf>
      <font>
        <color rgb="FFFF0000"/>
      </font>
    </dxf>
    <dxf>
      <font>
        <color rgb="FFFF0000"/>
      </font>
    </dxf>
    <dxf>
      <font>
        <color rgb="FF006100"/>
      </font>
      <fill>
        <patternFill>
          <bgColor rgb="FFC6EFCE"/>
        </patternFill>
      </fill>
    </dxf>
    <dxf>
      <font>
        <color rgb="FFC00000"/>
      </font>
    </dxf>
    <dxf>
      <font>
        <color theme="9" tint="-0.2499465926084170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9" tint="-0.24994659260841701"/>
      </font>
    </dxf>
    <dxf>
      <font>
        <color rgb="FFC00000"/>
      </font>
    </dxf>
    <dxf>
      <font>
        <color rgb="FF006100"/>
      </font>
      <fill>
        <patternFill>
          <bgColor rgb="FFC6EFCE"/>
        </patternFill>
      </fill>
    </dxf>
    <dxf>
      <font>
        <color rgb="FFFF0000"/>
      </font>
    </dxf>
    <dxf>
      <font>
        <color rgb="FFFF0000"/>
      </font>
    </dxf>
    <dxf>
      <font>
        <color rgb="FFFF0000"/>
      </font>
    </dxf>
    <dxf>
      <font>
        <color rgb="FFFF0000"/>
      </font>
    </dxf>
    <dxf>
      <font>
        <color rgb="FFC00000"/>
      </font>
    </dxf>
    <dxf>
      <font>
        <color rgb="FFFF0000"/>
      </font>
    </dxf>
    <dxf>
      <font>
        <color rgb="FF006100"/>
      </font>
      <fill>
        <patternFill>
          <bgColor rgb="FFC6EFCE"/>
        </patternFill>
      </fill>
    </dxf>
    <dxf>
      <font>
        <color theme="9" tint="-0.2499465926084170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006100"/>
      </font>
      <fill>
        <patternFill>
          <bgColor rgb="FFC6EFCE"/>
        </patternFill>
      </fill>
    </dxf>
    <dxf>
      <font>
        <color rgb="FFFF0000"/>
      </font>
    </dxf>
    <dxf>
      <font>
        <color theme="9" tint="-0.24994659260841701"/>
      </font>
    </dxf>
    <dxf>
      <font>
        <color rgb="FFC00000"/>
      </font>
    </dxf>
    <dxf>
      <font>
        <color rgb="FF006100"/>
      </font>
      <fill>
        <patternFill>
          <bgColor rgb="FFC6EFCE"/>
        </patternFill>
      </fill>
    </dxf>
    <dxf>
      <font>
        <color rgb="FFFF0000"/>
      </font>
    </dxf>
    <dxf>
      <font>
        <color rgb="FFFF0000"/>
      </font>
    </dxf>
    <dxf>
      <font>
        <color rgb="FFFF0000"/>
      </font>
    </dxf>
    <dxf>
      <font>
        <color rgb="FF006100"/>
      </font>
      <fill>
        <patternFill>
          <bgColor rgb="FFC6EFCE"/>
        </patternFill>
      </fill>
    </dxf>
    <dxf>
      <font>
        <color rgb="FFC00000"/>
      </font>
    </dxf>
    <dxf>
      <font>
        <color theme="9" tint="-0.24994659260841701"/>
      </font>
    </dxf>
    <dxf>
      <font>
        <color rgb="FFFF0000"/>
      </font>
    </dxf>
    <dxf>
      <font>
        <color rgb="FFFF0000"/>
      </font>
    </dxf>
    <dxf>
      <font>
        <color rgb="FFFF0000"/>
      </font>
    </dxf>
    <dxf>
      <font>
        <color rgb="FFFF0000"/>
      </font>
    </dxf>
    <dxf>
      <font>
        <color rgb="FFFF0000"/>
      </font>
    </dxf>
    <dxf>
      <font>
        <color rgb="FFC00000"/>
      </font>
    </dxf>
    <dxf>
      <font>
        <color theme="9" tint="-0.24994659260841701"/>
      </font>
    </dxf>
    <dxf>
      <font>
        <color rgb="FFFF0000"/>
      </font>
    </dxf>
    <dxf>
      <font>
        <color rgb="FFFF0000"/>
      </font>
    </dxf>
    <dxf>
      <font>
        <color rgb="FFC00000"/>
      </font>
    </dxf>
    <dxf>
      <font>
        <color rgb="FFFF0000"/>
      </font>
    </dxf>
    <dxf>
      <font>
        <color rgb="FFFF0000"/>
      </font>
    </dxf>
    <dxf>
      <font>
        <color rgb="FF006100"/>
      </font>
      <fill>
        <patternFill>
          <bgColor rgb="FFC6EFCE"/>
        </patternFill>
      </fill>
    </dxf>
    <dxf>
      <font>
        <color rgb="FF006100"/>
      </font>
      <fill>
        <patternFill>
          <bgColor rgb="FFC6EFCE"/>
        </patternFill>
      </fill>
    </dxf>
    <dxf>
      <font>
        <color rgb="FFC00000"/>
      </font>
    </dxf>
    <dxf>
      <font>
        <color theme="9" tint="-0.24994659260841701"/>
      </font>
    </dxf>
    <dxf>
      <font>
        <color theme="9" tint="-0.24994659260841701"/>
      </font>
    </dxf>
    <dxf>
      <font>
        <color rgb="FFFF0000"/>
      </font>
    </dxf>
    <dxf>
      <font>
        <color rgb="FFFF0000"/>
      </font>
    </dxf>
    <dxf>
      <font>
        <color rgb="FFFF0000"/>
      </font>
    </dxf>
    <dxf>
      <font>
        <color rgb="FFFF0000"/>
      </font>
    </dxf>
    <dxf>
      <font>
        <color rgb="FFFF0000"/>
      </font>
    </dxf>
    <dxf>
      <font>
        <color rgb="FF9C0006"/>
      </font>
    </dxf>
    <dxf>
      <fill>
        <patternFill>
          <bgColor theme="8" tint="0.79998168889431442"/>
        </patternFill>
      </fill>
    </dxf>
    <dxf>
      <font>
        <color rgb="FF006100"/>
      </font>
      <fill>
        <patternFill>
          <bgColor rgb="FFC6EFCE"/>
        </patternFill>
      </fill>
    </dxf>
    <dxf>
      <font>
        <color theme="9" tint="-0.24994659260841701"/>
      </font>
    </dxf>
    <dxf>
      <font>
        <color rgb="FFFF0000"/>
      </font>
    </dxf>
    <dxf>
      <font>
        <color rgb="FFC00000"/>
      </font>
    </dxf>
  </dxfs>
  <tableStyles count="0" defaultTableStyle="TableStyleMedium2" defaultPivotStyle="PivotStyleLight16"/>
  <colors>
    <mruColors>
      <color rgb="FFFF3300"/>
      <color rgb="FFC7FF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1621628</xdr:colOff>
      <xdr:row>4</xdr:row>
      <xdr:rowOff>110945</xdr:rowOff>
    </xdr:to>
    <xdr:pic>
      <xdr:nvPicPr>
        <xdr:cNvPr id="2" name="Imagem 1" descr="Jurisprudência">
          <a:extLst>
            <a:ext uri="{FF2B5EF4-FFF2-40B4-BE49-F238E27FC236}">
              <a16:creationId xmlns:a16="http://schemas.microsoft.com/office/drawing/2014/main" id="{615DD157-6681-44CA-ACF6-5C75589971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2020589" cy="796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583395</xdr:colOff>
      <xdr:row>21</xdr:row>
      <xdr:rowOff>175372</xdr:rowOff>
    </xdr:from>
    <xdr:to>
      <xdr:col>11</xdr:col>
      <xdr:colOff>426833</xdr:colOff>
      <xdr:row>22</xdr:row>
      <xdr:rowOff>174038</xdr:rowOff>
    </xdr:to>
    <xdr:sp macro="" textlink="">
      <xdr:nvSpPr>
        <xdr:cNvPr id="3" name="Seta: para a Esquerda 2">
          <a:extLst>
            <a:ext uri="{FF2B5EF4-FFF2-40B4-BE49-F238E27FC236}">
              <a16:creationId xmlns:a16="http://schemas.microsoft.com/office/drawing/2014/main" id="{F1F656DC-8613-46B3-A16F-E896215524B0}"/>
            </a:ext>
            <a:ext uri="{147F2762-F138-4A5C-976F-8EAC2B608ADB}">
              <a16:predDERef xmlns:a16="http://schemas.microsoft.com/office/drawing/2014/main" pred="{615DD157-6681-44CA-ACF6-5C7558997164}"/>
            </a:ext>
          </a:extLst>
        </xdr:cNvPr>
        <xdr:cNvSpPr/>
      </xdr:nvSpPr>
      <xdr:spPr>
        <a:xfrm>
          <a:off x="12455355" y="4709272"/>
          <a:ext cx="605438" cy="18916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10</xdr:row>
      <xdr:rowOff>0</xdr:rowOff>
    </xdr:from>
    <xdr:to>
      <xdr:col>9</xdr:col>
      <xdr:colOff>1211036</xdr:colOff>
      <xdr:row>11</xdr:row>
      <xdr:rowOff>95250</xdr:rowOff>
    </xdr:to>
    <xdr:sp macro="" textlink="">
      <xdr:nvSpPr>
        <xdr:cNvPr id="2" name="Seta: para a Esquerda 1">
          <a:extLst>
            <a:ext uri="{FF2B5EF4-FFF2-40B4-BE49-F238E27FC236}">
              <a16:creationId xmlns:a16="http://schemas.microsoft.com/office/drawing/2014/main" id="{BCF72FA3-029D-416F-94E2-A086D7272C95}"/>
            </a:ext>
          </a:extLst>
        </xdr:cNvPr>
        <xdr:cNvSpPr/>
      </xdr:nvSpPr>
      <xdr:spPr>
        <a:xfrm>
          <a:off x="10639425" y="2114550"/>
          <a:ext cx="830036" cy="285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419100</xdr:colOff>
      <xdr:row>11</xdr:row>
      <xdr:rowOff>112395</xdr:rowOff>
    </xdr:from>
    <xdr:to>
      <xdr:col>10</xdr:col>
      <xdr:colOff>420461</xdr:colOff>
      <xdr:row>13</xdr:row>
      <xdr:rowOff>20955</xdr:rowOff>
    </xdr:to>
    <xdr:sp macro="" textlink="">
      <xdr:nvSpPr>
        <xdr:cNvPr id="2" name="Seta: para a Esquerda 1">
          <a:extLst>
            <a:ext uri="{FF2B5EF4-FFF2-40B4-BE49-F238E27FC236}">
              <a16:creationId xmlns:a16="http://schemas.microsoft.com/office/drawing/2014/main" id="{8B390B26-53F5-4CDC-AF1E-19B825BED19D}"/>
            </a:ext>
          </a:extLst>
        </xdr:cNvPr>
        <xdr:cNvSpPr/>
      </xdr:nvSpPr>
      <xdr:spPr>
        <a:xfrm>
          <a:off x="10706100" y="2407920"/>
          <a:ext cx="706211" cy="28003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10</xdr:row>
      <xdr:rowOff>0</xdr:rowOff>
    </xdr:from>
    <xdr:to>
      <xdr:col>9</xdr:col>
      <xdr:colOff>1211036</xdr:colOff>
      <xdr:row>11</xdr:row>
      <xdr:rowOff>95250</xdr:rowOff>
    </xdr:to>
    <xdr:sp macro="" textlink="">
      <xdr:nvSpPr>
        <xdr:cNvPr id="2" name="Seta: para a Esquerda 1">
          <a:extLst>
            <a:ext uri="{FF2B5EF4-FFF2-40B4-BE49-F238E27FC236}">
              <a16:creationId xmlns:a16="http://schemas.microsoft.com/office/drawing/2014/main" id="{E292293D-87C9-44BB-AEB9-2FD775800C01}"/>
            </a:ext>
          </a:extLst>
        </xdr:cNvPr>
        <xdr:cNvSpPr/>
      </xdr:nvSpPr>
      <xdr:spPr>
        <a:xfrm>
          <a:off x="10639425" y="2114550"/>
          <a:ext cx="830036" cy="285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10</xdr:row>
      <xdr:rowOff>0</xdr:rowOff>
    </xdr:from>
    <xdr:to>
      <xdr:col>9</xdr:col>
      <xdr:colOff>1211036</xdr:colOff>
      <xdr:row>11</xdr:row>
      <xdr:rowOff>95250</xdr:rowOff>
    </xdr:to>
    <xdr:sp macro="" textlink="">
      <xdr:nvSpPr>
        <xdr:cNvPr id="2" name="Seta: para a Esquerda 1">
          <a:extLst>
            <a:ext uri="{FF2B5EF4-FFF2-40B4-BE49-F238E27FC236}">
              <a16:creationId xmlns:a16="http://schemas.microsoft.com/office/drawing/2014/main" id="{3E780DC5-AF04-4054-AC2F-825F2ABC4E48}"/>
            </a:ext>
          </a:extLst>
        </xdr:cNvPr>
        <xdr:cNvSpPr/>
      </xdr:nvSpPr>
      <xdr:spPr>
        <a:xfrm>
          <a:off x="10639425" y="2114550"/>
          <a:ext cx="830036" cy="285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10</xdr:row>
      <xdr:rowOff>0</xdr:rowOff>
    </xdr:from>
    <xdr:to>
      <xdr:col>9</xdr:col>
      <xdr:colOff>1211036</xdr:colOff>
      <xdr:row>11</xdr:row>
      <xdr:rowOff>95250</xdr:rowOff>
    </xdr:to>
    <xdr:sp macro="" textlink="">
      <xdr:nvSpPr>
        <xdr:cNvPr id="2" name="Seta: para a Esquerda 1">
          <a:extLst>
            <a:ext uri="{FF2B5EF4-FFF2-40B4-BE49-F238E27FC236}">
              <a16:creationId xmlns:a16="http://schemas.microsoft.com/office/drawing/2014/main" id="{B0D7632C-570F-45C2-ABF1-D0BFB092A6B7}"/>
            </a:ext>
          </a:extLst>
        </xdr:cNvPr>
        <xdr:cNvSpPr/>
      </xdr:nvSpPr>
      <xdr:spPr>
        <a:xfrm>
          <a:off x="10639425" y="2162175"/>
          <a:ext cx="610961" cy="285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7</xdr:col>
      <xdr:colOff>390525</xdr:colOff>
      <xdr:row>3</xdr:row>
      <xdr:rowOff>257174</xdr:rowOff>
    </xdr:from>
    <xdr:ext cx="1133475" cy="1133475"/>
    <xdr:pic>
      <xdr:nvPicPr>
        <xdr:cNvPr id="3" name="Imagem 2" descr="Primer Manta Líquida 18L Preta Vedacit">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2550" y="4591049"/>
          <a:ext cx="1133475" cy="11334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609600</xdr:colOff>
      <xdr:row>2</xdr:row>
      <xdr:rowOff>66674</xdr:rowOff>
    </xdr:from>
    <xdr:to>
      <xdr:col>7</xdr:col>
      <xdr:colOff>1315908</xdr:colOff>
      <xdr:row>2</xdr:row>
      <xdr:rowOff>1638299</xdr:rowOff>
    </xdr:to>
    <xdr:pic>
      <xdr:nvPicPr>
        <xdr:cNvPr id="4" name="Imagem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91725" y="971549"/>
          <a:ext cx="706308"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161925</xdr:colOff>
      <xdr:row>4</xdr:row>
      <xdr:rowOff>28575</xdr:rowOff>
    </xdr:from>
    <xdr:to>
      <xdr:col>7</xdr:col>
      <xdr:colOff>1743075</xdr:colOff>
      <xdr:row>4</xdr:row>
      <xdr:rowOff>1285875</xdr:rowOff>
    </xdr:to>
    <xdr:pic>
      <xdr:nvPicPr>
        <xdr:cNvPr id="5" name="Imagem 4" descr="Impermeabilizante Sika Top 107 Cinza Argamassa Aditivo 18kg">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44050" y="5505450"/>
          <a:ext cx="1581150" cy="125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Verde-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sasbahia.com.br/limpador-desincrustante-para-louca-sanitaria-500ml-togmax-1545639736/p/1545639736?utm_medium=Cpc&amp;utm_source=google_freelisting&amp;IdSku=1545639736&amp;idLojista=12231&amp;tipoLojista=3PAcesso%20em%2028/02/2023" TargetMode="External"/><Relationship Id="rId3" Type="http://schemas.openxmlformats.org/officeDocument/2006/relationships/hyperlink" Target="https://www.casadosquimicos.com.br/materias-primas/alcoois/alcool-etilico-hidratado-70-1-litro?parceiro=7072&amp;srsltid=Ad5pg_HL-mOvvIH5Lw9kcFdkjRg49Rlg5WiRY11z7icPyyUgiZNqu6tbIggDia%20da%20consulta%2008/02%20%20%20%20%20%20%20%20%20Acesso:%2030/5/2023,%20&#224;s%2016h25" TargetMode="External"/><Relationship Id="rId7" Type="http://schemas.openxmlformats.org/officeDocument/2006/relationships/hyperlink" Target="https://www.magazineluiza.com.br/alcool-em-gel-nord-refil-800ml/p/ja0063fd26/me/agmo/?&amp;seller_id=dibraxdistDia%20da%20consulta%2008/02" TargetMode="External"/><Relationship Id="rId12" Type="http://schemas.openxmlformats.org/officeDocument/2006/relationships/drawing" Target="../drawings/drawing1.xml"/><Relationship Id="rId2" Type="http://schemas.openxmlformats.org/officeDocument/2006/relationships/hyperlink" Target="https://www.leroymerlin.com.br/Acesso:%2030/5/2023,%20&#224;s%2017h28" TargetMode="External"/><Relationship Id="rId1" Type="http://schemas.openxmlformats.org/officeDocument/2006/relationships/hyperlink" Target="https://www.supriflex.com.br/%20%20%20%20%20%20%20%20%20%20%20%20%20%20%20%20%20Acesso:%2030/5/2023%20&#224;s%2016h40" TargetMode="External"/><Relationship Id="rId6" Type="http://schemas.openxmlformats.org/officeDocument/2006/relationships/hyperlink" Target="https://www.magazineluiza.com.br/dl-desengraxante-start-desengrax-removedor-de-oleo-loja-cleanup/p/ggdh62jfk8/me/lica/?&amp;seller_id=cleanupacesso%20em%2028/02/2023" TargetMode="External"/><Relationship Id="rId11" Type="http://schemas.openxmlformats.org/officeDocument/2006/relationships/printerSettings" Target="../printerSettings/printerSettings1.bin"/><Relationship Id="rId5" Type="http://schemas.openxmlformats.org/officeDocument/2006/relationships/hyperlink" Target="https://www.amazon.com.br/gp/product/B08N59W3FQ/ref=ox_sc_act_image_1?smid=AWPEOCM6YB5LF&amp;psc=1" TargetMode="External"/><Relationship Id="rId10" Type="http://schemas.openxmlformats.org/officeDocument/2006/relationships/hyperlink" Target="https://www.casacantanti.com.br/desinfetante-super-concentrado-5-litros-1-300-fragrancia-herbal-fix/?srsltid=Ad5pg_GLlY8iNVpGAHlycN96m4qtLLOU3sh-Mua2KTvqhVUvpj0D-Yj6sh4Acesso%20em%2028/02/2023" TargetMode="External"/><Relationship Id="rId4" Type="http://schemas.openxmlformats.org/officeDocument/2006/relationships/hyperlink" Target="https://www.produtoscasalimpa.com.br/produto/magico-removedor-ceras-e-gorduras%20%20%20%20%20Acesso:%2030/5/2023,%20&#224;s%2016h50" TargetMode="External"/><Relationship Id="rId9" Type="http://schemas.openxmlformats.org/officeDocument/2006/relationships/hyperlink" Target="https://www.magazineluiza.com.br/limpador-desincrustante-p-louca-sanitaria-500ml-duratto/p/gdgd2ej6h8/me/lprd/Acesso%20em%2012/07/2023%20&#224;s%2020h16"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lojacleanup.com.br/tratamento-de-pisos/magico-removedor-de-cera-start-5l?parceiro=7100acesso%20em%2023/02/2023" TargetMode="External"/><Relationship Id="rId3" Type="http://schemas.openxmlformats.org/officeDocument/2006/relationships/hyperlink" Target="https://www.amazon.com.br/Professional-Cera-Classic-Bravo-Incolor/dp/B07N4G95YX/ref=sr_1_14?adgrpid=1151189559536637&amp;hvadid=71949503803474&amp;hvbmt=bp&amp;hvdev=c&amp;hvlocphy=20&amp;hvnetw=s&amp;hvqmt=p&amp;hvtargid=kwd-71949994012010%3Aloc-20&amp;hydadcr=15061_13562331&amp;keywords=cera+piso&amp;qid=1689206693&amp;sr=8-14Acesso%20em%2012/07/2023,%20&#224;s%2021h:05" TargetMode="External"/><Relationship Id="rId7" Type="http://schemas.openxmlformats.org/officeDocument/2006/relationships/hyperlink" Target="https://www.produtoscasalimpa.com.br/produto/decapedra-limpa-pedra-5l-quimiart.html?utm_source=Site&amp;utm_medium=GoogleMerchant&amp;utm_campaign=GoogleMerchant&amp;gclid=Cj0KCQiA6fafBhC1ARIsAIJjL8ktaEd2FlH2n3qMIBRsdYLOKtZaJ_kLPHP4uRTFU3qYLBgiYGredxUaAt55EALw_wcBAcesso%20em%2028/02/2023Acesso%20em%2028/02/2023Acesso%20em%2028/02/2023" TargetMode="External"/><Relationship Id="rId2" Type="http://schemas.openxmlformats.org/officeDocument/2006/relationships/hyperlink" Target="https://www.lojadoprofissional.com.br/carrinho" TargetMode="External"/><Relationship Id="rId1" Type="http://schemas.openxmlformats.org/officeDocument/2006/relationships/hyperlink" Target="https://loja.vilaclean.com.br/%20Acesso:%202/6/2023.%20&#224;s%2011h03" TargetMode="External"/><Relationship Id="rId6" Type="http://schemas.openxmlformats.org/officeDocument/2006/relationships/hyperlink" Target="https://www.magazineluiza.com.br/renovador-de-couro-autoshine-5-litros/p/7708540/au/hdtc/?&amp;seller_id=sbrioAcesso%20em%2028/02/2023" TargetMode="External"/><Relationship Id="rId5" Type="http://schemas.openxmlformats.org/officeDocument/2006/relationships/hyperlink" Target="https://www.produtoscasalimpa.com.br/limpa-carpete-galao-5l-climpa-LCGAcesso%20em%2013/07/2023,%20&#224;s%2019h17" TargetMode="External"/><Relationship Id="rId4" Type="http://schemas.openxmlformats.org/officeDocument/2006/relationships/hyperlink" Target="https://www.oceanob2b.com/detergente-spartan-limpa-carpete-xtraction-ii-5l-p1017236?tsid=16&amp;gclid=Cj0KCQiA6fafBhC1ARIsAIJjL8m8owe5sZD6qLn2Y18_B3hL58QmUiprnavZobevd7NulpjvMR4yVCAaAt6OEALw_wcB%5dAcesso%20em%2028/02/2023"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produtoscasalimpa.com.br/produto/sabao-ype-180g-azul-multiuso.html?utm_source=Site&amp;utm_medium=GoogleMerchant&amp;utm_campaign=GoogleMerchant&amp;gclid=CjwKCAiAjPyfBhBMEiwAB2CCIuuYiDA81dgkYal2S8M2hlONxWpyl43rXl7ZYk6El47CFebVemPntRoC2tYQAvD_BwEAcesso%20em%2001/03/2023" TargetMode="External"/><Relationship Id="rId7" Type="http://schemas.openxmlformats.org/officeDocument/2006/relationships/printerSettings" Target="../printerSettings/printerSettings3.bin"/><Relationship Id="rId2" Type="http://schemas.openxmlformats.org/officeDocument/2006/relationships/hyperlink" Target="https://www.simmsuprimentos.com.br/detergente-clear-500ml-ype-5028/p?idsku=1457&amp;gclid=CjwKCAiAxvGfBhB-EiwAMPakqmywuIhek5RekKcDCPaD7I225tU8ET5wpTI-DBkLS7wGOV0EkrW2JBoCe2oQAvD_BwEAcesso%20em%2003/07/2023" TargetMode="External"/><Relationship Id="rId1" Type="http://schemas.openxmlformats.org/officeDocument/2006/relationships/hyperlink" Target="https://www.produtop.com.br/checkout/cart?session_id=u20me0vrdrnqn9eovoe35ivk46&amp;store_id=786433" TargetMode="External"/><Relationship Id="rId6" Type="http://schemas.openxmlformats.org/officeDocument/2006/relationships/hyperlink" Target="https://magazinemedica.com.br/produtos/visualiza/sku/13295/?gclid=Cj0KCQjw7aqkBhDPARIsAKGa0oJu13tfD5r5uwr6hYENlBNWJivAIRYL3Ym2DCkLlIoh7UmFysPiVQgaAojmEALw_wcB%20Acesso:%2015/6/2023%20&#224;s%2014h50" TargetMode="External"/><Relationship Id="rId5" Type="http://schemas.openxmlformats.org/officeDocument/2006/relationships/hyperlink" Target="https://www.oceanob2b.com/esponja-multiuso-scotch-brite-unidade-p994126?tsid=16&amp;gclid=CjwKCAiAjPyfBhBMEiwAB2CCIk8rg5N4MJvxBkZQ1-J52CJqGwc5ITCfwasGlZwwx4nkN9y_Aw0w3BoCiksQAvD_BwEAcesso%20em%2001/03/2023" TargetMode="External"/><Relationship Id="rId4" Type="http://schemas.openxmlformats.org/officeDocument/2006/relationships/hyperlink" Target="https://www.queroquero.com.br/sabao-po-concentrado-omo-perfect--white-pro-4kg/p?idsku=12821&amp;srsltid=Ad5pg_FW1CO1WPbtuZJ4LEIA7veMsKlSTn585MBC4LY0cJtpAhhUgCTUN6AAcesso%20em%2001/03/2023"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benzolimp.com.br/rodo-de-madeira-duplo---tam-60cmAcesso%20em%2006/07/2023%20&#224;s%2019:15h" TargetMode="External"/><Relationship Id="rId3" Type="http://schemas.openxmlformats.org/officeDocument/2006/relationships/hyperlink" Target="https://www.magazineluiza.com.br/cesto-plastico-para-escritorio-15-l-23cm-o-x295cm-a-preto-trilha/p/fh409h0kak/ud/udli/?&amp;seller_id=castronavesAcesso%20em%2027/02/2023)" TargetMode="External"/><Relationship Id="rId7" Type="http://schemas.openxmlformats.org/officeDocument/2006/relationships/hyperlink" Target="https://www.magazineluiza.com.br/rodo-madeira-40cm-com-cabo-polares/p/jfd72jedbe/ud/rodu/?&amp;seller_id=coisaskasaaacesso%20em%2002/03/2023" TargetMode="External"/><Relationship Id="rId12" Type="http://schemas.openxmlformats.org/officeDocument/2006/relationships/drawing" Target="../drawings/drawing3.xml"/><Relationship Id="rId2" Type="http://schemas.openxmlformats.org/officeDocument/2006/relationships/hyperlink" Target="https://www.amazon.com.br/Super-Pano-Multiuso-Scotch-Brite-unidades/dp/B08H2KFJYP/ref=asc_df_B08H2KFJYP/?tag=googleshopp00-20&amp;linkCode=df0&amp;hvadid=379727807425&amp;hvpos=&amp;hvnetw=g&amp;hvrand=9410531368370536174&amp;hvpone=&amp;hvptwo=&amp;hvqmt=&amp;hvdev=c&amp;hvdvcmdl=&amp;hvlocint=&amp;hvlocphy=1001541&amp;hvtargid=pla-1011557236070&amp;psc=1acesso%20em%2015/02/2023" TargetMode="External"/><Relationship Id="rId1" Type="http://schemas.openxmlformats.org/officeDocument/2006/relationships/hyperlink" Target="https://www.kalunga.com.br/prod/super-pano-scotch-brite-multiuso-3-unidades-cx-1-un/549854?pcID=3921&amp;gclid=Cj0KCQiAorKfBhC0ARIsAHDzslsRucwcqKFs8RJhNGOl7uEwj7Rl7GXVK1gZfdZMHaKTJlaCC8jmgpMaApqWEALw_wcBacesso%20em%2015/02/2023" TargetMode="External"/><Relationship Id="rId6" Type="http://schemas.openxmlformats.org/officeDocument/2006/relationships/hyperlink" Target="https://www.produtoscasalimpa.com.br/produto/rodo-aluminio-80-cm-c-cabo-fixo-150mt-sanches.html?utm_source=Site&amp;utm_medium=GoogleMerchant&amp;utm_campaign=GoogleMerchant&amp;gclid=CjwKCAiA3KefBhByEiwAi2LDHP0_Q3H05ygWZMgHIaCx5XQHAJIDSQ0g4R_sFtXlu5thkmf6wJgFdRoCOtIQAvD_BwEacesso%20em%2013/02" TargetMode="External"/><Relationship Id="rId11" Type="http://schemas.openxmlformats.org/officeDocument/2006/relationships/printerSettings" Target="../printerSettings/printerSettings4.bin"/><Relationship Id="rId5" Type="http://schemas.openxmlformats.org/officeDocument/2006/relationships/hyperlink" Target="https://www.simmsuprimentos.com.br/saboneteira-c-reserv-velox-premisse-brc-7490/p?idsku=3816&amp;gclid=CjwKCAiA3KefBhByEiwAi2LDHDJ2LvocQAJ9sfTWNDgHkuvfPmN1J1VVli3bTqNiAoOlupu3KqsjaxoCAR4QAvD_BwEacesso%20em%2013/02" TargetMode="External"/><Relationship Id="rId10" Type="http://schemas.openxmlformats.org/officeDocument/2006/relationships/hyperlink" Target="https://www.extra.com.br/pano-bobina-27x300m-azul-bettanin-1543265831/p/1543265831?utm_medium=cpc&amp;utm_source=google_freelisting&amp;IdSku=1543265831&amp;idLojista=203525&amp;tipoLojista=3Pacesso%20em%2015/02/2023" TargetMode="External"/><Relationship Id="rId4" Type="http://schemas.openxmlformats.org/officeDocument/2006/relationships/hyperlink" Target="https://www.castronaves.com.br/cesto-plastico-para-escritorio-15-l-23cm-%C3%B8-x29-5cm-a--preto/p?idsku=1404acesso%20em%2001/03/2023" TargetMode="External"/><Relationship Id="rId9" Type="http://schemas.openxmlformats.org/officeDocument/2006/relationships/hyperlink" Target="https://biripelembalagens.com.br/produto/vassoura-para-limpar-teto-com-cabo-madeira-2-metros-nylon?gclid=CjwKCAiAr4GgBhBFEiwAgwORrS2s4h_mxlnXHpio9UWPRwi5S1H-AhnkDrGEgnBUUX3wDgimLWZGThoCyHIQAvD_Bw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magazineluiza.com.br/kit-master-para-limpeza-de-vidros-com-bolsa-1-un-kt903-bralimpia/p/aa1876abac/ud/rodu/?partner_id=9811&amp;gclid=Cj0KCQjwj_ajBhCqARIsAA37s0xvCAi0go7_DZGOfV9GZvwRsN2Nf_8vQkDCWwZ3LQ1A4CXqBskMkkIaAltUEALw_wcB&amp;gclsrc=aw.ds%20%20%20%20%20%20%20%20%20%20%20%20%20%20%20%20%20%20%20%20%20%20%20%20%20%20%20%20%20%20%20%20%20%20%20%20%20%20%20%20%20%20Acesso:%205/6/2023,%20&#224;s%2014h25" TargetMode="External"/><Relationship Id="rId3" Type="http://schemas.openxmlformats.org/officeDocument/2006/relationships/hyperlink" Target="https://www.cristallimp.com.br/saco-para-carro-funcional-bralimpia.html%20%20%20%20%20%20%20%20%20%20%20%20%20%20%20%20%20%20%20%20%20Acesso:%202/6/2023,%20&#224;s%2012h58" TargetMode="External"/><Relationship Id="rId7" Type="http://schemas.openxmlformats.org/officeDocument/2006/relationships/hyperlink" Target="https://sacola.americanas.com.br/carrinho/?cartId=48fc356b-ba22-4b01-96ee-bd2e329f89c1%20%20%20%20%20%20%20%20%20%20%20%20%20%20%20%20%20%20%20%20%20%20%20%20%20%20%20%20%20%20%20%20%20%20%20%20%20%20%20%20%20%20%20%20Acesso:%202/6/2023,%20&#224;s%2012h42" TargetMode="External"/><Relationship Id="rId12" Type="http://schemas.openxmlformats.org/officeDocument/2006/relationships/drawing" Target="../drawings/drawing4.xml"/><Relationship Id="rId2" Type="http://schemas.openxmlformats.org/officeDocument/2006/relationships/hyperlink" Target="https://www.magazineluiza.com.br/saco-coletor-amarelo-bralimpia/p/fj4a3kb27a/es/sado/?&amp;seller_id=shoppingclean2&amp;utm_source=google&amp;utm_medium=pla&amp;utm_campaign=&amp;partner_id=70035&amp;gclid=CjwKCAiA3KefBhByEiwAi2LDHN1eugJeNdqSI_GdxA8jUD4sqOR_Lvy_eRNBszpOU4zUk3BDMe9cPxoCMlIQAvD_BwE&amp;gclsrc=aw.dsacesso%20em%2013/02%20%20%20%20%20%20%20%20%20%20%20%20%20Acesso:%202/6/2023,%20&#224;s%2013h" TargetMode="External"/><Relationship Id="rId1" Type="http://schemas.openxmlformats.org/officeDocument/2006/relationships/hyperlink" Target="https://www.dutramaquinas.com.br/carrinho" TargetMode="External"/><Relationship Id="rId6" Type="http://schemas.openxmlformats.org/officeDocument/2006/relationships/hyperlink" Target="https://produto.mercadolivre.com.br/MLB-2222900774-cabo-extensivel-suporte-lt-com-duas-fibras-macia-e-pesada-_JM?matt_tool=78665334&amp;matt_word=&amp;matt_source=bing&amp;matt_campaign=MLB_ML_BING_AO_CPG-ALL-ALL_X_PLA_ALLB_TXS_ALL&amp;matt_campaign_id=382858296&amp;matt_ad_group=CPG&amp;matt_match_type=e&amp;matt_network=o&amp;matt_device=c&amp;matt_keyword=default&amp;msclkid=cc6847950b7a1ea55ca023eb133860cf&amp;utm_source=bing&amp;utm_medium=cpc&amp;utm_campaign=MLB_ML_BING_AO_CPG-ALL-ALL_X_PLA_ALLB_TXS_ALL&amp;utm_term=4579191056619186&amp;utm_content=CPG" TargetMode="External"/><Relationship Id="rId11" Type="http://schemas.openxmlformats.org/officeDocument/2006/relationships/printerSettings" Target="../printerSettings/printerSettings5.bin"/><Relationship Id="rId5" Type="http://schemas.openxmlformats.org/officeDocument/2006/relationships/hyperlink" Target="https://www.extra.com.br/conjunto-suporte-lt-bralimpia-1-cabo-2-fibras-1-suporte-1512122308/p/1512122308?utm_medium=cpc&amp;utm_source=google_freelisting&amp;IdSku=1512122308&amp;idLojista=12231&amp;tipoLojista=3Pacesso%20em%2002/03/2023%20%20%20%20%20%20%20%20%20%20%20%20%20%20%20%20Acesso:%202/6/2023,%20&#224;s%2012h46" TargetMode="External"/><Relationship Id="rId10" Type="http://schemas.openxmlformats.org/officeDocument/2006/relationships/hyperlink" Target="https://www.lojadomecanico.com.br/produto/360844/49/607/kit-master-para-limpeza-de-vidros-com-bolsa--bralimpia-kt903Acesso:%202/6/2023,%20&#224;s%2012h39" TargetMode="External"/><Relationship Id="rId4" Type="http://schemas.openxmlformats.org/officeDocument/2006/relationships/hyperlink" Target="https://www.casasbahia.com.br/saco-amarelo-para-carrinho-funcional-de-limpeza-jsn-1520677215/p/1520677215?utm_medium=Cpc&amp;utm_source=GP_PLA&amp;IdSku=1520677215&amp;idLojista=149629&amp;tipoLojista=3P&amp;&amp;utm_campaign=3p_gg_pmax_limp&amp;gclid=Cj0KCQjwj_ajBhCqARIsAA37s0zZUrM1GzkEv7gLdeo23SIRZePl-cJK3uE3Bt75aT810rmK83QFtKcaAgvaEALw_wcB&amp;gclsrc=aw.ds%20%20%20%20%20%20%20%20%20%20%20%20%20%20%20%20%20%20%20%20%20%20%20%20%20%20%20%20%20%20%20%20%20Acesso:%205/6/2023,%20&#224;s%2014h05" TargetMode="External"/><Relationship Id="rId9" Type="http://schemas.openxmlformats.org/officeDocument/2006/relationships/hyperlink" Target="https://www.lojadomecanico.com.br/produto/360844/49/607/Kit-Master-para-Limpeza-de-Vidros-com-Bolsa-/153/?utm_source=googleshopping&amp;utm_campaign=xmlshopping&amp;utm_medium=cpc&amp;utm_content=360844&amp;srsltid=Ad5pg_H5JrfdNSXAojeQeksY0VQUFbZBweS787kmomH9d_1nFj0IO0bBifsAcesso%20em%2002/03/2023"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fuscaopreto.com.br/pasta-limpeza-lavagem-a-seco-limptek-limpeza-em-geral-19560/p?idsku=19560&amp;srsltid=Ad5pg_EJLToYRO-xy4Dd3OfRwcrTBrjZTiz_AVUCf5ZaHVYJpCkpcP3FBkAacesso%20em%2002/03/2023%20%20%20%20%20%20%20%20%20%20%20%20%20%20%20%20%20%20%20%20%20%20%20%20%20%20%20%20%20%20%20%20Acesso:%202/6/2023,%20&#224;s%2013h30" TargetMode="External"/><Relationship Id="rId13" Type="http://schemas.openxmlformats.org/officeDocument/2006/relationships/drawing" Target="../drawings/drawing5.xml"/><Relationship Id="rId3" Type="http://schemas.openxmlformats.org/officeDocument/2006/relationships/hyperlink" Target="https://www.amazon.com.br/TIRA-FERRUGEM-50ML-AZULIM-START/dp/B07RQMM4WG/ref=asc_df_B07RQMM4WG/?tag=googleshopp00-20&amp;linkCode=df0&amp;hvadid=392712217890&amp;hvpos=&amp;hvnetw=g&amp;hvrand=1280186852826938863&amp;hvpone=&amp;hvptwo=&amp;hvqmt=&amp;hvdev=c&amp;hvdvcmdl=&amp;hvlocint=&amp;hvlocphy=1001541&amp;hvtargid=pla-1825853751501&amp;psc=1acesso%20em%2024/02/2023" TargetMode="External"/><Relationship Id="rId7" Type="http://schemas.openxmlformats.org/officeDocument/2006/relationships/hyperlink" Target="https://www.gimba.com.br/odorizadores-e-antimofo/purificador-neutralizador-ultra-fresh-lavanda-400ml-1-un-dom-line/?PID=68850&amp;utm_source=googleshopping&amp;utm_medium=googleshopping&amp;utm_campaign=googleshopping&amp;gclid=CjwKCAiAr4GgBhBFEiwAgwORrXoubBHeEmF3Fq1ygS6ArIoE5CUELJU3DENySt-YpLaS1d6OCoy5XBoCU3UQAvD_BwEACESSO%20EM%2002/03/2023%20%20%20%20%20%20%20%20%20%20%20%20%20%20%20%20%20%20%20%20%20%20%20%20%20%20%20%20%20%20%20%20%20%20%20%20%20%20%20%20Acesso:%202/6/2023,%20&#224;s%2013h35" TargetMode="External"/><Relationship Id="rId12" Type="http://schemas.openxmlformats.org/officeDocument/2006/relationships/printerSettings" Target="../printerSettings/printerSettings6.bin"/><Relationship Id="rId2" Type="http://schemas.openxmlformats.org/officeDocument/2006/relationships/hyperlink" Target="https://www.magazineluiza.com.br/lustra-moveis-destac-lavanda-500ml-kit-5/p/djkj3a957j/me/lmov/Acesso:%2012/7/2023,%20&#224;s%2015h59" TargetMode="External"/><Relationship Id="rId1" Type="http://schemas.openxmlformats.org/officeDocument/2006/relationships/hyperlink" Target="https://www.produtoscasalimpa.com.br/produto/7899682776418.html?utm_source=Site&amp;utm_medium=GoogleMerchant&amp;utm_campaign=GoogleMerchant&amp;gclid=CjwKCAiAr4GgBhBFEiwAgwORrWjFWe4Y5lU4zSLHHXYwmXUdvCGksRuxia-HBFAVh4q5yl72-Gp_EhoCE7wQAvD_BwEACESSO%20EM%2002/03/2023%20%20%20%20%20%20%20%20%20%20%20%20%20%20%20%20%20%20%20%20%20%20%20%20%20%20%20Acesso:%202/6/2023,%20&#224;s%2013h45" TargetMode="External"/><Relationship Id="rId6" Type="http://schemas.openxmlformats.org/officeDocument/2006/relationships/hyperlink" Target="https://www.amazon.com.br/gp/product/B07GMBP1BP/ref=ox_sc_act_image_1?smid=A1ZZFT5FULY4LN&amp;psc=1%20%20%20%20%20%20%20%20%20%20%20%20%20%20%20%20%20%20%20%20%20%20%20%20%20%20%20%20%20%20%20Acesso:%202/6/2023%20%20&#224;s%2013h38" TargetMode="External"/><Relationship Id="rId11" Type="http://schemas.openxmlformats.org/officeDocument/2006/relationships/hyperlink" Target="https://www.fabricadalimpeza.com/products/removedor-tira-ferrugem-azzulim?variant=31672414371913&amp;currency=BRL&amp;utm_medium=product_sync&amp;utm_source=google&amp;utm_content=sag_organic&amp;utm_campaign=sag_organicAcesso%20em%20Acesso%20em%2024/02/2023" TargetMode="External"/><Relationship Id="rId5" Type="http://schemas.openxmlformats.org/officeDocument/2006/relationships/hyperlink" Target="https://www.produtoscasalimpa.com.br/produto/7899682776418.html?utm_source=Site&amp;utm_medium=GoogleMerchant&amp;utm_campaign=GoogleMerchant&amp;gclid=CjwKCAiAr4GgBhBFEiwAgwORrWjFWe4Y5lU4zSLHHXYwmXUdvCGksRuxia-HBFAVh4q5yl72-Gp_EhoCE7wQAvD_BwEACESSO%20EM%2002/03/2023%20%20%20%20%20%20%20%20%20%20%20%20%20%20%20%20%20%20%20%20%20%20%20%20%20%20%20Acesso:%202/6/2023,%20&#224;s%2013h45" TargetMode="External"/><Relationship Id="rId10" Type="http://schemas.openxmlformats.org/officeDocument/2006/relationships/hyperlink" Target="https://www.lojadomecanico.com.br/carrinho%20%20%20%20%20%20%20%20%20%20%20%20%20%20%20%20%20%20%20%20%20%20%20%20%20%20%20%20%20%20%20%20%20%20%20%20%20%20%20%20%20%20%20%20%20%20%20%20%20%20%20%20%20%20%20%20%20%20%20%20%20%20%20%20%20%20%20%20%20%20%20%20%20%20%20%20%20%20Acesso:%202/6/2023,%20&#224;s%2013h50" TargetMode="External"/><Relationship Id="rId4" Type="http://schemas.openxmlformats.org/officeDocument/2006/relationships/hyperlink" Target="https://www.oceanob2b.com/tela-odorizadora-taz01-citrica-azul-p1020420?tsid=16&amp;gclid=CjwKCAiAxvGfBhB-EiwAMPakqvW2UnF80HVxbZXc5_HDsOLGgfFHHyluTO6gbwlUE-HZqaF6N00QnBoCTm4QAvD_BwEacesso%20em%2027/02/2023" TargetMode="External"/><Relationship Id="rId9" Type="http://schemas.openxmlformats.org/officeDocument/2006/relationships/hyperlink" Target="https://www.lojasredeconstruir.com.br/produtos/pasta-p-limpeza-limp-tek-500-g/?srsltid=Ad5pg_HDXRfHvhW6Shst-ii3dVAJaBrV7rhpFkmDbutYjCbk8f-U9n0rbs0Acesso%20em%2013/02"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dmgcarcare.com.br/produto/finisher-aromatizante-chiclete-1l/?utm_source=Google%20Shopping&amp;utm_campaign=DMG%20Car%20Care&amp;utm_medium=cpc&amp;utm_term=5914&amp;gclid=CjwKCAiAxvGfBhB-https://www.lojaitp.com/aromaticar-aromatizante-vanilla-1lt-cadillac/p?idsku=218&amp;gclid=Cj0KCQiA0oagBhDHARIsAI-BbgdXSgRdBUnwkHQsU3lSrhbtpu8KR0oNTu3Qhrq9Oh-6dpbzrUmdE5UaAsAwEALw_wcBACESSO%20EM%2003/03/2023Acesso%20em%2012/07/2023,%20%20%20&#224;s%2018h14" TargetMode="External"/><Relationship Id="rId3" Type="http://schemas.openxmlformats.org/officeDocument/2006/relationships/hyperlink" Target="https://www.magazineluiza.com.br/cera-cristalizadora-cristal-xtreme-wax-luxcar/p/be449ag7j1/au/ceau/Acesso%20em%2012/07/2023,%20&#224;s%2016h34" TargetMode="External"/><Relationship Id="rId7" Type="http://schemas.openxmlformats.org/officeDocument/2006/relationships/hyperlink" Target="https://www.lojadomecanico.com.br/produto/310260/32/378/Limpa-Pneus-5L/153/?utm_source=googleshopping&amp;utm_campaign=xmlshopping&amp;utm_medium=cpc&amp;utm_content=310260&amp;gclid=CjwKCAiAxvGfBhB-EiwAMPakqvbdkEbMaSWpl5UEEUwSviWaNrsPbLTDaeotXxxxJlQjZyH5myqtoBoCBnYQAvD_BwEACESSO%20EM%2027/02/2023Acesso%20em%2012/07/2023,%20&#224;s%2017h:47" TargetMode="External"/><Relationship Id="rId2" Type="http://schemas.openxmlformats.org/officeDocument/2006/relationships/hyperlink" Target="https://www.amazon.com.br/%20%20%20%20%20%20%20%20%20%20%20%20%20%20%20%20%20%20%20Acesso%202/6/2023,%20&#224;s%2012h" TargetMode="External"/><Relationship Id="rId1" Type="http://schemas.openxmlformats.org/officeDocument/2006/relationships/hyperlink" Target="https://www.lojapoliboxrj.com.br/%20Acesso:%202/6/2023,%20&#224;s%2012h24" TargetMode="External"/><Relationship Id="rId6" Type="http://schemas.openxmlformats.org/officeDocument/2006/relationships/hyperlink" Target="https://www.lojadomecanico.com.br/produto/116326/32/250/Silicone-em-Gel-200g/153/?utm_source=googleshopping&amp;utm_campaign=xmlshopping&amp;utm_medium=cpc&amp;utm_content=116326&amp;gclid=Cj0KCQiA0oagBhDHARIsAI-Bbgc3zX0p59fpBHyivklXGzElCqiHyxbbCRjGv7XCm1lZO7CqWC52ZRMaAuTpEALw_wcBACESSO%20EM%2003/03/2023" TargetMode="External"/><Relationship Id="rId5" Type="http://schemas.openxmlformats.org/officeDocument/2006/relationships/hyperlink" Target="https://www.leroymerlin.com.br/lava-autos-cremoso-5l-autoshine_1569175261?region=outrosacesso%20em%2003/03/2023" TargetMode="External"/><Relationship Id="rId10" Type="http://schemas.openxmlformats.org/officeDocument/2006/relationships/drawing" Target="../drawings/drawing6.xml"/><Relationship Id="rId4" Type="http://schemas.openxmlformats.org/officeDocument/2006/relationships/hyperlink" Target="https://www.lojapoliboxrj.com.br/produto/shampoo-lava-auto-cremoso-autoshine-5-litros-diluicao-1-100/27975?parceiro=8655&amp;gclid=Cj0KCQiA0oagBhDHARIsAI-BbgczuoPDFWg-4R62JZea3uVcnFcbA8rhM5Wx1QIwhW5_viYQIow11fsaAi4DEALw_wcBacesso%20em%2003/03/2023"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leroymerlin.com.br/primer-manta-vedacit-18l-preta-vedacit_87006402"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EA9DB"/>
  </sheetPr>
  <dimension ref="A2:AO86"/>
  <sheetViews>
    <sheetView showGridLines="0" tabSelected="1" topLeftCell="A25" zoomScaleNormal="100" workbookViewId="0">
      <selection activeCell="A34" sqref="A34:A40"/>
    </sheetView>
  </sheetViews>
  <sheetFormatPr defaultColWidth="9.140625" defaultRowHeight="15" x14ac:dyDescent="0.25"/>
  <cols>
    <col min="1" max="1" width="6" style="20" customWidth="1"/>
    <col min="2" max="2" width="40.42578125" customWidth="1"/>
    <col min="3" max="3" width="8.140625" customWidth="1"/>
    <col min="4" max="4" width="6.5703125" style="20" customWidth="1"/>
    <col min="5" max="5" width="40.7109375" style="13" customWidth="1"/>
    <col min="6" max="6" width="12.5703125" style="13" customWidth="1"/>
    <col min="7" max="7" width="24.7109375" style="13" customWidth="1"/>
    <col min="8" max="8" width="8.140625" style="13" customWidth="1"/>
    <col min="9" max="9" width="13.7109375" style="13" customWidth="1"/>
    <col min="10" max="10" width="12.28515625" style="13" customWidth="1"/>
    <col min="11" max="11" width="11.140625" style="13" customWidth="1"/>
    <col min="12" max="12" width="11.85546875" style="13" customWidth="1"/>
    <col min="13" max="13" width="16.140625" style="160" customWidth="1"/>
    <col min="14" max="14" width="7.28515625" style="13" customWidth="1"/>
    <col min="15" max="15" width="16.28515625" style="13" customWidth="1"/>
    <col min="16" max="16" width="13.28515625" customWidth="1"/>
    <col min="17" max="17" width="16.28515625" customWidth="1"/>
    <col min="19" max="19" width="13.42578125" customWidth="1"/>
    <col min="22" max="22" width="12.5703125" bestFit="1" customWidth="1"/>
    <col min="25" max="25" width="10.5703125" bestFit="1" customWidth="1"/>
    <col min="28" max="28" width="30.42578125" customWidth="1"/>
    <col min="29" max="29" width="20" customWidth="1"/>
  </cols>
  <sheetData>
    <row r="2" spans="1:41" ht="19.5" x14ac:dyDescent="0.3">
      <c r="AB2" s="112" t="s">
        <v>0</v>
      </c>
      <c r="AC2" s="113"/>
      <c r="AD2" s="113"/>
      <c r="AE2" s="113"/>
      <c r="AF2" s="113"/>
      <c r="AG2" s="113"/>
      <c r="AH2" s="113" t="s">
        <v>1</v>
      </c>
      <c r="AI2" s="113" t="s">
        <v>1</v>
      </c>
      <c r="AJ2" s="113" t="s">
        <v>1</v>
      </c>
      <c r="AK2" s="113" t="s">
        <v>1</v>
      </c>
      <c r="AL2" s="113" t="s">
        <v>1</v>
      </c>
      <c r="AM2" s="113" t="s">
        <v>1</v>
      </c>
      <c r="AN2" s="114" t="s">
        <v>1</v>
      </c>
      <c r="AO2" s="115" t="s">
        <v>1</v>
      </c>
    </row>
    <row r="3" spans="1:41" ht="19.5" x14ac:dyDescent="0.3">
      <c r="AB3" s="116" t="s">
        <v>1</v>
      </c>
      <c r="AC3" s="107" t="s">
        <v>1</v>
      </c>
      <c r="AD3" s="107" t="s">
        <v>1</v>
      </c>
      <c r="AE3" s="107" t="s">
        <v>1</v>
      </c>
      <c r="AF3" s="107" t="s">
        <v>1</v>
      </c>
      <c r="AG3" s="107" t="s">
        <v>1</v>
      </c>
      <c r="AH3" s="107" t="s">
        <v>1</v>
      </c>
      <c r="AI3" s="107" t="s">
        <v>1</v>
      </c>
      <c r="AJ3" s="107" t="s">
        <v>1</v>
      </c>
      <c r="AK3" s="107" t="s">
        <v>1</v>
      </c>
      <c r="AL3" s="107" t="s">
        <v>1</v>
      </c>
      <c r="AM3" s="107" t="s">
        <v>1</v>
      </c>
      <c r="AN3" s="108" t="s">
        <v>1</v>
      </c>
      <c r="AO3" s="117" t="s">
        <v>1</v>
      </c>
    </row>
    <row r="4" spans="1:41" x14ac:dyDescent="0.25">
      <c r="AB4" s="122" t="s">
        <v>2</v>
      </c>
      <c r="AC4" s="119"/>
      <c r="AD4" s="119"/>
      <c r="AE4" s="119"/>
      <c r="AF4" s="119"/>
      <c r="AG4" s="119"/>
      <c r="AH4" s="119"/>
      <c r="AI4" s="119"/>
      <c r="AJ4" s="119"/>
      <c r="AK4" s="118" t="s">
        <v>1</v>
      </c>
      <c r="AL4" s="119" t="s">
        <v>3</v>
      </c>
      <c r="AM4" s="119"/>
      <c r="AN4" s="118" t="s">
        <v>1</v>
      </c>
      <c r="AO4" s="120" t="s">
        <v>1</v>
      </c>
    </row>
    <row r="5" spans="1:41" x14ac:dyDescent="0.25">
      <c r="AB5" s="121" t="s">
        <v>4</v>
      </c>
      <c r="AC5" s="782" t="s">
        <v>5</v>
      </c>
      <c r="AD5" s="782"/>
      <c r="AE5" s="782"/>
      <c r="AF5" s="782"/>
      <c r="AG5" s="782"/>
      <c r="AH5" s="782"/>
      <c r="AI5" s="782"/>
      <c r="AJ5" s="782"/>
      <c r="AK5" s="783"/>
      <c r="AL5" s="109" t="s">
        <v>6</v>
      </c>
      <c r="AM5" s="118" t="s">
        <v>1</v>
      </c>
      <c r="AN5" s="118" t="s">
        <v>1</v>
      </c>
      <c r="AO5" s="120" t="s">
        <v>1</v>
      </c>
    </row>
    <row r="6" spans="1:41" x14ac:dyDescent="0.25">
      <c r="A6" s="27" t="s">
        <v>7</v>
      </c>
      <c r="J6"/>
      <c r="K6"/>
      <c r="L6"/>
      <c r="M6" s="29"/>
      <c r="N6"/>
      <c r="O6"/>
      <c r="AB6" s="121" t="s">
        <v>8</v>
      </c>
      <c r="AC6" s="782" t="s">
        <v>9</v>
      </c>
      <c r="AD6" s="782"/>
      <c r="AE6" s="782"/>
      <c r="AF6" s="782"/>
      <c r="AG6" s="782" t="s">
        <v>1</v>
      </c>
      <c r="AH6" s="782" t="s">
        <v>1</v>
      </c>
      <c r="AI6" s="782" t="s">
        <v>1</v>
      </c>
      <c r="AJ6" s="782" t="s">
        <v>1</v>
      </c>
      <c r="AK6" s="783" t="s">
        <v>1</v>
      </c>
      <c r="AL6" s="110" t="s">
        <v>6</v>
      </c>
      <c r="AM6" s="118" t="s">
        <v>1</v>
      </c>
      <c r="AN6" s="118" t="s">
        <v>1</v>
      </c>
      <c r="AO6" s="120" t="s">
        <v>1</v>
      </c>
    </row>
    <row r="7" spans="1:41" x14ac:dyDescent="0.25">
      <c r="A7" s="27" t="s">
        <v>10</v>
      </c>
      <c r="J7"/>
      <c r="K7"/>
      <c r="L7"/>
      <c r="M7" s="29"/>
      <c r="N7"/>
      <c r="O7"/>
      <c r="AB7" s="121" t="s">
        <v>11</v>
      </c>
      <c r="AC7" s="782" t="s">
        <v>12</v>
      </c>
      <c r="AD7" s="782"/>
      <c r="AE7" s="782"/>
      <c r="AF7" s="782" t="s">
        <v>1</v>
      </c>
      <c r="AG7" s="782" t="s">
        <v>1</v>
      </c>
      <c r="AH7" s="782" t="s">
        <v>1</v>
      </c>
      <c r="AI7" s="782" t="s">
        <v>1</v>
      </c>
      <c r="AJ7" s="782" t="s">
        <v>1</v>
      </c>
      <c r="AK7" s="783" t="s">
        <v>1</v>
      </c>
      <c r="AL7" s="110" t="s">
        <v>6</v>
      </c>
      <c r="AM7" s="118" t="s">
        <v>1</v>
      </c>
      <c r="AN7" s="118" t="s">
        <v>1</v>
      </c>
      <c r="AO7" s="120" t="s">
        <v>1</v>
      </c>
    </row>
    <row r="8" spans="1:41" x14ac:dyDescent="0.25">
      <c r="A8" s="871" t="s">
        <v>13</v>
      </c>
      <c r="B8" s="871"/>
      <c r="C8" s="871"/>
      <c r="D8" s="871"/>
      <c r="E8" s="871"/>
      <c r="F8" s="871"/>
      <c r="G8" s="871"/>
      <c r="H8" s="871"/>
      <c r="I8" s="871"/>
      <c r="J8" s="871"/>
      <c r="K8" s="871"/>
      <c r="L8" s="871"/>
      <c r="M8" s="871"/>
      <c r="N8" s="871"/>
      <c r="O8" s="871"/>
      <c r="AB8" s="121" t="s">
        <v>14</v>
      </c>
      <c r="AC8" s="782" t="s">
        <v>15</v>
      </c>
      <c r="AD8" s="782"/>
      <c r="AE8" s="782"/>
      <c r="AF8" s="782" t="s">
        <v>1</v>
      </c>
      <c r="AG8" s="782" t="s">
        <v>1</v>
      </c>
      <c r="AH8" s="782" t="s">
        <v>1</v>
      </c>
      <c r="AI8" s="782" t="s">
        <v>1</v>
      </c>
      <c r="AJ8" s="782" t="s">
        <v>1</v>
      </c>
      <c r="AK8" s="783" t="s">
        <v>1</v>
      </c>
      <c r="AL8" s="110" t="s">
        <v>6</v>
      </c>
      <c r="AM8" s="118" t="s">
        <v>1</v>
      </c>
      <c r="AN8" s="118" t="s">
        <v>1</v>
      </c>
      <c r="AO8" s="120" t="s">
        <v>1</v>
      </c>
    </row>
    <row r="9" spans="1:41" x14ac:dyDescent="0.25">
      <c r="A9" s="27" t="s">
        <v>16</v>
      </c>
      <c r="J9"/>
      <c r="K9"/>
      <c r="L9"/>
      <c r="M9" s="29"/>
      <c r="N9"/>
      <c r="O9"/>
      <c r="AB9" s="121" t="s">
        <v>17</v>
      </c>
      <c r="AC9" s="782" t="s">
        <v>18</v>
      </c>
      <c r="AD9" s="782"/>
      <c r="AE9" s="782"/>
      <c r="AF9" s="782"/>
      <c r="AG9" s="782"/>
      <c r="AH9" s="782" t="s">
        <v>1</v>
      </c>
      <c r="AI9" s="782" t="s">
        <v>1</v>
      </c>
      <c r="AJ9" s="782" t="s">
        <v>1</v>
      </c>
      <c r="AK9" s="783" t="s">
        <v>1</v>
      </c>
      <c r="AL9" s="110" t="s">
        <v>19</v>
      </c>
      <c r="AM9" s="118" t="s">
        <v>1</v>
      </c>
      <c r="AN9" s="118" t="s">
        <v>1</v>
      </c>
      <c r="AO9" s="120" t="s">
        <v>1</v>
      </c>
    </row>
    <row r="10" spans="1:41" x14ac:dyDescent="0.25">
      <c r="A10" s="27" t="s">
        <v>683</v>
      </c>
      <c r="AB10" s="121" t="s">
        <v>20</v>
      </c>
      <c r="AC10" s="782" t="s">
        <v>21</v>
      </c>
      <c r="AD10" s="782"/>
      <c r="AE10" s="782"/>
      <c r="AF10" s="782"/>
      <c r="AG10" s="782"/>
      <c r="AH10" s="782" t="s">
        <v>1</v>
      </c>
      <c r="AI10" s="782" t="s">
        <v>1</v>
      </c>
      <c r="AJ10" s="782" t="s">
        <v>1</v>
      </c>
      <c r="AK10" s="783" t="s">
        <v>1</v>
      </c>
      <c r="AL10" s="110" t="s">
        <v>19</v>
      </c>
      <c r="AM10" s="118" t="s">
        <v>1</v>
      </c>
      <c r="AN10" s="118" t="s">
        <v>1</v>
      </c>
      <c r="AO10" s="120" t="s">
        <v>1</v>
      </c>
    </row>
    <row r="11" spans="1:41" ht="20.25" thickBot="1" x14ac:dyDescent="0.35">
      <c r="A11" s="872" t="s">
        <v>22</v>
      </c>
      <c r="B11" s="872"/>
      <c r="C11" s="872"/>
      <c r="D11" s="872"/>
      <c r="E11" s="872"/>
      <c r="F11" s="872"/>
      <c r="G11" s="872"/>
      <c r="H11" s="872"/>
      <c r="I11" s="872"/>
      <c r="J11" s="872"/>
      <c r="K11" s="872"/>
      <c r="L11" s="872"/>
      <c r="M11" s="872"/>
      <c r="N11" s="872"/>
      <c r="O11" s="872"/>
      <c r="P11" s="872"/>
      <c r="T11" s="103"/>
      <c r="U11" s="103"/>
      <c r="AB11" s="121" t="s">
        <v>23</v>
      </c>
      <c r="AC11" s="782" t="s">
        <v>24</v>
      </c>
      <c r="AD11" s="782"/>
      <c r="AE11" s="782"/>
      <c r="AF11" s="782"/>
      <c r="AG11" s="782"/>
      <c r="AH11" s="782"/>
      <c r="AI11" s="782" t="s">
        <v>1</v>
      </c>
      <c r="AJ11" s="782" t="s">
        <v>1</v>
      </c>
      <c r="AK11" s="783" t="s">
        <v>1</v>
      </c>
      <c r="AL11" s="110" t="s">
        <v>6</v>
      </c>
      <c r="AM11" s="111"/>
      <c r="AN11" s="118"/>
      <c r="AO11" s="120"/>
    </row>
    <row r="12" spans="1:41" ht="19.5" x14ac:dyDescent="0.3">
      <c r="A12" s="77"/>
      <c r="B12" s="77"/>
      <c r="C12" s="77"/>
      <c r="D12" s="77"/>
      <c r="E12" s="77"/>
      <c r="F12" s="77"/>
      <c r="G12" s="77"/>
      <c r="H12" s="77"/>
      <c r="I12" s="77"/>
      <c r="J12" s="77"/>
      <c r="K12" s="77"/>
      <c r="L12" s="77"/>
      <c r="M12" s="161"/>
      <c r="N12" s="77"/>
      <c r="O12" s="77"/>
      <c r="P12" s="77"/>
      <c r="T12" s="103"/>
      <c r="U12" s="103"/>
      <c r="AB12" s="121" t="s">
        <v>25</v>
      </c>
      <c r="AC12" s="782" t="s">
        <v>26</v>
      </c>
      <c r="AD12" s="782"/>
      <c r="AE12" s="782"/>
      <c r="AF12" s="782" t="s">
        <v>1</v>
      </c>
      <c r="AG12" s="782" t="s">
        <v>1</v>
      </c>
      <c r="AH12" s="782" t="s">
        <v>1</v>
      </c>
      <c r="AI12" s="782" t="s">
        <v>1</v>
      </c>
      <c r="AJ12" s="782" t="s">
        <v>1</v>
      </c>
      <c r="AK12" s="783" t="s">
        <v>1</v>
      </c>
      <c r="AL12" s="110" t="s">
        <v>6</v>
      </c>
      <c r="AM12" s="118" t="s">
        <v>1</v>
      </c>
      <c r="AN12" s="118" t="s">
        <v>1</v>
      </c>
      <c r="AO12" s="120" t="s">
        <v>1</v>
      </c>
    </row>
    <row r="13" spans="1:41" ht="20.25" thickBot="1" x14ac:dyDescent="0.35">
      <c r="A13" s="79" t="s">
        <v>27</v>
      </c>
      <c r="B13" s="80"/>
      <c r="C13" s="80"/>
      <c r="D13" s="81"/>
      <c r="E13" s="82"/>
      <c r="F13" s="78"/>
      <c r="G13" s="78"/>
      <c r="H13" s="78"/>
      <c r="I13" s="78"/>
      <c r="J13" s="78"/>
      <c r="K13" s="78"/>
      <c r="L13" s="78"/>
      <c r="M13" s="162"/>
      <c r="N13" s="78"/>
      <c r="O13" s="78"/>
      <c r="P13" s="78"/>
      <c r="T13" s="103"/>
      <c r="U13" s="103"/>
      <c r="AB13" s="121" t="s">
        <v>28</v>
      </c>
      <c r="AC13" s="782" t="s">
        <v>29</v>
      </c>
      <c r="AD13" s="782"/>
      <c r="AE13" s="782"/>
      <c r="AF13" s="782"/>
      <c r="AG13" s="782"/>
      <c r="AH13" s="782"/>
      <c r="AI13" s="782"/>
      <c r="AJ13" s="782"/>
      <c r="AK13" s="783" t="s">
        <v>1</v>
      </c>
      <c r="AL13" s="110" t="s">
        <v>19</v>
      </c>
      <c r="AM13" s="118" t="s">
        <v>1</v>
      </c>
      <c r="AN13" s="118" t="s">
        <v>1</v>
      </c>
      <c r="AO13" s="120" t="s">
        <v>1</v>
      </c>
    </row>
    <row r="14" spans="1:41" ht="20.25" thickTop="1" thickBot="1" x14ac:dyDescent="0.35">
      <c r="A14" s="78"/>
      <c r="B14" s="78"/>
      <c r="C14" s="78"/>
      <c r="D14" s="78"/>
      <c r="E14" s="78"/>
      <c r="F14" s="78"/>
      <c r="G14" s="78"/>
      <c r="H14" s="78"/>
      <c r="I14" s="78"/>
      <c r="J14" s="78"/>
      <c r="K14" s="78"/>
      <c r="L14" s="62" t="s">
        <v>32</v>
      </c>
      <c r="M14" s="63"/>
      <c r="N14" s="63"/>
      <c r="O14" s="64"/>
      <c r="P14" s="64"/>
      <c r="Q14" s="64"/>
      <c r="R14" s="64"/>
      <c r="S14" s="64"/>
      <c r="T14" s="64"/>
      <c r="AB14" s="121" t="s">
        <v>30</v>
      </c>
      <c r="AC14" s="782" t="s">
        <v>31</v>
      </c>
      <c r="AD14" s="782"/>
      <c r="AE14" s="782"/>
      <c r="AF14" s="782"/>
      <c r="AG14" s="782"/>
      <c r="AH14" s="782"/>
      <c r="AI14" s="782"/>
      <c r="AJ14" s="782"/>
      <c r="AK14" s="783" t="s">
        <v>1</v>
      </c>
      <c r="AL14" s="110" t="s">
        <v>6</v>
      </c>
      <c r="AM14" s="118" t="s">
        <v>1</v>
      </c>
      <c r="AN14" s="118" t="s">
        <v>1</v>
      </c>
      <c r="AO14" s="120" t="s">
        <v>1</v>
      </c>
    </row>
    <row r="15" spans="1:41" ht="30.6" customHeight="1" thickTop="1" thickBot="1" x14ac:dyDescent="0.3">
      <c r="A15" s="76"/>
      <c r="L15" s="65">
        <v>0.25</v>
      </c>
      <c r="M15" s="882" t="s">
        <v>684</v>
      </c>
      <c r="N15" s="882"/>
      <c r="O15" s="882"/>
      <c r="P15" s="882"/>
      <c r="Q15" s="882"/>
      <c r="R15" s="882"/>
      <c r="S15" s="882"/>
      <c r="T15" s="882"/>
      <c r="AB15" s="121" t="s">
        <v>33</v>
      </c>
      <c r="AC15" s="782" t="s">
        <v>34</v>
      </c>
      <c r="AD15" s="782"/>
      <c r="AE15" s="782"/>
      <c r="AF15" s="782"/>
      <c r="AG15" s="782"/>
      <c r="AH15" s="782"/>
      <c r="AI15" s="782"/>
      <c r="AJ15" s="782"/>
      <c r="AK15" s="783"/>
      <c r="AL15" s="110" t="s">
        <v>19</v>
      </c>
      <c r="AM15" s="118" t="s">
        <v>1</v>
      </c>
      <c r="AN15" s="118" t="s">
        <v>1</v>
      </c>
      <c r="AO15" s="120" t="s">
        <v>1</v>
      </c>
    </row>
    <row r="16" spans="1:41" ht="28.5" customHeight="1" x14ac:dyDescent="0.25">
      <c r="A16" s="236" t="s">
        <v>35</v>
      </c>
      <c r="B16" s="237"/>
      <c r="C16" s="225"/>
      <c r="D16" s="236" t="s">
        <v>36</v>
      </c>
      <c r="E16" s="237"/>
      <c r="F16" s="226"/>
      <c r="G16" s="238" t="s">
        <v>37</v>
      </c>
      <c r="H16" s="227"/>
      <c r="I16" s="223"/>
      <c r="J16" s="315"/>
      <c r="K16" s="61"/>
      <c r="L16" s="66">
        <v>0.75</v>
      </c>
      <c r="M16" s="743" t="s">
        <v>685</v>
      </c>
      <c r="N16" s="67"/>
      <c r="O16" s="67"/>
      <c r="P16" s="67"/>
      <c r="Q16" s="67"/>
      <c r="R16" s="67"/>
      <c r="S16" s="67"/>
      <c r="T16" s="68"/>
      <c r="AB16" s="122" t="s">
        <v>686</v>
      </c>
      <c r="AC16" s="133"/>
      <c r="AD16" s="133"/>
      <c r="AE16" s="133"/>
      <c r="AF16" s="133"/>
      <c r="AG16" s="133"/>
      <c r="AH16" s="133"/>
      <c r="AI16" s="133"/>
      <c r="AJ16" s="133"/>
      <c r="AK16" s="133"/>
      <c r="AL16" s="118" t="s">
        <v>1</v>
      </c>
      <c r="AM16" s="118" t="s">
        <v>1</v>
      </c>
      <c r="AN16" s="118" t="s">
        <v>1</v>
      </c>
      <c r="AO16" s="120" t="s">
        <v>1</v>
      </c>
    </row>
    <row r="17" spans="1:41" ht="20.25" customHeight="1" x14ac:dyDescent="0.25">
      <c r="A17" s="228" t="s">
        <v>39</v>
      </c>
      <c r="B17" s="213"/>
      <c r="C17" s="212">
        <f>AVERAGE(I34:I39)</f>
        <v>2.8466666666666662</v>
      </c>
      <c r="D17" s="228" t="s">
        <v>39</v>
      </c>
      <c r="E17" s="213"/>
      <c r="F17" s="229">
        <f>AVERAGE(I46:I51)</f>
        <v>13.25</v>
      </c>
      <c r="G17" s="213" t="s">
        <v>39</v>
      </c>
      <c r="H17" s="213"/>
      <c r="I17" s="212">
        <f>AVERAGE(I61:I63)</f>
        <v>22.293333333333333</v>
      </c>
      <c r="J17" s="312"/>
      <c r="K17" s="28"/>
      <c r="L17" s="32"/>
      <c r="AB17" s="122" t="s">
        <v>41</v>
      </c>
      <c r="AC17" s="119"/>
      <c r="AD17" s="119"/>
      <c r="AE17" s="118" t="s">
        <v>1</v>
      </c>
      <c r="AF17" s="118" t="s">
        <v>1</v>
      </c>
      <c r="AG17" s="118" t="s">
        <v>1</v>
      </c>
      <c r="AH17" s="118" t="s">
        <v>1</v>
      </c>
      <c r="AI17" s="118" t="s">
        <v>1</v>
      </c>
      <c r="AJ17" s="118" t="s">
        <v>1</v>
      </c>
      <c r="AK17" s="118" t="s">
        <v>1</v>
      </c>
      <c r="AL17" s="118" t="s">
        <v>1</v>
      </c>
      <c r="AM17" s="118" t="s">
        <v>1</v>
      </c>
      <c r="AN17" s="118" t="s">
        <v>1</v>
      </c>
      <c r="AO17" s="120" t="s">
        <v>1</v>
      </c>
    </row>
    <row r="18" spans="1:41" x14ac:dyDescent="0.25">
      <c r="A18" s="228" t="s">
        <v>42</v>
      </c>
      <c r="B18" s="213"/>
      <c r="C18" s="212">
        <f>_xlfn.STDEV.S(I34:I39)</f>
        <v>0.32166234884839734</v>
      </c>
      <c r="D18" s="228" t="s">
        <v>42</v>
      </c>
      <c r="E18" s="213"/>
      <c r="F18" s="229">
        <f>_xlfn.STDEV.S(I46:I51)</f>
        <v>2.3229464048918529</v>
      </c>
      <c r="G18" s="213" t="s">
        <v>42</v>
      </c>
      <c r="H18" s="213"/>
      <c r="I18" s="212">
        <f>_xlfn.STDEV.S(I61:I63)</f>
        <v>4.3289875644697178</v>
      </c>
      <c r="J18" s="312"/>
      <c r="K18" s="28"/>
      <c r="L18" s="32"/>
      <c r="N18" s="69"/>
      <c r="P18" s="13"/>
      <c r="V18" s="70"/>
      <c r="AB18" s="123" t="s">
        <v>43</v>
      </c>
      <c r="AC18" s="118"/>
      <c r="AD18" s="118"/>
      <c r="AE18" s="118"/>
      <c r="AF18" s="118"/>
      <c r="AG18" s="118"/>
      <c r="AH18" s="118"/>
      <c r="AI18" s="118"/>
      <c r="AJ18" s="118"/>
      <c r="AK18" s="118" t="s">
        <v>1</v>
      </c>
      <c r="AL18" s="118" t="s">
        <v>1</v>
      </c>
      <c r="AM18" s="118" t="s">
        <v>1</v>
      </c>
      <c r="AN18" s="118" t="s">
        <v>1</v>
      </c>
      <c r="AO18" s="120" t="s">
        <v>1</v>
      </c>
    </row>
    <row r="19" spans="1:41" x14ac:dyDescent="0.25">
      <c r="A19" s="228" t="s">
        <v>44</v>
      </c>
      <c r="B19" s="213"/>
      <c r="C19" s="214">
        <f>(C18/C17)*100</f>
        <v>11.299614128163842</v>
      </c>
      <c r="D19" s="228" t="s">
        <v>44</v>
      </c>
      <c r="E19" s="213"/>
      <c r="F19" s="230">
        <v>6</v>
      </c>
      <c r="G19" s="213" t="s">
        <v>44</v>
      </c>
      <c r="H19" s="213"/>
      <c r="I19" s="214">
        <f>(I18/I17)*100</f>
        <v>19.418305462633302</v>
      </c>
      <c r="J19" s="312"/>
      <c r="K19" s="28"/>
      <c r="L19" s="33"/>
      <c r="S19" s="74"/>
      <c r="T19" s="74"/>
      <c r="U19" s="74"/>
      <c r="V19" s="74"/>
      <c r="AB19" s="123" t="s">
        <v>46</v>
      </c>
      <c r="AC19" s="118"/>
      <c r="AD19" s="118"/>
      <c r="AE19" s="118"/>
      <c r="AF19" s="118"/>
      <c r="AG19" s="118"/>
      <c r="AH19" s="118"/>
      <c r="AI19" s="118"/>
      <c r="AJ19" s="118"/>
      <c r="AK19" s="118" t="s">
        <v>1</v>
      </c>
      <c r="AL19" s="118" t="s">
        <v>1</v>
      </c>
      <c r="AM19" s="118" t="s">
        <v>1</v>
      </c>
      <c r="AN19" s="118" t="s">
        <v>1</v>
      </c>
      <c r="AO19" s="120" t="s">
        <v>1</v>
      </c>
    </row>
    <row r="20" spans="1:41" ht="17.25" customHeight="1" x14ac:dyDescent="0.25">
      <c r="A20" s="228" t="s">
        <v>47</v>
      </c>
      <c r="B20" s="213"/>
      <c r="C20" s="158" t="str">
        <f>IF(C19&gt;25,"Mediana","Média")</f>
        <v>Média</v>
      </c>
      <c r="D20" s="228" t="s">
        <v>47</v>
      </c>
      <c r="E20" s="213"/>
      <c r="F20" s="158" t="str">
        <f>IF(F19&gt;25,"Mediana","Média")</f>
        <v>Média</v>
      </c>
      <c r="G20" s="213" t="s">
        <v>47</v>
      </c>
      <c r="H20" s="213"/>
      <c r="I20" s="158" t="str">
        <f>IF(I19&gt;25,"Mediana","Média")</f>
        <v>Média</v>
      </c>
      <c r="J20" s="312"/>
      <c r="K20" s="28"/>
      <c r="L20" s="313"/>
      <c r="S20" s="74"/>
      <c r="T20" s="74"/>
      <c r="U20" s="74"/>
      <c r="V20" s="74"/>
      <c r="AB20" s="153" t="s">
        <v>50</v>
      </c>
      <c r="AC20" s="154"/>
      <c r="AD20" s="154"/>
      <c r="AE20" s="154"/>
      <c r="AF20" s="154"/>
      <c r="AG20" s="154"/>
      <c r="AH20" s="154"/>
      <c r="AI20" s="154"/>
      <c r="AJ20" s="154"/>
      <c r="AK20" s="154"/>
      <c r="AL20" s="154"/>
      <c r="AM20" s="154"/>
      <c r="AN20" s="118" t="s">
        <v>1</v>
      </c>
      <c r="AO20" s="120" t="s">
        <v>1</v>
      </c>
    </row>
    <row r="21" spans="1:41" x14ac:dyDescent="0.25">
      <c r="A21" s="228" t="s">
        <v>51</v>
      </c>
      <c r="B21" s="213"/>
      <c r="C21" s="212">
        <f>MIN(I34:I40)</f>
        <v>2.36</v>
      </c>
      <c r="D21" s="228" t="s">
        <v>51</v>
      </c>
      <c r="E21" s="213"/>
      <c r="F21" s="229">
        <f>MIN(I46:I50)</f>
        <v>11.2</v>
      </c>
      <c r="G21" s="213" t="s">
        <v>51</v>
      </c>
      <c r="H21" s="213"/>
      <c r="I21" s="212">
        <f>MIN(I60:I63)</f>
        <v>18.14</v>
      </c>
      <c r="J21" s="312"/>
      <c r="K21" s="28"/>
      <c r="L21" s="32"/>
      <c r="S21" s="74"/>
      <c r="T21" s="74"/>
      <c r="U21" s="74"/>
      <c r="V21" s="74"/>
      <c r="AB21" s="153"/>
      <c r="AC21" s="154"/>
      <c r="AD21" s="154"/>
      <c r="AE21" s="154"/>
      <c r="AF21" s="154"/>
      <c r="AG21" s="154"/>
      <c r="AH21" s="154"/>
      <c r="AI21" s="154"/>
      <c r="AJ21" s="154"/>
      <c r="AK21" s="154"/>
      <c r="AL21" s="154"/>
      <c r="AM21" s="154"/>
      <c r="AN21" s="118" t="s">
        <v>1</v>
      </c>
      <c r="AO21" s="120" t="s">
        <v>1</v>
      </c>
    </row>
    <row r="22" spans="1:41" ht="15" customHeight="1" x14ac:dyDescent="0.25">
      <c r="A22" s="231"/>
      <c r="B22" s="207"/>
      <c r="C22" s="207"/>
      <c r="D22" s="231"/>
      <c r="E22" s="207"/>
      <c r="F22" s="232"/>
      <c r="G22" s="207"/>
      <c r="H22" s="207"/>
      <c r="I22" s="207"/>
      <c r="J22" s="314"/>
      <c r="K22"/>
      <c r="L22"/>
      <c r="M22" s="71" t="s">
        <v>45</v>
      </c>
      <c r="N22" s="72"/>
      <c r="O22" s="73"/>
      <c r="S22" s="74"/>
      <c r="T22" s="74"/>
      <c r="U22" s="74"/>
      <c r="V22" s="74"/>
      <c r="AB22" s="124" t="s">
        <v>1</v>
      </c>
      <c r="AC22" s="125" t="s">
        <v>1</v>
      </c>
      <c r="AD22" s="125" t="s">
        <v>1</v>
      </c>
      <c r="AE22" s="125" t="s">
        <v>1</v>
      </c>
      <c r="AF22" s="125" t="s">
        <v>1</v>
      </c>
      <c r="AG22" s="125" t="s">
        <v>1</v>
      </c>
      <c r="AH22" s="125" t="s">
        <v>1</v>
      </c>
      <c r="AI22" s="125" t="s">
        <v>1</v>
      </c>
      <c r="AJ22" s="125" t="s">
        <v>1</v>
      </c>
      <c r="AK22" s="125" t="s">
        <v>1</v>
      </c>
      <c r="AL22" s="125" t="s">
        <v>1</v>
      </c>
      <c r="AM22" s="125" t="s">
        <v>1</v>
      </c>
      <c r="AN22" s="125" t="s">
        <v>1</v>
      </c>
      <c r="AO22" s="126" t="s">
        <v>1</v>
      </c>
    </row>
    <row r="23" spans="1:41" x14ac:dyDescent="0.25">
      <c r="A23" s="236" t="s">
        <v>54</v>
      </c>
      <c r="B23" s="237"/>
      <c r="C23" s="225"/>
      <c r="D23" s="236" t="s">
        <v>55</v>
      </c>
      <c r="E23" s="237"/>
      <c r="F23" s="225"/>
      <c r="G23" s="236" t="s">
        <v>56</v>
      </c>
      <c r="H23" s="224"/>
      <c r="I23" s="226"/>
      <c r="J23" s="315"/>
      <c r="M23" s="75">
        <v>0.25</v>
      </c>
      <c r="N23" s="73" t="s">
        <v>48</v>
      </c>
      <c r="O23" s="73" t="s">
        <v>49</v>
      </c>
      <c r="S23" s="74"/>
      <c r="T23" s="74"/>
      <c r="U23" s="74"/>
      <c r="V23" s="74"/>
    </row>
    <row r="24" spans="1:41" x14ac:dyDescent="0.25">
      <c r="A24" s="228" t="s">
        <v>39</v>
      </c>
      <c r="B24" s="213"/>
      <c r="C24" s="212">
        <f>AVERAGE(I42:I44)</f>
        <v>7.1833333333333327</v>
      </c>
      <c r="D24" s="228" t="s">
        <v>39</v>
      </c>
      <c r="E24" s="213"/>
      <c r="F24" s="212">
        <f>AVERAGE(I55:I57)</f>
        <v>40.699999999999996</v>
      </c>
      <c r="G24" s="228" t="s">
        <v>39</v>
      </c>
      <c r="H24" s="213"/>
      <c r="I24" s="229">
        <f>AVERAGE(I66:I69)</f>
        <v>64.739999999999995</v>
      </c>
      <c r="J24" s="28"/>
      <c r="M24" s="73"/>
      <c r="N24" s="73" t="s">
        <v>52</v>
      </c>
      <c r="O24" s="73" t="s">
        <v>53</v>
      </c>
      <c r="P24" s="83"/>
      <c r="Q24" s="83"/>
      <c r="R24" s="83"/>
      <c r="S24" s="74"/>
      <c r="T24" s="74"/>
      <c r="U24" s="74"/>
      <c r="V24" s="74"/>
    </row>
    <row r="25" spans="1:41" x14ac:dyDescent="0.25">
      <c r="A25" s="228" t="s">
        <v>42</v>
      </c>
      <c r="B25" s="213"/>
      <c r="C25" s="212">
        <f>_xlfn.STDEV.S(I42:I44)</f>
        <v>0.62404593847995982</v>
      </c>
      <c r="D25" s="228" t="s">
        <v>42</v>
      </c>
      <c r="E25" s="213"/>
      <c r="F25" s="212">
        <f>_xlfn.STDEV.S(I54:I57)</f>
        <v>13.611633504714515</v>
      </c>
      <c r="G25" s="228" t="s">
        <v>42</v>
      </c>
      <c r="H25" s="213"/>
      <c r="I25" s="229">
        <f>_xlfn.STDEV.S(I66:I69)</f>
        <v>26.353209798175769</v>
      </c>
      <c r="J25" s="28"/>
      <c r="M25" s="83"/>
      <c r="N25" s="83"/>
      <c r="O25" s="83"/>
      <c r="T25" s="105"/>
      <c r="U25" s="794"/>
      <c r="V25" s="794"/>
      <c r="W25" s="794"/>
      <c r="X25" s="794"/>
      <c r="Y25" s="794"/>
      <c r="Z25" s="794"/>
      <c r="AA25" s="794"/>
      <c r="AB25" s="794"/>
      <c r="AC25" s="105"/>
      <c r="AD25" s="105"/>
      <c r="AE25" s="105"/>
      <c r="AF25" s="104"/>
      <c r="AG25" s="104"/>
    </row>
    <row r="26" spans="1:41" x14ac:dyDescent="0.25">
      <c r="A26" s="228" t="s">
        <v>44</v>
      </c>
      <c r="B26" s="213"/>
      <c r="C26" s="214">
        <f>(C25/C24)*100</f>
        <v>8.6874144567975851</v>
      </c>
      <c r="D26" s="228" t="s">
        <v>44</v>
      </c>
      <c r="E26" s="213"/>
      <c r="F26" s="214">
        <f>(F25/F24)*100</f>
        <v>33.443816964900527</v>
      </c>
      <c r="G26" s="228" t="s">
        <v>44</v>
      </c>
      <c r="H26" s="213"/>
      <c r="I26" s="230">
        <f>(I25/I24)*100</f>
        <v>40.706224587852596</v>
      </c>
      <c r="J26" s="28"/>
      <c r="M26" s="83"/>
      <c r="N26" s="83"/>
      <c r="O26" s="83"/>
      <c r="P26" s="74"/>
      <c r="Q26" s="74"/>
      <c r="R26" s="74"/>
      <c r="S26" s="74"/>
      <c r="T26" s="105"/>
      <c r="U26" s="794"/>
      <c r="V26" s="794"/>
      <c r="W26" s="794"/>
      <c r="X26" s="794"/>
      <c r="Y26" s="794"/>
      <c r="Z26" s="794"/>
      <c r="AA26" s="794"/>
      <c r="AB26" s="794"/>
      <c r="AC26" s="105"/>
      <c r="AD26" s="105"/>
      <c r="AE26" s="105"/>
      <c r="AF26" s="104"/>
      <c r="AG26" s="104"/>
    </row>
    <row r="27" spans="1:41" ht="15" customHeight="1" x14ac:dyDescent="0.25">
      <c r="A27" s="228" t="s">
        <v>47</v>
      </c>
      <c r="B27" s="213"/>
      <c r="C27" s="158" t="str">
        <f>IF(C26&gt;25,"Mediana","Média")</f>
        <v>Média</v>
      </c>
      <c r="D27" s="228" t="s">
        <v>47</v>
      </c>
      <c r="E27" s="213"/>
      <c r="F27" s="665" t="str">
        <f>IF(F26&gt;25,"Mediana","Média")</f>
        <v>Mediana</v>
      </c>
      <c r="G27" s="228" t="s">
        <v>47</v>
      </c>
      <c r="H27" s="213"/>
      <c r="I27" s="665" t="str">
        <f>IF(I26&gt;25,"Mediana","Média")</f>
        <v>Mediana</v>
      </c>
      <c r="J27" s="28"/>
      <c r="M27" s="163"/>
      <c r="N27" s="83"/>
      <c r="O27" s="83"/>
      <c r="P27" s="74"/>
      <c r="Q27" s="74"/>
      <c r="R27" s="74"/>
      <c r="S27" s="74"/>
      <c r="T27" s="105"/>
      <c r="U27" s="797"/>
      <c r="V27" s="797"/>
      <c r="W27" s="797"/>
      <c r="X27" s="797"/>
      <c r="Y27" s="797"/>
      <c r="Z27" s="797"/>
      <c r="AA27" s="797"/>
      <c r="AB27" s="797"/>
      <c r="AC27" s="797"/>
      <c r="AD27" s="105"/>
      <c r="AE27" s="105"/>
      <c r="AF27" s="104"/>
      <c r="AG27" s="104"/>
    </row>
    <row r="28" spans="1:41" x14ac:dyDescent="0.25">
      <c r="A28" s="228" t="s">
        <v>51</v>
      </c>
      <c r="B28" s="213"/>
      <c r="C28" s="212">
        <f>MIN(I41:I45)</f>
        <v>6.03</v>
      </c>
      <c r="D28" s="228" t="s">
        <v>51</v>
      </c>
      <c r="E28" s="213"/>
      <c r="F28" s="212">
        <f>MIN(I53:I57)</f>
        <v>25.3</v>
      </c>
      <c r="G28" s="228" t="s">
        <v>51</v>
      </c>
      <c r="H28" s="213"/>
      <c r="I28" s="229">
        <f>MIN(I66:I69)</f>
        <v>36.020000000000003</v>
      </c>
      <c r="J28" s="28"/>
      <c r="M28" s="163"/>
      <c r="N28" s="83"/>
      <c r="O28" s="83"/>
      <c r="P28" s="74"/>
      <c r="Q28" s="74"/>
      <c r="R28" s="74"/>
      <c r="S28" s="74"/>
      <c r="T28" s="106"/>
      <c r="U28" s="797"/>
      <c r="V28" s="797"/>
      <c r="W28" s="797"/>
      <c r="X28" s="797"/>
      <c r="Y28" s="797"/>
      <c r="Z28" s="797"/>
      <c r="AA28" s="797"/>
      <c r="AB28" s="797"/>
      <c r="AC28" s="797"/>
      <c r="AD28" s="105"/>
      <c r="AE28" s="105"/>
      <c r="AF28" s="104"/>
      <c r="AG28" s="104"/>
    </row>
    <row r="29" spans="1:41" ht="36" customHeight="1" x14ac:dyDescent="0.25">
      <c r="A29" s="233"/>
      <c r="B29" s="234"/>
      <c r="C29" s="234"/>
      <c r="D29" s="233"/>
      <c r="E29" s="234"/>
      <c r="F29" s="234"/>
      <c r="G29" s="233"/>
      <c r="H29" s="234"/>
      <c r="I29" s="235"/>
      <c r="J29"/>
      <c r="M29" s="163"/>
      <c r="N29" s="83"/>
      <c r="O29" s="83"/>
      <c r="P29" s="74"/>
      <c r="Q29" s="74"/>
      <c r="R29" s="74"/>
      <c r="S29" s="74"/>
      <c r="T29" s="106"/>
      <c r="U29" s="105"/>
      <c r="V29" s="105"/>
      <c r="W29" s="105"/>
      <c r="X29" s="105"/>
      <c r="Y29" s="105"/>
      <c r="Z29" s="105"/>
      <c r="AA29" s="105"/>
      <c r="AB29" s="105"/>
      <c r="AC29" s="105"/>
      <c r="AD29" s="105"/>
      <c r="AE29" s="105"/>
      <c r="AF29" s="104"/>
      <c r="AG29" s="104"/>
    </row>
    <row r="30" spans="1:41" ht="36" customHeight="1" x14ac:dyDescent="0.25">
      <c r="A30" s="59"/>
      <c r="D30"/>
      <c r="E30"/>
      <c r="F30"/>
      <c r="G30"/>
      <c r="H30"/>
      <c r="I30"/>
      <c r="J30"/>
      <c r="K30" s="83"/>
      <c r="L30" s="83"/>
      <c r="M30" s="163"/>
      <c r="N30" s="30"/>
      <c r="O30" s="32"/>
      <c r="P30" s="74"/>
      <c r="Q30" s="74"/>
      <c r="R30" s="74"/>
      <c r="S30" s="74"/>
      <c r="T30" s="106"/>
      <c r="U30" s="105"/>
      <c r="V30" s="105"/>
      <c r="W30" s="105"/>
      <c r="X30" s="105"/>
      <c r="Y30" s="105"/>
      <c r="Z30" s="105"/>
      <c r="AA30" s="105"/>
      <c r="AB30" s="105"/>
      <c r="AC30" s="105"/>
      <c r="AD30" s="105"/>
      <c r="AE30" s="105"/>
      <c r="AF30" s="104"/>
      <c r="AG30" s="104"/>
    </row>
    <row r="31" spans="1:41" x14ac:dyDescent="0.25">
      <c r="A31" s="319"/>
      <c r="B31" s="320"/>
      <c r="C31" s="321"/>
      <c r="D31" s="322"/>
      <c r="E31" s="323"/>
      <c r="F31" s="323"/>
      <c r="G31" s="324"/>
      <c r="H31" s="325"/>
      <c r="I31" s="326"/>
      <c r="J31" s="326"/>
      <c r="K31" s="326"/>
      <c r="L31" s="326"/>
      <c r="M31" s="327"/>
      <c r="N31" s="328"/>
      <c r="O31" s="328"/>
      <c r="P31" s="321"/>
      <c r="Q31" s="321"/>
    </row>
    <row r="32" spans="1:41" ht="15" customHeight="1" x14ac:dyDescent="0.25">
      <c r="A32" s="877" t="s">
        <v>57</v>
      </c>
      <c r="B32" s="856" t="s">
        <v>58</v>
      </c>
      <c r="C32" s="856" t="s">
        <v>59</v>
      </c>
      <c r="D32" s="856" t="s">
        <v>60</v>
      </c>
      <c r="E32" s="869" t="s">
        <v>61</v>
      </c>
      <c r="F32" s="854" t="s">
        <v>62</v>
      </c>
      <c r="G32" s="856" t="s">
        <v>63</v>
      </c>
      <c r="H32" s="858" t="s">
        <v>64</v>
      </c>
      <c r="I32" s="808" t="s">
        <v>65</v>
      </c>
      <c r="J32" s="808" t="s">
        <v>66</v>
      </c>
      <c r="K32" s="875" t="s">
        <v>67</v>
      </c>
      <c r="L32" s="804" t="s">
        <v>68</v>
      </c>
      <c r="M32" s="806" t="s">
        <v>69</v>
      </c>
      <c r="N32" s="798" t="s">
        <v>70</v>
      </c>
      <c r="O32" s="799"/>
      <c r="P32" s="795" t="s">
        <v>71</v>
      </c>
      <c r="Q32" s="796"/>
    </row>
    <row r="33" spans="1:31" s="6" customFormat="1" ht="45" customHeight="1" thickBot="1" x14ac:dyDescent="0.3">
      <c r="A33" s="878"/>
      <c r="B33" s="857"/>
      <c r="C33" s="857"/>
      <c r="D33" s="857"/>
      <c r="E33" s="870"/>
      <c r="F33" s="855"/>
      <c r="G33" s="857"/>
      <c r="H33" s="859"/>
      <c r="I33" s="809"/>
      <c r="J33" s="809"/>
      <c r="K33" s="876"/>
      <c r="L33" s="805"/>
      <c r="M33" s="807"/>
      <c r="N33" s="800"/>
      <c r="O33" s="801"/>
      <c r="P33" s="673" t="s">
        <v>72</v>
      </c>
      <c r="Q33" s="674" t="s">
        <v>73</v>
      </c>
      <c r="T33"/>
      <c r="U33"/>
      <c r="V33"/>
      <c r="W33"/>
      <c r="X33"/>
      <c r="Y33"/>
      <c r="Z33"/>
      <c r="AA33"/>
      <c r="AB33"/>
      <c r="AC33"/>
      <c r="AD33"/>
      <c r="AE33"/>
    </row>
    <row r="34" spans="1:31" ht="63" customHeight="1" x14ac:dyDescent="0.25">
      <c r="A34" s="820">
        <v>1</v>
      </c>
      <c r="B34" s="823" t="s">
        <v>74</v>
      </c>
      <c r="C34" s="826" t="s">
        <v>59</v>
      </c>
      <c r="D34" s="826">
        <v>576</v>
      </c>
      <c r="E34" s="329" t="s">
        <v>75</v>
      </c>
      <c r="F34" s="330" t="s">
        <v>76</v>
      </c>
      <c r="G34" s="331" t="s">
        <v>77</v>
      </c>
      <c r="H34" s="331" t="s">
        <v>78</v>
      </c>
      <c r="I34" s="332">
        <v>2.36</v>
      </c>
      <c r="J34" s="851">
        <f>AVERAGE(I34:I40)</f>
        <v>3.1442857142857141</v>
      </c>
      <c r="K34" s="776">
        <f>$J$34*1.25</f>
        <v>3.9303571428571429</v>
      </c>
      <c r="L34" s="780">
        <f>75%*J34</f>
        <v>2.3582142857142854</v>
      </c>
      <c r="M34" s="333" t="str">
        <f t="shared" ref="M34:M40" si="0">IF(I34&gt;K$34,"EXCESSIVAMENTE ELEVADO",IF(I34&lt;L$34,"INEXEQUÍVEL","VÁLIDO"))</f>
        <v>VÁLIDO</v>
      </c>
      <c r="N34" s="506">
        <f>I34/J$34</f>
        <v>0.75056792367105862</v>
      </c>
      <c r="O34" s="432" t="s">
        <v>99</v>
      </c>
      <c r="P34" s="803">
        <f>ROUND((AVERAGE(I34:I39)),2)</f>
        <v>2.85</v>
      </c>
      <c r="Q34" s="802">
        <f>D34*P34</f>
        <v>1641.6000000000001</v>
      </c>
    </row>
    <row r="35" spans="1:31" ht="51" customHeight="1" x14ac:dyDescent="0.25">
      <c r="A35" s="821"/>
      <c r="B35" s="824"/>
      <c r="C35" s="827"/>
      <c r="D35" s="827"/>
      <c r="E35" s="329" t="s">
        <v>79</v>
      </c>
      <c r="F35" s="330" t="s">
        <v>76</v>
      </c>
      <c r="G35" s="334" t="s">
        <v>80</v>
      </c>
      <c r="H35" s="331" t="s">
        <v>81</v>
      </c>
      <c r="I35" s="335">
        <v>2.63</v>
      </c>
      <c r="J35" s="851"/>
      <c r="K35" s="776"/>
      <c r="L35" s="780"/>
      <c r="M35" s="336" t="str">
        <f t="shared" si="0"/>
        <v>VÁLIDO</v>
      </c>
      <c r="N35" s="506">
        <f t="shared" ref="N35:N39" si="1">I35/J$34</f>
        <v>0.83643798273512038</v>
      </c>
      <c r="O35" s="432" t="s">
        <v>99</v>
      </c>
      <c r="P35" s="790"/>
      <c r="Q35" s="793"/>
    </row>
    <row r="36" spans="1:31" ht="51" customHeight="1" x14ac:dyDescent="0.25">
      <c r="A36" s="821"/>
      <c r="B36" s="824"/>
      <c r="C36" s="827"/>
      <c r="D36" s="827"/>
      <c r="E36" s="407" t="s">
        <v>591</v>
      </c>
      <c r="F36" s="330" t="s">
        <v>100</v>
      </c>
      <c r="G36" s="337" t="s">
        <v>83</v>
      </c>
      <c r="H36" s="331" t="s">
        <v>81</v>
      </c>
      <c r="I36" s="338">
        <v>2.87</v>
      </c>
      <c r="J36" s="851"/>
      <c r="K36" s="776"/>
      <c r="L36" s="780"/>
      <c r="M36" s="339" t="str">
        <f t="shared" si="0"/>
        <v>VÁLIDO</v>
      </c>
      <c r="N36" s="506">
        <f t="shared" si="1"/>
        <v>0.91276692412539762</v>
      </c>
      <c r="O36" s="432" t="s">
        <v>99</v>
      </c>
      <c r="P36" s="790"/>
      <c r="Q36" s="793"/>
    </row>
    <row r="37" spans="1:31" ht="48.75" customHeight="1" x14ac:dyDescent="0.25">
      <c r="A37" s="821"/>
      <c r="B37" s="824"/>
      <c r="C37" s="827"/>
      <c r="D37" s="827"/>
      <c r="E37" s="329" t="s">
        <v>84</v>
      </c>
      <c r="F37" s="330" t="s">
        <v>76</v>
      </c>
      <c r="G37" s="341" t="s">
        <v>85</v>
      </c>
      <c r="H37" s="331" t="s">
        <v>81</v>
      </c>
      <c r="I37" s="342">
        <v>2.9</v>
      </c>
      <c r="J37" s="851"/>
      <c r="K37" s="776"/>
      <c r="L37" s="780"/>
      <c r="M37" s="339" t="str">
        <f t="shared" si="0"/>
        <v>VÁLIDO</v>
      </c>
      <c r="N37" s="506">
        <f t="shared" si="1"/>
        <v>0.92230804179918224</v>
      </c>
      <c r="O37" s="432" t="s">
        <v>99</v>
      </c>
      <c r="P37" s="790"/>
      <c r="Q37" s="793"/>
      <c r="Y37" s="25"/>
    </row>
    <row r="38" spans="1:31" ht="48" customHeight="1" x14ac:dyDescent="0.25">
      <c r="A38" s="873"/>
      <c r="B38" s="814"/>
      <c r="C38" s="879"/>
      <c r="D38" s="879"/>
      <c r="E38" s="329" t="s">
        <v>86</v>
      </c>
      <c r="F38" s="330" t="s">
        <v>76</v>
      </c>
      <c r="G38" s="343" t="s">
        <v>87</v>
      </c>
      <c r="H38" s="331" t="s">
        <v>78</v>
      </c>
      <c r="I38" s="335">
        <v>3.03</v>
      </c>
      <c r="J38" s="851"/>
      <c r="K38" s="776"/>
      <c r="L38" s="780"/>
      <c r="M38" s="336" t="str">
        <f t="shared" si="0"/>
        <v>VÁLIDO</v>
      </c>
      <c r="N38" s="506">
        <f t="shared" si="1"/>
        <v>0.963652885052249</v>
      </c>
      <c r="O38" s="432" t="s">
        <v>99</v>
      </c>
      <c r="P38" s="791"/>
      <c r="Q38" s="787"/>
      <c r="Y38" s="25"/>
    </row>
    <row r="39" spans="1:31" ht="48" customHeight="1" x14ac:dyDescent="0.25">
      <c r="A39" s="873"/>
      <c r="B39" s="814"/>
      <c r="C39" s="879"/>
      <c r="D39" s="879"/>
      <c r="E39" s="329" t="s">
        <v>88</v>
      </c>
      <c r="F39" s="344" t="s">
        <v>76</v>
      </c>
      <c r="G39" s="345" t="s">
        <v>89</v>
      </c>
      <c r="H39" s="331" t="s">
        <v>81</v>
      </c>
      <c r="I39" s="346">
        <v>3.29</v>
      </c>
      <c r="J39" s="851"/>
      <c r="K39" s="776"/>
      <c r="L39" s="780"/>
      <c r="M39" s="339" t="str">
        <f t="shared" si="0"/>
        <v>VÁLIDO</v>
      </c>
      <c r="N39" s="506">
        <f t="shared" si="1"/>
        <v>1.0463425715583825</v>
      </c>
      <c r="O39" s="432" t="s">
        <v>99</v>
      </c>
      <c r="P39" s="791"/>
      <c r="Q39" s="787"/>
      <c r="Y39" s="25"/>
    </row>
    <row r="40" spans="1:31" ht="55.5" customHeight="1" thickBot="1" x14ac:dyDescent="0.3">
      <c r="A40" s="874"/>
      <c r="B40" s="881"/>
      <c r="C40" s="880"/>
      <c r="D40" s="879"/>
      <c r="E40" s="675" t="s">
        <v>90</v>
      </c>
      <c r="F40" s="676" t="s">
        <v>91</v>
      </c>
      <c r="G40" s="345" t="s">
        <v>92</v>
      </c>
      <c r="H40" s="677" t="s">
        <v>93</v>
      </c>
      <c r="I40" s="338">
        <v>4.93</v>
      </c>
      <c r="J40" s="851"/>
      <c r="K40" s="776"/>
      <c r="L40" s="780"/>
      <c r="M40" s="678" t="str">
        <f t="shared" si="0"/>
        <v>EXCESSIVAMENTE ELEVADO</v>
      </c>
      <c r="N40" s="664">
        <f>(I40-J34)/J34</f>
        <v>0.56792367105860975</v>
      </c>
      <c r="O40" s="666" t="s">
        <v>94</v>
      </c>
      <c r="P40" s="791"/>
      <c r="Q40" s="787"/>
      <c r="Y40" s="25"/>
    </row>
    <row r="41" spans="1:31" ht="46.5" customHeight="1" x14ac:dyDescent="0.25">
      <c r="A41" s="813">
        <v>2</v>
      </c>
      <c r="B41" s="814" t="s">
        <v>95</v>
      </c>
      <c r="C41" s="815" t="s">
        <v>59</v>
      </c>
      <c r="D41" s="816">
        <v>336</v>
      </c>
      <c r="E41" s="351" t="s">
        <v>96</v>
      </c>
      <c r="F41" s="352" t="s">
        <v>97</v>
      </c>
      <c r="G41" s="353" t="s">
        <v>98</v>
      </c>
      <c r="H41" s="353" t="s">
        <v>78</v>
      </c>
      <c r="I41" s="681">
        <v>6.03</v>
      </c>
      <c r="J41" s="850">
        <f>AVERAGE(I41:I45)</f>
        <v>8.5500000000000007</v>
      </c>
      <c r="K41" s="864">
        <f>$J$41*1.25</f>
        <v>10.6875</v>
      </c>
      <c r="L41" s="866">
        <f>75%*J41</f>
        <v>6.4125000000000005</v>
      </c>
      <c r="M41" s="355" t="str">
        <f>IF(I41&gt;K$41,"EXCESSIVAMENTE ELEVADO",IF(I41&lt;L$41,"INEXEQUÍVEL","VÁLIDO"))</f>
        <v>INEXEQUÍVEL</v>
      </c>
      <c r="N41" s="413">
        <f>I41/J41</f>
        <v>0.70526315789473681</v>
      </c>
      <c r="O41" s="670" t="s">
        <v>99</v>
      </c>
      <c r="P41" s="803">
        <f>TRUNC(AVERAGE(I42:I44),2)</f>
        <v>7.18</v>
      </c>
      <c r="Q41" s="763">
        <f>D41*P41</f>
        <v>2412.48</v>
      </c>
      <c r="Y41" s="25"/>
    </row>
    <row r="42" spans="1:31" ht="46.5" customHeight="1" x14ac:dyDescent="0.25">
      <c r="A42" s="813"/>
      <c r="B42" s="814"/>
      <c r="C42" s="815"/>
      <c r="D42" s="817"/>
      <c r="E42" s="407" t="s">
        <v>453</v>
      </c>
      <c r="F42" s="364" t="s">
        <v>100</v>
      </c>
      <c r="G42" s="408" t="s">
        <v>83</v>
      </c>
      <c r="H42" s="410" t="s">
        <v>81</v>
      </c>
      <c r="I42" s="354">
        <v>6.89</v>
      </c>
      <c r="J42" s="851"/>
      <c r="K42" s="776"/>
      <c r="L42" s="780"/>
      <c r="M42" s="356" t="str">
        <f>IF(I42&gt;K$41,"EXCESSIVAMENTE ELEVADO",IF(I42&lt;L$41,"INEXEQUÍVEL","VÁLIDO"))</f>
        <v>VÁLIDO</v>
      </c>
      <c r="N42" s="506">
        <f>I42/J$41</f>
        <v>0.80584795321637415</v>
      </c>
      <c r="O42" s="432" t="s">
        <v>99</v>
      </c>
      <c r="P42" s="830"/>
      <c r="Q42" s="787"/>
      <c r="Y42" s="25"/>
    </row>
    <row r="43" spans="1:31" ht="43.5" customHeight="1" x14ac:dyDescent="0.25">
      <c r="A43" s="813"/>
      <c r="B43" s="814"/>
      <c r="C43" s="815"/>
      <c r="D43" s="813"/>
      <c r="E43" s="329" t="s">
        <v>101</v>
      </c>
      <c r="F43" s="330" t="s">
        <v>97</v>
      </c>
      <c r="G43" s="359" t="s">
        <v>102</v>
      </c>
      <c r="H43" s="331" t="s">
        <v>81</v>
      </c>
      <c r="I43" s="360">
        <v>6.76</v>
      </c>
      <c r="J43" s="851"/>
      <c r="K43" s="776"/>
      <c r="L43" s="780"/>
      <c r="M43" s="336" t="str">
        <f>IF(I43&gt;K$41,"EXCESSIVAMENTE ELEVADO",IF(I43&lt;L$41,"INEXEQUÍVEL","VÁLIDO"))</f>
        <v>VÁLIDO</v>
      </c>
      <c r="N43" s="506">
        <f t="shared" ref="N43:N44" si="2">I43/J$41</f>
        <v>0.79064327485380104</v>
      </c>
      <c r="O43" s="432" t="s">
        <v>99</v>
      </c>
      <c r="P43" s="790"/>
      <c r="Q43" s="787"/>
      <c r="Y43" s="25"/>
    </row>
    <row r="44" spans="1:31" ht="46.5" customHeight="1" x14ac:dyDescent="0.25">
      <c r="A44" s="813"/>
      <c r="B44" s="814"/>
      <c r="C44" s="815"/>
      <c r="D44" s="813"/>
      <c r="E44" s="357" t="s">
        <v>103</v>
      </c>
      <c r="F44" s="358" t="s">
        <v>97</v>
      </c>
      <c r="G44" s="341" t="s">
        <v>104</v>
      </c>
      <c r="H44" s="331" t="s">
        <v>81</v>
      </c>
      <c r="I44" s="360">
        <v>7.9</v>
      </c>
      <c r="J44" s="851"/>
      <c r="K44" s="776"/>
      <c r="L44" s="780"/>
      <c r="M44" s="339" t="str">
        <f>IF(I44&gt;K$41,"EXCESSIVAMENTE ELEVADO",IF(I44&lt;L$41,"INEXEQUÍVEL","VÁLIDO"))</f>
        <v>VÁLIDO</v>
      </c>
      <c r="N44" s="506">
        <f t="shared" si="2"/>
        <v>0.92397660818713445</v>
      </c>
      <c r="O44" s="432" t="s">
        <v>99</v>
      </c>
      <c r="P44" s="790"/>
      <c r="Q44" s="787"/>
      <c r="Y44" s="25"/>
    </row>
    <row r="45" spans="1:31" ht="118.15" customHeight="1" thickBot="1" x14ac:dyDescent="0.3">
      <c r="A45" s="813"/>
      <c r="B45" s="814"/>
      <c r="C45" s="815"/>
      <c r="D45" s="818"/>
      <c r="E45" s="682" t="s">
        <v>105</v>
      </c>
      <c r="F45" s="374" t="s">
        <v>91</v>
      </c>
      <c r="G45" s="347" t="s">
        <v>106</v>
      </c>
      <c r="H45" s="683" t="s">
        <v>78</v>
      </c>
      <c r="I45" s="374">
        <v>15.17</v>
      </c>
      <c r="J45" s="852"/>
      <c r="K45" s="865"/>
      <c r="L45" s="867"/>
      <c r="M45" s="415" t="str">
        <f>IF(I45&gt;K$41,"EXCESSIVAMENTE ELEVADO",IF(I45&lt;L$41,"INEXEQUÍVEL","VÁLIDO"))</f>
        <v>EXCESSIVAMENTE ELEVADO</v>
      </c>
      <c r="N45" s="671">
        <f>(I45-J41)/J41</f>
        <v>0.77426900584795311</v>
      </c>
      <c r="O45" s="672" t="s">
        <v>94</v>
      </c>
      <c r="P45" s="831"/>
      <c r="Q45" s="788"/>
      <c r="Y45" s="25"/>
    </row>
    <row r="46" spans="1:31" ht="52.9" customHeight="1" x14ac:dyDescent="0.25">
      <c r="A46" s="819">
        <v>3</v>
      </c>
      <c r="B46" s="822" t="s">
        <v>107</v>
      </c>
      <c r="C46" s="825" t="s">
        <v>59</v>
      </c>
      <c r="D46" s="826">
        <v>72</v>
      </c>
      <c r="E46" s="679" t="s">
        <v>108</v>
      </c>
      <c r="F46" s="344" t="s">
        <v>97</v>
      </c>
      <c r="G46" s="389" t="s">
        <v>109</v>
      </c>
      <c r="H46" s="389" t="s">
        <v>78</v>
      </c>
      <c r="I46" s="680">
        <v>11.2</v>
      </c>
      <c r="J46" s="851">
        <f>AVERAGE(I46:I52)</f>
        <v>14.691428571428572</v>
      </c>
      <c r="K46" s="776">
        <f>$J$46*1.25</f>
        <v>18.364285714285714</v>
      </c>
      <c r="L46" s="868">
        <f>75%*J46</f>
        <v>11.018571428571429</v>
      </c>
      <c r="M46" s="362" t="str">
        <f t="shared" ref="M46:M52" si="3">IF(I46&gt;K$46,"EXCESSIVAMENTE ELEVADO",IF(I46&lt;L$46,"INEXEQUÍVEL","VÁLIDO"))</f>
        <v>VÁLIDO</v>
      </c>
      <c r="N46" s="506">
        <f>I46/J$46</f>
        <v>0.76234928043562811</v>
      </c>
      <c r="O46" s="432" t="s">
        <v>99</v>
      </c>
      <c r="P46" s="789">
        <f>TRUNC(AVERAGE(I46:I51),2)</f>
        <v>13.25</v>
      </c>
      <c r="Q46" s="792">
        <f>P46*D46</f>
        <v>954</v>
      </c>
      <c r="Y46" s="25"/>
    </row>
    <row r="47" spans="1:31" ht="32.450000000000003" customHeight="1" x14ac:dyDescent="0.25">
      <c r="A47" s="820"/>
      <c r="B47" s="823"/>
      <c r="C47" s="826"/>
      <c r="D47" s="828"/>
      <c r="E47" s="407" t="s">
        <v>453</v>
      </c>
      <c r="F47" s="364" t="s">
        <v>100</v>
      </c>
      <c r="G47" s="408" t="s">
        <v>83</v>
      </c>
      <c r="H47" s="410" t="s">
        <v>81</v>
      </c>
      <c r="I47" s="412">
        <v>11.83</v>
      </c>
      <c r="J47" s="853"/>
      <c r="K47" s="776"/>
      <c r="L47" s="868"/>
      <c r="M47" s="336" t="str">
        <f t="shared" si="3"/>
        <v>VÁLIDO</v>
      </c>
      <c r="N47" s="506">
        <f t="shared" ref="N47:N51" si="4">I47/J$46</f>
        <v>0.80523142746013221</v>
      </c>
      <c r="O47" s="432" t="s">
        <v>99</v>
      </c>
      <c r="P47" s="789"/>
      <c r="Q47" s="792"/>
      <c r="Y47" s="25"/>
    </row>
    <row r="48" spans="1:31" ht="57" customHeight="1" x14ac:dyDescent="0.25">
      <c r="A48" s="820"/>
      <c r="B48" s="823"/>
      <c r="C48" s="826"/>
      <c r="D48" s="828"/>
      <c r="E48" s="363" t="s">
        <v>110</v>
      </c>
      <c r="F48" s="364" t="s">
        <v>97</v>
      </c>
      <c r="G48" s="365" t="s">
        <v>111</v>
      </c>
      <c r="H48" s="365" t="s">
        <v>78</v>
      </c>
      <c r="I48" s="411">
        <v>11.98</v>
      </c>
      <c r="J48" s="853"/>
      <c r="K48" s="776"/>
      <c r="L48" s="868"/>
      <c r="M48" s="414" t="str">
        <f t="shared" si="3"/>
        <v>VÁLIDO</v>
      </c>
      <c r="N48" s="506">
        <f t="shared" si="4"/>
        <v>0.81544146246596649</v>
      </c>
      <c r="O48" s="432" t="s">
        <v>99</v>
      </c>
      <c r="P48" s="789"/>
      <c r="Q48" s="792"/>
      <c r="Y48" s="25"/>
    </row>
    <row r="49" spans="1:25" ht="52.5" customHeight="1" x14ac:dyDescent="0.25">
      <c r="A49" s="820"/>
      <c r="B49" s="823"/>
      <c r="C49" s="826"/>
      <c r="D49" s="826"/>
      <c r="E49" s="366" t="s">
        <v>112</v>
      </c>
      <c r="F49" s="330" t="s">
        <v>97</v>
      </c>
      <c r="G49" s="367" t="s">
        <v>113</v>
      </c>
      <c r="H49" s="368" t="s">
        <v>78</v>
      </c>
      <c r="I49" s="369">
        <v>12.8</v>
      </c>
      <c r="J49" s="851"/>
      <c r="K49" s="776"/>
      <c r="L49" s="868"/>
      <c r="M49" s="336" t="str">
        <f t="shared" si="3"/>
        <v>VÁLIDO</v>
      </c>
      <c r="N49" s="506">
        <f t="shared" si="4"/>
        <v>0.87125632049786073</v>
      </c>
      <c r="O49" s="432" t="s">
        <v>99</v>
      </c>
      <c r="P49" s="789"/>
      <c r="Q49" s="792"/>
      <c r="Y49" s="25"/>
    </row>
    <row r="50" spans="1:25" ht="48" customHeight="1" x14ac:dyDescent="0.25">
      <c r="A50" s="821"/>
      <c r="B50" s="824"/>
      <c r="C50" s="827"/>
      <c r="D50" s="829"/>
      <c r="E50" s="337" t="s">
        <v>114</v>
      </c>
      <c r="F50" s="360" t="s">
        <v>91</v>
      </c>
      <c r="G50" s="370" t="s">
        <v>115</v>
      </c>
      <c r="H50" s="371" t="s">
        <v>93</v>
      </c>
      <c r="I50" s="372">
        <v>14.19</v>
      </c>
      <c r="J50" s="851"/>
      <c r="K50" s="776"/>
      <c r="L50" s="868"/>
      <c r="M50" s="356" t="str">
        <f t="shared" si="3"/>
        <v>VÁLIDO</v>
      </c>
      <c r="N50" s="506">
        <f t="shared" si="4"/>
        <v>0.96586931155192524</v>
      </c>
      <c r="O50" s="432" t="s">
        <v>99</v>
      </c>
      <c r="P50" s="790"/>
      <c r="Q50" s="793"/>
      <c r="Y50" s="25"/>
    </row>
    <row r="51" spans="1:25" ht="81.599999999999994" customHeight="1" x14ac:dyDescent="0.25">
      <c r="A51" s="821"/>
      <c r="B51" s="824"/>
      <c r="C51" s="827"/>
      <c r="D51" s="815"/>
      <c r="E51" s="273" t="s">
        <v>597</v>
      </c>
      <c r="F51" s="361" t="s">
        <v>91</v>
      </c>
      <c r="G51" s="684" t="s">
        <v>518</v>
      </c>
      <c r="H51" s="371" t="s">
        <v>93</v>
      </c>
      <c r="I51" s="372">
        <v>17.5</v>
      </c>
      <c r="J51" s="851"/>
      <c r="K51" s="776"/>
      <c r="L51" s="868"/>
      <c r="M51" s="356" t="str">
        <f t="shared" si="3"/>
        <v>VÁLIDO</v>
      </c>
      <c r="N51" s="506">
        <f t="shared" si="4"/>
        <v>1.191170750680669</v>
      </c>
      <c r="O51" s="432" t="s">
        <v>99</v>
      </c>
      <c r="P51" s="791"/>
      <c r="Q51" s="787"/>
      <c r="Y51" s="25"/>
    </row>
    <row r="52" spans="1:25" ht="66.599999999999994" customHeight="1" thickBot="1" x14ac:dyDescent="0.3">
      <c r="A52" s="821"/>
      <c r="B52" s="824"/>
      <c r="C52" s="827"/>
      <c r="D52" s="815"/>
      <c r="E52" s="378" t="s">
        <v>116</v>
      </c>
      <c r="F52" s="361" t="s">
        <v>91</v>
      </c>
      <c r="G52" s="373" t="s">
        <v>117</v>
      </c>
      <c r="H52" s="373" t="s">
        <v>81</v>
      </c>
      <c r="I52" s="361">
        <v>23.34</v>
      </c>
      <c r="J52" s="851"/>
      <c r="K52" s="776"/>
      <c r="L52" s="868"/>
      <c r="M52" s="362" t="str">
        <f t="shared" si="3"/>
        <v>EXCESSIVAMENTE ELEVADO</v>
      </c>
      <c r="N52" s="664">
        <f>(I52-J46)/J46</f>
        <v>0.58868144690781787</v>
      </c>
      <c r="O52" s="350" t="s">
        <v>94</v>
      </c>
      <c r="P52" s="791"/>
      <c r="Q52" s="787"/>
      <c r="Y52" s="25"/>
    </row>
    <row r="53" spans="1:25" ht="54" customHeight="1" x14ac:dyDescent="0.25">
      <c r="A53" s="844">
        <v>4</v>
      </c>
      <c r="B53" s="849" t="s">
        <v>118</v>
      </c>
      <c r="C53" s="847" t="s">
        <v>59</v>
      </c>
      <c r="D53" s="845">
        <v>10</v>
      </c>
      <c r="E53" s="376" t="s">
        <v>592</v>
      </c>
      <c r="F53" s="377" t="s">
        <v>97</v>
      </c>
      <c r="G53" s="377" t="s">
        <v>119</v>
      </c>
      <c r="H53" s="667" t="s">
        <v>81</v>
      </c>
      <c r="I53" s="668">
        <v>25.3</v>
      </c>
      <c r="J53" s="784">
        <f>AVERAGE(I53:I59)</f>
        <v>46.732857142857142</v>
      </c>
      <c r="K53" s="860">
        <f>$J$53*1.25</f>
        <v>58.416071428571428</v>
      </c>
      <c r="L53" s="862">
        <f>75%*J53</f>
        <v>35.049642857142857</v>
      </c>
      <c r="M53" s="669" t="str">
        <f t="shared" ref="M53:M59" si="5">IF(I53&gt;K$53,"EXCESSIVAMENTE ELEVADO",IF(I53&lt;L$53,"INEXEQUÍVEL","VÁLIDO"))</f>
        <v>INEXEQUÍVEL</v>
      </c>
      <c r="N53" s="413">
        <f>I53/J53</f>
        <v>0.54137498853666743</v>
      </c>
      <c r="O53" s="670" t="s">
        <v>99</v>
      </c>
      <c r="P53" s="832">
        <f>TRUNC(MEDIAN(I55:I57),2)</f>
        <v>36.049999999999997</v>
      </c>
      <c r="Q53" s="763">
        <f>P53*D53</f>
        <v>360.5</v>
      </c>
      <c r="Y53" s="25"/>
    </row>
    <row r="54" spans="1:25" ht="59.45" customHeight="1" x14ac:dyDescent="0.25">
      <c r="A54" s="843"/>
      <c r="B54" s="836"/>
      <c r="C54" s="848"/>
      <c r="D54" s="841"/>
      <c r="E54" s="379" t="s">
        <v>593</v>
      </c>
      <c r="F54" s="378" t="s">
        <v>471</v>
      </c>
      <c r="G54" s="380" t="s">
        <v>120</v>
      </c>
      <c r="H54" s="337" t="s">
        <v>81</v>
      </c>
      <c r="I54" s="381">
        <v>28</v>
      </c>
      <c r="J54" s="785"/>
      <c r="K54" s="861"/>
      <c r="L54" s="863"/>
      <c r="M54" s="336" t="str">
        <f t="shared" si="5"/>
        <v>INEXEQUÍVEL</v>
      </c>
      <c r="N54" s="340">
        <f>I54/J53</f>
        <v>0.59915018494176631</v>
      </c>
      <c r="O54" s="432" t="s">
        <v>460</v>
      </c>
      <c r="P54" s="833"/>
      <c r="Q54" s="764"/>
      <c r="Y54" s="25"/>
    </row>
    <row r="55" spans="1:25" ht="72.599999999999994" customHeight="1" x14ac:dyDescent="0.25">
      <c r="A55" s="843"/>
      <c r="B55" s="836"/>
      <c r="C55" s="848"/>
      <c r="D55" s="846"/>
      <c r="E55" s="382" t="s">
        <v>594</v>
      </c>
      <c r="F55" s="378" t="s">
        <v>471</v>
      </c>
      <c r="G55" s="378" t="s">
        <v>121</v>
      </c>
      <c r="H55" s="378" t="s">
        <v>81</v>
      </c>
      <c r="I55" s="383">
        <v>28.84</v>
      </c>
      <c r="J55" s="785"/>
      <c r="K55" s="861"/>
      <c r="L55" s="863"/>
      <c r="M55" s="336" t="str">
        <f t="shared" si="5"/>
        <v>INEXEQUÍVEL</v>
      </c>
      <c r="N55" s="340">
        <f>I55/J53</f>
        <v>0.61712469049001928</v>
      </c>
      <c r="O55" s="432" t="s">
        <v>460</v>
      </c>
      <c r="P55" s="833"/>
      <c r="Q55" s="764"/>
      <c r="Y55" s="25"/>
    </row>
    <row r="56" spans="1:25" ht="34.15" customHeight="1" x14ac:dyDescent="0.25">
      <c r="A56" s="843"/>
      <c r="B56" s="836"/>
      <c r="C56" s="848"/>
      <c r="D56" s="846"/>
      <c r="E56" s="407" t="s">
        <v>453</v>
      </c>
      <c r="F56" s="364" t="s">
        <v>100</v>
      </c>
      <c r="G56" s="408" t="s">
        <v>83</v>
      </c>
      <c r="H56" s="410" t="s">
        <v>81</v>
      </c>
      <c r="I56" s="416">
        <v>36.049999999999997</v>
      </c>
      <c r="J56" s="785"/>
      <c r="K56" s="861"/>
      <c r="L56" s="863"/>
      <c r="M56" s="336" t="str">
        <f t="shared" si="5"/>
        <v>VÁLIDO</v>
      </c>
      <c r="N56" s="566">
        <f>I56/J$53</f>
        <v>0.77140586311252402</v>
      </c>
      <c r="O56" s="432" t="s">
        <v>99</v>
      </c>
      <c r="P56" s="833"/>
      <c r="Q56" s="764"/>
      <c r="Y56" s="25"/>
    </row>
    <row r="57" spans="1:25" ht="66" customHeight="1" x14ac:dyDescent="0.25">
      <c r="A57" s="843"/>
      <c r="B57" s="836"/>
      <c r="C57" s="848"/>
      <c r="D57" s="846"/>
      <c r="E57" s="337" t="s">
        <v>122</v>
      </c>
      <c r="F57" s="384" t="s">
        <v>91</v>
      </c>
      <c r="G57" s="378" t="s">
        <v>123</v>
      </c>
      <c r="H57" s="371" t="s">
        <v>93</v>
      </c>
      <c r="I57" s="385">
        <v>57.21</v>
      </c>
      <c r="J57" s="785"/>
      <c r="K57" s="861"/>
      <c r="L57" s="863"/>
      <c r="M57" s="336" t="str">
        <f t="shared" si="5"/>
        <v>VÁLIDO</v>
      </c>
      <c r="N57" s="566">
        <f>I57/J$53</f>
        <v>1.2241922171613733</v>
      </c>
      <c r="O57" s="432" t="s">
        <v>99</v>
      </c>
      <c r="P57" s="833"/>
      <c r="Q57" s="764"/>
      <c r="Y57" s="25"/>
    </row>
    <row r="58" spans="1:25" ht="92.45" customHeight="1" x14ac:dyDescent="0.25">
      <c r="A58" s="843"/>
      <c r="B58" s="836"/>
      <c r="C58" s="848"/>
      <c r="D58" s="846"/>
      <c r="E58" s="337" t="s">
        <v>595</v>
      </c>
      <c r="F58" s="663" t="s">
        <v>91</v>
      </c>
      <c r="G58" s="190" t="s">
        <v>596</v>
      </c>
      <c r="H58" s="371" t="s">
        <v>93</v>
      </c>
      <c r="I58" s="335">
        <v>66.95</v>
      </c>
      <c r="J58" s="786"/>
      <c r="K58" s="861"/>
      <c r="L58" s="863"/>
      <c r="M58" s="336" t="str">
        <f t="shared" si="5"/>
        <v>EXCESSIVAMENTE ELEVADO</v>
      </c>
      <c r="N58" s="664">
        <f>(I58-J53)/J53</f>
        <v>0.43261088863754477</v>
      </c>
      <c r="O58" s="666" t="s">
        <v>94</v>
      </c>
      <c r="P58" s="833"/>
      <c r="Q58" s="764"/>
      <c r="Y58" s="25"/>
    </row>
    <row r="59" spans="1:25" ht="49.15" customHeight="1" thickBot="1" x14ac:dyDescent="0.3">
      <c r="A59" s="843"/>
      <c r="B59" s="836"/>
      <c r="C59" s="848"/>
      <c r="D59" s="841"/>
      <c r="E59" s="687" t="s">
        <v>124</v>
      </c>
      <c r="F59" s="663" t="s">
        <v>91</v>
      </c>
      <c r="G59" s="373" t="s">
        <v>125</v>
      </c>
      <c r="H59" s="686" t="s">
        <v>93</v>
      </c>
      <c r="I59" s="388">
        <v>84.78</v>
      </c>
      <c r="J59" s="785"/>
      <c r="K59" s="861"/>
      <c r="L59" s="863"/>
      <c r="M59" s="362" t="str">
        <f t="shared" si="5"/>
        <v>EXCESSIVAMENTE ELEVADO</v>
      </c>
      <c r="N59" s="664">
        <f>(I59-J53)/J53</f>
        <v>0.8141411671201052</v>
      </c>
      <c r="O59" s="666" t="s">
        <v>94</v>
      </c>
      <c r="P59" s="833"/>
      <c r="Q59" s="764"/>
      <c r="Y59" s="25"/>
    </row>
    <row r="60" spans="1:25" ht="51" customHeight="1" x14ac:dyDescent="0.25">
      <c r="A60" s="816">
        <v>5</v>
      </c>
      <c r="B60" s="835" t="s">
        <v>126</v>
      </c>
      <c r="C60" s="838" t="s">
        <v>59</v>
      </c>
      <c r="D60" s="838">
        <v>72</v>
      </c>
      <c r="E60" s="690" t="s">
        <v>127</v>
      </c>
      <c r="F60" s="352" t="s">
        <v>97</v>
      </c>
      <c r="G60" s="691" t="s">
        <v>128</v>
      </c>
      <c r="H60" s="692" t="s">
        <v>93</v>
      </c>
      <c r="I60" s="693">
        <v>18.14</v>
      </c>
      <c r="J60" s="771">
        <f>AVERAGE(I60:I65)</f>
        <v>26.831666666666667</v>
      </c>
      <c r="K60" s="768">
        <f>$J$60*1.25</f>
        <v>33.539583333333333</v>
      </c>
      <c r="L60" s="777">
        <f>75%*J60</f>
        <v>20.123750000000001</v>
      </c>
      <c r="M60" s="694" t="str">
        <f>IF(I60&gt;K$60,"EXCESSIVAMENTE ELEVADO",IF(I60&lt;L$60,"INEXEQUÍVEL","VÁLIDO"))</f>
        <v>INEXEQUÍVEL</v>
      </c>
      <c r="N60" s="413">
        <f>I60/J60</f>
        <v>0.67606683644946897</v>
      </c>
      <c r="O60" s="670" t="s">
        <v>129</v>
      </c>
      <c r="P60" s="832">
        <f>TRUNC(AVERAGE(I61:I63),2)</f>
        <v>22.29</v>
      </c>
      <c r="Q60" s="763">
        <f>P60*D60</f>
        <v>1604.8799999999999</v>
      </c>
      <c r="Y60" s="25"/>
    </row>
    <row r="61" spans="1:25" ht="86.45" customHeight="1" x14ac:dyDescent="0.25">
      <c r="A61" s="841"/>
      <c r="B61" s="836"/>
      <c r="C61" s="839"/>
      <c r="D61" s="839"/>
      <c r="E61" s="386" t="s">
        <v>130</v>
      </c>
      <c r="F61" s="358" t="s">
        <v>97</v>
      </c>
      <c r="G61" s="367" t="s">
        <v>131</v>
      </c>
      <c r="H61" s="685" t="s">
        <v>93</v>
      </c>
      <c r="I61" s="388">
        <v>19.5</v>
      </c>
      <c r="J61" s="772"/>
      <c r="K61" s="769"/>
      <c r="L61" s="778"/>
      <c r="M61" s="356" t="str">
        <f t="shared" ref="M61:M65" si="6">IF(I61&gt;K$60,"EXCESSIVAMENTE ELEVADO",IF(I61&lt;L$60,"INEXEQUÍVEL","VÁLIDO"))</f>
        <v>INEXEQUÍVEL</v>
      </c>
      <c r="N61" s="340">
        <f>I61/J60</f>
        <v>0.72675321448537178</v>
      </c>
      <c r="O61" s="432" t="s">
        <v>460</v>
      </c>
      <c r="P61" s="833"/>
      <c r="Q61" s="764"/>
      <c r="Y61" s="25"/>
    </row>
    <row r="62" spans="1:25" ht="84.6" customHeight="1" x14ac:dyDescent="0.25">
      <c r="A62" s="841"/>
      <c r="B62" s="836"/>
      <c r="C62" s="839"/>
      <c r="D62" s="839"/>
      <c r="E62" s="386" t="s">
        <v>598</v>
      </c>
      <c r="F62" s="330" t="s">
        <v>97</v>
      </c>
      <c r="G62" s="389" t="s">
        <v>132</v>
      </c>
      <c r="H62" s="387" t="s">
        <v>78</v>
      </c>
      <c r="I62" s="390">
        <v>20.100000000000001</v>
      </c>
      <c r="J62" s="772"/>
      <c r="K62" s="769"/>
      <c r="L62" s="778"/>
      <c r="M62" s="356" t="str">
        <f>IF(I62&gt;K$60,"EXCESSIVAMENTE ELEVADO",IF(I62&lt;L$60,"INEXEQUÍVEL","VÁLIDO"))</f>
        <v>INEXEQUÍVEL</v>
      </c>
      <c r="N62" s="340">
        <f>I62/J60</f>
        <v>0.7491148518541525</v>
      </c>
      <c r="O62" s="432" t="s">
        <v>460</v>
      </c>
      <c r="P62" s="833"/>
      <c r="Q62" s="764"/>
      <c r="Y62" s="25"/>
    </row>
    <row r="63" spans="1:25" ht="69.599999999999994" customHeight="1" x14ac:dyDescent="0.25">
      <c r="A63" s="841"/>
      <c r="B63" s="836"/>
      <c r="C63" s="839"/>
      <c r="D63" s="839"/>
      <c r="E63" s="698" t="s">
        <v>601</v>
      </c>
      <c r="F63" s="330" t="s">
        <v>91</v>
      </c>
      <c r="G63" s="384" t="s">
        <v>477</v>
      </c>
      <c r="H63" s="685" t="s">
        <v>93</v>
      </c>
      <c r="I63" s="335">
        <f>25.98+1.3</f>
        <v>27.28</v>
      </c>
      <c r="J63" s="773"/>
      <c r="K63" s="769"/>
      <c r="L63" s="778"/>
      <c r="M63" s="356" t="str">
        <f t="shared" si="6"/>
        <v>VÁLIDO</v>
      </c>
      <c r="N63" s="506">
        <f>I63/J60</f>
        <v>1.0167091123672278</v>
      </c>
      <c r="O63" s="432" t="s">
        <v>133</v>
      </c>
      <c r="P63" s="833"/>
      <c r="Q63" s="764"/>
      <c r="Y63" s="25"/>
    </row>
    <row r="64" spans="1:25" ht="69.599999999999994" customHeight="1" x14ac:dyDescent="0.25">
      <c r="A64" s="841"/>
      <c r="B64" s="836"/>
      <c r="C64" s="839"/>
      <c r="D64" s="839"/>
      <c r="E64" s="698" t="s">
        <v>599</v>
      </c>
      <c r="F64" s="330" t="s">
        <v>91</v>
      </c>
      <c r="G64" s="384" t="s">
        <v>600</v>
      </c>
      <c r="H64" s="685" t="s">
        <v>93</v>
      </c>
      <c r="I64" s="388">
        <v>35.04</v>
      </c>
      <c r="J64" s="772"/>
      <c r="K64" s="769"/>
      <c r="L64" s="778"/>
      <c r="M64" s="356" t="str">
        <f t="shared" si="6"/>
        <v>EXCESSIVAMENTE ELEVADO</v>
      </c>
      <c r="N64" s="664">
        <f>(I64-J60)/J60</f>
        <v>0.30591962233679104</v>
      </c>
      <c r="O64" s="666" t="s">
        <v>94</v>
      </c>
      <c r="P64" s="833"/>
      <c r="Q64" s="764"/>
      <c r="Y64" s="25"/>
    </row>
    <row r="65" spans="1:25" ht="51" customHeight="1" thickBot="1" x14ac:dyDescent="0.3">
      <c r="A65" s="842"/>
      <c r="B65" s="837"/>
      <c r="C65" s="840"/>
      <c r="D65" s="840"/>
      <c r="E65" s="695" t="s">
        <v>134</v>
      </c>
      <c r="F65" s="696" t="s">
        <v>91</v>
      </c>
      <c r="G65" s="409" t="s">
        <v>135</v>
      </c>
      <c r="H65" s="697" t="s">
        <v>93</v>
      </c>
      <c r="I65" s="348">
        <v>40.93</v>
      </c>
      <c r="J65" s="774"/>
      <c r="K65" s="770"/>
      <c r="L65" s="779"/>
      <c r="M65" s="349" t="str">
        <f t="shared" si="6"/>
        <v>EXCESSIVAMENTE ELEVADO</v>
      </c>
      <c r="N65" s="671">
        <f>(I65-J60)/J60</f>
        <v>0.525436362506988</v>
      </c>
      <c r="O65" s="672" t="s">
        <v>94</v>
      </c>
      <c r="P65" s="834"/>
      <c r="Q65" s="765"/>
      <c r="Y65" s="25"/>
    </row>
    <row r="66" spans="1:25" ht="87.6" customHeight="1" x14ac:dyDescent="0.25">
      <c r="A66" s="843">
        <v>6</v>
      </c>
      <c r="B66" s="836" t="s">
        <v>136</v>
      </c>
      <c r="C66" s="839" t="s">
        <v>59</v>
      </c>
      <c r="D66" s="839">
        <v>50</v>
      </c>
      <c r="E66" s="675" t="s">
        <v>591</v>
      </c>
      <c r="F66" s="330" t="s">
        <v>100</v>
      </c>
      <c r="G66" s="380" t="s">
        <v>83</v>
      </c>
      <c r="H66" s="688" t="s">
        <v>81</v>
      </c>
      <c r="I66" s="395">
        <v>36.020000000000003</v>
      </c>
      <c r="J66" s="775">
        <f>AVERAGE(I66:I70)</f>
        <v>76.309999999999988</v>
      </c>
      <c r="K66" s="776">
        <f>$J$66*1.25</f>
        <v>95.387499999999989</v>
      </c>
      <c r="L66" s="780">
        <f>75%*J66</f>
        <v>57.232499999999987</v>
      </c>
      <c r="M66" s="689" t="str">
        <f>IF(I66&gt;K$66,"EXCESSIVAMENTE ELEVADO",IF(I66&lt;L$66,"INEXEQUÍVEL","VÁLIDO"))</f>
        <v>INEXEQUÍVEL</v>
      </c>
      <c r="N66" s="413">
        <f>I66/J66</f>
        <v>0.47202201546324213</v>
      </c>
      <c r="O66" s="432" t="s">
        <v>460</v>
      </c>
      <c r="P66" s="766">
        <f>TRUNC(MEDIAN(I66:I69),2)</f>
        <v>65.86</v>
      </c>
      <c r="Q66" s="767">
        <f>P66*D66</f>
        <v>3293</v>
      </c>
      <c r="Y66" s="25"/>
    </row>
    <row r="67" spans="1:25" ht="71.45" customHeight="1" x14ac:dyDescent="0.25">
      <c r="A67" s="843"/>
      <c r="B67" s="836"/>
      <c r="C67" s="839"/>
      <c r="D67" s="839"/>
      <c r="E67" s="392" t="s">
        <v>137</v>
      </c>
      <c r="F67" s="393" t="s">
        <v>97</v>
      </c>
      <c r="G67" s="393" t="s">
        <v>138</v>
      </c>
      <c r="H67" s="394" t="s">
        <v>81</v>
      </c>
      <c r="I67" s="395">
        <v>49.2</v>
      </c>
      <c r="J67" s="775"/>
      <c r="K67" s="776"/>
      <c r="L67" s="780"/>
      <c r="M67" s="356" t="str">
        <f>IF(I67&gt;K$66,"EXCESSIVAMENTE ELEVADO",IF(I67&lt;L$66,"INEXEQUÍVEL","VÁLIDO"))</f>
        <v>INEXEQUÍVEL</v>
      </c>
      <c r="N67" s="664">
        <f>I67/J66</f>
        <v>0.64473856637400095</v>
      </c>
      <c r="O67" s="432" t="s">
        <v>460</v>
      </c>
      <c r="P67" s="766"/>
      <c r="Q67" s="767"/>
      <c r="Y67" s="25"/>
    </row>
    <row r="68" spans="1:25" ht="51" customHeight="1" x14ac:dyDescent="0.25">
      <c r="A68" s="843"/>
      <c r="B68" s="836"/>
      <c r="C68" s="839"/>
      <c r="D68" s="839"/>
      <c r="E68" s="396" t="s">
        <v>139</v>
      </c>
      <c r="F68" s="397" t="s">
        <v>97</v>
      </c>
      <c r="G68" s="394" t="s">
        <v>140</v>
      </c>
      <c r="H68" s="393" t="s">
        <v>78</v>
      </c>
      <c r="I68" s="395">
        <v>82.53</v>
      </c>
      <c r="J68" s="775"/>
      <c r="K68" s="776"/>
      <c r="L68" s="780"/>
      <c r="M68" s="356" t="str">
        <f>IF(I68&gt;K$66,"EXCESSIVAMENTE ELEVADO",IF(I68&lt;L$66,"INEXEQUÍVEL","VÁLIDO"))</f>
        <v>VÁLIDO</v>
      </c>
      <c r="N68" s="506">
        <f>I68/J66</f>
        <v>1.0815096317651687</v>
      </c>
      <c r="O68" s="432" t="s">
        <v>133</v>
      </c>
      <c r="P68" s="766"/>
      <c r="Q68" s="767"/>
      <c r="Y68" s="25"/>
    </row>
    <row r="69" spans="1:25" ht="122.45" customHeight="1" x14ac:dyDescent="0.25">
      <c r="A69" s="843"/>
      <c r="B69" s="836"/>
      <c r="C69" s="839"/>
      <c r="D69" s="839"/>
      <c r="E69" s="701" t="s">
        <v>602</v>
      </c>
      <c r="F69" s="398" t="s">
        <v>91</v>
      </c>
      <c r="G69" s="699" t="s">
        <v>603</v>
      </c>
      <c r="H69" s="384" t="s">
        <v>81</v>
      </c>
      <c r="I69" s="700">
        <f>89.91+1.3</f>
        <v>91.21</v>
      </c>
      <c r="J69" s="775"/>
      <c r="K69" s="776"/>
      <c r="L69" s="780"/>
      <c r="M69" s="356" t="str">
        <f>IF(I69&gt;K$66,"EXCESSIVAMENTE ELEVADO",IF(I69&lt;L$66,"INEXEQUÍVEL","VÁLIDO"))</f>
        <v>VÁLIDO</v>
      </c>
      <c r="N69" s="506">
        <f>I69/J66</f>
        <v>1.195256191849037</v>
      </c>
      <c r="O69" s="432" t="s">
        <v>133</v>
      </c>
      <c r="P69" s="766"/>
      <c r="Q69" s="767"/>
      <c r="Y69" s="25"/>
    </row>
    <row r="70" spans="1:25" ht="51" customHeight="1" thickBot="1" x14ac:dyDescent="0.3">
      <c r="A70" s="843"/>
      <c r="B70" s="836"/>
      <c r="C70" s="839"/>
      <c r="D70" s="839"/>
      <c r="E70" s="391" t="s">
        <v>141</v>
      </c>
      <c r="F70" s="365" t="s">
        <v>91</v>
      </c>
      <c r="G70" s="337" t="s">
        <v>142</v>
      </c>
      <c r="H70" s="337" t="s">
        <v>81</v>
      </c>
      <c r="I70" s="399">
        <v>122.59</v>
      </c>
      <c r="J70" s="775"/>
      <c r="K70" s="776"/>
      <c r="L70" s="781"/>
      <c r="M70" s="400" t="str">
        <f>IF(I70&gt;K$66,"EXCESSIVAMENTE ELEVADO",IF(I70&lt;L$66,"INEXEQUÍVEL","VÁLIDO"))</f>
        <v>EXCESSIVAMENTE ELEVADO</v>
      </c>
      <c r="N70" s="375">
        <f>(I70-J66)/J66</f>
        <v>0.60647359454855221</v>
      </c>
      <c r="O70" s="401" t="s">
        <v>94</v>
      </c>
      <c r="P70" s="766"/>
      <c r="Q70" s="767"/>
      <c r="Y70" s="25"/>
    </row>
    <row r="71" spans="1:25" ht="25.9" customHeight="1" x14ac:dyDescent="0.25">
      <c r="A71" s="810"/>
      <c r="B71" s="811"/>
      <c r="C71" s="811"/>
      <c r="D71" s="811"/>
      <c r="E71" s="811"/>
      <c r="F71" s="811"/>
      <c r="G71" s="811"/>
      <c r="H71" s="811"/>
      <c r="I71" s="811"/>
      <c r="J71" s="811"/>
      <c r="K71" s="811"/>
      <c r="L71" s="811"/>
      <c r="M71" s="811"/>
      <c r="N71" s="811"/>
      <c r="O71" s="811"/>
      <c r="P71" s="812"/>
      <c r="Q71" s="402">
        <f>SUM(Q34:Q70)</f>
        <v>10266.459999999999</v>
      </c>
    </row>
    <row r="72" spans="1:25" x14ac:dyDescent="0.25">
      <c r="A72" s="403"/>
      <c r="B72" s="321"/>
      <c r="C72" s="321"/>
      <c r="D72" s="403"/>
      <c r="E72" s="328"/>
      <c r="F72" s="328"/>
      <c r="G72" s="328"/>
      <c r="H72" s="328"/>
      <c r="I72" s="328"/>
      <c r="J72" s="328"/>
      <c r="K72" s="328"/>
      <c r="L72" s="328"/>
      <c r="M72" s="327"/>
      <c r="N72" s="328"/>
      <c r="O72" s="328"/>
      <c r="P72" s="321"/>
      <c r="Q72" s="321"/>
    </row>
    <row r="73" spans="1:25" x14ac:dyDescent="0.25">
      <c r="A73" s="403"/>
      <c r="B73" s="321"/>
      <c r="C73" s="321"/>
      <c r="D73" s="403"/>
      <c r="E73" s="328"/>
      <c r="F73" s="328"/>
      <c r="G73" s="328"/>
      <c r="H73" s="328"/>
      <c r="I73" s="328"/>
      <c r="J73" s="328"/>
      <c r="K73" s="328"/>
      <c r="L73" s="328"/>
      <c r="M73" s="327"/>
      <c r="N73" s="328"/>
      <c r="O73" s="328"/>
      <c r="P73" s="321"/>
      <c r="Q73" s="321"/>
    </row>
    <row r="74" spans="1:25" x14ac:dyDescent="0.25">
      <c r="A74" s="403"/>
      <c r="B74" s="321"/>
      <c r="C74" s="321"/>
      <c r="D74" s="403"/>
      <c r="E74" s="328"/>
      <c r="F74" s="328"/>
      <c r="G74" s="328"/>
      <c r="H74" s="328"/>
      <c r="I74" s="328"/>
      <c r="J74" s="328"/>
      <c r="K74" s="328"/>
      <c r="L74" s="328"/>
      <c r="M74" s="327"/>
      <c r="N74" s="328"/>
      <c r="O74" s="328"/>
      <c r="P74" s="321"/>
      <c r="Q74" s="321"/>
    </row>
    <row r="75" spans="1:25" s="13" customFormat="1" x14ac:dyDescent="0.25">
      <c r="A75" s="322"/>
      <c r="B75" s="404"/>
      <c r="C75" s="322"/>
      <c r="D75" s="322"/>
      <c r="E75" s="405"/>
      <c r="F75" s="405"/>
      <c r="G75" s="406"/>
      <c r="H75" s="322"/>
      <c r="I75" s="322"/>
      <c r="J75" s="322"/>
      <c r="K75" s="328"/>
      <c r="L75" s="328"/>
      <c r="M75" s="327"/>
      <c r="N75" s="328"/>
      <c r="O75" s="328"/>
      <c r="P75" s="321"/>
      <c r="Q75" s="321"/>
      <c r="R75"/>
      <c r="S75"/>
      <c r="T75"/>
      <c r="U75"/>
      <c r="V75"/>
      <c r="W75"/>
      <c r="X75"/>
      <c r="Y75"/>
    </row>
    <row r="76" spans="1:25" s="13" customFormat="1" x14ac:dyDescent="0.25">
      <c r="A76" s="322"/>
      <c r="B76" s="404"/>
      <c r="C76" s="322"/>
      <c r="D76" s="322"/>
      <c r="E76" s="405"/>
      <c r="F76" s="405"/>
      <c r="G76" s="406"/>
      <c r="H76" s="322"/>
      <c r="I76" s="322"/>
      <c r="J76" s="322"/>
      <c r="K76" s="328"/>
      <c r="L76" s="328"/>
      <c r="M76" s="327"/>
      <c r="N76" s="328"/>
      <c r="O76" s="328"/>
      <c r="P76" s="321"/>
      <c r="Q76" s="321"/>
      <c r="R76"/>
      <c r="S76"/>
      <c r="T76"/>
      <c r="U76"/>
      <c r="V76"/>
      <c r="W76"/>
      <c r="X76"/>
      <c r="Y76"/>
    </row>
    <row r="77" spans="1:25" s="13" customFormat="1" x14ac:dyDescent="0.25">
      <c r="A77" s="322"/>
      <c r="B77" s="404"/>
      <c r="C77" s="322"/>
      <c r="D77" s="322"/>
      <c r="E77" s="405"/>
      <c r="F77" s="405"/>
      <c r="G77" s="406"/>
      <c r="H77" s="322"/>
      <c r="I77" s="322"/>
      <c r="J77" s="322"/>
      <c r="K77" s="328"/>
      <c r="L77" s="328"/>
      <c r="M77" s="327"/>
      <c r="N77" s="328"/>
      <c r="O77" s="328"/>
      <c r="P77" s="321"/>
      <c r="Q77" s="321"/>
      <c r="R77"/>
      <c r="S77"/>
      <c r="T77"/>
      <c r="U77"/>
      <c r="V77"/>
      <c r="W77"/>
      <c r="X77"/>
      <c r="Y77"/>
    </row>
    <row r="78" spans="1:25" s="13" customFormat="1" x14ac:dyDescent="0.25">
      <c r="A78" s="322"/>
      <c r="B78" s="404"/>
      <c r="C78" s="322"/>
      <c r="D78" s="322"/>
      <c r="E78" s="405"/>
      <c r="F78" s="405"/>
      <c r="G78" s="406"/>
      <c r="H78" s="322"/>
      <c r="I78" s="322"/>
      <c r="J78" s="322"/>
      <c r="K78" s="328"/>
      <c r="L78" s="328"/>
      <c r="M78" s="327"/>
      <c r="N78" s="328"/>
      <c r="O78" s="328"/>
      <c r="P78" s="321"/>
      <c r="Q78" s="321"/>
      <c r="R78"/>
      <c r="S78"/>
      <c r="T78"/>
      <c r="U78"/>
      <c r="V78"/>
      <c r="W78"/>
      <c r="X78"/>
      <c r="Y78"/>
    </row>
    <row r="79" spans="1:25" x14ac:dyDescent="0.25">
      <c r="A79" s="403"/>
      <c r="B79" s="321"/>
      <c r="C79" s="321"/>
      <c r="D79" s="403"/>
      <c r="E79" s="328"/>
      <c r="F79" s="328"/>
      <c r="G79" s="328"/>
      <c r="H79" s="328"/>
      <c r="I79" s="328"/>
      <c r="J79" s="328"/>
      <c r="K79" s="328"/>
      <c r="L79" s="328"/>
      <c r="M79" s="327"/>
      <c r="N79" s="328"/>
      <c r="O79" s="328"/>
      <c r="P79" s="321"/>
      <c r="Q79" s="321"/>
    </row>
    <row r="80" spans="1:25" x14ac:dyDescent="0.25">
      <c r="A80" s="403"/>
      <c r="B80" s="321"/>
      <c r="C80" s="321"/>
      <c r="D80" s="403"/>
      <c r="E80" s="328"/>
      <c r="F80" s="328"/>
      <c r="G80" s="328"/>
      <c r="H80" s="328"/>
      <c r="I80" s="328"/>
      <c r="J80" s="328"/>
      <c r="K80" s="328"/>
      <c r="L80" s="328"/>
      <c r="M80" s="327"/>
      <c r="N80" s="328"/>
      <c r="O80" s="328"/>
      <c r="P80" s="321"/>
      <c r="Q80" s="321"/>
    </row>
    <row r="81" spans="1:17" x14ac:dyDescent="0.25">
      <c r="A81" s="403"/>
      <c r="B81" s="321"/>
      <c r="C81" s="321"/>
      <c r="D81" s="403"/>
      <c r="E81" s="328"/>
      <c r="F81" s="328"/>
      <c r="G81" s="328"/>
      <c r="H81" s="328"/>
      <c r="I81" s="328"/>
      <c r="J81" s="328"/>
      <c r="K81" s="328"/>
      <c r="L81" s="328"/>
      <c r="M81" s="327"/>
      <c r="N81" s="328"/>
      <c r="O81" s="328"/>
      <c r="P81" s="321"/>
      <c r="Q81" s="321"/>
    </row>
    <row r="82" spans="1:17" x14ac:dyDescent="0.25">
      <c r="A82" s="403"/>
      <c r="B82" s="321"/>
      <c r="C82" s="321"/>
      <c r="D82" s="403"/>
      <c r="E82" s="328"/>
      <c r="F82" s="328"/>
      <c r="G82" s="328"/>
      <c r="H82" s="328"/>
      <c r="I82" s="328"/>
      <c r="J82" s="328"/>
      <c r="K82" s="328"/>
      <c r="L82" s="328"/>
      <c r="M82" s="327"/>
      <c r="N82" s="328"/>
      <c r="O82" s="328"/>
      <c r="P82" s="321"/>
      <c r="Q82" s="321"/>
    </row>
    <row r="83" spans="1:17" x14ac:dyDescent="0.25">
      <c r="A83" s="403"/>
      <c r="B83" s="321"/>
      <c r="C83" s="321"/>
      <c r="D83" s="403"/>
      <c r="E83" s="328"/>
      <c r="F83" s="328"/>
      <c r="G83" s="328"/>
      <c r="H83" s="328"/>
      <c r="I83" s="328"/>
      <c r="J83" s="328"/>
      <c r="K83" s="328"/>
      <c r="L83" s="328"/>
      <c r="M83" s="327"/>
      <c r="N83" s="328"/>
      <c r="O83" s="328"/>
      <c r="P83" s="321"/>
      <c r="Q83" s="321"/>
    </row>
    <row r="84" spans="1:17" x14ac:dyDescent="0.25">
      <c r="A84" s="403"/>
      <c r="B84" s="321"/>
      <c r="C84" s="321"/>
      <c r="D84" s="403"/>
      <c r="E84" s="328"/>
      <c r="F84" s="328"/>
      <c r="G84" s="328"/>
      <c r="H84" s="328"/>
      <c r="I84" s="328"/>
      <c r="J84" s="328"/>
      <c r="K84" s="328"/>
      <c r="L84" s="328"/>
      <c r="M84" s="327"/>
      <c r="N84" s="328"/>
      <c r="O84" s="328"/>
      <c r="P84" s="321"/>
      <c r="Q84" s="321"/>
    </row>
    <row r="85" spans="1:17" x14ac:dyDescent="0.25">
      <c r="A85" s="403"/>
      <c r="B85" s="321"/>
      <c r="C85" s="321"/>
      <c r="D85" s="403"/>
      <c r="E85" s="328"/>
      <c r="F85" s="328"/>
      <c r="G85" s="328"/>
      <c r="H85" s="328"/>
      <c r="I85" s="328"/>
      <c r="J85" s="328"/>
      <c r="K85" s="328"/>
      <c r="L85" s="328"/>
      <c r="M85" s="327"/>
      <c r="N85" s="328"/>
      <c r="O85" s="328"/>
      <c r="P85" s="321"/>
      <c r="Q85" s="321"/>
    </row>
    <row r="86" spans="1:17" x14ac:dyDescent="0.25">
      <c r="A86" s="403"/>
      <c r="B86" s="321"/>
      <c r="C86" s="321"/>
      <c r="D86" s="403"/>
      <c r="E86" s="328"/>
      <c r="F86" s="328"/>
      <c r="G86" s="328"/>
      <c r="H86" s="328"/>
      <c r="I86" s="328"/>
      <c r="J86" s="328"/>
      <c r="K86" s="328"/>
      <c r="L86" s="328"/>
      <c r="M86" s="327"/>
      <c r="N86" s="328"/>
      <c r="O86" s="328"/>
      <c r="P86" s="321"/>
      <c r="Q86" s="321"/>
    </row>
  </sheetData>
  <mergeCells count="87">
    <mergeCell ref="AC5:AK5"/>
    <mergeCell ref="AC6:AK6"/>
    <mergeCell ref="AC7:AK7"/>
    <mergeCell ref="AC8:AK8"/>
    <mergeCell ref="AC9:AK9"/>
    <mergeCell ref="E32:E33"/>
    <mergeCell ref="A8:O8"/>
    <mergeCell ref="A11:P11"/>
    <mergeCell ref="K34:K40"/>
    <mergeCell ref="L34:L40"/>
    <mergeCell ref="A34:A40"/>
    <mergeCell ref="K32:K33"/>
    <mergeCell ref="A32:A33"/>
    <mergeCell ref="B32:B33"/>
    <mergeCell ref="C32:C33"/>
    <mergeCell ref="D32:D33"/>
    <mergeCell ref="D34:D40"/>
    <mergeCell ref="C34:C40"/>
    <mergeCell ref="B34:B40"/>
    <mergeCell ref="M15:T15"/>
    <mergeCell ref="P53:P59"/>
    <mergeCell ref="J41:J45"/>
    <mergeCell ref="J46:J52"/>
    <mergeCell ref="F32:F33"/>
    <mergeCell ref="G32:G33"/>
    <mergeCell ref="I32:I33"/>
    <mergeCell ref="H32:H33"/>
    <mergeCell ref="J34:J40"/>
    <mergeCell ref="K53:K59"/>
    <mergeCell ref="L53:L59"/>
    <mergeCell ref="K41:K45"/>
    <mergeCell ref="L41:L45"/>
    <mergeCell ref="K46:K52"/>
    <mergeCell ref="L46:L52"/>
    <mergeCell ref="A66:A70"/>
    <mergeCell ref="D66:D70"/>
    <mergeCell ref="C66:C70"/>
    <mergeCell ref="A53:A59"/>
    <mergeCell ref="D53:D59"/>
    <mergeCell ref="C53:C59"/>
    <mergeCell ref="B53:B59"/>
    <mergeCell ref="A71:P71"/>
    <mergeCell ref="A41:A45"/>
    <mergeCell ref="B41:B45"/>
    <mergeCell ref="C41:C45"/>
    <mergeCell ref="D41:D45"/>
    <mergeCell ref="A46:A52"/>
    <mergeCell ref="B46:B52"/>
    <mergeCell ref="C46:C52"/>
    <mergeCell ref="D46:D52"/>
    <mergeCell ref="P41:P45"/>
    <mergeCell ref="P60:P65"/>
    <mergeCell ref="B60:B65"/>
    <mergeCell ref="C60:C65"/>
    <mergeCell ref="D60:D65"/>
    <mergeCell ref="A60:A65"/>
    <mergeCell ref="B66:B70"/>
    <mergeCell ref="AC15:AK15"/>
    <mergeCell ref="J53:J59"/>
    <mergeCell ref="Q41:Q45"/>
    <mergeCell ref="P46:P52"/>
    <mergeCell ref="Q46:Q52"/>
    <mergeCell ref="U25:AB25"/>
    <mergeCell ref="U26:AB26"/>
    <mergeCell ref="P32:Q32"/>
    <mergeCell ref="U27:AC28"/>
    <mergeCell ref="N32:O33"/>
    <mergeCell ref="Q34:Q40"/>
    <mergeCell ref="P34:P40"/>
    <mergeCell ref="L32:L33"/>
    <mergeCell ref="M32:M33"/>
    <mergeCell ref="J32:J33"/>
    <mergeCell ref="Q53:Q59"/>
    <mergeCell ref="AC10:AK10"/>
    <mergeCell ref="AC11:AK11"/>
    <mergeCell ref="AC12:AK12"/>
    <mergeCell ref="AC13:AK13"/>
    <mergeCell ref="AC14:AK14"/>
    <mergeCell ref="Q60:Q65"/>
    <mergeCell ref="P66:P70"/>
    <mergeCell ref="Q66:Q70"/>
    <mergeCell ref="K60:K65"/>
    <mergeCell ref="J60:J65"/>
    <mergeCell ref="J66:J70"/>
    <mergeCell ref="K66:K70"/>
    <mergeCell ref="L60:L65"/>
    <mergeCell ref="L66:L70"/>
  </mergeCells>
  <phoneticPr fontId="4" type="noConversion"/>
  <conditionalFormatting sqref="L6:N7 L9:N9 N32:N33 M32:M70">
    <cfRule type="containsText" dxfId="1155" priority="266" operator="containsText" text="Excessivamente elevado">
      <formula>NOT(ISERROR(SEARCH("Excessivamente elevado",L6)))</formula>
    </cfRule>
  </conditionalFormatting>
  <conditionalFormatting sqref="M34:M52">
    <cfRule type="aboveAverage" dxfId="1154" priority="4895" aboveAverage="0"/>
  </conditionalFormatting>
  <conditionalFormatting sqref="M34:M70">
    <cfRule type="containsText" dxfId="1153" priority="669" operator="containsText" text="Válido">
      <formula>NOT(ISERROR(SEARCH("Válido",M34)))</formula>
    </cfRule>
    <cfRule type="cellIs" dxfId="1152" priority="666" operator="greaterThan">
      <formula>"J$25"</formula>
    </cfRule>
    <cfRule type="cellIs" dxfId="1151" priority="664" operator="greaterThan">
      <formula>"J&amp;25"</formula>
    </cfRule>
    <cfRule type="cellIs" dxfId="1150" priority="663" operator="lessThan">
      <formula>"K$25"</formula>
    </cfRule>
    <cfRule type="containsText" priority="668" operator="containsText" text="Excessivamente elevado">
      <formula>NOT(ISERROR(SEARCH("Excessivamente elevado",M34)))</formula>
    </cfRule>
    <cfRule type="containsText" dxfId="1149" priority="670" operator="containsText" text="Inexequível">
      <formula>NOT(ISERROR(SEARCH("Inexequível",M34)))</formula>
    </cfRule>
  </conditionalFormatting>
  <conditionalFormatting sqref="M37:M39">
    <cfRule type="aboveAverage" dxfId="1148" priority="806" aboveAverage="0"/>
  </conditionalFormatting>
  <conditionalFormatting sqref="M41:M45">
    <cfRule type="aboveAverage" dxfId="1147" priority="4866" aboveAverage="0"/>
  </conditionalFormatting>
  <conditionalFormatting sqref="M53:M70">
    <cfRule type="aboveAverage" dxfId="1146" priority="5472" aboveAverage="0"/>
  </conditionalFormatting>
  <conditionalFormatting sqref="N40:N41 N45 N52:N55 N58:N62 N64:N67">
    <cfRule type="containsText" priority="89" operator="containsText" text="Excessivamente elevado">
      <formula>NOT(ISERROR(SEARCH("Excessivamente elevado",N40)))</formula>
    </cfRule>
  </conditionalFormatting>
  <conditionalFormatting sqref="N40:N41">
    <cfRule type="containsText" dxfId="1145" priority="59" operator="containsText" text="Inexequível">
      <formula>NOT(ISERROR(SEARCH("Inexequível",N40)))</formula>
    </cfRule>
    <cfRule type="containsText" dxfId="1144" priority="62" operator="containsText" text="Válido">
      <formula>NOT(ISERROR(SEARCH("Válido",N40)))</formula>
    </cfRule>
    <cfRule type="containsText" dxfId="1143" priority="58" operator="containsText" text="Válido">
      <formula>NOT(ISERROR(SEARCH("Válido",N40)))</formula>
    </cfRule>
    <cfRule type="containsText" dxfId="1142" priority="57" operator="containsText" text="Excessivamente elevado">
      <formula>NOT(ISERROR(SEARCH("Excessivamente elevado",N40)))</formula>
    </cfRule>
    <cfRule type="cellIs" dxfId="1141" priority="56" operator="greaterThan">
      <formula>"J$25"</formula>
    </cfRule>
    <cfRule type="cellIs" dxfId="1140" priority="60" operator="greaterThan">
      <formula>"J$25"</formula>
    </cfRule>
    <cfRule type="aboveAverage" dxfId="1139" priority="55" aboveAverage="0"/>
    <cfRule type="aboveAverage" dxfId="1138" priority="53" aboveAverage="0"/>
    <cfRule type="containsText" dxfId="1137" priority="61" operator="containsText" text="Excessivamente elevado">
      <formula>NOT(ISERROR(SEARCH("Excessivamente elevado",N40)))</formula>
    </cfRule>
    <cfRule type="containsText" dxfId="1136" priority="63" operator="containsText" text="Inexequível">
      <formula>NOT(ISERROR(SEARCH("Inexequível",N40)))</formula>
    </cfRule>
    <cfRule type="aboveAverage" dxfId="1135" priority="54" aboveAverage="0"/>
  </conditionalFormatting>
  <conditionalFormatting sqref="N45 N52:N55 N58:N62 N64:N67">
    <cfRule type="containsText" dxfId="1134" priority="128" operator="containsText" text="Válido">
      <formula>NOT(ISERROR(SEARCH("Válido",N45)))</formula>
    </cfRule>
    <cfRule type="containsText" dxfId="1133" priority="126" operator="containsText" text="Excessivamente elevado">
      <formula>NOT(ISERROR(SEARCH("Excessivamente elevado",N45)))</formula>
    </cfRule>
    <cfRule type="containsText" dxfId="1132" priority="129" operator="containsText" text="Inexequível">
      <formula>NOT(ISERROR(SEARCH("Inexequível",N45)))</formula>
    </cfRule>
  </conditionalFormatting>
  <conditionalFormatting sqref="N45">
    <cfRule type="aboveAverage" dxfId="1131" priority="66" aboveAverage="0"/>
    <cfRule type="aboveAverage" dxfId="1130" priority="64" aboveAverage="0"/>
    <cfRule type="aboveAverage" dxfId="1129" priority="65" aboveAverage="0"/>
    <cfRule type="containsText" dxfId="1128" priority="70" operator="containsText" text="Inexequível">
      <formula>NOT(ISERROR(SEARCH("Inexequível",N45)))</formula>
    </cfRule>
    <cfRule type="containsText" dxfId="1127" priority="69" operator="containsText" text="Válido">
      <formula>NOT(ISERROR(SEARCH("Válido",N45)))</formula>
    </cfRule>
    <cfRule type="containsText" dxfId="1126" priority="68" operator="containsText" text="Excessivamente elevado">
      <formula>NOT(ISERROR(SEARCH("Excessivamente elevado",N45)))</formula>
    </cfRule>
    <cfRule type="cellIs" dxfId="1125" priority="67" operator="greaterThan">
      <formula>"J$25"</formula>
    </cfRule>
  </conditionalFormatting>
  <conditionalFormatting sqref="N52:N53">
    <cfRule type="aboveAverage" dxfId="1124" priority="71" aboveAverage="0"/>
    <cfRule type="aboveAverage" dxfId="1123" priority="73" aboveAverage="0"/>
    <cfRule type="aboveAverage" dxfId="1122" priority="72" aboveAverage="0"/>
  </conditionalFormatting>
  <conditionalFormatting sqref="N52:N55 N58">
    <cfRule type="cellIs" dxfId="1121" priority="90" operator="greaterThan">
      <formula>"J$25"</formula>
    </cfRule>
    <cfRule type="containsText" dxfId="1120" priority="91" operator="containsText" text="Excessivamente elevado">
      <formula>NOT(ISERROR(SEARCH("Excessivamente elevado",N52)))</formula>
    </cfRule>
    <cfRule type="containsText" dxfId="1119" priority="92" operator="containsText" text="Válido">
      <formula>NOT(ISERROR(SEARCH("Válido",N52)))</formula>
    </cfRule>
    <cfRule type="containsText" dxfId="1118" priority="93" operator="containsText" text="Inexequível">
      <formula>NOT(ISERROR(SEARCH("Inexequível",N52)))</formula>
    </cfRule>
  </conditionalFormatting>
  <conditionalFormatting sqref="N52:N55 N58:N62 N45 N64:N67">
    <cfRule type="cellIs" dxfId="1117" priority="125" operator="greaterThan">
      <formula>"J$25"</formula>
    </cfRule>
  </conditionalFormatting>
  <conditionalFormatting sqref="N54:N55">
    <cfRule type="aboveAverage" dxfId="1116" priority="107" aboveAverage="0"/>
    <cfRule type="aboveAverage" dxfId="1115" priority="3587" aboveAverage="0"/>
  </conditionalFormatting>
  <conditionalFormatting sqref="N58 N70">
    <cfRule type="aboveAverage" dxfId="1114" priority="4897" aboveAverage="0"/>
  </conditionalFormatting>
  <conditionalFormatting sqref="N58">
    <cfRule type="aboveAverage" dxfId="1113" priority="96" aboveAverage="0"/>
    <cfRule type="aboveAverage" dxfId="1112" priority="94" aboveAverage="0"/>
  </conditionalFormatting>
  <conditionalFormatting sqref="N58:N59">
    <cfRule type="aboveAverage" dxfId="1111" priority="166" aboveAverage="0"/>
  </conditionalFormatting>
  <conditionalFormatting sqref="N60">
    <cfRule type="aboveAverage" dxfId="1110" priority="26" aboveAverage="0"/>
    <cfRule type="aboveAverage" dxfId="1109" priority="25" aboveAverage="0"/>
    <cfRule type="aboveAverage" dxfId="1108" priority="24" aboveAverage="0"/>
  </conditionalFormatting>
  <conditionalFormatting sqref="N60:N62">
    <cfRule type="containsText" dxfId="1107" priority="29" operator="containsText" text="Válido">
      <formula>NOT(ISERROR(SEARCH("Válido",N60)))</formula>
    </cfRule>
    <cfRule type="cellIs" dxfId="1106" priority="27" operator="greaterThan">
      <formula>"J$25"</formula>
    </cfRule>
    <cfRule type="containsText" dxfId="1105" priority="30" operator="containsText" text="Inexequível">
      <formula>NOT(ISERROR(SEARCH("Inexequível",N60)))</formula>
    </cfRule>
    <cfRule type="containsText" dxfId="1104" priority="28" operator="containsText" text="Excessivamente elevado">
      <formula>NOT(ISERROR(SEARCH("Excessivamente elevado",N60)))</formula>
    </cfRule>
  </conditionalFormatting>
  <conditionalFormatting sqref="N61:N62">
    <cfRule type="aboveAverage" dxfId="1103" priority="35" aboveAverage="0"/>
    <cfRule type="aboveAverage" dxfId="1102" priority="36" aboveAverage="0"/>
  </conditionalFormatting>
  <conditionalFormatting sqref="N64:N65">
    <cfRule type="aboveAverage" dxfId="1101" priority="43" aboveAverage="0"/>
    <cfRule type="aboveAverage" dxfId="1100" priority="44" aboveAverage="0"/>
    <cfRule type="cellIs" dxfId="1099" priority="45" operator="greaterThan">
      <formula>"J$25"</formula>
    </cfRule>
    <cfRule type="containsText" dxfId="1098" priority="46" operator="containsText" text="Excessivamente elevado">
      <formula>NOT(ISERROR(SEARCH("Excessivamente elevado",N64)))</formula>
    </cfRule>
    <cfRule type="containsText" dxfId="1097" priority="47" operator="containsText" text="Válido">
      <formula>NOT(ISERROR(SEARCH("Válido",N64)))</formula>
    </cfRule>
    <cfRule type="containsText" dxfId="1096" priority="48" operator="containsText" text="Inexequível">
      <formula>NOT(ISERROR(SEARCH("Inexequível",N64)))</formula>
    </cfRule>
    <cfRule type="aboveAverage" dxfId="1095" priority="50" aboveAverage="0"/>
    <cfRule type="aboveAverage" dxfId="1094" priority="51" aboveAverage="0"/>
    <cfRule type="aboveAverage" dxfId="1093" priority="52" aboveAverage="0"/>
    <cfRule type="aboveAverage" dxfId="1092" priority="49" aboveAverage="0"/>
    <cfRule type="aboveAverage" dxfId="1091" priority="41" aboveAverage="0"/>
    <cfRule type="aboveAverage" dxfId="1090" priority="42" aboveAverage="0"/>
  </conditionalFormatting>
  <conditionalFormatting sqref="N64:N66">
    <cfRule type="containsText" dxfId="1089" priority="23" operator="containsText" text="Inexequível">
      <formula>NOT(ISERROR(SEARCH("Inexequível",N64)))</formula>
    </cfRule>
    <cfRule type="containsText" dxfId="1088" priority="22" operator="containsText" text="Válido">
      <formula>NOT(ISERROR(SEARCH("Válido",N64)))</formula>
    </cfRule>
    <cfRule type="containsText" dxfId="1087" priority="21" operator="containsText" text="Excessivamente elevado">
      <formula>NOT(ISERROR(SEARCH("Excessivamente elevado",N64)))</formula>
    </cfRule>
    <cfRule type="cellIs" dxfId="1086" priority="20" operator="greaterThan">
      <formula>"J$25"</formula>
    </cfRule>
  </conditionalFormatting>
  <conditionalFormatting sqref="N66">
    <cfRule type="aboveAverage" dxfId="1085" priority="19" aboveAverage="0"/>
    <cfRule type="aboveAverage" dxfId="1084" priority="18" aboveAverage="0"/>
    <cfRule type="aboveAverage" dxfId="1083" priority="17" aboveAverage="0"/>
  </conditionalFormatting>
  <conditionalFormatting sqref="N67">
    <cfRule type="containsText" dxfId="1082" priority="3" operator="containsText" text="Válido">
      <formula>NOT(ISERROR(SEARCH("Válido",N67)))</formula>
    </cfRule>
    <cfRule type="containsText" dxfId="1081" priority="2" operator="containsText" text="Excessivamente elevado">
      <formula>NOT(ISERROR(SEARCH("Excessivamente elevado",N67)))</formula>
    </cfRule>
    <cfRule type="aboveAverage" dxfId="1080" priority="14" aboveAverage="0"/>
    <cfRule type="containsText" dxfId="1079" priority="12" operator="containsText" text="Inexequível">
      <formula>NOT(ISERROR(SEARCH("Inexequível",N67)))</formula>
    </cfRule>
    <cfRule type="containsText" dxfId="1078" priority="11" operator="containsText" text="Válido">
      <formula>NOT(ISERROR(SEARCH("Válido",N67)))</formula>
    </cfRule>
    <cfRule type="containsText" dxfId="1077" priority="10" operator="containsText" text="Excessivamente elevado">
      <formula>NOT(ISERROR(SEARCH("Excessivamente elevado",N67)))</formula>
    </cfRule>
    <cfRule type="cellIs" dxfId="1076" priority="9" operator="greaterThan">
      <formula>"J$25"</formula>
    </cfRule>
    <cfRule type="aboveAverage" dxfId="1075" priority="8" aboveAverage="0"/>
    <cfRule type="aboveAverage" dxfId="1074" priority="7" aboveAverage="0"/>
    <cfRule type="aboveAverage" dxfId="1073" priority="6" aboveAverage="0"/>
    <cfRule type="aboveAverage" dxfId="1072" priority="5" aboveAverage="0"/>
    <cfRule type="containsText" dxfId="1071" priority="4" operator="containsText" text="Inexequível">
      <formula>NOT(ISERROR(SEARCH("Inexequível",N67)))</formula>
    </cfRule>
    <cfRule type="cellIs" dxfId="1070" priority="1" operator="greaterThan">
      <formula>"J$25"</formula>
    </cfRule>
    <cfRule type="aboveAverage" dxfId="1069" priority="16" aboveAverage="0"/>
    <cfRule type="aboveAverage" dxfId="1068" priority="15" aboveAverage="0"/>
    <cfRule type="aboveAverage" dxfId="1067" priority="13" aboveAverage="0"/>
  </conditionalFormatting>
  <conditionalFormatting sqref="N70 N45 N52:N55 N58:N62 N64:N67 N40:N41">
    <cfRule type="cellIs" dxfId="1066" priority="421" operator="greaterThan">
      <formula>"J&amp;25"</formula>
    </cfRule>
  </conditionalFormatting>
  <conditionalFormatting sqref="N70 N58:N62 N45 N52:N55 N64:N67 N40:N41">
    <cfRule type="cellIs" dxfId="1065" priority="420" operator="lessThan">
      <formula>"K$25"</formula>
    </cfRule>
  </conditionalFormatting>
  <conditionalFormatting sqref="N70">
    <cfRule type="containsText" priority="81" operator="containsText" text="Excessivamente elevado">
      <formula>NOT(ISERROR(SEARCH("Excessivamente elevado",N70)))</formula>
    </cfRule>
    <cfRule type="cellIs" dxfId="1064" priority="178" operator="greaterThan">
      <formula>"J$25"</formula>
    </cfRule>
    <cfRule type="containsText" dxfId="1063" priority="77" operator="containsText" text="Excessivamente elevado">
      <formula>NOT(ISERROR(SEARCH("Excessivamente elevado",N70)))</formula>
    </cfRule>
    <cfRule type="containsText" dxfId="1062" priority="181" operator="containsText" text="Válido">
      <formula>NOT(ISERROR(SEARCH("Válido",N70)))</formula>
    </cfRule>
    <cfRule type="containsText" dxfId="1061" priority="182" operator="containsText" text="Inexequível">
      <formula>NOT(ISERROR(SEARCH("Inexequível",N70)))</formula>
    </cfRule>
    <cfRule type="containsText" dxfId="1060" priority="78" operator="containsText" text="Válido">
      <formula>NOT(ISERROR(SEARCH("Válido",N70)))</formula>
    </cfRule>
    <cfRule type="containsText" dxfId="1059" priority="79" operator="containsText" text="Inexequível">
      <formula>NOT(ISERROR(SEARCH("Inexequível",N70)))</formula>
    </cfRule>
    <cfRule type="aboveAverage" dxfId="1058" priority="80" aboveAverage="0"/>
    <cfRule type="cellIs" dxfId="1057" priority="74" operator="lessThan">
      <formula>"K$25"</formula>
    </cfRule>
    <cfRule type="cellIs" dxfId="1056" priority="75" operator="greaterThan">
      <formula>"J&amp;25"</formula>
    </cfRule>
    <cfRule type="cellIs" dxfId="1055" priority="76" operator="greaterThan">
      <formula>"J$25"</formula>
    </cfRule>
    <cfRule type="containsText" dxfId="1054" priority="179" operator="containsText" text="Excessivamente elevado">
      <formula>NOT(ISERROR(SEARCH("Excessivamente elevado",N70)))</formula>
    </cfRule>
  </conditionalFormatting>
  <conditionalFormatting sqref="Q14:S14">
    <cfRule type="containsText" dxfId="1053" priority="265" operator="containsText" text="Excessivamente elevado">
      <formula>NOT(ISERROR(SEARCH("Excessivamente elevado",Q14)))</formula>
    </cfRule>
  </conditionalFormatting>
  <hyperlinks>
    <hyperlink ref="E52" r:id="rId1" xr:uid="{2D540A4B-D1D7-48BD-867C-CB2B517E8C80}"/>
    <hyperlink ref="E65" r:id="rId2" xr:uid="{4770EF56-7941-4495-9DBC-C1E26B163A10}"/>
    <hyperlink ref="E45" r:id="rId3" xr:uid="{B1D138F8-8683-4787-8C09-4CF8051BE7A9}"/>
    <hyperlink ref="E59" r:id="rId4" xr:uid="{0D64EF55-47D9-40D9-9739-57FB29279379}"/>
    <hyperlink ref="E57" r:id="rId5" display="https://www.amazon.com.br/gp/product/B08N59W3FQ/ref=ox_sc_act_image_1?smid=AWPEOCM6YB5LF&amp;psc=1" xr:uid="{D2B4B8F8-DA70-4224-A51D-E828675B175A}"/>
    <hyperlink ref="E58" r:id="rId6" xr:uid="{3E401BA0-8E5C-45E1-BA88-F7572731C39F}"/>
    <hyperlink ref="E51" r:id="rId7" xr:uid="{EB1398E9-949B-4FFE-8A96-00D21923B6AA}"/>
    <hyperlink ref="E64" r:id="rId8" display="https://www.casasbahia.com.br/limpador-desincrustante-para-louca-sanitaria-500ml-togmax-1545639736/p/1545639736?utm_medium=Cpc&amp;utm_source=google_freelisting&amp;IdSku=1545639736&amp;idLojista=12231&amp;tipoLojista=3PAcesso%20em%2028/02/2023" xr:uid="{DD75D17C-9A4C-453C-B708-08F18EB572D7}"/>
    <hyperlink ref="E63" r:id="rId9" xr:uid="{43ED293E-5B44-4467-BCB5-D986A3F7248C}"/>
    <hyperlink ref="E69" r:id="rId10" xr:uid="{68D22B3E-9418-45A9-B8C1-C42842DCBEFB}"/>
  </hyperlinks>
  <pageMargins left="0.23622047244094491" right="0.23622047244094491" top="0.74803149606299213" bottom="0.74803149606299213" header="0.31496062992125984" footer="0.31496062992125984"/>
  <pageSetup paperSize="9" scale="65" fitToHeight="0" orientation="landscape"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EA9DB"/>
  </sheetPr>
  <dimension ref="A1:AI103"/>
  <sheetViews>
    <sheetView showGridLines="0" zoomScale="85" zoomScaleNormal="85" workbookViewId="0">
      <selection activeCell="A28" sqref="A28:A31"/>
    </sheetView>
  </sheetViews>
  <sheetFormatPr defaultColWidth="9.140625" defaultRowHeight="15" x14ac:dyDescent="0.25"/>
  <cols>
    <col min="1" max="1" width="6.140625" style="20" customWidth="1"/>
    <col min="2" max="2" width="29.28515625" customWidth="1"/>
    <col min="3" max="3" width="8.28515625" customWidth="1"/>
    <col min="4" max="4" width="11.5703125" style="20" customWidth="1"/>
    <col min="5" max="5" width="32.28515625" style="13" customWidth="1"/>
    <col min="6" max="6" width="14.7109375" style="13" customWidth="1"/>
    <col min="7" max="7" width="30.85546875" style="13" customWidth="1"/>
    <col min="8" max="8" width="7.85546875" style="13" customWidth="1"/>
    <col min="9" max="9" width="13.85546875" style="13" customWidth="1"/>
    <col min="10" max="10" width="12.42578125" style="13" customWidth="1"/>
    <col min="11" max="11" width="12.140625" style="13" customWidth="1"/>
    <col min="12" max="12" width="11.85546875" style="13" customWidth="1"/>
    <col min="13" max="13" width="12.7109375" style="13" customWidth="1"/>
    <col min="14" max="14" width="11.28515625" style="13" customWidth="1"/>
    <col min="15" max="15" width="14.42578125" style="13" customWidth="1"/>
    <col min="16" max="16" width="15.7109375" customWidth="1"/>
    <col min="17" max="17" width="17.140625" customWidth="1"/>
    <col min="19" max="19" width="13.42578125" customWidth="1"/>
    <col min="20" max="20" width="9.28515625" bestFit="1" customWidth="1"/>
    <col min="22" max="22" width="12.5703125" bestFit="1" customWidth="1"/>
    <col min="25" max="25" width="10.5703125" bestFit="1" customWidth="1"/>
    <col min="28" max="28" width="58.5703125" customWidth="1"/>
    <col min="29" max="29" width="28.140625" customWidth="1"/>
  </cols>
  <sheetData>
    <row r="1" spans="1:35" ht="18.75" x14ac:dyDescent="0.3">
      <c r="A1" s="872" t="s">
        <v>22</v>
      </c>
      <c r="B1" s="872"/>
      <c r="C1" s="872"/>
      <c r="D1" s="872"/>
      <c r="E1" s="872"/>
      <c r="F1" s="872"/>
      <c r="G1" s="872"/>
      <c r="H1" s="872"/>
      <c r="I1" s="872"/>
      <c r="J1" s="872"/>
      <c r="K1" s="872"/>
      <c r="L1" s="872"/>
      <c r="M1" s="872"/>
      <c r="N1" s="872"/>
      <c r="O1" s="872"/>
      <c r="P1" s="872"/>
      <c r="T1" s="74"/>
      <c r="U1" s="74"/>
      <c r="V1" s="74"/>
      <c r="W1" s="74"/>
      <c r="X1" s="74"/>
      <c r="Y1" s="74"/>
      <c r="Z1" s="74"/>
      <c r="AA1" s="74"/>
      <c r="AB1" s="74"/>
      <c r="AC1" s="74"/>
      <c r="AD1" s="74"/>
      <c r="AE1" s="74"/>
    </row>
    <row r="2" spans="1:35" ht="19.5" x14ac:dyDescent="0.3">
      <c r="A2" s="77"/>
      <c r="B2" s="77"/>
      <c r="C2" s="77"/>
      <c r="D2" s="77"/>
      <c r="E2" s="77"/>
      <c r="F2" s="77"/>
      <c r="G2" s="77"/>
      <c r="H2" s="77"/>
      <c r="I2" s="77"/>
      <c r="J2" s="77"/>
      <c r="K2" s="77"/>
      <c r="L2" s="77"/>
      <c r="M2" s="86"/>
      <c r="N2" s="77"/>
      <c r="O2" s="77"/>
      <c r="P2" s="77"/>
      <c r="T2" s="74"/>
      <c r="U2" s="74"/>
      <c r="V2" s="112" t="s">
        <v>0</v>
      </c>
      <c r="W2" s="113"/>
      <c r="X2" s="113"/>
      <c r="Y2" s="113"/>
      <c r="Z2" s="113"/>
      <c r="AA2" s="113"/>
      <c r="AB2" s="113" t="s">
        <v>1</v>
      </c>
      <c r="AC2" s="113" t="s">
        <v>1</v>
      </c>
      <c r="AD2" s="113" t="s">
        <v>1</v>
      </c>
      <c r="AE2" s="113" t="s">
        <v>1</v>
      </c>
      <c r="AF2" s="113" t="s">
        <v>1</v>
      </c>
      <c r="AG2" s="113" t="s">
        <v>1</v>
      </c>
      <c r="AH2" s="114" t="s">
        <v>1</v>
      </c>
      <c r="AI2" s="115" t="s">
        <v>1</v>
      </c>
    </row>
    <row r="3" spans="1:35" ht="19.5" x14ac:dyDescent="0.3">
      <c r="A3" s="79" t="s">
        <v>27</v>
      </c>
      <c r="B3" s="80"/>
      <c r="C3" s="80"/>
      <c r="D3" s="81"/>
      <c r="E3" s="82"/>
      <c r="F3" s="78"/>
      <c r="G3" s="78"/>
      <c r="H3" s="78"/>
      <c r="I3" s="78"/>
      <c r="J3" s="78"/>
      <c r="K3" s="78"/>
      <c r="L3" s="78"/>
      <c r="M3" s="87"/>
      <c r="N3" s="78"/>
      <c r="O3" s="78"/>
      <c r="P3" s="78"/>
      <c r="T3" s="74"/>
      <c r="U3" s="74"/>
      <c r="V3" s="116" t="s">
        <v>1</v>
      </c>
      <c r="W3" s="107" t="s">
        <v>1</v>
      </c>
      <c r="X3" s="107" t="s">
        <v>1</v>
      </c>
      <c r="Y3" s="107" t="s">
        <v>1</v>
      </c>
      <c r="Z3" s="107" t="s">
        <v>1</v>
      </c>
      <c r="AA3" s="107" t="s">
        <v>1</v>
      </c>
      <c r="AB3" s="107" t="s">
        <v>1</v>
      </c>
      <c r="AC3" s="107" t="s">
        <v>1</v>
      </c>
      <c r="AD3" s="107" t="s">
        <v>1</v>
      </c>
      <c r="AE3" s="107" t="s">
        <v>1</v>
      </c>
      <c r="AF3" s="107" t="s">
        <v>1</v>
      </c>
      <c r="AG3" s="107" t="s">
        <v>1</v>
      </c>
      <c r="AH3" s="108" t="s">
        <v>1</v>
      </c>
      <c r="AI3" s="117" t="s">
        <v>1</v>
      </c>
    </row>
    <row r="4" spans="1:35" ht="18.75" x14ac:dyDescent="0.3">
      <c r="A4" s="78"/>
      <c r="B4" s="78"/>
      <c r="C4" s="78"/>
      <c r="D4" s="78"/>
      <c r="E4" s="78"/>
      <c r="F4" s="78"/>
      <c r="G4" s="78"/>
      <c r="H4" s="78"/>
      <c r="I4" s="78"/>
      <c r="J4" s="78"/>
      <c r="K4" s="78"/>
      <c r="L4" s="78"/>
      <c r="M4" s="87"/>
      <c r="N4" s="78"/>
      <c r="O4" s="78"/>
      <c r="P4" s="78"/>
      <c r="T4" s="74"/>
      <c r="U4" s="74"/>
      <c r="V4" s="959" t="s">
        <v>2</v>
      </c>
      <c r="W4" s="960"/>
      <c r="X4" s="960"/>
      <c r="Y4" s="960"/>
      <c r="Z4" s="960"/>
      <c r="AA4" s="960"/>
      <c r="AB4" s="960"/>
      <c r="AC4" s="960"/>
      <c r="AD4" s="960"/>
      <c r="AE4" s="118" t="s">
        <v>1</v>
      </c>
      <c r="AF4" s="119" t="s">
        <v>3</v>
      </c>
      <c r="AG4" s="119"/>
      <c r="AH4" s="118" t="s">
        <v>1</v>
      </c>
      <c r="AI4" s="120" t="s">
        <v>1</v>
      </c>
    </row>
    <row r="5" spans="1:35" ht="15.75" thickBot="1" x14ac:dyDescent="0.3">
      <c r="A5" s="76"/>
      <c r="M5" s="58"/>
      <c r="T5" s="74"/>
      <c r="U5" s="74"/>
      <c r="V5" s="121" t="s">
        <v>4</v>
      </c>
      <c r="W5" s="118" t="s">
        <v>5</v>
      </c>
      <c r="X5" s="118"/>
      <c r="Y5" s="118"/>
      <c r="Z5" s="118" t="s">
        <v>1</v>
      </c>
      <c r="AA5" s="118" t="s">
        <v>1</v>
      </c>
      <c r="AB5" s="118" t="s">
        <v>1</v>
      </c>
      <c r="AC5" s="118" t="s">
        <v>1</v>
      </c>
      <c r="AD5" s="118" t="s">
        <v>1</v>
      </c>
      <c r="AE5" s="118" t="s">
        <v>1</v>
      </c>
      <c r="AF5" s="109" t="s">
        <v>6</v>
      </c>
      <c r="AG5" s="118" t="s">
        <v>1</v>
      </c>
      <c r="AH5" s="118" t="s">
        <v>1</v>
      </c>
      <c r="AI5" s="120" t="s">
        <v>1</v>
      </c>
    </row>
    <row r="6" spans="1:35" x14ac:dyDescent="0.25">
      <c r="A6" s="239" t="s">
        <v>143</v>
      </c>
      <c r="B6" s="240"/>
      <c r="C6" s="239" t="s">
        <v>144</v>
      </c>
      <c r="D6" s="221"/>
      <c r="E6" s="239" t="s">
        <v>145</v>
      </c>
      <c r="F6" s="240"/>
      <c r="G6" s="239" t="s">
        <v>146</v>
      </c>
      <c r="H6" s="221"/>
      <c r="I6" s="239" t="s">
        <v>147</v>
      </c>
      <c r="J6" s="221"/>
      <c r="K6" s="239" t="s">
        <v>148</v>
      </c>
      <c r="L6" s="221"/>
      <c r="M6" s="281"/>
      <c r="N6" s="281"/>
      <c r="O6" s="281"/>
      <c r="P6" s="281"/>
      <c r="Q6" s="281"/>
      <c r="R6" s="281"/>
      <c r="S6" s="281"/>
      <c r="T6" s="74"/>
      <c r="U6" s="74"/>
      <c r="V6" s="121" t="s">
        <v>8</v>
      </c>
      <c r="W6" s="118" t="s">
        <v>9</v>
      </c>
      <c r="X6" s="118"/>
      <c r="Y6" s="118"/>
      <c r="Z6" s="118"/>
      <c r="AA6" s="118" t="s">
        <v>1</v>
      </c>
      <c r="AB6" s="118" t="s">
        <v>1</v>
      </c>
      <c r="AC6" s="118" t="s">
        <v>1</v>
      </c>
      <c r="AD6" s="118" t="s">
        <v>1</v>
      </c>
      <c r="AE6" s="118" t="s">
        <v>1</v>
      </c>
      <c r="AF6" s="110" t="s">
        <v>6</v>
      </c>
      <c r="AG6" s="118" t="s">
        <v>1</v>
      </c>
      <c r="AH6" s="118" t="s">
        <v>1</v>
      </c>
      <c r="AI6" s="120" t="s">
        <v>1</v>
      </c>
    </row>
    <row r="7" spans="1:35" ht="15.75" customHeight="1" x14ac:dyDescent="0.25">
      <c r="A7" s="211" t="s">
        <v>49</v>
      </c>
      <c r="B7" s="215">
        <f>AVERAGE(I28:I31)</f>
        <v>133.51749999999998</v>
      </c>
      <c r="C7" s="211" t="s">
        <v>49</v>
      </c>
      <c r="D7" s="215">
        <f>AVERAGE(I41:I43)</f>
        <v>49.53</v>
      </c>
      <c r="E7" s="211" t="s">
        <v>49</v>
      </c>
      <c r="F7" s="215">
        <f>AVERAGE(I52:I55)</f>
        <v>57.727499999999999</v>
      </c>
      <c r="G7" s="211" t="s">
        <v>49</v>
      </c>
      <c r="H7" s="215">
        <f>AVERAGE(I66:I68)</f>
        <v>39.50333333333333</v>
      </c>
      <c r="I7" s="211" t="s">
        <v>49</v>
      </c>
      <c r="J7" s="215">
        <f>AVERAGE(I82:I84)</f>
        <v>7.97</v>
      </c>
      <c r="K7" s="211" t="s">
        <v>49</v>
      </c>
      <c r="L7" s="215">
        <f>AVERAGE(I92:I94)</f>
        <v>59.580000000000005</v>
      </c>
      <c r="M7" s="281"/>
      <c r="N7" s="281"/>
      <c r="O7" s="281"/>
      <c r="P7" s="281"/>
      <c r="Q7" s="281"/>
      <c r="R7" s="281"/>
      <c r="S7" s="281"/>
      <c r="T7" s="74"/>
      <c r="U7" s="74"/>
      <c r="V7" s="121" t="s">
        <v>11</v>
      </c>
      <c r="W7" s="118" t="s">
        <v>12</v>
      </c>
      <c r="X7" s="118"/>
      <c r="Y7" s="118"/>
      <c r="Z7" s="118" t="s">
        <v>1</v>
      </c>
      <c r="AA7" s="118" t="s">
        <v>1</v>
      </c>
      <c r="AB7" s="118" t="s">
        <v>1</v>
      </c>
      <c r="AC7" s="118" t="s">
        <v>1</v>
      </c>
      <c r="AD7" s="118" t="s">
        <v>1</v>
      </c>
      <c r="AE7" s="118" t="s">
        <v>1</v>
      </c>
      <c r="AF7" s="110" t="s">
        <v>6</v>
      </c>
      <c r="AG7" s="118" t="s">
        <v>1</v>
      </c>
      <c r="AH7" s="118" t="s">
        <v>1</v>
      </c>
      <c r="AI7" s="120" t="s">
        <v>1</v>
      </c>
    </row>
    <row r="8" spans="1:35" x14ac:dyDescent="0.25">
      <c r="A8" s="211" t="s">
        <v>42</v>
      </c>
      <c r="B8" s="215">
        <f>_xlfn.STDEV.S(I28:I31)</f>
        <v>23.042963314932692</v>
      </c>
      <c r="C8" s="211" t="s">
        <v>42</v>
      </c>
      <c r="D8" s="215">
        <f>_xlfn.STDEV.S(I41:I43)</f>
        <v>8.7702736559356858</v>
      </c>
      <c r="E8" s="211" t="s">
        <v>42</v>
      </c>
      <c r="F8" s="215">
        <f>_xlfn.STDEV.S(I52:I55)</f>
        <v>9.2976569629128232</v>
      </c>
      <c r="G8" s="211" t="s">
        <v>42</v>
      </c>
      <c r="H8" s="215">
        <f>_xlfn.STDEV.S(I66:I68)</f>
        <v>9.4647785675806269</v>
      </c>
      <c r="I8" s="211" t="s">
        <v>42</v>
      </c>
      <c r="J8" s="215">
        <f>_xlfn.STDEV.S(I82:I84)</f>
        <v>1.7064290199126411</v>
      </c>
      <c r="K8" s="211" t="s">
        <v>42</v>
      </c>
      <c r="L8" s="215">
        <f>_xlfn.STDEV.S(I92:I94)</f>
        <v>15.786674760696103</v>
      </c>
      <c r="M8" s="281"/>
      <c r="N8" s="281"/>
      <c r="O8" s="281"/>
      <c r="P8" s="281"/>
      <c r="Q8" s="281"/>
      <c r="R8" s="281"/>
      <c r="S8" s="281"/>
      <c r="T8" s="74"/>
      <c r="U8" s="74"/>
      <c r="V8" s="121" t="s">
        <v>14</v>
      </c>
      <c r="W8" s="118" t="s">
        <v>15</v>
      </c>
      <c r="X8" s="118"/>
      <c r="Y8" s="118"/>
      <c r="Z8" s="118" t="s">
        <v>1</v>
      </c>
      <c r="AA8" s="118" t="s">
        <v>1</v>
      </c>
      <c r="AB8" s="118" t="s">
        <v>1</v>
      </c>
      <c r="AC8" s="118" t="s">
        <v>1</v>
      </c>
      <c r="AD8" s="118" t="s">
        <v>1</v>
      </c>
      <c r="AE8" s="118" t="s">
        <v>1</v>
      </c>
      <c r="AF8" s="110" t="s">
        <v>6</v>
      </c>
      <c r="AG8" s="118" t="s">
        <v>1</v>
      </c>
      <c r="AH8" s="118" t="s">
        <v>1</v>
      </c>
      <c r="AI8" s="120" t="s">
        <v>1</v>
      </c>
    </row>
    <row r="9" spans="1:35" x14ac:dyDescent="0.25">
      <c r="A9" s="211" t="s">
        <v>44</v>
      </c>
      <c r="B9" s="217">
        <f>(B8/B7)*100</f>
        <v>17.258384342825991</v>
      </c>
      <c r="C9" s="211" t="s">
        <v>44</v>
      </c>
      <c r="D9" s="217">
        <f>(D8/D7)*100</f>
        <v>17.706993046508551</v>
      </c>
      <c r="E9" s="211" t="s">
        <v>44</v>
      </c>
      <c r="F9" s="217">
        <f>(F8/F7)*100</f>
        <v>16.106114006171797</v>
      </c>
      <c r="G9" s="211" t="s">
        <v>44</v>
      </c>
      <c r="H9" s="217">
        <f>(H8/H7)*100</f>
        <v>23.959442834142166</v>
      </c>
      <c r="I9" s="211" t="s">
        <v>44</v>
      </c>
      <c r="J9" s="217">
        <f>(J8/J7)*100</f>
        <v>21.410652696519964</v>
      </c>
      <c r="K9" s="211" t="s">
        <v>44</v>
      </c>
      <c r="L9" s="217">
        <f>(L8/L7)*100</f>
        <v>26.496600806807823</v>
      </c>
      <c r="M9" s="281"/>
      <c r="N9" s="281"/>
      <c r="O9" s="281"/>
      <c r="P9" s="281"/>
      <c r="Q9" s="281"/>
      <c r="R9" s="281"/>
      <c r="S9" s="281"/>
      <c r="T9" s="74"/>
      <c r="U9" s="74"/>
      <c r="V9" s="121" t="s">
        <v>17</v>
      </c>
      <c r="W9" s="118" t="s">
        <v>18</v>
      </c>
      <c r="X9" s="118"/>
      <c r="Y9" s="118"/>
      <c r="Z9" s="118"/>
      <c r="AA9" s="118"/>
      <c r="AB9" s="118" t="s">
        <v>1</v>
      </c>
      <c r="AC9" s="118" t="s">
        <v>1</v>
      </c>
      <c r="AD9" s="118" t="s">
        <v>1</v>
      </c>
      <c r="AE9" s="118" t="s">
        <v>1</v>
      </c>
      <c r="AF9" s="110" t="s">
        <v>19</v>
      </c>
      <c r="AG9" s="118" t="s">
        <v>1</v>
      </c>
      <c r="AH9" s="118" t="s">
        <v>1</v>
      </c>
      <c r="AI9" s="120" t="s">
        <v>1</v>
      </c>
    </row>
    <row r="10" spans="1:35" x14ac:dyDescent="0.25">
      <c r="A10" s="211" t="s">
        <v>47</v>
      </c>
      <c r="B10" s="158" t="str">
        <f>IF(B9&gt;25,"Mediana","Média")</f>
        <v>Média</v>
      </c>
      <c r="C10" s="211" t="s">
        <v>47</v>
      </c>
      <c r="D10" s="158" t="str">
        <f>IF(D9&gt;25,"Mediana","Média")</f>
        <v>Média</v>
      </c>
      <c r="E10" s="211" t="s">
        <v>47</v>
      </c>
      <c r="F10" s="158" t="str">
        <f>IF(F9&gt;25,"Mediana","Média")</f>
        <v>Média</v>
      </c>
      <c r="G10" s="211" t="s">
        <v>47</v>
      </c>
      <c r="H10" s="158" t="str">
        <f>IF(H9&gt;25,"Mediana","Média")</f>
        <v>Média</v>
      </c>
      <c r="I10" s="211" t="s">
        <v>47</v>
      </c>
      <c r="J10" s="158" t="str">
        <f>IF(J9&gt;25,"Mediana","Média")</f>
        <v>Média</v>
      </c>
      <c r="K10" s="211" t="s">
        <v>47</v>
      </c>
      <c r="L10" s="665" t="str">
        <f>IF(L9&gt;25,"Mediana","Média")</f>
        <v>Mediana</v>
      </c>
      <c r="M10" s="281"/>
      <c r="N10" s="281"/>
      <c r="O10" s="281"/>
      <c r="P10" s="281"/>
      <c r="Q10" s="281"/>
      <c r="R10" s="281"/>
      <c r="S10" s="281"/>
      <c r="T10" s="74"/>
      <c r="U10" s="74"/>
      <c r="V10" s="121" t="s">
        <v>20</v>
      </c>
      <c r="W10" s="118" t="s">
        <v>21</v>
      </c>
      <c r="X10" s="118"/>
      <c r="Y10" s="118"/>
      <c r="Z10" s="118"/>
      <c r="AA10" s="118"/>
      <c r="AB10" s="118" t="s">
        <v>1</v>
      </c>
      <c r="AC10" s="118" t="s">
        <v>1</v>
      </c>
      <c r="AD10" s="118" t="s">
        <v>1</v>
      </c>
      <c r="AE10" s="118" t="s">
        <v>1</v>
      </c>
      <c r="AF10" s="110" t="s">
        <v>19</v>
      </c>
      <c r="AG10" s="118" t="s">
        <v>1</v>
      </c>
      <c r="AH10" s="118" t="s">
        <v>1</v>
      </c>
      <c r="AI10" s="120" t="s">
        <v>1</v>
      </c>
    </row>
    <row r="11" spans="1:35" x14ac:dyDescent="0.25">
      <c r="A11" s="211" t="s">
        <v>51</v>
      </c>
      <c r="B11" s="215">
        <f>MIN(I28:I31)</f>
        <v>110.16</v>
      </c>
      <c r="C11" s="211" t="s">
        <v>51</v>
      </c>
      <c r="D11" s="215">
        <f>MIN(I39:I45)</f>
        <v>21.42</v>
      </c>
      <c r="E11" s="211" t="s">
        <v>51</v>
      </c>
      <c r="F11" s="215">
        <f>MIN(I51:I55)</f>
        <v>35.96</v>
      </c>
      <c r="G11" s="211" t="s">
        <v>51</v>
      </c>
      <c r="H11" s="215">
        <f>MIN(I63:I70)</f>
        <v>17.53</v>
      </c>
      <c r="I11" s="211" t="s">
        <v>51</v>
      </c>
      <c r="J11" s="215">
        <f>MIN(I81:I84)</f>
        <v>5.45</v>
      </c>
      <c r="K11" s="211" t="s">
        <v>51</v>
      </c>
      <c r="L11" s="215">
        <f>MIN(I91:I92)</f>
        <v>30.34</v>
      </c>
      <c r="M11" s="281"/>
      <c r="N11" s="281"/>
      <c r="O11" s="281"/>
      <c r="P11" s="281"/>
      <c r="Q11" s="281"/>
      <c r="R11" s="281"/>
      <c r="S11" s="281"/>
      <c r="T11" s="74"/>
      <c r="U11" s="74"/>
      <c r="V11" s="121" t="s">
        <v>23</v>
      </c>
      <c r="W11" s="118" t="s">
        <v>24</v>
      </c>
      <c r="X11" s="118"/>
      <c r="Y11" s="118"/>
      <c r="Z11" s="118"/>
      <c r="AA11" s="118"/>
      <c r="AB11" s="118"/>
      <c r="AC11" s="118" t="s">
        <v>1</v>
      </c>
      <c r="AD11" s="118" t="s">
        <v>1</v>
      </c>
      <c r="AE11" s="118" t="s">
        <v>1</v>
      </c>
      <c r="AF11" s="110" t="s">
        <v>6</v>
      </c>
      <c r="AG11" s="111"/>
      <c r="AH11" s="118"/>
      <c r="AI11" s="120"/>
    </row>
    <row r="12" spans="1:35" ht="15.75" thickBot="1" x14ac:dyDescent="0.3">
      <c r="A12" s="218"/>
      <c r="B12" s="219"/>
      <c r="C12" s="218"/>
      <c r="D12" s="219"/>
      <c r="E12" s="218"/>
      <c r="F12" s="219"/>
      <c r="G12" s="218"/>
      <c r="H12" s="219"/>
      <c r="I12" s="218"/>
      <c r="J12" s="219"/>
      <c r="K12" s="218"/>
      <c r="L12" s="219"/>
      <c r="M12" s="281"/>
      <c r="N12" s="281"/>
      <c r="O12" s="281"/>
      <c r="P12" s="281"/>
      <c r="Q12" s="281"/>
      <c r="R12" s="281"/>
      <c r="S12" s="281"/>
      <c r="T12" s="74"/>
      <c r="U12" s="74"/>
      <c r="V12" s="121" t="s">
        <v>25</v>
      </c>
      <c r="W12" s="118" t="s">
        <v>26</v>
      </c>
      <c r="X12" s="118"/>
      <c r="Y12" s="118"/>
      <c r="Z12" s="118" t="s">
        <v>1</v>
      </c>
      <c r="AA12" s="118" t="s">
        <v>1</v>
      </c>
      <c r="AB12" s="118" t="s">
        <v>1</v>
      </c>
      <c r="AC12" s="118" t="s">
        <v>1</v>
      </c>
      <c r="AD12" s="118" t="s">
        <v>1</v>
      </c>
      <c r="AE12" s="118" t="s">
        <v>1</v>
      </c>
      <c r="AF12" s="110" t="s">
        <v>6</v>
      </c>
      <c r="AG12" s="118" t="s">
        <v>1</v>
      </c>
      <c r="AH12" s="118" t="s">
        <v>1</v>
      </c>
      <c r="AI12" s="120" t="s">
        <v>1</v>
      </c>
    </row>
    <row r="13" spans="1:35" x14ac:dyDescent="0.25">
      <c r="A13" s="241" t="s">
        <v>149</v>
      </c>
      <c r="B13" s="242"/>
      <c r="C13" s="239" t="s">
        <v>150</v>
      </c>
      <c r="D13" s="221"/>
      <c r="E13" s="241" t="s">
        <v>151</v>
      </c>
      <c r="F13" s="242"/>
      <c r="G13" s="239" t="s">
        <v>152</v>
      </c>
      <c r="H13" s="221"/>
      <c r="I13" s="239" t="s">
        <v>153</v>
      </c>
      <c r="J13" s="221"/>
      <c r="K13" s="281"/>
      <c r="L13" s="281"/>
      <c r="M13" s="281"/>
      <c r="N13" s="281"/>
      <c r="O13" s="281"/>
      <c r="P13" s="281"/>
      <c r="Q13" s="281"/>
      <c r="R13" s="281"/>
      <c r="S13" s="281"/>
      <c r="T13" s="74"/>
      <c r="U13" s="74"/>
      <c r="V13" s="121" t="s">
        <v>28</v>
      </c>
      <c r="W13" s="961" t="s">
        <v>29</v>
      </c>
      <c r="X13" s="961"/>
      <c r="Y13" s="961"/>
      <c r="Z13" s="961"/>
      <c r="AA13" s="961"/>
      <c r="AB13" s="961"/>
      <c r="AC13" s="961"/>
      <c r="AD13" s="961"/>
      <c r="AE13" s="118" t="s">
        <v>1</v>
      </c>
      <c r="AF13" s="110" t="s">
        <v>19</v>
      </c>
      <c r="AG13" s="118" t="s">
        <v>1</v>
      </c>
      <c r="AH13" s="118" t="s">
        <v>1</v>
      </c>
      <c r="AI13" s="120" t="s">
        <v>1</v>
      </c>
    </row>
    <row r="14" spans="1:35" x14ac:dyDescent="0.25">
      <c r="A14" s="211" t="s">
        <v>49</v>
      </c>
      <c r="B14" s="215">
        <f>AVERAGE(I34:I36)</f>
        <v>91.993333333333339</v>
      </c>
      <c r="C14" s="211" t="s">
        <v>49</v>
      </c>
      <c r="D14" s="215">
        <f>AVERAGE(I46:I49)</f>
        <v>227.94749999999999</v>
      </c>
      <c r="E14" s="211" t="s">
        <v>49</v>
      </c>
      <c r="F14" s="215">
        <f>AVERAGE(I58:I60)</f>
        <v>208.60666666666665</v>
      </c>
      <c r="G14" s="211" t="s">
        <v>49</v>
      </c>
      <c r="H14" s="215">
        <f>AVERAGE(I75:I77)</f>
        <v>67.563333333333333</v>
      </c>
      <c r="I14" s="211" t="s">
        <v>49</v>
      </c>
      <c r="J14" s="215">
        <f>AVERAGE(I86:I89)</f>
        <v>35.877499999999998</v>
      </c>
      <c r="K14" s="281"/>
      <c r="L14" s="281"/>
      <c r="M14" s="281"/>
      <c r="N14" s="281"/>
      <c r="O14" s="281"/>
      <c r="P14" s="281"/>
      <c r="Q14" s="281"/>
      <c r="R14" s="281"/>
      <c r="S14" s="281"/>
      <c r="T14" s="74"/>
      <c r="U14" s="74"/>
      <c r="V14" s="121" t="s">
        <v>30</v>
      </c>
      <c r="W14" s="961" t="s">
        <v>687</v>
      </c>
      <c r="X14" s="961"/>
      <c r="Y14" s="961"/>
      <c r="Z14" s="961"/>
      <c r="AA14" s="961"/>
      <c r="AB14" s="961"/>
      <c r="AC14" s="961"/>
      <c r="AD14" s="961"/>
      <c r="AE14" s="118" t="s">
        <v>1</v>
      </c>
      <c r="AF14" s="110" t="s">
        <v>6</v>
      </c>
      <c r="AG14" s="118" t="s">
        <v>1</v>
      </c>
      <c r="AH14" s="118" t="s">
        <v>1</v>
      </c>
      <c r="AI14" s="120" t="s">
        <v>1</v>
      </c>
    </row>
    <row r="15" spans="1:35" x14ac:dyDescent="0.25">
      <c r="A15" s="211" t="s">
        <v>42</v>
      </c>
      <c r="B15" s="215">
        <f>_xlfn.STDEV.S(I34:I36)</f>
        <v>12.340001350621188</v>
      </c>
      <c r="C15" s="211" t="s">
        <v>42</v>
      </c>
      <c r="D15" s="215">
        <f>_xlfn.STDEV.S(I46:I49)</f>
        <v>39.121737670166759</v>
      </c>
      <c r="E15" s="211" t="s">
        <v>42</v>
      </c>
      <c r="F15" s="215">
        <f>_xlfn.STDEV.S(I58:I60)</f>
        <v>81.881509715767635</v>
      </c>
      <c r="G15" s="211" t="s">
        <v>42</v>
      </c>
      <c r="H15" s="215">
        <f>_xlfn.STDEV.S(I75:I77)</f>
        <v>2.5635977323545482</v>
      </c>
      <c r="I15" s="211" t="s">
        <v>42</v>
      </c>
      <c r="J15" s="215">
        <f>_xlfn.STDEV.S(I86:I991)</f>
        <v>19.09792487273015</v>
      </c>
      <c r="K15" s="281"/>
      <c r="L15" s="281"/>
      <c r="M15" s="281"/>
      <c r="N15" s="281"/>
      <c r="O15" s="281"/>
      <c r="P15" s="281"/>
      <c r="Q15" s="281"/>
      <c r="R15" s="281"/>
      <c r="S15" s="281"/>
      <c r="T15" s="74"/>
      <c r="U15" s="74"/>
      <c r="V15" s="121" t="s">
        <v>33</v>
      </c>
      <c r="W15" s="962" t="s">
        <v>34</v>
      </c>
      <c r="X15" s="962"/>
      <c r="Y15" s="962"/>
      <c r="Z15" s="962"/>
      <c r="AA15" s="962"/>
      <c r="AB15" s="962"/>
      <c r="AC15" s="962"/>
      <c r="AD15" s="962"/>
      <c r="AE15" s="962"/>
      <c r="AF15" s="110" t="s">
        <v>19</v>
      </c>
      <c r="AG15" s="118" t="s">
        <v>1</v>
      </c>
      <c r="AH15" s="118" t="s">
        <v>1</v>
      </c>
      <c r="AI15" s="120" t="s">
        <v>1</v>
      </c>
    </row>
    <row r="16" spans="1:35" ht="0.75" customHeight="1" x14ac:dyDescent="0.25">
      <c r="A16" s="211" t="s">
        <v>44</v>
      </c>
      <c r="B16" s="703">
        <f>(B15/B14)*100</f>
        <v>13.414016976543069</v>
      </c>
      <c r="C16" s="211" t="s">
        <v>44</v>
      </c>
      <c r="D16" s="217">
        <f>(D15/D14)*100</f>
        <v>17.16260878937771</v>
      </c>
      <c r="E16" s="211" t="s">
        <v>44</v>
      </c>
      <c r="F16" s="217">
        <f>(F15/F14)*100</f>
        <v>39.251626529561683</v>
      </c>
      <c r="G16" s="211" t="s">
        <v>44</v>
      </c>
      <c r="H16" s="217">
        <f>(H15/H14)*100</f>
        <v>3.7943624239299645</v>
      </c>
      <c r="I16" s="211" t="s">
        <v>44</v>
      </c>
      <c r="J16" s="217">
        <f>(J15/J14)*100</f>
        <v>53.23092431950429</v>
      </c>
      <c r="K16" s="281"/>
      <c r="L16" s="281"/>
      <c r="M16" s="281"/>
      <c r="N16" s="281"/>
      <c r="O16" s="281"/>
      <c r="P16" s="281"/>
      <c r="Q16" s="281"/>
      <c r="R16" s="281"/>
      <c r="S16" s="281"/>
      <c r="T16" s="74"/>
      <c r="U16" s="74"/>
      <c r="V16" s="122" t="s">
        <v>1</v>
      </c>
      <c r="W16" s="962"/>
      <c r="X16" s="962"/>
      <c r="Y16" s="962"/>
      <c r="Z16" s="962"/>
      <c r="AA16" s="962"/>
      <c r="AB16" s="962"/>
      <c r="AC16" s="962"/>
      <c r="AD16" s="962"/>
      <c r="AE16" s="962"/>
      <c r="AF16" s="118" t="s">
        <v>1</v>
      </c>
      <c r="AG16" s="118" t="s">
        <v>1</v>
      </c>
      <c r="AH16" s="118" t="s">
        <v>1</v>
      </c>
      <c r="AI16" s="120" t="s">
        <v>1</v>
      </c>
    </row>
    <row r="17" spans="1:35" x14ac:dyDescent="0.25">
      <c r="A17" s="211" t="s">
        <v>47</v>
      </c>
      <c r="B17" s="158" t="str">
        <f>IF(B16&gt;25,"Mediana","Média")</f>
        <v>Média</v>
      </c>
      <c r="C17" s="211" t="s">
        <v>47</v>
      </c>
      <c r="D17" s="158" t="str">
        <f>IF(D16&gt;25,"Mediana","Média")</f>
        <v>Média</v>
      </c>
      <c r="E17" s="211" t="s">
        <v>47</v>
      </c>
      <c r="F17" s="665" t="str">
        <f>IF(F16&gt;25,"Mediana","Média")</f>
        <v>Mediana</v>
      </c>
      <c r="G17" s="211" t="s">
        <v>47</v>
      </c>
      <c r="H17" s="158" t="str">
        <f>IF(H16&gt;25,"Mediana","Média")</f>
        <v>Média</v>
      </c>
      <c r="I17" s="211" t="s">
        <v>47</v>
      </c>
      <c r="J17" s="665" t="str">
        <f>IF(J16&gt;25,"Mediana","Média")</f>
        <v>Mediana</v>
      </c>
      <c r="K17" s="281"/>
      <c r="L17" s="281"/>
      <c r="M17" s="281"/>
      <c r="N17" s="281"/>
      <c r="O17" s="281"/>
      <c r="P17" s="281"/>
      <c r="Q17" s="281"/>
      <c r="R17" s="281"/>
      <c r="S17" s="281"/>
      <c r="T17" s="74"/>
      <c r="U17" s="74"/>
      <c r="V17" s="122" t="s">
        <v>41</v>
      </c>
      <c r="W17" s="119"/>
      <c r="X17" s="119"/>
      <c r="Y17" s="118" t="s">
        <v>1</v>
      </c>
      <c r="Z17" s="118" t="s">
        <v>1</v>
      </c>
      <c r="AA17" s="118" t="s">
        <v>1</v>
      </c>
      <c r="AB17" s="118" t="s">
        <v>1</v>
      </c>
      <c r="AC17" s="118" t="s">
        <v>1</v>
      </c>
      <c r="AD17" s="118" t="s">
        <v>1</v>
      </c>
      <c r="AE17" s="118" t="s">
        <v>1</v>
      </c>
      <c r="AF17" s="118" t="s">
        <v>1</v>
      </c>
      <c r="AG17" s="118" t="s">
        <v>1</v>
      </c>
      <c r="AH17" s="118" t="s">
        <v>1</v>
      </c>
      <c r="AI17" s="120" t="s">
        <v>1</v>
      </c>
    </row>
    <row r="18" spans="1:35" x14ac:dyDescent="0.25">
      <c r="A18" s="211" t="s">
        <v>51</v>
      </c>
      <c r="B18" s="215">
        <f>MIN(I32:I38)</f>
        <v>50.7</v>
      </c>
      <c r="C18" s="211" t="s">
        <v>51</v>
      </c>
      <c r="D18" s="215">
        <f>MIN(I46:I49)</f>
        <v>191.89</v>
      </c>
      <c r="E18" s="211" t="s">
        <v>51</v>
      </c>
      <c r="F18" s="215">
        <f>MIN(I57:I62)</f>
        <v>64.02</v>
      </c>
      <c r="G18" s="211" t="s">
        <v>51</v>
      </c>
      <c r="H18" s="215">
        <f>MIN(I71:I80)</f>
        <v>17.329999999999998</v>
      </c>
      <c r="I18" s="211" t="s">
        <v>51</v>
      </c>
      <c r="J18" s="215">
        <f>MIN(I85:I90)</f>
        <v>27.3</v>
      </c>
      <c r="K18" s="281"/>
      <c r="L18" s="281"/>
      <c r="M18" s="281"/>
      <c r="N18" s="281"/>
      <c r="O18" s="281"/>
      <c r="P18" s="281"/>
      <c r="Q18" s="281"/>
      <c r="R18" s="281"/>
      <c r="S18" s="281"/>
      <c r="T18" s="74"/>
      <c r="U18" s="74"/>
      <c r="V18" s="123" t="s">
        <v>43</v>
      </c>
      <c r="W18" s="118"/>
      <c r="X18" s="118"/>
      <c r="Y18" s="118"/>
      <c r="Z18" s="118"/>
      <c r="AA18" s="118"/>
      <c r="AB18" s="118"/>
      <c r="AC18" s="118"/>
      <c r="AD18" s="118"/>
      <c r="AE18" s="118" t="s">
        <v>1</v>
      </c>
      <c r="AF18" s="118" t="s">
        <v>1</v>
      </c>
      <c r="AG18" s="118" t="s">
        <v>1</v>
      </c>
      <c r="AH18" s="118" t="s">
        <v>1</v>
      </c>
      <c r="AI18" s="120" t="s">
        <v>1</v>
      </c>
    </row>
    <row r="19" spans="1:35" ht="15.75" thickBot="1" x14ac:dyDescent="0.3">
      <c r="A19" s="218"/>
      <c r="B19" s="219"/>
      <c r="C19" s="218"/>
      <c r="D19" s="219"/>
      <c r="E19" s="218"/>
      <c r="F19" s="219"/>
      <c r="G19" s="218"/>
      <c r="H19" s="219"/>
      <c r="I19" s="218"/>
      <c r="J19" s="219"/>
      <c r="K19" s="281"/>
      <c r="L19" s="281"/>
      <c r="M19" s="281"/>
      <c r="N19" s="281"/>
      <c r="O19" s="281"/>
      <c r="P19" s="281"/>
      <c r="Q19" s="281"/>
      <c r="R19" s="281"/>
      <c r="S19" s="281"/>
      <c r="T19" s="74"/>
      <c r="U19" s="74"/>
      <c r="V19" s="123" t="s">
        <v>46</v>
      </c>
      <c r="W19" s="118"/>
      <c r="X19" s="118"/>
      <c r="Y19" s="118"/>
      <c r="Z19" s="118"/>
      <c r="AA19" s="118"/>
      <c r="AB19" s="118"/>
      <c r="AC19" s="118"/>
      <c r="AD19" s="118"/>
      <c r="AE19" s="118" t="s">
        <v>1</v>
      </c>
      <c r="AF19" s="118" t="s">
        <v>1</v>
      </c>
      <c r="AG19" s="118" t="s">
        <v>1</v>
      </c>
      <c r="AH19" s="118" t="s">
        <v>1</v>
      </c>
      <c r="AI19" s="120" t="s">
        <v>1</v>
      </c>
    </row>
    <row r="20" spans="1:35" x14ac:dyDescent="0.25">
      <c r="A20" s="28"/>
      <c r="B20" s="29"/>
      <c r="C20" s="29"/>
      <c r="D20" s="30"/>
      <c r="E20" s="31"/>
      <c r="F20" s="28"/>
      <c r="G20" s="29"/>
      <c r="H20" s="29"/>
      <c r="I20" s="30"/>
      <c r="J20"/>
      <c r="K20"/>
      <c r="L20"/>
      <c r="M20"/>
      <c r="N20"/>
      <c r="O20"/>
      <c r="P20" s="83"/>
      <c r="T20" s="74"/>
      <c r="U20" s="74"/>
      <c r="V20" s="963" t="s">
        <v>50</v>
      </c>
      <c r="W20" s="964"/>
      <c r="X20" s="964"/>
      <c r="Y20" s="964"/>
      <c r="Z20" s="964"/>
      <c r="AA20" s="964"/>
      <c r="AB20" s="964"/>
      <c r="AC20" s="964"/>
      <c r="AD20" s="964"/>
      <c r="AE20" s="964"/>
      <c r="AF20" s="964"/>
      <c r="AG20" s="964"/>
      <c r="AH20" s="118" t="s">
        <v>1</v>
      </c>
      <c r="AI20" s="120" t="s">
        <v>1</v>
      </c>
    </row>
    <row r="21" spans="1:35" x14ac:dyDescent="0.25">
      <c r="A21" s="28"/>
      <c r="B21" s="29"/>
      <c r="C21" s="29"/>
      <c r="D21" s="30"/>
      <c r="E21" s="32"/>
      <c r="F21" s="28"/>
      <c r="G21" s="29"/>
      <c r="H21" s="29"/>
      <c r="I21" s="30"/>
      <c r="J21" s="32"/>
      <c r="K21"/>
      <c r="L21"/>
      <c r="M21"/>
      <c r="N21"/>
      <c r="O21"/>
      <c r="T21" s="74"/>
      <c r="U21" s="74"/>
      <c r="V21" s="963"/>
      <c r="W21" s="964"/>
      <c r="X21" s="964"/>
      <c r="Y21" s="964"/>
      <c r="Z21" s="964"/>
      <c r="AA21" s="964"/>
      <c r="AB21" s="964"/>
      <c r="AC21" s="964"/>
      <c r="AD21" s="964"/>
      <c r="AE21" s="964"/>
      <c r="AF21" s="964"/>
      <c r="AG21" s="964"/>
      <c r="AH21" s="118" t="s">
        <v>1</v>
      </c>
      <c r="AI21" s="120" t="s">
        <v>1</v>
      </c>
    </row>
    <row r="22" spans="1:35" x14ac:dyDescent="0.25">
      <c r="A22" s="28"/>
      <c r="B22" s="29"/>
      <c r="C22" s="29"/>
      <c r="D22" s="30"/>
      <c r="E22" s="31"/>
      <c r="F22" s="28"/>
      <c r="G22" s="29"/>
      <c r="H22" s="29"/>
      <c r="I22" s="30"/>
      <c r="J22" s="31"/>
      <c r="K22"/>
      <c r="L22"/>
      <c r="M22"/>
      <c r="N22"/>
      <c r="O22"/>
      <c r="V22" s="124" t="s">
        <v>1</v>
      </c>
      <c r="W22" s="125" t="s">
        <v>1</v>
      </c>
      <c r="X22" s="125" t="s">
        <v>1</v>
      </c>
      <c r="Y22" s="125" t="s">
        <v>1</v>
      </c>
      <c r="Z22" s="125" t="s">
        <v>1</v>
      </c>
      <c r="AA22" s="125" t="s">
        <v>1</v>
      </c>
      <c r="AB22" s="125" t="s">
        <v>1</v>
      </c>
      <c r="AC22" s="125" t="s">
        <v>1</v>
      </c>
      <c r="AD22" s="125" t="s">
        <v>1</v>
      </c>
      <c r="AE22" s="125" t="s">
        <v>1</v>
      </c>
      <c r="AF22" s="125" t="s">
        <v>1</v>
      </c>
      <c r="AG22" s="125" t="s">
        <v>1</v>
      </c>
      <c r="AH22" s="125" t="s">
        <v>1</v>
      </c>
      <c r="AI22" s="126" t="s">
        <v>1</v>
      </c>
    </row>
    <row r="23" spans="1:35" x14ac:dyDescent="0.25">
      <c r="A23" s="28"/>
      <c r="B23" s="29"/>
      <c r="C23" s="29"/>
      <c r="D23" s="30"/>
      <c r="E23" s="31"/>
      <c r="F23"/>
      <c r="G23"/>
      <c r="H23"/>
      <c r="I23"/>
      <c r="J23"/>
      <c r="K23"/>
      <c r="L23"/>
      <c r="M23"/>
      <c r="N23"/>
      <c r="O23"/>
    </row>
    <row r="24" spans="1:35" x14ac:dyDescent="0.25">
      <c r="A24" s="28"/>
      <c r="B24" s="29"/>
      <c r="C24" s="29"/>
      <c r="D24" s="30"/>
      <c r="E24" s="31"/>
      <c r="F24"/>
      <c r="G24"/>
      <c r="H24"/>
      <c r="I24"/>
      <c r="J24"/>
      <c r="K24"/>
      <c r="L24"/>
      <c r="M24"/>
      <c r="N24"/>
      <c r="O24"/>
      <c r="V24" s="122"/>
    </row>
    <row r="25" spans="1:35" ht="36" customHeight="1" x14ac:dyDescent="0.25">
      <c r="F25"/>
      <c r="G25"/>
      <c r="H25"/>
      <c r="I25"/>
      <c r="J25"/>
      <c r="K25"/>
      <c r="L25"/>
      <c r="M25"/>
      <c r="N25"/>
      <c r="O25"/>
    </row>
    <row r="26" spans="1:35" ht="15" customHeight="1" x14ac:dyDescent="0.25">
      <c r="A26" s="934" t="s">
        <v>57</v>
      </c>
      <c r="B26" s="936" t="s">
        <v>58</v>
      </c>
      <c r="C26" s="936" t="s">
        <v>59</v>
      </c>
      <c r="D26" s="936" t="s">
        <v>60</v>
      </c>
      <c r="E26" s="936" t="s">
        <v>61</v>
      </c>
      <c r="F26" s="936" t="s">
        <v>62</v>
      </c>
      <c r="G26" s="936" t="s">
        <v>63</v>
      </c>
      <c r="H26" s="970" t="s">
        <v>64</v>
      </c>
      <c r="I26" s="968" t="s">
        <v>65</v>
      </c>
      <c r="J26" s="968" t="s">
        <v>66</v>
      </c>
      <c r="K26" s="940" t="s">
        <v>154</v>
      </c>
      <c r="L26" s="940" t="s">
        <v>155</v>
      </c>
      <c r="M26" s="940" t="s">
        <v>69</v>
      </c>
      <c r="N26" s="940" t="s">
        <v>70</v>
      </c>
      <c r="O26" s="940"/>
      <c r="P26" s="968" t="s">
        <v>71</v>
      </c>
      <c r="Q26" s="969"/>
    </row>
    <row r="27" spans="1:35" s="6" customFormat="1" ht="18.75" customHeight="1" thickBot="1" x14ac:dyDescent="0.3">
      <c r="A27" s="935"/>
      <c r="B27" s="937"/>
      <c r="C27" s="937"/>
      <c r="D27" s="937"/>
      <c r="E27" s="937"/>
      <c r="F27" s="937"/>
      <c r="G27" s="937"/>
      <c r="H27" s="971"/>
      <c r="I27" s="974"/>
      <c r="J27" s="974"/>
      <c r="K27" s="941"/>
      <c r="L27" s="973"/>
      <c r="M27" s="941"/>
      <c r="N27" s="941"/>
      <c r="O27" s="941"/>
      <c r="P27" s="99" t="s">
        <v>72</v>
      </c>
      <c r="Q27" s="100" t="s">
        <v>73</v>
      </c>
    </row>
    <row r="28" spans="1:35" ht="58.5" customHeight="1" thickBot="1" x14ac:dyDescent="0.3">
      <c r="A28" s="928">
        <v>7</v>
      </c>
      <c r="B28" s="896" t="s">
        <v>156</v>
      </c>
      <c r="C28" s="931" t="s">
        <v>59</v>
      </c>
      <c r="D28" s="890">
        <v>25</v>
      </c>
      <c r="E28" s="144" t="s">
        <v>604</v>
      </c>
      <c r="F28" s="157" t="s">
        <v>471</v>
      </c>
      <c r="G28" s="156" t="s">
        <v>157</v>
      </c>
      <c r="H28" s="156" t="s">
        <v>93</v>
      </c>
      <c r="I28" s="98">
        <v>110.16</v>
      </c>
      <c r="J28" s="910">
        <f>AVERAGE(I28:I31)</f>
        <v>133.51749999999998</v>
      </c>
      <c r="K28" s="898">
        <f>$J$28*1.25</f>
        <v>166.89687499999997</v>
      </c>
      <c r="L28" s="921">
        <f>75%*J28</f>
        <v>100.13812499999999</v>
      </c>
      <c r="M28" s="97" t="str">
        <f>IF(I28&gt;K$28,"EXCESSIVAMENTE ELEVADO",IF(I28&lt;L$28,"INEXEQUÍVEL","VÁLIDO"))</f>
        <v>VÁLIDO</v>
      </c>
      <c r="N28" s="506">
        <f>I28/J$28</f>
        <v>0.82506038534274539</v>
      </c>
      <c r="O28" s="432" t="s">
        <v>99</v>
      </c>
      <c r="P28" s="926">
        <f>TRUNC(AVERAGE(I28:I31),2)</f>
        <v>133.51</v>
      </c>
      <c r="Q28" s="967">
        <f>D28*P28</f>
        <v>3337.75</v>
      </c>
    </row>
    <row r="29" spans="1:35" ht="58.5" customHeight="1" thickBot="1" x14ac:dyDescent="0.3">
      <c r="A29" s="928"/>
      <c r="B29" s="896"/>
      <c r="C29" s="890"/>
      <c r="D29" s="890"/>
      <c r="E29" s="144" t="s">
        <v>605</v>
      </c>
      <c r="F29" s="157" t="s">
        <v>471</v>
      </c>
      <c r="G29" s="95" t="s">
        <v>158</v>
      </c>
      <c r="H29" s="95" t="s">
        <v>78</v>
      </c>
      <c r="I29" s="98">
        <v>117.3</v>
      </c>
      <c r="J29" s="910"/>
      <c r="K29" s="898"/>
      <c r="L29" s="921"/>
      <c r="M29" s="246" t="str">
        <f t="shared" ref="M29:M31" si="0">IF(I29&gt;K$28,"EXCESSIVAMENTE ELEVADO",IF(I29&lt;L$28,"INEXEQUÍVEL","VÁLIDO"))</f>
        <v>VÁLIDO</v>
      </c>
      <c r="N29" s="506">
        <f>I29/J$28</f>
        <v>0.87853652142977523</v>
      </c>
      <c r="O29" s="432" t="s">
        <v>99</v>
      </c>
      <c r="P29" s="927"/>
      <c r="Q29" s="967"/>
    </row>
    <row r="30" spans="1:35" ht="58.5" customHeight="1" thickBot="1" x14ac:dyDescent="0.3">
      <c r="A30" s="928"/>
      <c r="B30" s="896"/>
      <c r="C30" s="890"/>
      <c r="D30" s="890"/>
      <c r="E30" s="144" t="s">
        <v>606</v>
      </c>
      <c r="F30" s="157" t="s">
        <v>471</v>
      </c>
      <c r="G30" s="95" t="s">
        <v>159</v>
      </c>
      <c r="H30" s="95" t="s">
        <v>78</v>
      </c>
      <c r="I30" s="98">
        <v>154.1</v>
      </c>
      <c r="J30" s="910"/>
      <c r="K30" s="898"/>
      <c r="L30" s="921"/>
      <c r="M30" s="136" t="str">
        <f t="shared" si="0"/>
        <v>VÁLIDO</v>
      </c>
      <c r="N30" s="506">
        <f t="shared" ref="N30:N31" si="1">I30/J$28</f>
        <v>1.1541558222704891</v>
      </c>
      <c r="O30" s="432" t="s">
        <v>99</v>
      </c>
      <c r="P30" s="927"/>
      <c r="Q30" s="967"/>
    </row>
    <row r="31" spans="1:35" ht="69" customHeight="1" thickBot="1" x14ac:dyDescent="0.3">
      <c r="A31" s="929"/>
      <c r="B31" s="930"/>
      <c r="C31" s="891"/>
      <c r="D31" s="891"/>
      <c r="E31" s="262" t="s">
        <v>607</v>
      </c>
      <c r="F31" s="91" t="s">
        <v>608</v>
      </c>
      <c r="G31" s="91" t="s">
        <v>160</v>
      </c>
      <c r="H31" s="91" t="s">
        <v>78</v>
      </c>
      <c r="I31" s="93">
        <v>152.51</v>
      </c>
      <c r="J31" s="910"/>
      <c r="K31" s="898"/>
      <c r="L31" s="922"/>
      <c r="M31" s="136" t="str">
        <f t="shared" si="0"/>
        <v>VÁLIDO</v>
      </c>
      <c r="N31" s="549">
        <f t="shared" si="1"/>
        <v>1.1422472709569906</v>
      </c>
      <c r="O31" s="562" t="s">
        <v>99</v>
      </c>
      <c r="P31" s="927"/>
      <c r="Q31" s="967"/>
    </row>
    <row r="32" spans="1:35" ht="54" customHeight="1" x14ac:dyDescent="0.25">
      <c r="A32" s="892">
        <v>8</v>
      </c>
      <c r="B32" s="895" t="s">
        <v>161</v>
      </c>
      <c r="C32" s="965" t="s">
        <v>59</v>
      </c>
      <c r="D32" s="965">
        <v>30</v>
      </c>
      <c r="E32" s="147" t="s">
        <v>162</v>
      </c>
      <c r="F32" s="134" t="s">
        <v>97</v>
      </c>
      <c r="G32" s="85" t="s">
        <v>163</v>
      </c>
      <c r="H32" s="85" t="s">
        <v>81</v>
      </c>
      <c r="I32" s="251">
        <v>50.7</v>
      </c>
      <c r="J32" s="909">
        <f>AVERAGE(I32:I38)</f>
        <v>88.155714285714296</v>
      </c>
      <c r="K32" s="913">
        <f>$J$32*1.25</f>
        <v>110.19464285714287</v>
      </c>
      <c r="L32" s="923">
        <f>75%*J32</f>
        <v>66.116785714285726</v>
      </c>
      <c r="M32" s="197" t="str">
        <f>IF(I32&gt;K$32,"EXCESSIVAMENTE ELEVADO",IF(I32&lt;L$32,"Inexequível","VÁLIDO"))</f>
        <v>Inexequível</v>
      </c>
      <c r="N32" s="413">
        <f>I32/J32</f>
        <v>0.5751187022962615</v>
      </c>
      <c r="O32" s="670" t="s">
        <v>99</v>
      </c>
      <c r="P32" s="938">
        <f>TRUNC(AVERAGE(I34:I36),2)</f>
        <v>91.99</v>
      </c>
      <c r="Q32" s="957">
        <f>D32*P32</f>
        <v>2759.7</v>
      </c>
      <c r="Y32" s="25"/>
    </row>
    <row r="33" spans="1:25" ht="58.15" customHeight="1" x14ac:dyDescent="0.25">
      <c r="A33" s="893"/>
      <c r="B33" s="896"/>
      <c r="C33" s="890"/>
      <c r="D33" s="890"/>
      <c r="E33" s="144" t="s">
        <v>164</v>
      </c>
      <c r="F33" s="89" t="s">
        <v>97</v>
      </c>
      <c r="G33" s="176" t="s">
        <v>165</v>
      </c>
      <c r="H33" s="176" t="s">
        <v>78</v>
      </c>
      <c r="I33" s="43">
        <v>53.32</v>
      </c>
      <c r="J33" s="910"/>
      <c r="K33" s="900"/>
      <c r="L33" s="924"/>
      <c r="M33" s="208" t="str">
        <f>IF(I33&gt;K$32,"EXCESSIVAMENTE ELEVADO",IF(I33&lt;L$32,"INEXEQUÍVEL","VÁLIDO"))</f>
        <v>INEXEQUÍVEL</v>
      </c>
      <c r="N33" s="664">
        <f>I33/J32</f>
        <v>0.60483884036364222</v>
      </c>
      <c r="O33" s="666" t="s">
        <v>99</v>
      </c>
      <c r="P33" s="927"/>
      <c r="Q33" s="903"/>
      <c r="Y33" s="25"/>
    </row>
    <row r="34" spans="1:25" ht="67.150000000000006" customHeight="1" x14ac:dyDescent="0.25">
      <c r="A34" s="893"/>
      <c r="B34" s="896"/>
      <c r="C34" s="890"/>
      <c r="D34" s="890"/>
      <c r="E34" s="267" t="s">
        <v>166</v>
      </c>
      <c r="F34" s="190" t="s">
        <v>97</v>
      </c>
      <c r="G34" s="190" t="s">
        <v>611</v>
      </c>
      <c r="H34" s="190" t="s">
        <v>81</v>
      </c>
      <c r="I34" s="43">
        <f>74.65+5</f>
        <v>79.650000000000006</v>
      </c>
      <c r="J34" s="910"/>
      <c r="K34" s="900"/>
      <c r="L34" s="924"/>
      <c r="M34" s="208" t="str">
        <f t="shared" ref="M34:M36" si="2">IF(I34&gt;K$32,"EXCESSIVAMENTE ELEVADO",IF(I34&lt;L$32,"INEXEQUÍVEL","VÁLIDO"))</f>
        <v>VÁLIDO</v>
      </c>
      <c r="N34" s="506">
        <f>I34/J32</f>
        <v>0.90351488437667116</v>
      </c>
      <c r="O34" s="432" t="s">
        <v>99</v>
      </c>
      <c r="P34" s="927"/>
      <c r="Q34" s="903"/>
      <c r="Y34" s="25"/>
    </row>
    <row r="35" spans="1:25" ht="148.15" customHeight="1" x14ac:dyDescent="0.25">
      <c r="A35" s="893"/>
      <c r="B35" s="896"/>
      <c r="C35" s="890"/>
      <c r="D35" s="890"/>
      <c r="E35" s="702" t="s">
        <v>609</v>
      </c>
      <c r="F35" s="89" t="s">
        <v>91</v>
      </c>
      <c r="G35" s="176" t="s">
        <v>575</v>
      </c>
      <c r="H35" s="636" t="s">
        <v>93</v>
      </c>
      <c r="I35" s="43">
        <v>92</v>
      </c>
      <c r="J35" s="910"/>
      <c r="K35" s="900"/>
      <c r="L35" s="924"/>
      <c r="M35" s="208" t="str">
        <f t="shared" si="2"/>
        <v>VÁLIDO</v>
      </c>
      <c r="N35" s="506">
        <f>I35/J$32</f>
        <v>1.0436079016026834</v>
      </c>
      <c r="O35" s="432" t="s">
        <v>99</v>
      </c>
      <c r="P35" s="927"/>
      <c r="Q35" s="903"/>
      <c r="Y35" s="25"/>
    </row>
    <row r="36" spans="1:25" ht="82.9" customHeight="1" x14ac:dyDescent="0.25">
      <c r="A36" s="893"/>
      <c r="B36" s="896"/>
      <c r="C36" s="890"/>
      <c r="D36" s="890"/>
      <c r="E36" s="144" t="s">
        <v>610</v>
      </c>
      <c r="F36" s="89" t="s">
        <v>471</v>
      </c>
      <c r="G36" s="190" t="s">
        <v>167</v>
      </c>
      <c r="H36" s="190" t="s">
        <v>81</v>
      </c>
      <c r="I36" s="43">
        <v>104.33</v>
      </c>
      <c r="J36" s="910"/>
      <c r="K36" s="900"/>
      <c r="L36" s="924"/>
      <c r="M36" s="208" t="str">
        <f t="shared" si="2"/>
        <v>VÁLIDO</v>
      </c>
      <c r="N36" s="506">
        <f>I36/J$32</f>
        <v>1.1834740475457388</v>
      </c>
      <c r="O36" s="432" t="s">
        <v>99</v>
      </c>
      <c r="P36" s="927"/>
      <c r="Q36" s="903"/>
      <c r="Y36" s="25"/>
    </row>
    <row r="37" spans="1:25" ht="70.900000000000006" customHeight="1" x14ac:dyDescent="0.25">
      <c r="A37" s="893"/>
      <c r="B37" s="896"/>
      <c r="C37" s="890"/>
      <c r="D37" s="890"/>
      <c r="E37" s="191" t="s">
        <v>168</v>
      </c>
      <c r="F37" s="190" t="s">
        <v>91</v>
      </c>
      <c r="G37" s="190" t="s">
        <v>169</v>
      </c>
      <c r="H37" s="190" t="s">
        <v>78</v>
      </c>
      <c r="I37" s="43">
        <v>113.44</v>
      </c>
      <c r="J37" s="910"/>
      <c r="K37" s="900"/>
      <c r="L37" s="924"/>
      <c r="M37" s="208" t="str">
        <f>IF(I37&gt;K$32,"EXCESSIVAMENTE ELEVADO",IF(I37&lt;L$32,"INEXEQUÍVEL","VÁLIDO"))</f>
        <v>EXCESSIVAMENTE ELEVADO</v>
      </c>
      <c r="N37" s="664">
        <f>(I37-J32)/J32</f>
        <v>0.28681391693270009</v>
      </c>
      <c r="O37" s="666" t="s">
        <v>94</v>
      </c>
      <c r="P37" s="927"/>
      <c r="Q37" s="903"/>
      <c r="Y37" s="25"/>
    </row>
    <row r="38" spans="1:25" ht="191.45" customHeight="1" thickBot="1" x14ac:dyDescent="0.3">
      <c r="A38" s="894"/>
      <c r="B38" s="897"/>
      <c r="C38" s="966"/>
      <c r="D38" s="966"/>
      <c r="E38" s="704" t="s">
        <v>612</v>
      </c>
      <c r="F38" s="422" t="s">
        <v>91</v>
      </c>
      <c r="G38" s="422" t="s">
        <v>613</v>
      </c>
      <c r="H38" s="705" t="s">
        <v>93</v>
      </c>
      <c r="I38" s="166">
        <f>122.15+1.5</f>
        <v>123.65</v>
      </c>
      <c r="J38" s="920"/>
      <c r="K38" s="901"/>
      <c r="L38" s="925"/>
      <c r="M38" s="517" t="str">
        <f>IF(I38&gt;K$32,"EXCESSIVAMENTE ELEVADO",IF(I38&lt;L$32,"INEXEQUÍVEL","VÁLIDO"))</f>
        <v>EXCESSIVAMENTE ELEVADO</v>
      </c>
      <c r="N38" s="671">
        <f>(I38-J32)/J32</f>
        <v>0.40263170688230232</v>
      </c>
      <c r="O38" s="672" t="s">
        <v>94</v>
      </c>
      <c r="P38" s="939"/>
      <c r="Q38" s="958"/>
      <c r="Y38" s="25"/>
    </row>
    <row r="39" spans="1:25" ht="70.900000000000006" customHeight="1" x14ac:dyDescent="0.25">
      <c r="A39" s="899">
        <v>9</v>
      </c>
      <c r="B39" s="945" t="s">
        <v>170</v>
      </c>
      <c r="C39" s="948" t="s">
        <v>59</v>
      </c>
      <c r="D39" s="948">
        <v>10</v>
      </c>
      <c r="E39" s="149" t="s">
        <v>620</v>
      </c>
      <c r="F39" s="89" t="s">
        <v>471</v>
      </c>
      <c r="G39" s="193" t="s">
        <v>621</v>
      </c>
      <c r="H39" s="193" t="s">
        <v>81</v>
      </c>
      <c r="I39" s="43">
        <v>21.42</v>
      </c>
      <c r="J39" s="910">
        <f>AVERAGE(I39:I45)</f>
        <v>48.5</v>
      </c>
      <c r="K39" s="910">
        <f>$J$39*1.25</f>
        <v>60.625</v>
      </c>
      <c r="L39" s="924">
        <f>75%*J39</f>
        <v>36.375</v>
      </c>
      <c r="M39" s="208" t="str">
        <f>IF(I39&gt;K$39,"EXCESSIVAMENTE ELEVADO",IF(I39&lt;L$39,"Inexequível","VÁLIDO"))</f>
        <v>Inexequível</v>
      </c>
      <c r="N39" s="413">
        <f>I39/J39</f>
        <v>0.44164948453608249</v>
      </c>
      <c r="O39" s="670" t="s">
        <v>99</v>
      </c>
      <c r="P39" s="938">
        <f>TRUNC(AVERAGE(I41:I43),2)</f>
        <v>49.53</v>
      </c>
      <c r="Q39" s="957">
        <f>D39*P39</f>
        <v>495.3</v>
      </c>
      <c r="Y39" s="25"/>
    </row>
    <row r="40" spans="1:25" ht="50.45" customHeight="1" x14ac:dyDescent="0.25">
      <c r="A40" s="899"/>
      <c r="B40" s="945"/>
      <c r="C40" s="948"/>
      <c r="D40" s="948"/>
      <c r="E40" s="149" t="s">
        <v>171</v>
      </c>
      <c r="F40" s="89" t="s">
        <v>471</v>
      </c>
      <c r="G40" s="194" t="s">
        <v>172</v>
      </c>
      <c r="H40" s="193" t="s">
        <v>81</v>
      </c>
      <c r="I40" s="93">
        <v>22.99</v>
      </c>
      <c r="J40" s="910"/>
      <c r="K40" s="910"/>
      <c r="L40" s="924"/>
      <c r="M40" s="208" t="str">
        <f t="shared" ref="M40:M45" si="3">IF(I40&gt;K$39,"EXCESSIVAMENTE ELEVADO",IF(I40&lt;L$39,"Inexequível","VÁLIDO"))</f>
        <v>Inexequível</v>
      </c>
      <c r="N40" s="340">
        <f>I40/J39</f>
        <v>0.47402061855670102</v>
      </c>
      <c r="O40" s="710" t="s">
        <v>99</v>
      </c>
      <c r="P40" s="927"/>
      <c r="Q40" s="903"/>
      <c r="S40" t="s">
        <v>624</v>
      </c>
      <c r="Y40" s="25"/>
    </row>
    <row r="41" spans="1:25" ht="70.900000000000006" customHeight="1" x14ac:dyDescent="0.25">
      <c r="A41" s="899"/>
      <c r="B41" s="945"/>
      <c r="C41" s="948"/>
      <c r="D41" s="948"/>
      <c r="E41" s="149" t="s">
        <v>615</v>
      </c>
      <c r="F41" s="89" t="s">
        <v>471</v>
      </c>
      <c r="G41" s="194" t="s">
        <v>614</v>
      </c>
      <c r="H41" s="193" t="s">
        <v>78</v>
      </c>
      <c r="I41" s="93">
        <v>42.09</v>
      </c>
      <c r="J41" s="910"/>
      <c r="K41" s="910"/>
      <c r="L41" s="924"/>
      <c r="M41" s="208" t="str">
        <f t="shared" si="3"/>
        <v>VÁLIDO</v>
      </c>
      <c r="N41" s="506">
        <f>I41/J$39</f>
        <v>0.86783505154639184</v>
      </c>
      <c r="O41" s="432" t="s">
        <v>99</v>
      </c>
      <c r="P41" s="927"/>
      <c r="Q41" s="903"/>
      <c r="Y41" s="25"/>
    </row>
    <row r="42" spans="1:25" ht="70.900000000000006" customHeight="1" x14ac:dyDescent="0.25">
      <c r="A42" s="899"/>
      <c r="B42" s="945"/>
      <c r="C42" s="948"/>
      <c r="D42" s="948"/>
      <c r="E42" s="149" t="s">
        <v>615</v>
      </c>
      <c r="F42" s="89" t="s">
        <v>471</v>
      </c>
      <c r="G42" s="194" t="s">
        <v>617</v>
      </c>
      <c r="H42" s="193" t="s">
        <v>78</v>
      </c>
      <c r="I42" s="93">
        <v>47.3</v>
      </c>
      <c r="J42" s="910"/>
      <c r="K42" s="910"/>
      <c r="L42" s="924"/>
      <c r="M42" s="208" t="str">
        <f t="shared" si="3"/>
        <v>VÁLIDO</v>
      </c>
      <c r="N42" s="506">
        <f t="shared" ref="N42:N43" si="4">I42/J$39</f>
        <v>0.97525773195876286</v>
      </c>
      <c r="O42" s="432" t="s">
        <v>99</v>
      </c>
      <c r="P42" s="927"/>
      <c r="Q42" s="903"/>
      <c r="Y42" s="25"/>
    </row>
    <row r="43" spans="1:25" ht="54" customHeight="1" x14ac:dyDescent="0.25">
      <c r="A43" s="899"/>
      <c r="B43" s="945"/>
      <c r="C43" s="948"/>
      <c r="D43" s="948"/>
      <c r="E43" s="149" t="s">
        <v>171</v>
      </c>
      <c r="F43" s="89" t="s">
        <v>471</v>
      </c>
      <c r="G43" s="194" t="s">
        <v>616</v>
      </c>
      <c r="H43" s="193" t="s">
        <v>78</v>
      </c>
      <c r="I43" s="93">
        <v>59.2</v>
      </c>
      <c r="J43" s="910"/>
      <c r="K43" s="910"/>
      <c r="L43" s="924"/>
      <c r="M43" s="208" t="str">
        <f t="shared" si="3"/>
        <v>VÁLIDO</v>
      </c>
      <c r="N43" s="506">
        <f t="shared" si="4"/>
        <v>1.220618556701031</v>
      </c>
      <c r="O43" s="432" t="s">
        <v>99</v>
      </c>
      <c r="P43" s="927"/>
      <c r="Q43" s="903"/>
      <c r="Y43" s="25"/>
    </row>
    <row r="44" spans="1:25" ht="169.9" customHeight="1" x14ac:dyDescent="0.25">
      <c r="A44" s="899"/>
      <c r="B44" s="945"/>
      <c r="C44" s="948"/>
      <c r="D44" s="948"/>
      <c r="E44" s="651" t="s">
        <v>619</v>
      </c>
      <c r="F44" s="194" t="s">
        <v>91</v>
      </c>
      <c r="G44" s="91" t="s">
        <v>618</v>
      </c>
      <c r="H44" s="91" t="s">
        <v>81</v>
      </c>
      <c r="I44" s="93">
        <v>72.5</v>
      </c>
      <c r="J44" s="910"/>
      <c r="K44" s="910"/>
      <c r="L44" s="924"/>
      <c r="M44" s="208" t="str">
        <f t="shared" si="3"/>
        <v>EXCESSIVAMENTE ELEVADO</v>
      </c>
      <c r="N44" s="664">
        <f>(I44-J39)/J39</f>
        <v>0.49484536082474229</v>
      </c>
      <c r="O44" s="666" t="s">
        <v>94</v>
      </c>
      <c r="P44" s="927"/>
      <c r="Q44" s="903"/>
      <c r="Y44" s="25"/>
    </row>
    <row r="45" spans="1:25" ht="90" customHeight="1" thickBot="1" x14ac:dyDescent="0.3">
      <c r="A45" s="899"/>
      <c r="B45" s="945"/>
      <c r="C45" s="948"/>
      <c r="D45" s="948"/>
      <c r="E45" s="651" t="s">
        <v>622</v>
      </c>
      <c r="F45" s="194" t="s">
        <v>91</v>
      </c>
      <c r="G45" s="194" t="s">
        <v>623</v>
      </c>
      <c r="H45" s="606" t="s">
        <v>93</v>
      </c>
      <c r="I45" s="93">
        <v>74</v>
      </c>
      <c r="J45" s="910"/>
      <c r="K45" s="910"/>
      <c r="L45" s="924"/>
      <c r="M45" s="249" t="str">
        <f t="shared" si="3"/>
        <v>EXCESSIVAMENTE ELEVADO</v>
      </c>
      <c r="N45" s="664">
        <f>(I45-J39)/J39</f>
        <v>0.52577319587628868</v>
      </c>
      <c r="O45" s="666" t="s">
        <v>94</v>
      </c>
      <c r="P45" s="927"/>
      <c r="Q45" s="903"/>
      <c r="Y45" s="25"/>
    </row>
    <row r="46" spans="1:25" ht="80.45" customHeight="1" x14ac:dyDescent="0.25">
      <c r="A46" s="883">
        <v>10</v>
      </c>
      <c r="B46" s="944" t="s">
        <v>173</v>
      </c>
      <c r="C46" s="947" t="s">
        <v>59</v>
      </c>
      <c r="D46" s="947">
        <v>6</v>
      </c>
      <c r="E46" s="178" t="s">
        <v>174</v>
      </c>
      <c r="F46" s="134" t="s">
        <v>91</v>
      </c>
      <c r="G46" s="255" t="s">
        <v>175</v>
      </c>
      <c r="H46" s="255" t="s">
        <v>78</v>
      </c>
      <c r="I46" s="170">
        <v>191.89</v>
      </c>
      <c r="J46" s="909">
        <f>AVERAGE(I46:I50)</f>
        <v>244.15799999999999</v>
      </c>
      <c r="K46" s="913">
        <f>$J$46*1.25</f>
        <v>305.19749999999999</v>
      </c>
      <c r="L46" s="914">
        <f>75%*J46</f>
        <v>183.11849999999998</v>
      </c>
      <c r="M46" s="203" t="str">
        <f>IF(I46&gt;K$46,"EXCESSIVAMENTE ELEVADO",IF(I46&lt;L$46,"Inexequível","VÁLIDO"))</f>
        <v>VÁLIDO</v>
      </c>
      <c r="N46" s="499">
        <f>I46/J$46</f>
        <v>0.78592550725349974</v>
      </c>
      <c r="O46" s="533" t="s">
        <v>99</v>
      </c>
      <c r="P46" s="938">
        <f>TRUNC(AVERAGE(I46:I49),2)</f>
        <v>227.94</v>
      </c>
      <c r="Q46" s="957">
        <f>D46*P46</f>
        <v>1367.6399999999999</v>
      </c>
      <c r="Y46" s="25"/>
    </row>
    <row r="47" spans="1:25" ht="125.45" customHeight="1" x14ac:dyDescent="0.25">
      <c r="A47" s="884"/>
      <c r="B47" s="945"/>
      <c r="C47" s="948"/>
      <c r="D47" s="948"/>
      <c r="E47" s="708" t="s">
        <v>626</v>
      </c>
      <c r="F47" s="193" t="s">
        <v>91</v>
      </c>
      <c r="G47" s="190" t="s">
        <v>596</v>
      </c>
      <c r="H47" s="605" t="s">
        <v>93</v>
      </c>
      <c r="I47" s="43">
        <f>194.9+5</f>
        <v>199.9</v>
      </c>
      <c r="J47" s="910"/>
      <c r="K47" s="900"/>
      <c r="L47" s="898"/>
      <c r="M47" s="142" t="str">
        <f>IF(I47&gt;K$46,"EXCESSIVAMENTE ELEVADO",IF(I47&lt;L$46,"Inexequível","VÁLIDO"))</f>
        <v>VÁLIDO</v>
      </c>
      <c r="N47" s="506">
        <f t="shared" ref="N47:N48" si="5">I47/J$46</f>
        <v>0.81873213247159637</v>
      </c>
      <c r="O47" s="439" t="s">
        <v>99</v>
      </c>
      <c r="P47" s="927"/>
      <c r="Q47" s="903"/>
      <c r="Y47" s="25"/>
    </row>
    <row r="48" spans="1:25" ht="47.45" customHeight="1" x14ac:dyDescent="0.25">
      <c r="A48" s="884"/>
      <c r="B48" s="945"/>
      <c r="C48" s="948"/>
      <c r="D48" s="948"/>
      <c r="E48" s="149" t="s">
        <v>179</v>
      </c>
      <c r="F48" s="193" t="s">
        <v>471</v>
      </c>
      <c r="G48" s="193" t="s">
        <v>180</v>
      </c>
      <c r="H48" s="193" t="s">
        <v>81</v>
      </c>
      <c r="I48" s="43">
        <v>245</v>
      </c>
      <c r="J48" s="910"/>
      <c r="K48" s="900"/>
      <c r="L48" s="898"/>
      <c r="M48" s="142" t="str">
        <f>IF(I48&gt;K$46,"EXCESSIVAMENTE ELEVADO",IF(I48&lt;L$46,"Inexequível","VÁLIDO"))</f>
        <v>VÁLIDO</v>
      </c>
      <c r="N48" s="506">
        <f t="shared" si="5"/>
        <v>1.003448586570991</v>
      </c>
      <c r="O48" s="439" t="s">
        <v>99</v>
      </c>
      <c r="P48" s="927"/>
      <c r="Q48" s="903"/>
      <c r="Y48" s="25"/>
    </row>
    <row r="49" spans="1:25" ht="124.9" customHeight="1" x14ac:dyDescent="0.25">
      <c r="A49" s="884"/>
      <c r="B49" s="945"/>
      <c r="C49" s="948"/>
      <c r="D49" s="948"/>
      <c r="E49" s="145" t="s">
        <v>625</v>
      </c>
      <c r="F49" s="193" t="s">
        <v>471</v>
      </c>
      <c r="G49" s="193" t="s">
        <v>176</v>
      </c>
      <c r="H49" s="89" t="s">
        <v>93</v>
      </c>
      <c r="I49" s="92">
        <v>275</v>
      </c>
      <c r="J49" s="910"/>
      <c r="K49" s="900"/>
      <c r="L49" s="898"/>
      <c r="M49" s="249" t="str">
        <f>IF(I49&gt;K$46,"EXCESSIVAMENTE ELEVADO",IF(I49&lt;L$46,"Inexequível","VÁLIDO"))</f>
        <v>VÁLIDO</v>
      </c>
      <c r="N49" s="506">
        <f>I49/J$46</f>
        <v>1.1263198420694795</v>
      </c>
      <c r="O49" s="439" t="s">
        <v>99</v>
      </c>
      <c r="P49" s="927"/>
      <c r="Q49" s="903"/>
      <c r="Y49" s="25"/>
    </row>
    <row r="50" spans="1:25" ht="60" customHeight="1" thickBot="1" x14ac:dyDescent="0.3">
      <c r="A50" s="885"/>
      <c r="B50" s="946"/>
      <c r="C50" s="949"/>
      <c r="D50" s="949"/>
      <c r="E50" s="711" t="s">
        <v>177</v>
      </c>
      <c r="F50" s="316" t="s">
        <v>471</v>
      </c>
      <c r="G50" s="316" t="s">
        <v>178</v>
      </c>
      <c r="H50" s="316" t="s">
        <v>81</v>
      </c>
      <c r="I50" s="166">
        <v>309</v>
      </c>
      <c r="J50" s="920"/>
      <c r="K50" s="901"/>
      <c r="L50" s="942"/>
      <c r="M50" s="275" t="str">
        <f>IF(I50&gt;K$46,"EXCESSIVAMENTE ELEVADO",IF(I50&lt;L$46,"Inexequível","VÁLIDO"))</f>
        <v>EXCESSIVAMENTE ELEVADO</v>
      </c>
      <c r="N50" s="671">
        <f>(I50-J46)/J46</f>
        <v>0.26557393163443349</v>
      </c>
      <c r="O50" s="713" t="s">
        <v>94</v>
      </c>
      <c r="P50" s="939"/>
      <c r="Q50" s="958"/>
      <c r="Y50" s="25"/>
    </row>
    <row r="51" spans="1:25" ht="43.15" customHeight="1" x14ac:dyDescent="0.25">
      <c r="A51" s="883">
        <v>11</v>
      </c>
      <c r="B51" s="944" t="s">
        <v>181</v>
      </c>
      <c r="C51" s="947" t="s">
        <v>59</v>
      </c>
      <c r="D51" s="947">
        <v>24</v>
      </c>
      <c r="E51" s="147" t="s">
        <v>560</v>
      </c>
      <c r="F51" s="261" t="s">
        <v>100</v>
      </c>
      <c r="G51" s="255" t="s">
        <v>83</v>
      </c>
      <c r="H51" s="85" t="s">
        <v>81</v>
      </c>
      <c r="I51" s="170">
        <v>35.96</v>
      </c>
      <c r="J51" s="909">
        <f>AVERAGE(I51:I56)</f>
        <v>59.416666666666664</v>
      </c>
      <c r="K51" s="909">
        <f>$J$51*1.25</f>
        <v>74.270833333333329</v>
      </c>
      <c r="L51" s="914">
        <f>75%*J51</f>
        <v>44.5625</v>
      </c>
      <c r="M51" s="197" t="str">
        <f t="shared" ref="M51:M56" si="6">IF(I51&gt;K$51,"EXCESSIVAMENTE ELEVADO",IF(I51&lt;L$51,"Inexequível","VÁLIDO"))</f>
        <v>Inexequível</v>
      </c>
      <c r="N51" s="714">
        <f>I51/J51</f>
        <v>0.60521739130434782</v>
      </c>
      <c r="O51" s="715" t="s">
        <v>99</v>
      </c>
      <c r="P51" s="938">
        <f>TRUNC(AVERAGE(I52:I55),2)</f>
        <v>57.72</v>
      </c>
      <c r="Q51" s="957">
        <f>D51*P51</f>
        <v>1385.28</v>
      </c>
      <c r="Y51" s="25"/>
    </row>
    <row r="52" spans="1:25" ht="81" customHeight="1" x14ac:dyDescent="0.25">
      <c r="A52" s="884"/>
      <c r="B52" s="945"/>
      <c r="C52" s="948"/>
      <c r="D52" s="948"/>
      <c r="E52" s="150" t="s">
        <v>631</v>
      </c>
      <c r="F52" s="194" t="s">
        <v>471</v>
      </c>
      <c r="G52" s="192" t="s">
        <v>182</v>
      </c>
      <c r="H52" s="192" t="s">
        <v>81</v>
      </c>
      <c r="I52" s="93">
        <v>48.09</v>
      </c>
      <c r="J52" s="910"/>
      <c r="K52" s="910"/>
      <c r="L52" s="898"/>
      <c r="M52" s="249" t="str">
        <f t="shared" si="6"/>
        <v>VÁLIDO</v>
      </c>
      <c r="N52" s="506">
        <f>I52/J$51</f>
        <v>0.80936886395511931</v>
      </c>
      <c r="O52" s="439" t="s">
        <v>99</v>
      </c>
      <c r="P52" s="927"/>
      <c r="Q52" s="903"/>
      <c r="Y52" s="25"/>
    </row>
    <row r="53" spans="1:25" ht="82.15" customHeight="1" x14ac:dyDescent="0.25">
      <c r="A53" s="884"/>
      <c r="B53" s="945"/>
      <c r="C53" s="948"/>
      <c r="D53" s="948"/>
      <c r="E53" s="707" t="s">
        <v>627</v>
      </c>
      <c r="F53" s="193" t="s">
        <v>471</v>
      </c>
      <c r="G53" s="193" t="s">
        <v>628</v>
      </c>
      <c r="H53" s="193" t="s">
        <v>78</v>
      </c>
      <c r="I53" s="43">
        <v>52.11</v>
      </c>
      <c r="J53" s="910"/>
      <c r="K53" s="910"/>
      <c r="L53" s="898"/>
      <c r="M53" s="142" t="str">
        <f t="shared" si="6"/>
        <v>VÁLIDO</v>
      </c>
      <c r="N53" s="506">
        <f t="shared" ref="N53:N55" si="7">I53/J$51</f>
        <v>0.87702664796633945</v>
      </c>
      <c r="O53" s="439" t="s">
        <v>99</v>
      </c>
      <c r="P53" s="927"/>
      <c r="Q53" s="903"/>
      <c r="Y53" s="25"/>
    </row>
    <row r="54" spans="1:25" ht="97.9" customHeight="1" x14ac:dyDescent="0.25">
      <c r="A54" s="884"/>
      <c r="B54" s="945"/>
      <c r="C54" s="948"/>
      <c r="D54" s="948"/>
      <c r="E54" s="149" t="s">
        <v>630</v>
      </c>
      <c r="F54" s="193" t="s">
        <v>471</v>
      </c>
      <c r="G54" s="194" t="s">
        <v>183</v>
      </c>
      <c r="H54" s="193" t="s">
        <v>78</v>
      </c>
      <c r="I54" s="43">
        <v>62.31</v>
      </c>
      <c r="J54" s="910"/>
      <c r="K54" s="910"/>
      <c r="L54" s="898"/>
      <c r="M54" s="204" t="str">
        <f t="shared" si="6"/>
        <v>VÁLIDO</v>
      </c>
      <c r="N54" s="506">
        <f t="shared" si="7"/>
        <v>1.048695652173913</v>
      </c>
      <c r="O54" s="439" t="s">
        <v>99</v>
      </c>
      <c r="P54" s="927"/>
      <c r="Q54" s="903"/>
      <c r="Y54" s="25"/>
    </row>
    <row r="55" spans="1:25" ht="181.9" customHeight="1" x14ac:dyDescent="0.25">
      <c r="A55" s="884"/>
      <c r="B55" s="945"/>
      <c r="C55" s="948"/>
      <c r="D55" s="948"/>
      <c r="E55" s="719" t="s">
        <v>632</v>
      </c>
      <c r="F55" s="89" t="s">
        <v>91</v>
      </c>
      <c r="G55" s="194" t="s">
        <v>458</v>
      </c>
      <c r="H55" s="709" t="s">
        <v>93</v>
      </c>
      <c r="I55" s="43">
        <f>66.4+2</f>
        <v>68.400000000000006</v>
      </c>
      <c r="J55" s="910"/>
      <c r="K55" s="910"/>
      <c r="L55" s="898"/>
      <c r="M55" s="204" t="str">
        <f t="shared" si="6"/>
        <v>VÁLIDO</v>
      </c>
      <c r="N55" s="506">
        <f t="shared" si="7"/>
        <v>1.1511921458625527</v>
      </c>
      <c r="O55" s="439" t="s">
        <v>99</v>
      </c>
      <c r="P55" s="927"/>
      <c r="Q55" s="903"/>
      <c r="Y55" s="25"/>
    </row>
    <row r="56" spans="1:25" ht="84" customHeight="1" thickBot="1" x14ac:dyDescent="0.3">
      <c r="A56" s="885"/>
      <c r="B56" s="946"/>
      <c r="C56" s="949"/>
      <c r="D56" s="949"/>
      <c r="E56" s="306" t="s">
        <v>629</v>
      </c>
      <c r="F56" s="90" t="s">
        <v>471</v>
      </c>
      <c r="G56" s="90" t="s">
        <v>184</v>
      </c>
      <c r="H56" s="90" t="s">
        <v>78</v>
      </c>
      <c r="I56" s="94">
        <v>89.63</v>
      </c>
      <c r="J56" s="920"/>
      <c r="K56" s="920"/>
      <c r="L56" s="942"/>
      <c r="M56" s="275" t="str">
        <f t="shared" si="6"/>
        <v>EXCESSIVAMENTE ELEVADO</v>
      </c>
      <c r="N56" s="716">
        <f>(I56-J51)/J51</f>
        <v>0.50849929873772792</v>
      </c>
      <c r="O56" s="712" t="s">
        <v>94</v>
      </c>
      <c r="P56" s="939"/>
      <c r="Q56" s="958"/>
      <c r="Y56" s="25"/>
    </row>
    <row r="57" spans="1:25" ht="70.900000000000006" customHeight="1" x14ac:dyDescent="0.25">
      <c r="A57" s="883">
        <v>12</v>
      </c>
      <c r="B57" s="944" t="s">
        <v>185</v>
      </c>
      <c r="C57" s="947" t="s">
        <v>59</v>
      </c>
      <c r="D57" s="947">
        <v>3</v>
      </c>
      <c r="E57" s="152" t="s">
        <v>633</v>
      </c>
      <c r="F57" s="182" t="s">
        <v>471</v>
      </c>
      <c r="G57" s="134" t="s">
        <v>186</v>
      </c>
      <c r="H57" s="182" t="s">
        <v>81</v>
      </c>
      <c r="I57" s="170">
        <v>64.02</v>
      </c>
      <c r="J57" s="909">
        <f>AVERAGE(I57:I62)</f>
        <v>212.55666666666664</v>
      </c>
      <c r="K57" s="913">
        <f>$J$57*1.25</f>
        <v>265.69583333333333</v>
      </c>
      <c r="L57" s="914">
        <f>75%*J57</f>
        <v>159.41749999999999</v>
      </c>
      <c r="M57" s="203" t="str">
        <f t="shared" ref="M57:M62" si="8">IF(I57&gt;K$57,"EXCESSIVAMENTE ELEVADO",IF(I57&lt;L$57,"Inexequível","VÁLIDO"))</f>
        <v>Inexequível</v>
      </c>
      <c r="N57" s="413">
        <f>I57/J57</f>
        <v>0.30119027082973954</v>
      </c>
      <c r="O57" s="670" t="s">
        <v>99</v>
      </c>
      <c r="P57" s="938">
        <f>TRUNC(MEDIAN(I58:I60),2)</f>
        <v>250.57</v>
      </c>
      <c r="Q57" s="957">
        <f>D57*P57</f>
        <v>751.71</v>
      </c>
      <c r="Y57" s="25"/>
    </row>
    <row r="58" spans="1:25" ht="91.15" customHeight="1" x14ac:dyDescent="0.25">
      <c r="A58" s="884"/>
      <c r="B58" s="945"/>
      <c r="C58" s="948"/>
      <c r="D58" s="948"/>
      <c r="E58" s="145" t="s">
        <v>638</v>
      </c>
      <c r="F58" s="193" t="s">
        <v>100</v>
      </c>
      <c r="G58" s="89" t="s">
        <v>83</v>
      </c>
      <c r="H58" s="193" t="s">
        <v>81</v>
      </c>
      <c r="I58" s="632">
        <v>114.25</v>
      </c>
      <c r="J58" s="910"/>
      <c r="K58" s="900"/>
      <c r="L58" s="898"/>
      <c r="M58" s="142" t="str">
        <f t="shared" si="8"/>
        <v>Inexequível</v>
      </c>
      <c r="N58" s="340">
        <f>I58/J57</f>
        <v>0.5375037244969969</v>
      </c>
      <c r="O58" s="432" t="s">
        <v>460</v>
      </c>
      <c r="P58" s="927"/>
      <c r="Q58" s="903"/>
      <c r="Y58" s="25"/>
    </row>
    <row r="59" spans="1:25" ht="43.15" customHeight="1" x14ac:dyDescent="0.25">
      <c r="A59" s="884"/>
      <c r="B59" s="945"/>
      <c r="C59" s="948"/>
      <c r="D59" s="948"/>
      <c r="E59" s="181" t="s">
        <v>187</v>
      </c>
      <c r="F59" s="194" t="s">
        <v>91</v>
      </c>
      <c r="G59" s="198" t="s">
        <v>188</v>
      </c>
      <c r="H59" s="190" t="s">
        <v>81</v>
      </c>
      <c r="I59" s="43">
        <v>250.57</v>
      </c>
      <c r="J59" s="910"/>
      <c r="K59" s="900"/>
      <c r="L59" s="898"/>
      <c r="M59" s="249" t="str">
        <f t="shared" si="8"/>
        <v>VÁLIDO</v>
      </c>
      <c r="N59" s="506">
        <f>I59/J$57</f>
        <v>1.1788385842206786</v>
      </c>
      <c r="O59" s="432" t="s">
        <v>99</v>
      </c>
      <c r="P59" s="927"/>
      <c r="Q59" s="903"/>
      <c r="Y59" s="25"/>
    </row>
    <row r="60" spans="1:25" ht="69" customHeight="1" x14ac:dyDescent="0.25">
      <c r="A60" s="884"/>
      <c r="B60" s="945"/>
      <c r="C60" s="948"/>
      <c r="D60" s="948"/>
      <c r="E60" s="717" t="s">
        <v>635</v>
      </c>
      <c r="F60" s="193" t="s">
        <v>91</v>
      </c>
      <c r="G60" s="190" t="s">
        <v>636</v>
      </c>
      <c r="H60" s="193" t="s">
        <v>81</v>
      </c>
      <c r="I60" s="43">
        <v>261</v>
      </c>
      <c r="J60" s="910"/>
      <c r="K60" s="900"/>
      <c r="L60" s="898"/>
      <c r="M60" s="142" t="str">
        <f t="shared" si="8"/>
        <v>VÁLIDO</v>
      </c>
      <c r="N60" s="506">
        <f>I60/J$57</f>
        <v>1.2279078520237743</v>
      </c>
      <c r="O60" s="432" t="s">
        <v>99</v>
      </c>
      <c r="P60" s="927"/>
      <c r="Q60" s="903"/>
      <c r="Y60" s="25"/>
    </row>
    <row r="61" spans="1:25" ht="177" customHeight="1" x14ac:dyDescent="0.25">
      <c r="A61" s="884"/>
      <c r="B61" s="945"/>
      <c r="C61" s="948"/>
      <c r="D61" s="948"/>
      <c r="E61" s="721" t="s">
        <v>634</v>
      </c>
      <c r="F61" s="192" t="s">
        <v>91</v>
      </c>
      <c r="G61" s="198" t="s">
        <v>352</v>
      </c>
      <c r="H61" s="198" t="s">
        <v>93</v>
      </c>
      <c r="I61" s="165">
        <v>289.89999999999998</v>
      </c>
      <c r="J61" s="910"/>
      <c r="K61" s="900"/>
      <c r="L61" s="898"/>
      <c r="M61" s="249" t="str">
        <f t="shared" si="8"/>
        <v>EXCESSIVAMENTE ELEVADO</v>
      </c>
      <c r="N61" s="340">
        <f>(I61-J583)/J57</f>
        <v>1.3638715950256404</v>
      </c>
      <c r="O61" s="710" t="s">
        <v>94</v>
      </c>
      <c r="P61" s="927"/>
      <c r="Q61" s="903"/>
      <c r="Y61" s="25"/>
    </row>
    <row r="62" spans="1:25" ht="80.45" customHeight="1" thickBot="1" x14ac:dyDescent="0.3">
      <c r="A62" s="885"/>
      <c r="B62" s="946"/>
      <c r="C62" s="949"/>
      <c r="D62" s="949"/>
      <c r="E62" s="722" t="s">
        <v>189</v>
      </c>
      <c r="F62" s="90" t="s">
        <v>91</v>
      </c>
      <c r="G62" s="185" t="s">
        <v>190</v>
      </c>
      <c r="H62" s="185" t="s">
        <v>81</v>
      </c>
      <c r="I62" s="94">
        <v>295.60000000000002</v>
      </c>
      <c r="J62" s="920"/>
      <c r="K62" s="901"/>
      <c r="L62" s="942"/>
      <c r="M62" s="275" t="str">
        <f t="shared" si="8"/>
        <v>EXCESSIVAMENTE ELEVADO</v>
      </c>
      <c r="N62" s="671">
        <f>(I62-J57)/J57</f>
        <v>0.39068797340317118</v>
      </c>
      <c r="O62" s="672" t="s">
        <v>94</v>
      </c>
      <c r="P62" s="939"/>
      <c r="Q62" s="958"/>
      <c r="Y62" s="25"/>
    </row>
    <row r="63" spans="1:25" ht="58.15" customHeight="1" x14ac:dyDescent="0.25">
      <c r="A63" s="899">
        <v>13</v>
      </c>
      <c r="B63" s="945" t="s">
        <v>191</v>
      </c>
      <c r="C63" s="948" t="s">
        <v>59</v>
      </c>
      <c r="D63" s="948">
        <v>12</v>
      </c>
      <c r="E63" s="263" t="s">
        <v>637</v>
      </c>
      <c r="F63" s="192" t="s">
        <v>471</v>
      </c>
      <c r="G63" s="198" t="s">
        <v>645</v>
      </c>
      <c r="H63" s="198" t="s">
        <v>81</v>
      </c>
      <c r="I63" s="92">
        <v>17.53</v>
      </c>
      <c r="J63" s="953">
        <f>AVERAGE(I63:I70)</f>
        <v>40.290000000000006</v>
      </c>
      <c r="K63" s="955">
        <f>$J$63*1.25</f>
        <v>50.362500000000011</v>
      </c>
      <c r="L63" s="956">
        <f>75%*J63</f>
        <v>30.217500000000005</v>
      </c>
      <c r="M63" s="249" t="str">
        <f t="shared" ref="M63:M70" si="9">IF(I63&gt;K$63,"EXCESSIVAMENTE ELEVADO",IF(I63&lt;L$63,"Inexequível","VÁLIDO"))</f>
        <v>Inexequível</v>
      </c>
      <c r="N63" s="413">
        <f t="shared" ref="N63:N68" si="10">I63/J$63</f>
        <v>0.4350955572102258</v>
      </c>
      <c r="O63" s="670" t="s">
        <v>99</v>
      </c>
      <c r="P63" s="927">
        <f>TRUNC(AVERAGE(I66:I68),2)</f>
        <v>39.5</v>
      </c>
      <c r="Q63" s="976">
        <f>D63*P63</f>
        <v>474</v>
      </c>
      <c r="Y63" s="25"/>
    </row>
    <row r="64" spans="1:25" ht="62.45" customHeight="1" x14ac:dyDescent="0.25">
      <c r="A64" s="899"/>
      <c r="B64" s="945"/>
      <c r="C64" s="948"/>
      <c r="D64" s="948"/>
      <c r="E64" s="260" t="s">
        <v>644</v>
      </c>
      <c r="F64" s="193" t="s">
        <v>471</v>
      </c>
      <c r="G64" s="190" t="s">
        <v>643</v>
      </c>
      <c r="H64" s="190" t="s">
        <v>78</v>
      </c>
      <c r="I64" s="43">
        <v>19.3</v>
      </c>
      <c r="J64" s="953"/>
      <c r="K64" s="955"/>
      <c r="L64" s="956"/>
      <c r="M64" s="204" t="str">
        <f t="shared" si="9"/>
        <v>Inexequível</v>
      </c>
      <c r="N64" s="340">
        <f t="shared" si="10"/>
        <v>0.47902705385951844</v>
      </c>
      <c r="O64" s="710" t="s">
        <v>99</v>
      </c>
      <c r="P64" s="927"/>
      <c r="Q64" s="976"/>
      <c r="Y64" s="25"/>
    </row>
    <row r="65" spans="1:25" ht="48.6" customHeight="1" x14ac:dyDescent="0.25">
      <c r="A65" s="899"/>
      <c r="B65" s="945"/>
      <c r="C65" s="948"/>
      <c r="D65" s="948"/>
      <c r="E65" s="263" t="s">
        <v>638</v>
      </c>
      <c r="F65" s="155" t="s">
        <v>100</v>
      </c>
      <c r="G65" s="169" t="s">
        <v>83</v>
      </c>
      <c r="H65" s="199" t="s">
        <v>81</v>
      </c>
      <c r="I65" s="165">
        <v>24.23</v>
      </c>
      <c r="J65" s="953"/>
      <c r="K65" s="955"/>
      <c r="L65" s="956"/>
      <c r="M65" s="142" t="str">
        <f t="shared" si="9"/>
        <v>Inexequível</v>
      </c>
      <c r="N65" s="340">
        <f t="shared" si="10"/>
        <v>0.60138992305783068</v>
      </c>
      <c r="O65" s="710" t="s">
        <v>99</v>
      </c>
      <c r="P65" s="927"/>
      <c r="Q65" s="976"/>
      <c r="Y65" s="25"/>
    </row>
    <row r="66" spans="1:25" ht="93" customHeight="1" x14ac:dyDescent="0.25">
      <c r="A66" s="899"/>
      <c r="B66" s="945"/>
      <c r="C66" s="948"/>
      <c r="D66" s="948"/>
      <c r="E66" s="260" t="s">
        <v>650</v>
      </c>
      <c r="F66" s="194" t="s">
        <v>471</v>
      </c>
      <c r="G66" s="190" t="s">
        <v>646</v>
      </c>
      <c r="H66" s="190"/>
      <c r="I66" s="43">
        <f>2.98*10</f>
        <v>29.8</v>
      </c>
      <c r="J66" s="953"/>
      <c r="K66" s="955"/>
      <c r="L66" s="956"/>
      <c r="M66" s="142" t="str">
        <f t="shared" si="9"/>
        <v>Inexequível</v>
      </c>
      <c r="N66" s="340">
        <f t="shared" si="10"/>
        <v>0.7396376272027797</v>
      </c>
      <c r="O66" s="432" t="s">
        <v>460</v>
      </c>
      <c r="P66" s="927"/>
      <c r="Q66" s="976"/>
      <c r="Y66" s="25"/>
    </row>
    <row r="67" spans="1:25" ht="52.9" customHeight="1" x14ac:dyDescent="0.25">
      <c r="A67" s="899"/>
      <c r="B67" s="945"/>
      <c r="C67" s="948"/>
      <c r="D67" s="948"/>
      <c r="E67" s="260" t="s">
        <v>648</v>
      </c>
      <c r="F67" s="194" t="s">
        <v>471</v>
      </c>
      <c r="G67" s="190" t="s">
        <v>647</v>
      </c>
      <c r="H67" s="190"/>
      <c r="I67" s="43">
        <f>4*10</f>
        <v>40</v>
      </c>
      <c r="J67" s="953"/>
      <c r="K67" s="955"/>
      <c r="L67" s="956"/>
      <c r="M67" s="142" t="str">
        <f t="shared" si="9"/>
        <v>VÁLIDO</v>
      </c>
      <c r="N67" s="506">
        <f t="shared" si="10"/>
        <v>0.99280218416480503</v>
      </c>
      <c r="O67" s="432" t="s">
        <v>99</v>
      </c>
      <c r="P67" s="927"/>
      <c r="Q67" s="976"/>
      <c r="T67" s="25"/>
      <c r="Y67" s="25"/>
    </row>
    <row r="68" spans="1:25" ht="61.9" customHeight="1" x14ac:dyDescent="0.25">
      <c r="A68" s="899"/>
      <c r="B68" s="945"/>
      <c r="C68" s="948"/>
      <c r="D68" s="948"/>
      <c r="E68" s="260" t="s">
        <v>642</v>
      </c>
      <c r="F68" s="194" t="s">
        <v>471</v>
      </c>
      <c r="G68" s="190" t="s">
        <v>641</v>
      </c>
      <c r="H68" s="190" t="s">
        <v>81</v>
      </c>
      <c r="I68" s="43">
        <v>48.71</v>
      </c>
      <c r="J68" s="953"/>
      <c r="K68" s="955"/>
      <c r="L68" s="956"/>
      <c r="M68" s="142" t="str">
        <f t="shared" si="9"/>
        <v>VÁLIDO</v>
      </c>
      <c r="N68" s="506">
        <f t="shared" si="10"/>
        <v>1.2089848597666912</v>
      </c>
      <c r="O68" s="432" t="s">
        <v>99</v>
      </c>
      <c r="P68" s="927"/>
      <c r="Q68" s="976"/>
      <c r="Y68" s="25"/>
    </row>
    <row r="69" spans="1:25" ht="157.9" customHeight="1" x14ac:dyDescent="0.25">
      <c r="A69" s="899"/>
      <c r="B69" s="945"/>
      <c r="C69" s="948"/>
      <c r="D69" s="948"/>
      <c r="E69" s="720" t="s">
        <v>640</v>
      </c>
      <c r="F69" s="417" t="s">
        <v>91</v>
      </c>
      <c r="G69" s="91" t="s">
        <v>613</v>
      </c>
      <c r="H69" s="637" t="s">
        <v>93</v>
      </c>
      <c r="I69" s="93">
        <f>61.75+3</f>
        <v>64.75</v>
      </c>
      <c r="J69" s="953"/>
      <c r="K69" s="955"/>
      <c r="L69" s="956"/>
      <c r="M69" s="142" t="str">
        <f t="shared" si="9"/>
        <v>EXCESSIVAMENTE ELEVADO</v>
      </c>
      <c r="N69" s="340">
        <f>(I69-J$63)/J$63</f>
        <v>0.60709853561677807</v>
      </c>
      <c r="O69" s="710" t="s">
        <v>94</v>
      </c>
      <c r="P69" s="927"/>
      <c r="Q69" s="976"/>
      <c r="Y69" s="25"/>
    </row>
    <row r="70" spans="1:25" ht="98.45" customHeight="1" thickBot="1" x14ac:dyDescent="0.3">
      <c r="A70" s="899"/>
      <c r="B70" s="945"/>
      <c r="C70" s="948"/>
      <c r="D70" s="948"/>
      <c r="E70" s="720" t="s">
        <v>639</v>
      </c>
      <c r="F70" s="417" t="s">
        <v>91</v>
      </c>
      <c r="G70" s="91" t="s">
        <v>190</v>
      </c>
      <c r="H70" s="91" t="s">
        <v>81</v>
      </c>
      <c r="I70" s="93">
        <f>76+2</f>
        <v>78</v>
      </c>
      <c r="J70" s="953"/>
      <c r="K70" s="955"/>
      <c r="L70" s="956"/>
      <c r="M70" s="204" t="str">
        <f t="shared" si="9"/>
        <v>EXCESSIVAMENTE ELEVADO</v>
      </c>
      <c r="N70" s="664">
        <f>(I70-J$63)/J$63</f>
        <v>0.93596425912136971</v>
      </c>
      <c r="O70" s="666" t="s">
        <v>94</v>
      </c>
      <c r="P70" s="927"/>
      <c r="Q70" s="976"/>
      <c r="Y70" s="25"/>
    </row>
    <row r="71" spans="1:25" ht="105.6" customHeight="1" x14ac:dyDescent="0.25">
      <c r="A71" s="904">
        <v>14</v>
      </c>
      <c r="B71" s="905" t="s">
        <v>192</v>
      </c>
      <c r="C71" s="907" t="s">
        <v>59</v>
      </c>
      <c r="D71" s="907">
        <v>5</v>
      </c>
      <c r="E71" s="264" t="s">
        <v>649</v>
      </c>
      <c r="F71" s="182" t="s">
        <v>471</v>
      </c>
      <c r="G71" s="255" t="s">
        <v>193</v>
      </c>
      <c r="H71" s="255" t="s">
        <v>81</v>
      </c>
      <c r="I71" s="170">
        <v>17.329999999999998</v>
      </c>
      <c r="J71" s="909">
        <f>AVERAGE(I71:I80)</f>
        <v>58.158999999999992</v>
      </c>
      <c r="K71" s="913">
        <f>$J$71*1.25</f>
        <v>72.69874999999999</v>
      </c>
      <c r="L71" s="914">
        <f>75%*J71</f>
        <v>43.619249999999994</v>
      </c>
      <c r="M71" s="438" t="str">
        <f>IF(I71&gt;K$71,"EXCESSIVAMENTE ELEVADO",IF(I71&lt;L$71,"Inexequível","VÁLIDO"))</f>
        <v>Inexequível</v>
      </c>
      <c r="N71" s="714">
        <f>I71/J$71</f>
        <v>0.29797623755566638</v>
      </c>
      <c r="O71" s="715" t="s">
        <v>99</v>
      </c>
      <c r="P71" s="911">
        <f>TRUNC(AVERAGE(I75:I77),2)</f>
        <v>67.56</v>
      </c>
      <c r="Q71" s="902">
        <f>D71*P71</f>
        <v>337.8</v>
      </c>
      <c r="Y71" s="25"/>
    </row>
    <row r="72" spans="1:25" ht="57" customHeight="1" x14ac:dyDescent="0.25">
      <c r="A72" s="888"/>
      <c r="B72" s="906"/>
      <c r="C72" s="908"/>
      <c r="D72" s="908"/>
      <c r="E72" s="146" t="s">
        <v>194</v>
      </c>
      <c r="F72" s="193" t="s">
        <v>471</v>
      </c>
      <c r="G72" s="190" t="s">
        <v>195</v>
      </c>
      <c r="H72" s="171" t="s">
        <v>81</v>
      </c>
      <c r="I72" s="43">
        <v>17.95</v>
      </c>
      <c r="J72" s="910"/>
      <c r="K72" s="900"/>
      <c r="L72" s="898"/>
      <c r="M72" s="141" t="str">
        <f>IF(I72&gt;K$71,"EXCESSIVAMENTE ELEVADO",IF(I72&lt;L$71,"Inexequível","VÁLIDO"))</f>
        <v>Inexequível</v>
      </c>
      <c r="N72" s="706">
        <f t="shared" ref="N72:N74" si="11">I72/J$71</f>
        <v>0.3086366684434052</v>
      </c>
      <c r="O72" s="350" t="s">
        <v>99</v>
      </c>
      <c r="P72" s="912"/>
      <c r="Q72" s="903"/>
      <c r="Y72" s="25"/>
    </row>
    <row r="73" spans="1:25" ht="47.25" customHeight="1" x14ac:dyDescent="0.25">
      <c r="A73" s="888"/>
      <c r="B73" s="906"/>
      <c r="C73" s="908"/>
      <c r="D73" s="908"/>
      <c r="E73" s="196" t="s">
        <v>196</v>
      </c>
      <c r="F73" s="194" t="s">
        <v>471</v>
      </c>
      <c r="G73" s="169" t="s">
        <v>197</v>
      </c>
      <c r="H73" s="199"/>
      <c r="I73" s="165">
        <v>18.3</v>
      </c>
      <c r="J73" s="910"/>
      <c r="K73" s="900"/>
      <c r="L73" s="898"/>
      <c r="M73" s="257" t="str">
        <f t="shared" ref="M73:M80" si="12">IF(I73&gt;K$71,"EXCESSIVAMENTE ELEVADO",IF(I73&lt;L$71,"Inexequível","VÁLIDO"))</f>
        <v>Inexequível</v>
      </c>
      <c r="N73" s="340">
        <f t="shared" si="11"/>
        <v>0.31465465362196743</v>
      </c>
      <c r="O73" s="718" t="s">
        <v>99</v>
      </c>
      <c r="P73" s="912"/>
      <c r="Q73" s="903"/>
      <c r="Y73" s="25"/>
    </row>
    <row r="74" spans="1:25" ht="59.45" customHeight="1" x14ac:dyDescent="0.25">
      <c r="A74" s="888"/>
      <c r="B74" s="906"/>
      <c r="C74" s="908"/>
      <c r="D74" s="908"/>
      <c r="E74" s="260" t="s">
        <v>650</v>
      </c>
      <c r="F74" s="193" t="s">
        <v>471</v>
      </c>
      <c r="G74" s="190" t="s">
        <v>646</v>
      </c>
      <c r="H74" s="450" t="s">
        <v>81</v>
      </c>
      <c r="I74" s="43">
        <v>26</v>
      </c>
      <c r="J74" s="910"/>
      <c r="K74" s="900"/>
      <c r="L74" s="898"/>
      <c r="M74" s="141" t="str">
        <f t="shared" si="12"/>
        <v>Inexequível</v>
      </c>
      <c r="N74" s="340">
        <f t="shared" si="11"/>
        <v>0.44705032755033619</v>
      </c>
      <c r="O74" s="718" t="s">
        <v>99</v>
      </c>
      <c r="P74" s="912"/>
      <c r="Q74" s="903"/>
      <c r="Y74" s="25"/>
    </row>
    <row r="75" spans="1:25" ht="62.45" customHeight="1" x14ac:dyDescent="0.25">
      <c r="A75" s="888"/>
      <c r="B75" s="906"/>
      <c r="C75" s="908"/>
      <c r="D75" s="908"/>
      <c r="E75" s="723" t="s">
        <v>653</v>
      </c>
      <c r="F75" s="193" t="s">
        <v>91</v>
      </c>
      <c r="G75" s="190" t="s">
        <v>654</v>
      </c>
      <c r="H75" s="539" t="s">
        <v>93</v>
      </c>
      <c r="I75" s="43">
        <v>66.209999999999994</v>
      </c>
      <c r="J75" s="910"/>
      <c r="K75" s="900"/>
      <c r="L75" s="898"/>
      <c r="M75" s="141" t="str">
        <f t="shared" si="12"/>
        <v>VÁLIDO</v>
      </c>
      <c r="N75" s="506">
        <f>I75/J$71</f>
        <v>1.1384308533502985</v>
      </c>
      <c r="O75" s="439" t="s">
        <v>99</v>
      </c>
      <c r="P75" s="912"/>
      <c r="Q75" s="903"/>
      <c r="Y75" s="25"/>
    </row>
    <row r="76" spans="1:25" ht="59.45" customHeight="1" x14ac:dyDescent="0.25">
      <c r="A76" s="888"/>
      <c r="B76" s="906"/>
      <c r="C76" s="908"/>
      <c r="D76" s="908"/>
      <c r="E76" s="260" t="s">
        <v>644</v>
      </c>
      <c r="F76" s="193" t="s">
        <v>471</v>
      </c>
      <c r="G76" s="190" t="s">
        <v>656</v>
      </c>
      <c r="H76" s="539" t="s">
        <v>78</v>
      </c>
      <c r="I76" s="43">
        <v>65.959999999999994</v>
      </c>
      <c r="J76" s="910"/>
      <c r="K76" s="900"/>
      <c r="L76" s="898"/>
      <c r="M76" s="141" t="str">
        <f t="shared" si="12"/>
        <v>VÁLIDO</v>
      </c>
      <c r="N76" s="506">
        <f t="shared" ref="N76:N77" si="13">I76/J$71</f>
        <v>1.1341322925084683</v>
      </c>
      <c r="O76" s="439" t="s">
        <v>99</v>
      </c>
      <c r="P76" s="912"/>
      <c r="Q76" s="903"/>
      <c r="Y76" s="25"/>
    </row>
    <row r="77" spans="1:25" ht="108" customHeight="1" x14ac:dyDescent="0.25">
      <c r="A77" s="888"/>
      <c r="B77" s="906"/>
      <c r="C77" s="908"/>
      <c r="D77" s="908"/>
      <c r="E77" s="723" t="s">
        <v>651</v>
      </c>
      <c r="F77" s="193" t="s">
        <v>91</v>
      </c>
      <c r="G77" s="190" t="s">
        <v>596</v>
      </c>
      <c r="H77" s="539" t="s">
        <v>93</v>
      </c>
      <c r="I77" s="43">
        <f>65.76+4.76</f>
        <v>70.52000000000001</v>
      </c>
      <c r="J77" s="910"/>
      <c r="K77" s="900"/>
      <c r="L77" s="898"/>
      <c r="M77" s="141" t="str">
        <f t="shared" si="12"/>
        <v>VÁLIDO</v>
      </c>
      <c r="N77" s="506">
        <f t="shared" si="13"/>
        <v>1.2125380422634506</v>
      </c>
      <c r="O77" s="439" t="s">
        <v>99</v>
      </c>
      <c r="P77" s="912"/>
      <c r="Q77" s="903"/>
      <c r="Y77" s="25"/>
    </row>
    <row r="78" spans="1:25" ht="66.599999999999994" customHeight="1" x14ac:dyDescent="0.25">
      <c r="A78" s="888"/>
      <c r="B78" s="906"/>
      <c r="C78" s="908"/>
      <c r="D78" s="908"/>
      <c r="E78" s="260" t="s">
        <v>644</v>
      </c>
      <c r="F78" s="193" t="s">
        <v>471</v>
      </c>
      <c r="G78" s="190" t="s">
        <v>655</v>
      </c>
      <c r="H78" s="176" t="s">
        <v>78</v>
      </c>
      <c r="I78" s="43">
        <v>82.31</v>
      </c>
      <c r="J78" s="910"/>
      <c r="K78" s="900"/>
      <c r="L78" s="898"/>
      <c r="M78" s="141" t="str">
        <f t="shared" si="12"/>
        <v>EXCESSIVAMENTE ELEVADO</v>
      </c>
      <c r="N78" s="340">
        <f>(I78-J$71)/J$71</f>
        <v>0.41525817156416056</v>
      </c>
      <c r="O78" s="718" t="s">
        <v>94</v>
      </c>
      <c r="P78" s="912"/>
      <c r="Q78" s="903"/>
      <c r="Y78" s="25"/>
    </row>
    <row r="79" spans="1:25" ht="76.150000000000006" customHeight="1" x14ac:dyDescent="0.25">
      <c r="A79" s="888"/>
      <c r="B79" s="906"/>
      <c r="C79" s="908"/>
      <c r="D79" s="908"/>
      <c r="E79" s="717" t="s">
        <v>652</v>
      </c>
      <c r="F79" s="193" t="s">
        <v>91</v>
      </c>
      <c r="G79" s="190" t="s">
        <v>479</v>
      </c>
      <c r="H79" s="539" t="s">
        <v>93</v>
      </c>
      <c r="I79" s="43">
        <f>98+4.76</f>
        <v>102.76</v>
      </c>
      <c r="J79" s="910"/>
      <c r="K79" s="900"/>
      <c r="L79" s="898"/>
      <c r="M79" s="141" t="str">
        <f t="shared" si="12"/>
        <v>EXCESSIVAMENTE ELEVADO</v>
      </c>
      <c r="N79" s="340">
        <f t="shared" ref="N79:N80" si="14">(I79-J$71)/J$71</f>
        <v>0.76688044842586733</v>
      </c>
      <c r="O79" s="718" t="s">
        <v>94</v>
      </c>
      <c r="P79" s="912"/>
      <c r="Q79" s="903"/>
      <c r="Y79" s="25"/>
    </row>
    <row r="80" spans="1:25" ht="57.6" customHeight="1" thickBot="1" x14ac:dyDescent="0.3">
      <c r="A80" s="888"/>
      <c r="B80" s="906"/>
      <c r="C80" s="908"/>
      <c r="D80" s="908"/>
      <c r="E80" s="285" t="s">
        <v>638</v>
      </c>
      <c r="F80" s="164" t="s">
        <v>100</v>
      </c>
      <c r="G80" s="169" t="s">
        <v>83</v>
      </c>
      <c r="H80" s="199" t="s">
        <v>81</v>
      </c>
      <c r="I80" s="165">
        <v>114.25</v>
      </c>
      <c r="J80" s="910"/>
      <c r="K80" s="900"/>
      <c r="L80" s="898"/>
      <c r="M80" s="143" t="str">
        <f t="shared" si="12"/>
        <v>EXCESSIVAMENTE ELEVADO</v>
      </c>
      <c r="N80" s="664">
        <f t="shared" si="14"/>
        <v>0.96444230471638126</v>
      </c>
      <c r="O80" s="350" t="s">
        <v>94</v>
      </c>
      <c r="P80" s="912"/>
      <c r="Q80" s="903"/>
      <c r="Y80" s="25"/>
    </row>
    <row r="81" spans="1:25" ht="67.900000000000006" customHeight="1" x14ac:dyDescent="0.25">
      <c r="A81" s="904">
        <v>15</v>
      </c>
      <c r="B81" s="905" t="s">
        <v>198</v>
      </c>
      <c r="C81" s="907" t="s">
        <v>59</v>
      </c>
      <c r="D81" s="907">
        <v>576</v>
      </c>
      <c r="E81" s="724" t="s">
        <v>658</v>
      </c>
      <c r="F81" s="134" t="s">
        <v>471</v>
      </c>
      <c r="G81" s="255" t="s">
        <v>660</v>
      </c>
      <c r="H81" s="286" t="s">
        <v>81</v>
      </c>
      <c r="I81" s="251">
        <v>5.45</v>
      </c>
      <c r="J81" s="909">
        <f>AVERAGE(I81:I84)</f>
        <v>7.34</v>
      </c>
      <c r="K81" s="913">
        <f>$J$81*1.25</f>
        <v>9.1750000000000007</v>
      </c>
      <c r="L81" s="950">
        <f>75%*J81</f>
        <v>5.5049999999999999</v>
      </c>
      <c r="M81" s="247" t="str">
        <f>IF(I81&gt;K$81,"EXCESSIVAMENTE ELEVADO",IF(I81&lt;L$81,"Inexequível","VÁLIDO"))</f>
        <v>Inexequível</v>
      </c>
      <c r="N81" s="714">
        <f>I81/J$81</f>
        <v>0.74250681198910085</v>
      </c>
      <c r="O81" s="715" t="s">
        <v>99</v>
      </c>
      <c r="P81" s="932">
        <f>TRUNC(AVERAGE(I82:I84),2)</f>
        <v>7.97</v>
      </c>
      <c r="Q81" s="972">
        <f>D81*P81</f>
        <v>4590.72</v>
      </c>
      <c r="Y81" s="25"/>
    </row>
    <row r="82" spans="1:25" ht="63.6" customHeight="1" x14ac:dyDescent="0.25">
      <c r="A82" s="888"/>
      <c r="B82" s="906"/>
      <c r="C82" s="908"/>
      <c r="D82" s="908"/>
      <c r="E82" s="260" t="s">
        <v>657</v>
      </c>
      <c r="F82" s="190" t="s">
        <v>199</v>
      </c>
      <c r="G82" s="190" t="s">
        <v>659</v>
      </c>
      <c r="H82" s="190" t="s">
        <v>78</v>
      </c>
      <c r="I82" s="43">
        <v>6</v>
      </c>
      <c r="J82" s="910"/>
      <c r="K82" s="900"/>
      <c r="L82" s="951"/>
      <c r="M82" s="136" t="str">
        <f t="shared" ref="M82:M83" si="15">IF(I82&gt;K$81,"EXCESSIVAMENTE ELEVADO",IF(I82&lt;L$81,"Inexequível","VÁLIDO"))</f>
        <v>VÁLIDO</v>
      </c>
      <c r="N82" s="506">
        <f>I82/J$81</f>
        <v>0.81743869209809261</v>
      </c>
      <c r="O82" s="439" t="s">
        <v>99</v>
      </c>
      <c r="P82" s="933"/>
      <c r="Q82" s="886"/>
      <c r="Y82" s="25"/>
    </row>
    <row r="83" spans="1:25" ht="63.6" customHeight="1" x14ac:dyDescent="0.25">
      <c r="A83" s="888"/>
      <c r="B83" s="906"/>
      <c r="C83" s="908"/>
      <c r="D83" s="908"/>
      <c r="E83" s="285" t="s">
        <v>638</v>
      </c>
      <c r="F83" s="164" t="s">
        <v>100</v>
      </c>
      <c r="G83" s="169" t="s">
        <v>83</v>
      </c>
      <c r="H83" s="199" t="s">
        <v>81</v>
      </c>
      <c r="I83" s="167">
        <v>8.92</v>
      </c>
      <c r="J83" s="910"/>
      <c r="K83" s="900"/>
      <c r="L83" s="951"/>
      <c r="M83" s="136" t="str">
        <f t="shared" si="15"/>
        <v>VÁLIDO</v>
      </c>
      <c r="N83" s="506">
        <f t="shared" ref="N83:N84" si="16">I83/J$81</f>
        <v>1.215258855585831</v>
      </c>
      <c r="O83" s="439" t="s">
        <v>99</v>
      </c>
      <c r="P83" s="933"/>
      <c r="Q83" s="886"/>
      <c r="Y83" s="25"/>
    </row>
    <row r="84" spans="1:25" ht="96.6" customHeight="1" thickBot="1" x14ac:dyDescent="0.3">
      <c r="A84" s="888"/>
      <c r="B84" s="906"/>
      <c r="C84" s="908"/>
      <c r="D84" s="908"/>
      <c r="E84" s="725" t="s">
        <v>661</v>
      </c>
      <c r="F84" s="726" t="s">
        <v>100</v>
      </c>
      <c r="G84" s="91" t="s">
        <v>596</v>
      </c>
      <c r="H84" s="727" t="s">
        <v>93</v>
      </c>
      <c r="I84" s="93">
        <f>8.49+0.5</f>
        <v>8.99</v>
      </c>
      <c r="J84" s="910"/>
      <c r="K84" s="900"/>
      <c r="L84" s="951"/>
      <c r="M84" s="136" t="str">
        <f>IF(I84&gt;K$81,"EXCESSIVAMENTE ELEVADO",IF(I84&lt;L$81,"Inexequível","VÁLIDO"))</f>
        <v>VÁLIDO</v>
      </c>
      <c r="N84" s="549">
        <f t="shared" si="16"/>
        <v>1.2247956403269755</v>
      </c>
      <c r="O84" s="550" t="s">
        <v>99</v>
      </c>
      <c r="P84" s="933"/>
      <c r="Q84" s="886"/>
      <c r="R84" s="59"/>
      <c r="Y84" s="25"/>
    </row>
    <row r="85" spans="1:25" ht="71.45" customHeight="1" x14ac:dyDescent="0.25">
      <c r="A85" s="904">
        <v>16</v>
      </c>
      <c r="B85" s="905" t="s">
        <v>200</v>
      </c>
      <c r="C85" s="907" t="s">
        <v>59</v>
      </c>
      <c r="D85" s="907">
        <v>24</v>
      </c>
      <c r="E85" s="264" t="s">
        <v>663</v>
      </c>
      <c r="F85" s="182" t="s">
        <v>471</v>
      </c>
      <c r="G85" s="255" t="s">
        <v>662</v>
      </c>
      <c r="H85" s="255"/>
      <c r="I85" s="170">
        <v>27.3</v>
      </c>
      <c r="J85" s="909">
        <f>AVERAGE(I85:I90)</f>
        <v>36.831666666666671</v>
      </c>
      <c r="K85" s="913">
        <f>$J$85*1.25</f>
        <v>46.03958333333334</v>
      </c>
      <c r="L85" s="950">
        <f>75%*J85</f>
        <v>27.623750000000001</v>
      </c>
      <c r="M85" s="139" t="str">
        <f>IF(I85&gt;K$85,"EXCESSIVAMENTE ELEVADO",IF(I85&lt;L$85,"Inexequível","VÁLIDO"))</f>
        <v>Inexequível</v>
      </c>
      <c r="N85" s="714">
        <f>I85/J$85</f>
        <v>0.74121000950269234</v>
      </c>
      <c r="O85" s="715" t="s">
        <v>99</v>
      </c>
      <c r="P85" s="932">
        <f>TRUNC(MEDIAN(I86:I89),2)</f>
        <v>36.93</v>
      </c>
      <c r="Q85" s="972">
        <f>D85*P85</f>
        <v>886.31999999999994</v>
      </c>
      <c r="R85" s="59"/>
      <c r="Y85" s="25"/>
    </row>
    <row r="86" spans="1:25" ht="59.25" customHeight="1" x14ac:dyDescent="0.25">
      <c r="A86" s="888"/>
      <c r="B86" s="906"/>
      <c r="C86" s="908"/>
      <c r="D86" s="908"/>
      <c r="E86" s="260" t="s">
        <v>664</v>
      </c>
      <c r="F86" s="193" t="s">
        <v>471</v>
      </c>
      <c r="G86" s="190" t="s">
        <v>665</v>
      </c>
      <c r="H86" s="190"/>
      <c r="I86" s="43">
        <v>30.64</v>
      </c>
      <c r="J86" s="910"/>
      <c r="K86" s="900"/>
      <c r="L86" s="951"/>
      <c r="M86" s="137" t="str">
        <f t="shared" ref="M86:M90" si="17">IF(I86&gt;K$85,"EXCESSIVAMENTE ELEVADO",IF(I86&lt;L$85,"Inexequível","VÁLIDO"))</f>
        <v>VÁLIDO</v>
      </c>
      <c r="N86" s="506">
        <f>I86/J$85</f>
        <v>0.83189284583012801</v>
      </c>
      <c r="O86" s="439" t="s">
        <v>99</v>
      </c>
      <c r="P86" s="933"/>
      <c r="Q86" s="886"/>
      <c r="R86" s="59"/>
      <c r="Y86" s="25"/>
    </row>
    <row r="87" spans="1:25" ht="59.25" customHeight="1" x14ac:dyDescent="0.25">
      <c r="A87" s="888"/>
      <c r="B87" s="906"/>
      <c r="C87" s="908"/>
      <c r="D87" s="908"/>
      <c r="E87" s="260" t="s">
        <v>638</v>
      </c>
      <c r="F87" s="253" t="s">
        <v>100</v>
      </c>
      <c r="G87" s="190" t="s">
        <v>83</v>
      </c>
      <c r="H87" s="171" t="s">
        <v>81</v>
      </c>
      <c r="I87" s="43">
        <v>36.020000000000003</v>
      </c>
      <c r="J87" s="910"/>
      <c r="K87" s="900"/>
      <c r="L87" s="951"/>
      <c r="M87" s="137" t="str">
        <f t="shared" si="17"/>
        <v>VÁLIDO</v>
      </c>
      <c r="N87" s="506">
        <f t="shared" ref="N87:N89" si="18">I87/J$85</f>
        <v>0.9779628037467758</v>
      </c>
      <c r="O87" s="439" t="s">
        <v>99</v>
      </c>
      <c r="P87" s="933"/>
      <c r="Q87" s="886"/>
      <c r="R87" s="59"/>
      <c r="Y87" s="25"/>
    </row>
    <row r="88" spans="1:25" ht="59.25" customHeight="1" x14ac:dyDescent="0.25">
      <c r="A88" s="888"/>
      <c r="B88" s="906"/>
      <c r="C88" s="908"/>
      <c r="D88" s="908"/>
      <c r="E88" s="263" t="s">
        <v>644</v>
      </c>
      <c r="F88" s="89" t="s">
        <v>471</v>
      </c>
      <c r="G88" s="198" t="s">
        <v>655</v>
      </c>
      <c r="H88" s="176" t="s">
        <v>78</v>
      </c>
      <c r="I88" s="92">
        <v>37.85</v>
      </c>
      <c r="J88" s="910"/>
      <c r="K88" s="900"/>
      <c r="L88" s="951"/>
      <c r="M88" s="137" t="str">
        <f t="shared" si="17"/>
        <v>VÁLIDO</v>
      </c>
      <c r="N88" s="506">
        <f t="shared" si="18"/>
        <v>1.0276483098782749</v>
      </c>
      <c r="O88" s="439" t="s">
        <v>99</v>
      </c>
      <c r="P88" s="933"/>
      <c r="Q88" s="886"/>
      <c r="R88" s="59"/>
      <c r="Y88" s="25"/>
    </row>
    <row r="89" spans="1:25" ht="186" customHeight="1" x14ac:dyDescent="0.25">
      <c r="A89" s="888"/>
      <c r="B89" s="906"/>
      <c r="C89" s="908"/>
      <c r="D89" s="908"/>
      <c r="E89" s="723" t="s">
        <v>666</v>
      </c>
      <c r="F89" s="193" t="s">
        <v>91</v>
      </c>
      <c r="G89" s="190" t="s">
        <v>667</v>
      </c>
      <c r="H89" s="190" t="s">
        <v>78</v>
      </c>
      <c r="I89" s="43">
        <v>39</v>
      </c>
      <c r="J89" s="910"/>
      <c r="K89" s="900"/>
      <c r="L89" s="951"/>
      <c r="M89" s="137" t="str">
        <f t="shared" si="17"/>
        <v>VÁLIDO</v>
      </c>
      <c r="N89" s="506">
        <f t="shared" si="18"/>
        <v>1.0588714421467034</v>
      </c>
      <c r="O89" s="439" t="s">
        <v>99</v>
      </c>
      <c r="P89" s="933"/>
      <c r="Q89" s="886"/>
      <c r="R89" s="59"/>
      <c r="Y89" s="25"/>
    </row>
    <row r="90" spans="1:25" ht="168.6" customHeight="1" thickBot="1" x14ac:dyDescent="0.3">
      <c r="A90" s="889"/>
      <c r="B90" s="915"/>
      <c r="C90" s="954"/>
      <c r="D90" s="954"/>
      <c r="E90" s="728" t="s">
        <v>669</v>
      </c>
      <c r="F90" s="316" t="s">
        <v>91</v>
      </c>
      <c r="G90" s="422" t="s">
        <v>668</v>
      </c>
      <c r="H90" s="422" t="s">
        <v>93</v>
      </c>
      <c r="I90" s="166">
        <f>47.68+2.5</f>
        <v>50.18</v>
      </c>
      <c r="J90" s="920"/>
      <c r="K90" s="901"/>
      <c r="L90" s="952"/>
      <c r="M90" s="429" t="str">
        <f t="shared" si="17"/>
        <v>EXCESSIVAMENTE ELEVADO</v>
      </c>
      <c r="N90" s="671">
        <f>(I90-J85)/J85</f>
        <v>0.36241458889542499</v>
      </c>
      <c r="O90" s="713" t="s">
        <v>94</v>
      </c>
      <c r="P90" s="975"/>
      <c r="Q90" s="887"/>
      <c r="R90" s="59"/>
      <c r="Y90" s="25"/>
    </row>
    <row r="91" spans="1:25" ht="63" customHeight="1" x14ac:dyDescent="0.25">
      <c r="A91" s="888">
        <v>17</v>
      </c>
      <c r="B91" s="916" t="s">
        <v>201</v>
      </c>
      <c r="C91" s="908" t="s">
        <v>59</v>
      </c>
      <c r="D91" s="908">
        <v>24</v>
      </c>
      <c r="E91" s="263" t="s">
        <v>644</v>
      </c>
      <c r="F91" s="89" t="s">
        <v>471</v>
      </c>
      <c r="G91" s="198" t="s">
        <v>655</v>
      </c>
      <c r="H91" s="176" t="s">
        <v>78</v>
      </c>
      <c r="I91" s="165">
        <v>30.34</v>
      </c>
      <c r="J91" s="910">
        <f>AVERAGE(I91:I95)</f>
        <v>59.016000000000005</v>
      </c>
      <c r="K91" s="900">
        <f>$J$91*1.25</f>
        <v>73.77000000000001</v>
      </c>
      <c r="L91" s="898">
        <f>75%*J91</f>
        <v>44.262</v>
      </c>
      <c r="M91" s="287" t="str">
        <f>IF(I91&gt;K$91,"EXCESSIVAMENTE ELEVADO",IF(I91&lt;L$91,"INEXEQUÍVEL","VÁLIDO"))</f>
        <v>INEXEQUÍVEL</v>
      </c>
      <c r="N91" s="714">
        <f>I91/J91</f>
        <v>0.51409787176358945</v>
      </c>
      <c r="O91" s="715" t="s">
        <v>99</v>
      </c>
      <c r="P91" s="943">
        <f>TRUNC(MEDIAN(I92:I94),2)</f>
        <v>62.52</v>
      </c>
      <c r="Q91" s="886">
        <f>P91*D91</f>
        <v>1500.48</v>
      </c>
      <c r="Y91" s="25"/>
    </row>
    <row r="92" spans="1:25" ht="97.9" customHeight="1" x14ac:dyDescent="0.25">
      <c r="A92" s="888"/>
      <c r="B92" s="916"/>
      <c r="C92" s="908"/>
      <c r="D92" s="908"/>
      <c r="E92" s="144" t="s">
        <v>202</v>
      </c>
      <c r="F92" s="89" t="s">
        <v>471</v>
      </c>
      <c r="G92" s="273" t="s">
        <v>203</v>
      </c>
      <c r="H92" s="171" t="s">
        <v>78</v>
      </c>
      <c r="I92" s="633">
        <v>42.53</v>
      </c>
      <c r="J92" s="910"/>
      <c r="K92" s="900"/>
      <c r="L92" s="898"/>
      <c r="M92" s="137" t="str">
        <f>IF(I92&gt;K$91,"EXCESSIVAMENTE ELEVADO",IF(I92&lt;L$91,"INEXEQUÍVEL","VÁLIDO"))</f>
        <v>INEXEQUÍVEL</v>
      </c>
      <c r="N92" s="706">
        <f>I92/J$91</f>
        <v>0.72065202656906602</v>
      </c>
      <c r="O92" s="432" t="s">
        <v>460</v>
      </c>
      <c r="P92" s="943"/>
      <c r="Q92" s="886"/>
      <c r="Y92" s="25"/>
    </row>
    <row r="93" spans="1:25" ht="107.45" customHeight="1" x14ac:dyDescent="0.25">
      <c r="A93" s="888"/>
      <c r="B93" s="916"/>
      <c r="C93" s="908"/>
      <c r="D93" s="908"/>
      <c r="E93" s="288" t="s">
        <v>671</v>
      </c>
      <c r="F93" s="190" t="s">
        <v>91</v>
      </c>
      <c r="G93" s="190" t="s">
        <v>672</v>
      </c>
      <c r="H93" s="190" t="s">
        <v>81</v>
      </c>
      <c r="I93" s="43">
        <f>59.99+2.53</f>
        <v>62.52</v>
      </c>
      <c r="J93" s="910"/>
      <c r="K93" s="900"/>
      <c r="L93" s="898"/>
      <c r="M93" s="137" t="str">
        <f>IF(I93&gt;K$91,"EXCESSIVAMENTE ELEVADO",IF(I93&lt;L$91,"INEXEQUÍVEL","VÁLIDO"))</f>
        <v>VÁLIDO</v>
      </c>
      <c r="N93" s="506">
        <f>I93/J$91</f>
        <v>1.0593737291581944</v>
      </c>
      <c r="O93" s="439" t="s">
        <v>99</v>
      </c>
      <c r="P93" s="943"/>
      <c r="Q93" s="886"/>
      <c r="Y93" s="25"/>
    </row>
    <row r="94" spans="1:25" ht="51" customHeight="1" x14ac:dyDescent="0.25">
      <c r="A94" s="888"/>
      <c r="B94" s="916"/>
      <c r="C94" s="908"/>
      <c r="D94" s="908"/>
      <c r="E94" s="260" t="s">
        <v>638</v>
      </c>
      <c r="F94" s="253" t="s">
        <v>100</v>
      </c>
      <c r="G94" s="190" t="s">
        <v>83</v>
      </c>
      <c r="H94" s="171" t="s">
        <v>81</v>
      </c>
      <c r="I94" s="43">
        <v>73.69</v>
      </c>
      <c r="J94" s="910"/>
      <c r="K94" s="900"/>
      <c r="L94" s="898"/>
      <c r="M94" s="137" t="str">
        <f>IF(I94&gt;K$91,"EXCESSIVAMENTE ELEVADO",IF(I94&lt;L$91,"INEXEQUÍVEL","VÁLIDO"))</f>
        <v>VÁLIDO</v>
      </c>
      <c r="N94" s="506">
        <f>I94/J$91</f>
        <v>1.2486444354073469</v>
      </c>
      <c r="O94" s="439" t="s">
        <v>99</v>
      </c>
      <c r="P94" s="943"/>
      <c r="Q94" s="886"/>
      <c r="Y94" s="25"/>
    </row>
    <row r="95" spans="1:25" ht="85.9" customHeight="1" thickBot="1" x14ac:dyDescent="0.3">
      <c r="A95" s="889"/>
      <c r="B95" s="916"/>
      <c r="C95" s="908"/>
      <c r="D95" s="908"/>
      <c r="E95" s="729" t="s">
        <v>673</v>
      </c>
      <c r="F95" s="190" t="s">
        <v>91</v>
      </c>
      <c r="G95" s="190" t="s">
        <v>455</v>
      </c>
      <c r="H95" s="190" t="s">
        <v>81</v>
      </c>
      <c r="I95" s="43">
        <v>86</v>
      </c>
      <c r="J95" s="920"/>
      <c r="K95" s="901"/>
      <c r="L95" s="898"/>
      <c r="M95" s="248" t="str">
        <f t="shared" ref="M95" si="19">IF(I95&gt;K$91,"EXCESSIVAMENTE ELEVADO",IF(I95&lt;L$91,"INEXEQUÍVEL","VÁLIDO"))</f>
        <v>EXCESSIVAMENTE ELEVADO</v>
      </c>
      <c r="N95" s="671">
        <f>(I95-J91)/J91</f>
        <v>0.45723193710180277</v>
      </c>
      <c r="O95" s="713" t="s">
        <v>94</v>
      </c>
      <c r="P95" s="943"/>
      <c r="Q95" s="887"/>
      <c r="Y95" s="25"/>
    </row>
    <row r="96" spans="1:25" ht="22.9" customHeight="1" thickBot="1" x14ac:dyDescent="0.3">
      <c r="A96" s="917" t="s">
        <v>670</v>
      </c>
      <c r="B96" s="918"/>
      <c r="C96" s="918"/>
      <c r="D96" s="918"/>
      <c r="E96" s="918"/>
      <c r="F96" s="918"/>
      <c r="G96" s="918"/>
      <c r="H96" s="918"/>
      <c r="I96" s="918"/>
      <c r="J96" s="918"/>
      <c r="K96" s="918"/>
      <c r="L96" s="918"/>
      <c r="M96" s="918"/>
      <c r="N96" s="918"/>
      <c r="O96" s="918"/>
      <c r="P96" s="919"/>
      <c r="Q96" s="138">
        <f>SUM(Q28:Q95)</f>
        <v>17886.7</v>
      </c>
    </row>
    <row r="100" spans="1:25" s="13" customFormat="1" x14ac:dyDescent="0.25">
      <c r="A100" s="30"/>
      <c r="B100" s="34"/>
      <c r="C100" s="30"/>
      <c r="D100" s="30"/>
      <c r="E100" s="36"/>
      <c r="F100" s="36"/>
      <c r="G100" s="35"/>
      <c r="H100" s="35"/>
      <c r="I100" s="30"/>
      <c r="J100" s="30"/>
      <c r="P100"/>
      <c r="Q100"/>
      <c r="R100"/>
      <c r="S100"/>
      <c r="T100"/>
      <c r="U100"/>
      <c r="V100"/>
      <c r="W100"/>
      <c r="X100"/>
      <c r="Y100"/>
    </row>
    <row r="101" spans="1:25" s="13" customFormat="1" x14ac:dyDescent="0.25">
      <c r="A101" s="30"/>
      <c r="B101" s="34"/>
      <c r="C101" s="30"/>
      <c r="D101" s="30"/>
      <c r="E101" s="36"/>
      <c r="F101" s="36"/>
      <c r="G101" s="35"/>
      <c r="H101" s="35"/>
      <c r="I101" s="30"/>
      <c r="J101" s="30"/>
      <c r="P101"/>
      <c r="Q101"/>
      <c r="R101"/>
      <c r="S101"/>
      <c r="T101"/>
      <c r="U101"/>
      <c r="V101"/>
      <c r="W101"/>
      <c r="X101"/>
      <c r="Y101"/>
    </row>
    <row r="102" spans="1:25" s="13" customFormat="1" x14ac:dyDescent="0.25">
      <c r="A102" s="30"/>
      <c r="B102" s="34"/>
      <c r="C102" s="30"/>
      <c r="D102" s="30"/>
      <c r="E102" s="36"/>
      <c r="F102" s="36"/>
      <c r="G102" s="35"/>
      <c r="H102" s="35"/>
      <c r="I102" s="30"/>
      <c r="J102" s="30"/>
      <c r="P102"/>
      <c r="Q102"/>
      <c r="R102"/>
      <c r="S102"/>
      <c r="T102"/>
      <c r="U102"/>
      <c r="V102"/>
      <c r="W102"/>
      <c r="X102"/>
      <c r="Y102"/>
    </row>
    <row r="103" spans="1:25" s="13" customFormat="1" x14ac:dyDescent="0.25">
      <c r="A103" s="30"/>
      <c r="B103" s="34"/>
      <c r="C103" s="30"/>
      <c r="D103" s="30"/>
      <c r="E103" s="36"/>
      <c r="F103" s="36"/>
      <c r="G103" s="35"/>
      <c r="H103" s="35"/>
      <c r="I103" s="30"/>
      <c r="J103" s="30"/>
      <c r="P103"/>
      <c r="Q103"/>
      <c r="R103"/>
      <c r="S103"/>
      <c r="T103"/>
      <c r="U103"/>
      <c r="V103"/>
      <c r="W103"/>
      <c r="X103"/>
      <c r="Y103"/>
    </row>
  </sheetData>
  <mergeCells count="121">
    <mergeCell ref="P85:P90"/>
    <mergeCell ref="Q85:Q90"/>
    <mergeCell ref="A63:A70"/>
    <mergeCell ref="B63:B70"/>
    <mergeCell ref="C63:C70"/>
    <mergeCell ref="D63:D70"/>
    <mergeCell ref="A81:A84"/>
    <mergeCell ref="B81:B84"/>
    <mergeCell ref="C81:C84"/>
    <mergeCell ref="D81:D84"/>
    <mergeCell ref="P63:P70"/>
    <mergeCell ref="Q63:Q70"/>
    <mergeCell ref="B51:B56"/>
    <mergeCell ref="C51:C56"/>
    <mergeCell ref="D51:D56"/>
    <mergeCell ref="Q81:Q84"/>
    <mergeCell ref="Q32:Q38"/>
    <mergeCell ref="L26:L27"/>
    <mergeCell ref="M26:M27"/>
    <mergeCell ref="F26:F27"/>
    <mergeCell ref="G26:G27"/>
    <mergeCell ref="I26:I27"/>
    <mergeCell ref="J26:J27"/>
    <mergeCell ref="K26:K27"/>
    <mergeCell ref="J81:J84"/>
    <mergeCell ref="K81:K84"/>
    <mergeCell ref="L81:L84"/>
    <mergeCell ref="J51:J56"/>
    <mergeCell ref="K51:K56"/>
    <mergeCell ref="L51:L56"/>
    <mergeCell ref="J57:J62"/>
    <mergeCell ref="P39:P45"/>
    <mergeCell ref="Q39:Q45"/>
    <mergeCell ref="P46:P50"/>
    <mergeCell ref="Q46:Q50"/>
    <mergeCell ref="P51:P56"/>
    <mergeCell ref="Q51:Q56"/>
    <mergeCell ref="P57:P62"/>
    <mergeCell ref="Q57:Q62"/>
    <mergeCell ref="V4:AD4"/>
    <mergeCell ref="W13:AD13"/>
    <mergeCell ref="W14:AD14"/>
    <mergeCell ref="W15:AE16"/>
    <mergeCell ref="V20:AG21"/>
    <mergeCell ref="C32:C38"/>
    <mergeCell ref="D32:D38"/>
    <mergeCell ref="Q28:Q31"/>
    <mergeCell ref="P26:Q26"/>
    <mergeCell ref="H26:H27"/>
    <mergeCell ref="D91:D95"/>
    <mergeCell ref="J91:J95"/>
    <mergeCell ref="P91:P95"/>
    <mergeCell ref="B46:B50"/>
    <mergeCell ref="C46:C50"/>
    <mergeCell ref="D46:D50"/>
    <mergeCell ref="B39:B45"/>
    <mergeCell ref="C39:C45"/>
    <mergeCell ref="D39:D45"/>
    <mergeCell ref="B57:B62"/>
    <mergeCell ref="C57:C62"/>
    <mergeCell ref="D57:D62"/>
    <mergeCell ref="K39:K45"/>
    <mergeCell ref="L39:L45"/>
    <mergeCell ref="J39:J45"/>
    <mergeCell ref="J46:J50"/>
    <mergeCell ref="K46:K50"/>
    <mergeCell ref="L46:L50"/>
    <mergeCell ref="L85:L90"/>
    <mergeCell ref="J63:J70"/>
    <mergeCell ref="C85:C90"/>
    <mergeCell ref="D85:D90"/>
    <mergeCell ref="K63:K70"/>
    <mergeCell ref="L63:L70"/>
    <mergeCell ref="A96:P96"/>
    <mergeCell ref="A1:P1"/>
    <mergeCell ref="J28:J31"/>
    <mergeCell ref="J32:J38"/>
    <mergeCell ref="K28:K31"/>
    <mergeCell ref="K32:K38"/>
    <mergeCell ref="L28:L31"/>
    <mergeCell ref="L32:L38"/>
    <mergeCell ref="P28:P31"/>
    <mergeCell ref="A28:A31"/>
    <mergeCell ref="B28:B31"/>
    <mergeCell ref="C28:C31"/>
    <mergeCell ref="J85:J90"/>
    <mergeCell ref="K85:K90"/>
    <mergeCell ref="P81:P84"/>
    <mergeCell ref="A26:A27"/>
    <mergeCell ref="B26:B27"/>
    <mergeCell ref="C26:C27"/>
    <mergeCell ref="D26:D27"/>
    <mergeCell ref="E26:E27"/>
    <mergeCell ref="P32:P38"/>
    <mergeCell ref="N26:O27"/>
    <mergeCell ref="K57:K62"/>
    <mergeCell ref="L57:L62"/>
    <mergeCell ref="A51:A56"/>
    <mergeCell ref="Q91:Q95"/>
    <mergeCell ref="A91:A95"/>
    <mergeCell ref="D28:D31"/>
    <mergeCell ref="A32:A38"/>
    <mergeCell ref="B32:B38"/>
    <mergeCell ref="L91:L95"/>
    <mergeCell ref="A46:A50"/>
    <mergeCell ref="A39:A45"/>
    <mergeCell ref="A57:A62"/>
    <mergeCell ref="K91:K95"/>
    <mergeCell ref="Q71:Q80"/>
    <mergeCell ref="A71:A80"/>
    <mergeCell ref="B71:B80"/>
    <mergeCell ref="C71:C80"/>
    <mergeCell ref="D71:D80"/>
    <mergeCell ref="J71:J80"/>
    <mergeCell ref="P71:P80"/>
    <mergeCell ref="K71:K80"/>
    <mergeCell ref="L71:L80"/>
    <mergeCell ref="A85:A90"/>
    <mergeCell ref="B85:B90"/>
    <mergeCell ref="B91:B95"/>
    <mergeCell ref="C91:C95"/>
  </mergeCells>
  <phoneticPr fontId="4" type="noConversion"/>
  <conditionalFormatting sqref="M26:M90 N26:N27">
    <cfRule type="containsText" dxfId="1052" priority="537" operator="containsText" text="Excessivamente elevado">
      <formula>NOT(ISERROR(SEARCH("Excessivamente elevado",M26)))</formula>
    </cfRule>
  </conditionalFormatting>
  <conditionalFormatting sqref="M28:M31">
    <cfRule type="aboveAverage" dxfId="1051" priority="541" aboveAverage="0"/>
  </conditionalFormatting>
  <conditionalFormatting sqref="M28:M90">
    <cfRule type="cellIs" dxfId="1050" priority="536" operator="greaterThan">
      <formula>"J$25"</formula>
    </cfRule>
    <cfRule type="containsText" dxfId="1049" priority="540" operator="containsText" text="Inexequível">
      <formula>NOT(ISERROR(SEARCH("Inexequível",M28)))</formula>
    </cfRule>
    <cfRule type="containsText" dxfId="1048" priority="539" operator="containsText" text="Válido">
      <formula>NOT(ISERROR(SEARCH("Válido",M28)))</formula>
    </cfRule>
  </conditionalFormatting>
  <conditionalFormatting sqref="M28:M95 N32:N33">
    <cfRule type="containsText" priority="302" operator="containsText" text="Excessivamente elevado">
      <formula>NOT(ISERROR(SEARCH("Excessivamente elevado",M28)))</formula>
    </cfRule>
  </conditionalFormatting>
  <conditionalFormatting sqref="M28:M95">
    <cfRule type="cellIs" dxfId="1047" priority="533" operator="lessThan">
      <formula>"K$25"</formula>
    </cfRule>
    <cfRule type="cellIs" dxfId="1046" priority="534" operator="greaterThan">
      <formula>"J&amp;25"</formula>
    </cfRule>
  </conditionalFormatting>
  <conditionalFormatting sqref="M31 M71:M95">
    <cfRule type="aboveAverage" dxfId="1045" priority="3982" aboveAverage="0"/>
  </conditionalFormatting>
  <conditionalFormatting sqref="M32:M90">
    <cfRule type="aboveAverage" dxfId="1044" priority="6568" aboveAverage="0"/>
  </conditionalFormatting>
  <conditionalFormatting sqref="M73:M95 N44:N45 N50 N56">
    <cfRule type="cellIs" dxfId="1043" priority="1013" operator="greaterThan">
      <formula>"J&amp;25"</formula>
    </cfRule>
    <cfRule type="cellIs" dxfId="1042" priority="1012" operator="lessThan">
      <formula>"K$25"</formula>
    </cfRule>
  </conditionalFormatting>
  <conditionalFormatting sqref="N32">
    <cfRule type="cellIs" dxfId="1041" priority="322" operator="greaterThan">
      <formula>"J&amp;25"</formula>
    </cfRule>
    <cfRule type="aboveAverage" dxfId="1040" priority="310" aboveAverage="0"/>
    <cfRule type="aboveAverage" dxfId="1039" priority="309" aboveAverage="0"/>
    <cfRule type="containsText" dxfId="1038" priority="319" operator="containsText" text="Inexequível">
      <formula>NOT(ISERROR(SEARCH("Inexequível",N32)))</formula>
    </cfRule>
    <cfRule type="aboveAverage" dxfId="1037" priority="311" aboveAverage="0"/>
    <cfRule type="cellIs" dxfId="1036" priority="312" operator="greaterThan">
      <formula>"J$25"</formula>
    </cfRule>
    <cfRule type="containsText" dxfId="1035" priority="313" operator="containsText" text="Excessivamente elevado">
      <formula>NOT(ISERROR(SEARCH("Excessivamente elevado",N32)))</formula>
    </cfRule>
    <cfRule type="containsText" dxfId="1034" priority="314" operator="containsText" text="Válido">
      <formula>NOT(ISERROR(SEARCH("Válido",N32)))</formula>
    </cfRule>
    <cfRule type="containsText" dxfId="1033" priority="315" operator="containsText" text="Inexequível">
      <formula>NOT(ISERROR(SEARCH("Inexequível",N32)))</formula>
    </cfRule>
    <cfRule type="cellIs" dxfId="1032" priority="316" operator="greaterThan">
      <formula>"J$25"</formula>
    </cfRule>
    <cfRule type="containsText" dxfId="1031" priority="317" operator="containsText" text="Excessivamente elevado">
      <formula>NOT(ISERROR(SEARCH("Excessivamente elevado",N32)))</formula>
    </cfRule>
    <cfRule type="containsText" dxfId="1030" priority="318" operator="containsText" text="Válido">
      <formula>NOT(ISERROR(SEARCH("Válido",N32)))</formula>
    </cfRule>
    <cfRule type="cellIs" dxfId="1029" priority="321" operator="lessThan">
      <formula>"K$25"</formula>
    </cfRule>
  </conditionalFormatting>
  <conditionalFormatting sqref="N33">
    <cfRule type="aboveAverage" dxfId="1028" priority="298" aboveAverage="0"/>
    <cfRule type="containsText" dxfId="1027" priority="297" operator="containsText" text="Inexequível">
      <formula>NOT(ISERROR(SEARCH("Inexequível",N33)))</formula>
    </cfRule>
    <cfRule type="containsText" dxfId="1026" priority="296" operator="containsText" text="Válido">
      <formula>NOT(ISERROR(SEARCH("Válido",N33)))</formula>
    </cfRule>
    <cfRule type="containsText" dxfId="1025" priority="295" operator="containsText" text="Excessivamente elevado">
      <formula>NOT(ISERROR(SEARCH("Excessivamente elevado",N33)))</formula>
    </cfRule>
    <cfRule type="cellIs" dxfId="1024" priority="294" operator="greaterThan">
      <formula>"J$25"</formula>
    </cfRule>
    <cfRule type="aboveAverage" dxfId="1023" priority="293" aboveAverage="0"/>
    <cfRule type="aboveAverage" dxfId="1022" priority="292" aboveAverage="0"/>
    <cfRule type="aboveAverage" dxfId="1021" priority="291" aboveAverage="0"/>
    <cfRule type="aboveAverage" dxfId="1020" priority="290" aboveAverage="0"/>
    <cfRule type="containsText" dxfId="1019" priority="289" operator="containsText" text="Inexequível">
      <formula>NOT(ISERROR(SEARCH("Inexequível",N33)))</formula>
    </cfRule>
    <cfRule type="containsText" dxfId="1018" priority="287" operator="containsText" text="Excessivamente elevado">
      <formula>NOT(ISERROR(SEARCH("Excessivamente elevado",N33)))</formula>
    </cfRule>
    <cfRule type="cellIs" dxfId="1017" priority="286" operator="greaterThan">
      <formula>"J$25"</formula>
    </cfRule>
    <cfRule type="containsText" dxfId="1016" priority="288" operator="containsText" text="Válido">
      <formula>NOT(ISERROR(SEARCH("Válido",N33)))</formula>
    </cfRule>
    <cfRule type="cellIs" dxfId="1015" priority="308" operator="greaterThan">
      <formula>"J&amp;25"</formula>
    </cfRule>
    <cfRule type="cellIs" dxfId="1014" priority="307" operator="lessThan">
      <formula>"K$25"</formula>
    </cfRule>
    <cfRule type="containsText" dxfId="1013" priority="306" operator="containsText" text="Inexequível">
      <formula>NOT(ISERROR(SEARCH("Inexequível",N33)))</formula>
    </cfRule>
    <cfRule type="containsText" dxfId="1012" priority="305" operator="containsText" text="Válido">
      <formula>NOT(ISERROR(SEARCH("Válido",N33)))</formula>
    </cfRule>
    <cfRule type="containsText" dxfId="1011" priority="304" operator="containsText" text="Excessivamente elevado">
      <formula>NOT(ISERROR(SEARCH("Excessivamente elevado",N33)))</formula>
    </cfRule>
    <cfRule type="cellIs" dxfId="1010" priority="303" operator="greaterThan">
      <formula>"J$25"</formula>
    </cfRule>
    <cfRule type="aboveAverage" dxfId="1009" priority="301" aboveAverage="0"/>
    <cfRule type="aboveAverage" dxfId="1008" priority="300" aboveAverage="0"/>
    <cfRule type="aboveAverage" dxfId="1007" priority="299" aboveAverage="0"/>
  </conditionalFormatting>
  <conditionalFormatting sqref="N37:N38">
    <cfRule type="containsText" dxfId="1006" priority="6218" operator="containsText" text="Inexequível">
      <formula>NOT(ISERROR(SEARCH("Inexequível",N37)))</formula>
    </cfRule>
    <cfRule type="containsText" dxfId="1005" priority="6217" operator="containsText" text="Válido">
      <formula>NOT(ISERROR(SEARCH("Válido",N37)))</formula>
    </cfRule>
    <cfRule type="containsText" dxfId="1004" priority="6214" operator="containsText" text="Inexequível">
      <formula>NOT(ISERROR(SEARCH("Inexequível",N37)))</formula>
    </cfRule>
    <cfRule type="aboveAverage" dxfId="1003" priority="6224" aboveAverage="0"/>
    <cfRule type="containsText" dxfId="1002" priority="6213" operator="containsText" text="Válido">
      <formula>NOT(ISERROR(SEARCH("Válido",N37)))</formula>
    </cfRule>
    <cfRule type="containsText" dxfId="1001" priority="6216" operator="containsText" text="Excessivamente elevado">
      <formula>NOT(ISERROR(SEARCH("Excessivamente elevado",N37)))</formula>
    </cfRule>
    <cfRule type="containsText" dxfId="1000" priority="6212" operator="containsText" text="Excessivamente elevado">
      <formula>NOT(ISERROR(SEARCH("Excessivamente elevado",N37)))</formula>
    </cfRule>
    <cfRule type="cellIs" dxfId="999" priority="6211" operator="greaterThan">
      <formula>"J$25"</formula>
    </cfRule>
    <cfRule type="cellIs" dxfId="998" priority="6215" operator="greaterThan">
      <formula>"J$25"</formula>
    </cfRule>
    <cfRule type="aboveAverage" dxfId="997" priority="6225" aboveAverage="0"/>
    <cfRule type="containsText" dxfId="996" priority="6222" operator="containsText" text="Inexequível">
      <formula>NOT(ISERROR(SEARCH("Inexequível",N37)))</formula>
    </cfRule>
    <cfRule type="aboveAverage" dxfId="995" priority="6223" aboveAverage="0"/>
    <cfRule type="containsText" dxfId="994" priority="6221" operator="containsText" text="Válido">
      <formula>NOT(ISERROR(SEARCH("Válido",N37)))</formula>
    </cfRule>
    <cfRule type="containsText" dxfId="993" priority="6220" operator="containsText" text="Excessivamente elevado">
      <formula>NOT(ISERROR(SEARCH("Excessivamente elevado",N37)))</formula>
    </cfRule>
    <cfRule type="cellIs" dxfId="992" priority="6219" operator="greaterThan">
      <formula>"J$25"</formula>
    </cfRule>
  </conditionalFormatting>
  <conditionalFormatting sqref="N37:N40">
    <cfRule type="containsText" priority="249" operator="containsText" text="Excessivamente elevado">
      <formula>NOT(ISERROR(SEARCH("Excessivamente elevado",N37)))</formula>
    </cfRule>
    <cfRule type="cellIs" dxfId="991" priority="261" operator="lessThan">
      <formula>"K$25"</formula>
    </cfRule>
    <cfRule type="cellIs" dxfId="990" priority="262" operator="greaterThan">
      <formula>"J&amp;25"</formula>
    </cfRule>
  </conditionalFormatting>
  <conditionalFormatting sqref="N39:N40">
    <cfRule type="aboveAverage" dxfId="989" priority="251" aboveAverage="0"/>
    <cfRule type="aboveAverage" dxfId="988" priority="250" aboveAverage="0"/>
    <cfRule type="containsText" dxfId="987" priority="260" operator="containsText" text="Inexequível">
      <formula>NOT(ISERROR(SEARCH("Inexequível",N39)))</formula>
    </cfRule>
    <cfRule type="cellIs" dxfId="986" priority="257" operator="greaterThan">
      <formula>"J$25"</formula>
    </cfRule>
    <cfRule type="containsText" dxfId="985" priority="258" operator="containsText" text="Excessivamente elevado">
      <formula>NOT(ISERROR(SEARCH("Excessivamente elevado",N39)))</formula>
    </cfRule>
    <cfRule type="containsText" dxfId="984" priority="259" operator="containsText" text="Válido">
      <formula>NOT(ISERROR(SEARCH("Válido",N39)))</formula>
    </cfRule>
    <cfRule type="containsText" dxfId="983" priority="256" operator="containsText" text="Inexequível">
      <formula>NOT(ISERROR(SEARCH("Inexequível",N39)))</formula>
    </cfRule>
    <cfRule type="containsText" dxfId="982" priority="255" operator="containsText" text="Válido">
      <formula>NOT(ISERROR(SEARCH("Válido",N39)))</formula>
    </cfRule>
    <cfRule type="containsText" dxfId="981" priority="254" operator="containsText" text="Excessivamente elevado">
      <formula>NOT(ISERROR(SEARCH("Excessivamente elevado",N39)))</formula>
    </cfRule>
    <cfRule type="cellIs" dxfId="980" priority="253" operator="greaterThan">
      <formula>"J$25"</formula>
    </cfRule>
    <cfRule type="aboveAverage" dxfId="979" priority="252" aboveAverage="0"/>
  </conditionalFormatting>
  <conditionalFormatting sqref="N44:N45">
    <cfRule type="cellIs" dxfId="978" priority="242" operator="greaterThan">
      <formula>"J$25"</formula>
    </cfRule>
    <cfRule type="containsText" dxfId="977" priority="240" operator="containsText" text="Válido">
      <formula>NOT(ISERROR(SEARCH("Válido",N44)))</formula>
    </cfRule>
    <cfRule type="containsText" dxfId="976" priority="239" operator="containsText" text="Excessivamente elevado">
      <formula>NOT(ISERROR(SEARCH("Excessivamente elevado",N44)))</formula>
    </cfRule>
    <cfRule type="cellIs" dxfId="975" priority="238" operator="greaterThan">
      <formula>"J$25"</formula>
    </cfRule>
    <cfRule type="containsText" dxfId="974" priority="237" operator="containsText" text="Inexequível">
      <formula>NOT(ISERROR(SEARCH("Inexequível",N44)))</formula>
    </cfRule>
    <cfRule type="containsText" dxfId="973" priority="235" operator="containsText" text="Excessivamente elevado">
      <formula>NOT(ISERROR(SEARCH("Excessivamente elevado",N44)))</formula>
    </cfRule>
    <cfRule type="cellIs" dxfId="972" priority="234" operator="greaterThan">
      <formula>"J$25"</formula>
    </cfRule>
    <cfRule type="containsText" dxfId="971" priority="241" operator="containsText" text="Inexequível">
      <formula>NOT(ISERROR(SEARCH("Inexequível",N44)))</formula>
    </cfRule>
    <cfRule type="containsText" priority="326" operator="containsText" text="Excessivamente elevado">
      <formula>NOT(ISERROR(SEARCH("Excessivamente elevado",N44)))</formula>
    </cfRule>
    <cfRule type="containsText" dxfId="970" priority="236" operator="containsText" text="Válido">
      <formula>NOT(ISERROR(SEARCH("Válido",N44)))</formula>
    </cfRule>
    <cfRule type="aboveAverage" dxfId="969" priority="247" aboveAverage="0"/>
    <cfRule type="aboveAverage" dxfId="968" priority="248" aboveAverage="0"/>
    <cfRule type="aboveAverage" dxfId="967" priority="246" aboveAverage="0"/>
    <cfRule type="containsText" dxfId="966" priority="245" operator="containsText" text="Inexequível">
      <formula>NOT(ISERROR(SEARCH("Inexequível",N44)))</formula>
    </cfRule>
    <cfRule type="containsText" dxfId="965" priority="244" operator="containsText" text="Válido">
      <formula>NOT(ISERROR(SEARCH("Válido",N44)))</formula>
    </cfRule>
    <cfRule type="containsText" dxfId="964" priority="243" operator="containsText" text="Excessivamente elevado">
      <formula>NOT(ISERROR(SEARCH("Excessivamente elevado",N44)))</formula>
    </cfRule>
  </conditionalFormatting>
  <conditionalFormatting sqref="N45 N50 N56 M71:M95">
    <cfRule type="cellIs" dxfId="963" priority="1015" operator="greaterThan">
      <formula>"J$25"</formula>
    </cfRule>
    <cfRule type="containsText" dxfId="962" priority="1016" operator="containsText" text="Excessivamente elevado">
      <formula>NOT(ISERROR(SEARCH("Excessivamente elevado",M45)))</formula>
    </cfRule>
    <cfRule type="containsText" dxfId="961" priority="3980" operator="containsText" text="Válido">
      <formula>NOT(ISERROR(SEARCH("Válido",M45)))</formula>
    </cfRule>
    <cfRule type="containsText" dxfId="960" priority="3981" operator="containsText" text="Inexequível">
      <formula>NOT(ISERROR(SEARCH("Inexequível",M45)))</formula>
    </cfRule>
  </conditionalFormatting>
  <conditionalFormatting sqref="N45 N50 N56">
    <cfRule type="cellIs" dxfId="959" priority="527" operator="greaterThan">
      <formula>"J$25"</formula>
    </cfRule>
    <cfRule type="containsText" dxfId="958" priority="531" operator="containsText" text="Inexequível">
      <formula>NOT(ISERROR(SEARCH("Inexequível",N45)))</formula>
    </cfRule>
    <cfRule type="containsText" dxfId="957" priority="530" operator="containsText" text="Válido">
      <formula>NOT(ISERROR(SEARCH("Válido",N45)))</formula>
    </cfRule>
    <cfRule type="aboveAverage" dxfId="956" priority="6468" aboveAverage="0"/>
    <cfRule type="containsText" dxfId="955" priority="528" operator="containsText" text="Excessivamente elevado">
      <formula>NOT(ISERROR(SEARCH("Excessivamente elevado",N45)))</formula>
    </cfRule>
  </conditionalFormatting>
  <conditionalFormatting sqref="N45 N50">
    <cfRule type="cellIs" dxfId="954" priority="525" operator="greaterThan">
      <formula>"J&amp;25"</formula>
    </cfRule>
    <cfRule type="cellIs" dxfId="953" priority="524" operator="lessThan">
      <formula>"K$25"</formula>
    </cfRule>
  </conditionalFormatting>
  <conditionalFormatting sqref="N50">
    <cfRule type="cellIs" dxfId="952" priority="201" operator="greaterThan">
      <formula>"J$25"</formula>
    </cfRule>
    <cfRule type="containsText" dxfId="951" priority="202" operator="containsText" text="Excessivamente elevado">
      <formula>NOT(ISERROR(SEARCH("Excessivamente elevado",N50)))</formula>
    </cfRule>
    <cfRule type="containsText" dxfId="950" priority="203" operator="containsText" text="Válido">
      <formula>NOT(ISERROR(SEARCH("Válido",N50)))</formula>
    </cfRule>
    <cfRule type="containsText" dxfId="949" priority="204" operator="containsText" text="Inexequível">
      <formula>NOT(ISERROR(SEARCH("Inexequível",N50)))</formula>
    </cfRule>
    <cfRule type="cellIs" dxfId="948" priority="205" operator="greaterThan">
      <formula>"J$25"</formula>
    </cfRule>
    <cfRule type="containsText" dxfId="947" priority="206" operator="containsText" text="Excessivamente elevado">
      <formula>NOT(ISERROR(SEARCH("Excessivamente elevado",N50)))</formula>
    </cfRule>
    <cfRule type="containsText" dxfId="946" priority="207" operator="containsText" text="Válido">
      <formula>NOT(ISERROR(SEARCH("Válido",N50)))</formula>
    </cfRule>
    <cfRule type="containsText" dxfId="945" priority="208" operator="containsText" text="Inexequível">
      <formula>NOT(ISERROR(SEARCH("Inexequível",N50)))</formula>
    </cfRule>
    <cfRule type="aboveAverage" dxfId="944" priority="209" aboveAverage="0"/>
    <cfRule type="aboveAverage" dxfId="943" priority="210" aboveAverage="0"/>
    <cfRule type="aboveAverage" dxfId="942" priority="211" aboveAverage="0"/>
  </conditionalFormatting>
  <conditionalFormatting sqref="N50:N51">
    <cfRule type="containsText" dxfId="941" priority="194" operator="containsText" text="Inexequível">
      <formula>NOT(ISERROR(SEARCH("Inexequível",N50)))</formula>
    </cfRule>
    <cfRule type="containsText" priority="183" operator="containsText" text="Excessivamente elevado">
      <formula>NOT(ISERROR(SEARCH("Excessivamente elevado",N50)))</formula>
    </cfRule>
    <cfRule type="cellIs" dxfId="940" priority="191" operator="greaterThan">
      <formula>"J$25"</formula>
    </cfRule>
    <cfRule type="containsText" dxfId="939" priority="192" operator="containsText" text="Excessivamente elevado">
      <formula>NOT(ISERROR(SEARCH("Excessivamente elevado",N50)))</formula>
    </cfRule>
    <cfRule type="containsText" dxfId="938" priority="193" operator="containsText" text="Válido">
      <formula>NOT(ISERROR(SEARCH("Válido",N50)))</formula>
    </cfRule>
  </conditionalFormatting>
  <conditionalFormatting sqref="N51">
    <cfRule type="cellIs" dxfId="937" priority="187" operator="greaterThan">
      <formula>"J$25"</formula>
    </cfRule>
    <cfRule type="containsText" dxfId="936" priority="188" operator="containsText" text="Excessivamente elevado">
      <formula>NOT(ISERROR(SEARCH("Excessivamente elevado",N51)))</formula>
    </cfRule>
    <cfRule type="containsText" dxfId="935" priority="189" operator="containsText" text="Válido">
      <formula>NOT(ISERROR(SEARCH("Válido",N51)))</formula>
    </cfRule>
    <cfRule type="containsText" dxfId="934" priority="190" operator="containsText" text="Inexequível">
      <formula>NOT(ISERROR(SEARCH("Inexequível",N51)))</formula>
    </cfRule>
    <cfRule type="cellIs" dxfId="933" priority="195" operator="lessThan">
      <formula>"K$25"</formula>
    </cfRule>
    <cfRule type="cellIs" dxfId="932" priority="196" operator="greaterThan">
      <formula>"J&amp;25"</formula>
    </cfRule>
    <cfRule type="aboveAverage" dxfId="931" priority="184" aboveAverage="0"/>
    <cfRule type="aboveAverage" dxfId="930" priority="185" aboveAverage="0"/>
    <cfRule type="aboveAverage" dxfId="929" priority="186" aboveAverage="0"/>
  </conditionalFormatting>
  <conditionalFormatting sqref="N56:N58">
    <cfRule type="cellIs" dxfId="928" priority="182" operator="greaterThan">
      <formula>"J&amp;25"</formula>
    </cfRule>
    <cfRule type="cellIs" dxfId="927" priority="181" operator="lessThan">
      <formula>"K$25"</formula>
    </cfRule>
    <cfRule type="containsText" priority="169" operator="containsText" text="Excessivamente elevado">
      <formula>NOT(ISERROR(SEARCH("Excessivamente elevado",N56)))</formula>
    </cfRule>
  </conditionalFormatting>
  <conditionalFormatting sqref="N57:N58">
    <cfRule type="aboveAverage" dxfId="926" priority="171" aboveAverage="0"/>
    <cfRule type="containsText" dxfId="925" priority="178" operator="containsText" text="Excessivamente elevado">
      <formula>NOT(ISERROR(SEARCH("Excessivamente elevado",N57)))</formula>
    </cfRule>
    <cfRule type="cellIs" dxfId="924" priority="177" operator="greaterThan">
      <formula>"J$25"</formula>
    </cfRule>
    <cfRule type="containsText" dxfId="923" priority="176" operator="containsText" text="Inexequível">
      <formula>NOT(ISERROR(SEARCH("Inexequível",N57)))</formula>
    </cfRule>
    <cfRule type="containsText" dxfId="922" priority="175" operator="containsText" text="Válido">
      <formula>NOT(ISERROR(SEARCH("Válido",N57)))</formula>
    </cfRule>
    <cfRule type="containsText" dxfId="921" priority="174" operator="containsText" text="Excessivamente elevado">
      <formula>NOT(ISERROR(SEARCH("Excessivamente elevado",N57)))</formula>
    </cfRule>
    <cfRule type="cellIs" dxfId="920" priority="173" operator="greaterThan">
      <formula>"J$25"</formula>
    </cfRule>
    <cfRule type="aboveAverage" dxfId="919" priority="172" aboveAverage="0"/>
    <cfRule type="aboveAverage" dxfId="918" priority="170" aboveAverage="0"/>
    <cfRule type="containsText" dxfId="917" priority="180" operator="containsText" text="Inexequível">
      <formula>NOT(ISERROR(SEARCH("Inexequível",N57)))</formula>
    </cfRule>
    <cfRule type="containsText" dxfId="916" priority="179" operator="containsText" text="Válido">
      <formula>NOT(ISERROR(SEARCH("Válido",N57)))</formula>
    </cfRule>
  </conditionalFormatting>
  <conditionalFormatting sqref="N61:N62">
    <cfRule type="containsText" dxfId="915" priority="161" operator="containsText" text="Válido">
      <formula>NOT(ISERROR(SEARCH("Válido",N61)))</formula>
    </cfRule>
    <cfRule type="containsText" dxfId="914" priority="160" operator="containsText" text="Excessivamente elevado">
      <formula>NOT(ISERROR(SEARCH("Excessivamente elevado",N61)))</formula>
    </cfRule>
    <cfRule type="cellIs" dxfId="913" priority="159" operator="greaterThan">
      <formula>"J$25"</formula>
    </cfRule>
    <cfRule type="aboveAverage" dxfId="912" priority="158" aboveAverage="0"/>
    <cfRule type="aboveAverage" dxfId="911" priority="157" aboveAverage="0"/>
    <cfRule type="aboveAverage" dxfId="910" priority="156" aboveAverage="0"/>
    <cfRule type="cellIs" dxfId="909" priority="168" operator="greaterThan">
      <formula>"J&amp;25"</formula>
    </cfRule>
    <cfRule type="cellIs" dxfId="908" priority="167" operator="lessThan">
      <formula>"K$25"</formula>
    </cfRule>
    <cfRule type="containsText" dxfId="907" priority="162" operator="containsText" text="Inexequível">
      <formula>NOT(ISERROR(SEARCH("Inexequível",N61)))</formula>
    </cfRule>
    <cfRule type="cellIs" dxfId="906" priority="163" operator="greaterThan">
      <formula>"J$25"</formula>
    </cfRule>
    <cfRule type="containsText" dxfId="905" priority="164" operator="containsText" text="Excessivamente elevado">
      <formula>NOT(ISERROR(SEARCH("Excessivamente elevado",N61)))</formula>
    </cfRule>
    <cfRule type="containsText" dxfId="904" priority="165" operator="containsText" text="Válido">
      <formula>NOT(ISERROR(SEARCH("Válido",N61)))</formula>
    </cfRule>
    <cfRule type="containsText" dxfId="903" priority="166" operator="containsText" text="Inexequível">
      <formula>NOT(ISERROR(SEARCH("Inexequível",N61)))</formula>
    </cfRule>
  </conditionalFormatting>
  <conditionalFormatting sqref="N61:N66">
    <cfRule type="containsText" priority="141" operator="containsText" text="Excessivamente elevado">
      <formula>NOT(ISERROR(SEARCH("Excessivamente elevado",N61)))</formula>
    </cfRule>
  </conditionalFormatting>
  <conditionalFormatting sqref="N63">
    <cfRule type="cellIs" dxfId="902" priority="154" operator="greaterThan">
      <formula>"J&amp;25"</formula>
    </cfRule>
    <cfRule type="cellIs" dxfId="901" priority="145" operator="greaterThan">
      <formula>"J$25"</formula>
    </cfRule>
    <cfRule type="containsText" dxfId="900" priority="152" operator="containsText" text="Inexequível">
      <formula>NOT(ISERROR(SEARCH("Inexequível",N63)))</formula>
    </cfRule>
    <cfRule type="containsText" dxfId="899" priority="151" operator="containsText" text="Válido">
      <formula>NOT(ISERROR(SEARCH("Válido",N63)))</formula>
    </cfRule>
    <cfRule type="containsText" dxfId="898" priority="150" operator="containsText" text="Excessivamente elevado">
      <formula>NOT(ISERROR(SEARCH("Excessivamente elevado",N63)))</formula>
    </cfRule>
    <cfRule type="cellIs" dxfId="897" priority="149" operator="greaterThan">
      <formula>"J$25"</formula>
    </cfRule>
    <cfRule type="containsText" dxfId="896" priority="148" operator="containsText" text="Inexequível">
      <formula>NOT(ISERROR(SEARCH("Inexequível",N63)))</formula>
    </cfRule>
    <cfRule type="containsText" dxfId="895" priority="147" operator="containsText" text="Válido">
      <formula>NOT(ISERROR(SEARCH("Válido",N63)))</formula>
    </cfRule>
    <cfRule type="containsText" dxfId="894" priority="146" operator="containsText" text="Excessivamente elevado">
      <formula>NOT(ISERROR(SEARCH("Excessivamente elevado",N63)))</formula>
    </cfRule>
    <cfRule type="aboveAverage" dxfId="893" priority="144" aboveAverage="0"/>
    <cfRule type="aboveAverage" dxfId="892" priority="143" aboveAverage="0"/>
    <cfRule type="aboveAverage" dxfId="891" priority="142" aboveAverage="0"/>
    <cfRule type="cellIs" dxfId="890" priority="153" operator="lessThan">
      <formula>"K$25"</formula>
    </cfRule>
  </conditionalFormatting>
  <conditionalFormatting sqref="N64:N66">
    <cfRule type="containsText" dxfId="889" priority="6499" operator="containsText" text="Válido">
      <formula>NOT(ISERROR(SEARCH("Válido",N64)))</formula>
    </cfRule>
    <cfRule type="cellIs" dxfId="888" priority="6497" operator="greaterThan">
      <formula>"J$25"</formula>
    </cfRule>
    <cfRule type="aboveAverage" dxfId="887" priority="6496" aboveAverage="0"/>
    <cfRule type="aboveAverage" dxfId="886" priority="6495" aboveAverage="0"/>
    <cfRule type="aboveAverage" dxfId="885" priority="6494" aboveAverage="0"/>
    <cfRule type="containsText" dxfId="884" priority="6498" operator="containsText" text="Excessivamente elevado">
      <formula>NOT(ISERROR(SEARCH("Excessivamente elevado",N64)))</formula>
    </cfRule>
    <cfRule type="containsText" dxfId="883" priority="6502" operator="containsText" text="Excessivamente elevado">
      <formula>NOT(ISERROR(SEARCH("Excessivamente elevado",N64)))</formula>
    </cfRule>
    <cfRule type="cellIs" dxfId="882" priority="6506" operator="greaterThan">
      <formula>"J&amp;25"</formula>
    </cfRule>
    <cfRule type="cellIs" dxfId="881" priority="6505" operator="lessThan">
      <formula>"K$25"</formula>
    </cfRule>
    <cfRule type="containsText" dxfId="880" priority="6504" operator="containsText" text="Inexequível">
      <formula>NOT(ISERROR(SEARCH("Inexequível",N64)))</formula>
    </cfRule>
    <cfRule type="containsText" dxfId="879" priority="6503" operator="containsText" text="Válido">
      <formula>NOT(ISERROR(SEARCH("Válido",N64)))</formula>
    </cfRule>
    <cfRule type="cellIs" dxfId="878" priority="6501" operator="greaterThan">
      <formula>"J$25"</formula>
    </cfRule>
    <cfRule type="containsText" dxfId="877" priority="6500" operator="containsText" text="Inexequível">
      <formula>NOT(ISERROR(SEARCH("Inexequível",N64)))</formula>
    </cfRule>
  </conditionalFormatting>
  <conditionalFormatting sqref="N69:N70">
    <cfRule type="cellIs" dxfId="876" priority="126" operator="greaterThan">
      <formula>"J&amp;25"</formula>
    </cfRule>
    <cfRule type="aboveAverage" dxfId="875" priority="114" aboveAverage="0"/>
    <cfRule type="aboveAverage" dxfId="874" priority="115" aboveAverage="0"/>
    <cfRule type="aboveAverage" dxfId="873" priority="116" aboveAverage="0"/>
    <cfRule type="cellIs" dxfId="872" priority="117" operator="greaterThan">
      <formula>"J$25"</formula>
    </cfRule>
    <cfRule type="containsText" dxfId="871" priority="118" operator="containsText" text="Excessivamente elevado">
      <formula>NOT(ISERROR(SEARCH("Excessivamente elevado",N69)))</formula>
    </cfRule>
    <cfRule type="containsText" dxfId="870" priority="119" operator="containsText" text="Válido">
      <formula>NOT(ISERROR(SEARCH("Válido",N69)))</formula>
    </cfRule>
    <cfRule type="containsText" dxfId="869" priority="120" operator="containsText" text="Inexequível">
      <formula>NOT(ISERROR(SEARCH("Inexequível",N69)))</formula>
    </cfRule>
    <cfRule type="cellIs" dxfId="868" priority="121" operator="greaterThan">
      <formula>"J$25"</formula>
    </cfRule>
    <cfRule type="containsText" dxfId="867" priority="122" operator="containsText" text="Excessivamente elevado">
      <formula>NOT(ISERROR(SEARCH("Excessivamente elevado",N69)))</formula>
    </cfRule>
    <cfRule type="containsText" dxfId="866" priority="123" operator="containsText" text="Válido">
      <formula>NOT(ISERROR(SEARCH("Válido",N69)))</formula>
    </cfRule>
    <cfRule type="containsText" dxfId="865" priority="124" operator="containsText" text="Inexequível">
      <formula>NOT(ISERROR(SEARCH("Inexequível",N69)))</formula>
    </cfRule>
    <cfRule type="cellIs" dxfId="864" priority="125" operator="lessThan">
      <formula>"K$25"</formula>
    </cfRule>
  </conditionalFormatting>
  <conditionalFormatting sqref="N69:N74">
    <cfRule type="containsText" priority="99" operator="containsText" text="Excessivamente elevado">
      <formula>NOT(ISERROR(SEARCH("Excessivamente elevado",N69)))</formula>
    </cfRule>
  </conditionalFormatting>
  <conditionalFormatting sqref="N71:N74">
    <cfRule type="aboveAverage" dxfId="863" priority="6541" aboveAverage="0"/>
    <cfRule type="aboveAverage" dxfId="862" priority="6542" aboveAverage="0"/>
    <cfRule type="aboveAverage" dxfId="861" priority="6543" aboveAverage="0"/>
    <cfRule type="cellIs" dxfId="860" priority="6544" operator="greaterThan">
      <formula>"J$25"</formula>
    </cfRule>
    <cfRule type="containsText" dxfId="859" priority="6545" operator="containsText" text="Excessivamente elevado">
      <formula>NOT(ISERROR(SEARCH("Excessivamente elevado",N71)))</formula>
    </cfRule>
    <cfRule type="containsText" dxfId="858" priority="6546" operator="containsText" text="Válido">
      <formula>NOT(ISERROR(SEARCH("Válido",N71)))</formula>
    </cfRule>
    <cfRule type="cellIs" dxfId="857" priority="6553" operator="greaterThan">
      <formula>"J&amp;25"</formula>
    </cfRule>
    <cfRule type="containsText" dxfId="856" priority="6547" operator="containsText" text="Inexequível">
      <formula>NOT(ISERROR(SEARCH("Inexequível",N71)))</formula>
    </cfRule>
    <cfRule type="cellIs" dxfId="855" priority="6548" operator="greaterThan">
      <formula>"J$25"</formula>
    </cfRule>
    <cfRule type="containsText" dxfId="854" priority="6549" operator="containsText" text="Excessivamente elevado">
      <formula>NOT(ISERROR(SEARCH("Excessivamente elevado",N71)))</formula>
    </cfRule>
    <cfRule type="containsText" dxfId="853" priority="6550" operator="containsText" text="Válido">
      <formula>NOT(ISERROR(SEARCH("Válido",N71)))</formula>
    </cfRule>
    <cfRule type="containsText" dxfId="852" priority="6551" operator="containsText" text="Inexequível">
      <formula>NOT(ISERROR(SEARCH("Inexequível",N71)))</formula>
    </cfRule>
    <cfRule type="cellIs" dxfId="851" priority="6552" operator="lessThan">
      <formula>"K$25"</formula>
    </cfRule>
  </conditionalFormatting>
  <conditionalFormatting sqref="N78:N80">
    <cfRule type="aboveAverage" dxfId="850" priority="86" aboveAverage="0"/>
    <cfRule type="cellIs" dxfId="849" priority="98" operator="greaterThan">
      <formula>"J&amp;25"</formula>
    </cfRule>
    <cfRule type="aboveAverage" dxfId="848" priority="87" aboveAverage="0"/>
    <cfRule type="aboveAverage" dxfId="847" priority="88" aboveAverage="0"/>
    <cfRule type="cellIs" dxfId="846" priority="89" operator="greaterThan">
      <formula>"J$25"</formula>
    </cfRule>
    <cfRule type="containsText" dxfId="845" priority="90" operator="containsText" text="Excessivamente elevado">
      <formula>NOT(ISERROR(SEARCH("Excessivamente elevado",N78)))</formula>
    </cfRule>
    <cfRule type="containsText" dxfId="844" priority="92" operator="containsText" text="Inexequível">
      <formula>NOT(ISERROR(SEARCH("Inexequível",N78)))</formula>
    </cfRule>
    <cfRule type="cellIs" dxfId="843" priority="93" operator="greaterThan">
      <formula>"J$25"</formula>
    </cfRule>
    <cfRule type="containsText" dxfId="842" priority="94" operator="containsText" text="Excessivamente elevado">
      <formula>NOT(ISERROR(SEARCH("Excessivamente elevado",N78)))</formula>
    </cfRule>
    <cfRule type="containsText" dxfId="841" priority="95" operator="containsText" text="Válido">
      <formula>NOT(ISERROR(SEARCH("Válido",N78)))</formula>
    </cfRule>
    <cfRule type="containsText" dxfId="840" priority="96" operator="containsText" text="Inexequível">
      <formula>NOT(ISERROR(SEARCH("Inexequível",N78)))</formula>
    </cfRule>
    <cfRule type="cellIs" dxfId="839" priority="97" operator="lessThan">
      <formula>"K$25"</formula>
    </cfRule>
    <cfRule type="containsText" dxfId="838" priority="91" operator="containsText" text="Válido">
      <formula>NOT(ISERROR(SEARCH("Válido",N78)))</formula>
    </cfRule>
  </conditionalFormatting>
  <conditionalFormatting sqref="N78:N81">
    <cfRule type="containsText" priority="71" operator="containsText" text="Excessivamente elevado">
      <formula>NOT(ISERROR(SEARCH("Excessivamente elevado",N78)))</formula>
    </cfRule>
  </conditionalFormatting>
  <conditionalFormatting sqref="N81">
    <cfRule type="containsText" dxfId="837" priority="77" operator="containsText" text="Válido">
      <formula>NOT(ISERROR(SEARCH("Válido",N81)))</formula>
    </cfRule>
    <cfRule type="containsText" dxfId="836" priority="76" operator="containsText" text="Excessivamente elevado">
      <formula>NOT(ISERROR(SEARCH("Excessivamente elevado",N81)))</formula>
    </cfRule>
    <cfRule type="cellIs" dxfId="835" priority="75" operator="greaterThan">
      <formula>"J$25"</formula>
    </cfRule>
    <cfRule type="aboveAverage" dxfId="834" priority="74" aboveAverage="0"/>
    <cfRule type="aboveAverage" dxfId="833" priority="73" aboveAverage="0"/>
    <cfRule type="aboveAverage" dxfId="832" priority="72" aboveAverage="0"/>
    <cfRule type="containsText" dxfId="831" priority="78" operator="containsText" text="Inexequível">
      <formula>NOT(ISERROR(SEARCH("Inexequível",N81)))</formula>
    </cfRule>
    <cfRule type="cellIs" dxfId="830" priority="84" operator="greaterThan">
      <formula>"J&amp;25"</formula>
    </cfRule>
    <cfRule type="cellIs" dxfId="829" priority="83" operator="lessThan">
      <formula>"K$25"</formula>
    </cfRule>
    <cfRule type="containsText" dxfId="828" priority="82" operator="containsText" text="Inexequível">
      <formula>NOT(ISERROR(SEARCH("Inexequível",N81)))</formula>
    </cfRule>
    <cfRule type="containsText" dxfId="827" priority="81" operator="containsText" text="Válido">
      <formula>NOT(ISERROR(SEARCH("Válido",N81)))</formula>
    </cfRule>
    <cfRule type="containsText" dxfId="826" priority="80" operator="containsText" text="Excessivamente elevado">
      <formula>NOT(ISERROR(SEARCH("Excessivamente elevado",N81)))</formula>
    </cfRule>
    <cfRule type="cellIs" dxfId="825" priority="79" operator="greaterThan">
      <formula>"J$25"</formula>
    </cfRule>
  </conditionalFormatting>
  <conditionalFormatting sqref="N85">
    <cfRule type="cellIs" dxfId="824" priority="69" operator="lessThan">
      <formula>"K$25"</formula>
    </cfRule>
    <cfRule type="containsText" dxfId="823" priority="63" operator="containsText" text="Válido">
      <formula>NOT(ISERROR(SEARCH("Válido",N85)))</formula>
    </cfRule>
    <cfRule type="containsText" dxfId="822" priority="62" operator="containsText" text="Excessivamente elevado">
      <formula>NOT(ISERROR(SEARCH("Excessivamente elevado",N85)))</formula>
    </cfRule>
    <cfRule type="containsText" priority="57" operator="containsText" text="Excessivamente elevado">
      <formula>NOT(ISERROR(SEARCH("Excessivamente elevado",N85)))</formula>
    </cfRule>
    <cfRule type="aboveAverage" dxfId="821" priority="60" aboveAverage="0"/>
    <cfRule type="aboveAverage" dxfId="820" priority="59" aboveAverage="0"/>
    <cfRule type="aboveAverage" dxfId="819" priority="58" aboveAverage="0"/>
    <cfRule type="cellIs" dxfId="818" priority="70" operator="greaterThan">
      <formula>"J&amp;25"</formula>
    </cfRule>
    <cfRule type="cellIs" dxfId="817" priority="61" operator="greaterThan">
      <formula>"J$25"</formula>
    </cfRule>
    <cfRule type="containsText" dxfId="816" priority="68" operator="containsText" text="Inexequível">
      <formula>NOT(ISERROR(SEARCH("Inexequível",N85)))</formula>
    </cfRule>
    <cfRule type="containsText" dxfId="815" priority="67" operator="containsText" text="Válido">
      <formula>NOT(ISERROR(SEARCH("Válido",N85)))</formula>
    </cfRule>
    <cfRule type="containsText" dxfId="814" priority="66" operator="containsText" text="Excessivamente elevado">
      <formula>NOT(ISERROR(SEARCH("Excessivamente elevado",N85)))</formula>
    </cfRule>
    <cfRule type="cellIs" dxfId="813" priority="65" operator="greaterThan">
      <formula>"J$25"</formula>
    </cfRule>
    <cfRule type="containsText" dxfId="812" priority="64" operator="containsText" text="Inexequível">
      <formula>NOT(ISERROR(SEARCH("Inexequível",N85)))</formula>
    </cfRule>
  </conditionalFormatting>
  <conditionalFormatting sqref="N90">
    <cfRule type="containsText" dxfId="811" priority="50" operator="containsText" text="Inexequível">
      <formula>NOT(ISERROR(SEARCH("Inexequível",N90)))</formula>
    </cfRule>
    <cfRule type="containsText" dxfId="810" priority="49" operator="containsText" text="Válido">
      <formula>NOT(ISERROR(SEARCH("Válido",N90)))</formula>
    </cfRule>
    <cfRule type="containsText" dxfId="809" priority="48" operator="containsText" text="Excessivamente elevado">
      <formula>NOT(ISERROR(SEARCH("Excessivamente elevado",N90)))</formula>
    </cfRule>
    <cfRule type="containsText" dxfId="808" priority="53" operator="containsText" text="Válido">
      <formula>NOT(ISERROR(SEARCH("Válido",N90)))</formula>
    </cfRule>
    <cfRule type="cellIs" dxfId="807" priority="47" operator="greaterThan">
      <formula>"J$25"</formula>
    </cfRule>
    <cfRule type="aboveAverage" dxfId="806" priority="46" aboveAverage="0"/>
    <cfRule type="aboveAverage" dxfId="805" priority="45" aboveAverage="0"/>
    <cfRule type="cellIs" dxfId="804" priority="56" operator="greaterThan">
      <formula>"J&amp;25"</formula>
    </cfRule>
    <cfRule type="cellIs" dxfId="803" priority="55" operator="lessThan">
      <formula>"K$25"</formula>
    </cfRule>
    <cfRule type="containsText" dxfId="802" priority="54" operator="containsText" text="Inexequível">
      <formula>NOT(ISERROR(SEARCH("Inexequível",N90)))</formula>
    </cfRule>
    <cfRule type="aboveAverage" dxfId="801" priority="44" aboveAverage="0"/>
    <cfRule type="containsText" dxfId="800" priority="52" operator="containsText" text="Excessivamente elevado">
      <formula>NOT(ISERROR(SEARCH("Excessivamente elevado",N90)))</formula>
    </cfRule>
    <cfRule type="cellIs" dxfId="799" priority="51" operator="greaterThan">
      <formula>"J$25"</formula>
    </cfRule>
  </conditionalFormatting>
  <conditionalFormatting sqref="N90:N92">
    <cfRule type="containsText" priority="15" operator="containsText" text="Excessivamente elevado">
      <formula>NOT(ISERROR(SEARCH("Excessivamente elevado",N90)))</formula>
    </cfRule>
  </conditionalFormatting>
  <conditionalFormatting sqref="N91">
    <cfRule type="cellIs" dxfId="798" priority="27" operator="lessThan">
      <formula>"K$25"</formula>
    </cfRule>
    <cfRule type="containsText" dxfId="797" priority="26" operator="containsText" text="Inexequível">
      <formula>NOT(ISERROR(SEARCH("Inexequível",N91)))</formula>
    </cfRule>
    <cfRule type="containsText" dxfId="796" priority="25" operator="containsText" text="Válido">
      <formula>NOT(ISERROR(SEARCH("Válido",N91)))</formula>
    </cfRule>
    <cfRule type="containsText" dxfId="795" priority="24" operator="containsText" text="Excessivamente elevado">
      <formula>NOT(ISERROR(SEARCH("Excessivamente elevado",N91)))</formula>
    </cfRule>
    <cfRule type="containsText" dxfId="794" priority="22" operator="containsText" text="Inexequível">
      <formula>NOT(ISERROR(SEARCH("Inexequível",N91)))</formula>
    </cfRule>
    <cfRule type="containsText" dxfId="793" priority="21" operator="containsText" text="Válido">
      <formula>NOT(ISERROR(SEARCH("Válido",N91)))</formula>
    </cfRule>
    <cfRule type="cellIs" dxfId="792" priority="28" operator="greaterThan">
      <formula>"J&amp;25"</formula>
    </cfRule>
    <cfRule type="containsText" dxfId="791" priority="20" operator="containsText" text="Excessivamente elevado">
      <formula>NOT(ISERROR(SEARCH("Excessivamente elevado",N91)))</formula>
    </cfRule>
    <cfRule type="cellIs" dxfId="790" priority="19" operator="greaterThan">
      <formula>"J$25"</formula>
    </cfRule>
    <cfRule type="aboveAverage" dxfId="789" priority="18" aboveAverage="0"/>
    <cfRule type="aboveAverage" dxfId="788" priority="17" aboveAverage="0"/>
    <cfRule type="aboveAverage" dxfId="787" priority="16" aboveAverage="0"/>
    <cfRule type="cellIs" dxfId="786" priority="23" operator="greaterThan">
      <formula>"J$25"</formula>
    </cfRule>
  </conditionalFormatting>
  <conditionalFormatting sqref="N92">
    <cfRule type="containsText" dxfId="785" priority="39" operator="containsText" text="Válido">
      <formula>NOT(ISERROR(SEARCH("Válido",N92)))</formula>
    </cfRule>
    <cfRule type="cellIs" dxfId="784" priority="41" operator="lessThan">
      <formula>"K$25"</formula>
    </cfRule>
    <cfRule type="containsText" dxfId="783" priority="40" operator="containsText" text="Inexequível">
      <formula>NOT(ISERROR(SEARCH("Inexequível",N92)))</formula>
    </cfRule>
    <cfRule type="containsText" dxfId="782" priority="38" operator="containsText" text="Excessivamente elevado">
      <formula>NOT(ISERROR(SEARCH("Excessivamente elevado",N92)))</formula>
    </cfRule>
    <cfRule type="cellIs" dxfId="781" priority="37" operator="greaterThan">
      <formula>"J$25"</formula>
    </cfRule>
    <cfRule type="containsText" dxfId="780" priority="36" operator="containsText" text="Inexequível">
      <formula>NOT(ISERROR(SEARCH("Inexequível",N92)))</formula>
    </cfRule>
    <cfRule type="containsText" dxfId="779" priority="35" operator="containsText" text="Válido">
      <formula>NOT(ISERROR(SEARCH("Válido",N92)))</formula>
    </cfRule>
    <cfRule type="cellIs" dxfId="778" priority="42" operator="greaterThan">
      <formula>"J&amp;25"</formula>
    </cfRule>
    <cfRule type="containsText" dxfId="777" priority="34" operator="containsText" text="Excessivamente elevado">
      <formula>NOT(ISERROR(SEARCH("Excessivamente elevado",N92)))</formula>
    </cfRule>
    <cfRule type="aboveAverage" dxfId="776" priority="32" aboveAverage="0"/>
    <cfRule type="cellIs" dxfId="775" priority="33" operator="greaterThan">
      <formula>"J$25"</formula>
    </cfRule>
    <cfRule type="aboveAverage" dxfId="774" priority="31" aboveAverage="0"/>
    <cfRule type="aboveAverage" dxfId="773" priority="30" aboveAverage="0"/>
  </conditionalFormatting>
  <conditionalFormatting sqref="N95">
    <cfRule type="containsText" dxfId="772" priority="8" operator="containsText" text="Inexequível">
      <formula>NOT(ISERROR(SEARCH("Inexequível",N95)))</formula>
    </cfRule>
    <cfRule type="containsText" dxfId="771" priority="7" operator="containsText" text="Válido">
      <formula>NOT(ISERROR(SEARCH("Válido",N95)))</formula>
    </cfRule>
    <cfRule type="containsText" dxfId="770" priority="6" operator="containsText" text="Excessivamente elevado">
      <formula>NOT(ISERROR(SEARCH("Excessivamente elevado",N95)))</formula>
    </cfRule>
    <cfRule type="cellIs" dxfId="769" priority="5" operator="greaterThan">
      <formula>"J$25"</formula>
    </cfRule>
    <cfRule type="cellIs" dxfId="768" priority="13" operator="lessThan">
      <formula>"K$25"</formula>
    </cfRule>
    <cfRule type="aboveAverage" dxfId="767" priority="3" aboveAverage="0"/>
    <cfRule type="containsText" dxfId="766" priority="10" operator="containsText" text="Excessivamente elevado">
      <formula>NOT(ISERROR(SEARCH("Excessivamente elevado",N95)))</formula>
    </cfRule>
    <cfRule type="containsText" dxfId="765" priority="12" operator="containsText" text="Inexequível">
      <formula>NOT(ISERROR(SEARCH("Inexequível",N95)))</formula>
    </cfRule>
    <cfRule type="containsText" dxfId="764" priority="11" operator="containsText" text="Válido">
      <formula>NOT(ISERROR(SEARCH("Válido",N95)))</formula>
    </cfRule>
    <cfRule type="aboveAverage" dxfId="763" priority="4" aboveAverage="0"/>
    <cfRule type="cellIs" dxfId="762" priority="14" operator="greaterThan">
      <formula>"J&amp;25"</formula>
    </cfRule>
    <cfRule type="cellIs" dxfId="761" priority="9" operator="greaterThan">
      <formula>"J$25"</formula>
    </cfRule>
    <cfRule type="containsText" priority="1" operator="containsText" text="Excessivamente elevado">
      <formula>NOT(ISERROR(SEARCH("Excessivamente elevado",N95)))</formula>
    </cfRule>
    <cfRule type="aboveAverage" dxfId="760" priority="2" aboveAverage="0"/>
  </conditionalFormatting>
  <hyperlinks>
    <hyperlink ref="E59" r:id="rId1" xr:uid="{F5ADF8C8-73E3-4512-9E2F-6CF1C01F537E}"/>
    <hyperlink ref="E62" r:id="rId2" display="https://www.lojadoprofissional.com.br/carrinho" xr:uid="{FE52838C-FF82-49F8-B4F0-3D1140DE86B2}"/>
    <hyperlink ref="E38" r:id="rId3" display="https://www.amazon.com.br/Professional-Cera-Classic-Bravo-Incolor/dp/B07N4G95YX/ref=sr_1_14?adgrpid=1151189559536637&amp;hvadid=71949503803474&amp;hvbmt=bp&amp;hvdev=c&amp;hvlocphy=20&amp;hvnetw=s&amp;hvqmt=p&amp;hvtargid=kwd-71949994012010%3Aloc-20&amp;hydadcr=15061_13562331&amp;keywords=cera+piso&amp;qid=1689206693&amp;sr=8-14_x000a_Acesso em 12/07/2023, às 21h:05" xr:uid="{59E12853-35CD-43F2-8572-1294A132117F}"/>
    <hyperlink ref="E44" r:id="rId4" xr:uid="{0FBBCEAD-0281-4157-9A1B-6C6BB18D3374}"/>
    <hyperlink ref="E45" r:id="rId5" xr:uid="{9866B6A1-A7DB-452F-8B13-B9EEC6452ECB}"/>
    <hyperlink ref="E47" r:id="rId6" xr:uid="{D590115C-1ED7-4BD8-A477-F3BD42FFD5DB}"/>
    <hyperlink ref="E55" r:id="rId7" display="https://www.produtoscasalimpa.com.br/produto/decapedra-limpa-pedra-5l-quimiart.html?utm_source=Site&amp;utm_medium=GoogleMerchant&amp;utm_campaign=GoogleMerchant&amp;gclid=Cj0KCQiA6fafBhC1ARIsAIJjL8ktaEd2FlH2n3qMIBRsdYLOKtZaJ_kLPHP4uRTFU3qYLBgiYGredxUaAt55EALw_wcBAcesso%20em%2028/02/2023Acesso%20em%2028/02/2023_x000a_Acesso em 28/02/2023" xr:uid="{B1C072C4-BAD3-4BD5-B995-E8009EC6C361}"/>
    <hyperlink ref="E93" r:id="rId8" xr:uid="{4B8F82DB-B90C-4036-83F1-B36E1593FC40}"/>
  </hyperlinks>
  <pageMargins left="0.23622047244094491" right="0.23622047244094491" top="0.74803149606299213" bottom="0.74803149606299213" header="0.31496062992125984" footer="0.31496062992125984"/>
  <pageSetup paperSize="9" scale="65" fitToHeight="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BCA4D-7C0C-4D9C-8F41-ED1211EF36F9}">
  <sheetPr>
    <tabColor rgb="FF8EA9DB"/>
  </sheetPr>
  <dimension ref="A1:AG68"/>
  <sheetViews>
    <sheetView showGridLines="0" topLeftCell="A10" zoomScale="85" zoomScaleNormal="85" workbookViewId="0">
      <selection activeCell="A25" sqref="A25:A31"/>
    </sheetView>
  </sheetViews>
  <sheetFormatPr defaultRowHeight="15" x14ac:dyDescent="0.25"/>
  <cols>
    <col min="1" max="1" width="7.28515625" customWidth="1"/>
    <col min="2" max="2" width="28.7109375" customWidth="1"/>
    <col min="5" max="5" width="33" customWidth="1"/>
    <col min="6" max="6" width="17.7109375" customWidth="1"/>
    <col min="7" max="7" width="26" customWidth="1"/>
    <col min="9" max="9" width="10.5703125" bestFit="1" customWidth="1"/>
    <col min="10" max="11" width="10" bestFit="1" customWidth="1"/>
    <col min="13" max="13" width="13.28515625" customWidth="1"/>
    <col min="14" max="14" width="10.5703125" customWidth="1"/>
    <col min="15" max="15" width="18.7109375" customWidth="1"/>
    <col min="16" max="16" width="11.7109375" customWidth="1"/>
    <col min="17" max="17" width="15.42578125" customWidth="1"/>
  </cols>
  <sheetData>
    <row r="1" spans="1:33" ht="20.25" thickBot="1" x14ac:dyDescent="0.35">
      <c r="A1" s="872" t="s">
        <v>22</v>
      </c>
      <c r="B1" s="872"/>
      <c r="C1" s="872"/>
      <c r="D1" s="872"/>
      <c r="E1" s="872"/>
      <c r="F1" s="872"/>
      <c r="G1" s="872"/>
      <c r="H1" s="872"/>
      <c r="I1" s="872"/>
      <c r="J1" s="872"/>
      <c r="K1" s="872"/>
      <c r="L1" s="872"/>
      <c r="M1" s="872"/>
      <c r="N1" s="872"/>
      <c r="O1" s="872"/>
      <c r="P1" s="872"/>
      <c r="V1" s="112" t="s">
        <v>0</v>
      </c>
      <c r="W1" s="113"/>
      <c r="X1" s="113"/>
      <c r="Y1" s="113"/>
      <c r="Z1" s="113"/>
      <c r="AA1" s="113"/>
      <c r="AB1" s="113" t="s">
        <v>1</v>
      </c>
      <c r="AC1" s="113" t="s">
        <v>1</v>
      </c>
      <c r="AD1" s="113" t="s">
        <v>1</v>
      </c>
      <c r="AE1" s="113" t="s">
        <v>1</v>
      </c>
      <c r="AF1" s="113" t="s">
        <v>1</v>
      </c>
      <c r="AG1" s="128" t="s">
        <v>1</v>
      </c>
    </row>
    <row r="2" spans="1:33" ht="21" thickTop="1" thickBot="1" x14ac:dyDescent="0.35">
      <c r="A2" s="77"/>
      <c r="B2" s="77"/>
      <c r="C2" s="77"/>
      <c r="D2" s="77"/>
      <c r="E2" s="77"/>
      <c r="F2" s="77"/>
      <c r="G2" s="77"/>
      <c r="H2" s="77"/>
      <c r="I2" s="77"/>
      <c r="J2" s="77"/>
      <c r="K2" s="77"/>
      <c r="L2" s="77"/>
      <c r="M2" s="86"/>
      <c r="N2" s="77"/>
      <c r="O2" s="77"/>
      <c r="P2" s="77"/>
      <c r="V2" s="116" t="s">
        <v>1</v>
      </c>
      <c r="W2" s="107" t="s">
        <v>1</v>
      </c>
      <c r="X2" s="107" t="s">
        <v>1</v>
      </c>
      <c r="Y2" s="107" t="s">
        <v>1</v>
      </c>
      <c r="Z2" s="107" t="s">
        <v>1</v>
      </c>
      <c r="AA2" s="107" t="s">
        <v>1</v>
      </c>
      <c r="AB2" s="107" t="s">
        <v>1</v>
      </c>
      <c r="AC2" s="107" t="s">
        <v>1</v>
      </c>
      <c r="AD2" s="107" t="s">
        <v>1</v>
      </c>
      <c r="AE2" s="107" t="s">
        <v>1</v>
      </c>
      <c r="AF2" s="107" t="s">
        <v>1</v>
      </c>
      <c r="AG2" s="129" t="s">
        <v>1</v>
      </c>
    </row>
    <row r="3" spans="1:33" ht="19.5" thickBot="1" x14ac:dyDescent="0.35">
      <c r="A3" s="79" t="s">
        <v>27</v>
      </c>
      <c r="B3" s="80"/>
      <c r="C3" s="80"/>
      <c r="D3" s="81"/>
      <c r="E3" s="82"/>
      <c r="F3" s="78"/>
      <c r="G3" s="78"/>
      <c r="H3" s="78"/>
      <c r="I3" s="78"/>
      <c r="J3" s="78"/>
      <c r="K3" s="78"/>
      <c r="L3" s="78"/>
      <c r="M3" s="87"/>
      <c r="N3" s="78"/>
      <c r="O3" s="78"/>
      <c r="P3" s="78"/>
      <c r="V3" s="122" t="s">
        <v>2</v>
      </c>
      <c r="W3" s="119"/>
      <c r="X3" s="119"/>
      <c r="Y3" s="119"/>
      <c r="Z3" s="119"/>
      <c r="AA3" s="119"/>
      <c r="AB3" s="119"/>
      <c r="AC3" s="119"/>
      <c r="AD3" s="119"/>
      <c r="AE3" s="118" t="s">
        <v>1</v>
      </c>
      <c r="AF3" s="119" t="s">
        <v>3</v>
      </c>
      <c r="AG3" s="130"/>
    </row>
    <row r="4" spans="1:33" ht="19.5" thickTop="1" x14ac:dyDescent="0.3">
      <c r="A4" s="78"/>
      <c r="B4" s="78"/>
      <c r="C4" s="78"/>
      <c r="D4" s="78"/>
      <c r="E4" s="78"/>
      <c r="F4" s="78"/>
      <c r="G4" s="78"/>
      <c r="H4" s="78"/>
      <c r="I4" s="78"/>
      <c r="J4" s="78"/>
      <c r="K4" s="78"/>
      <c r="L4" s="78"/>
      <c r="M4" s="87"/>
      <c r="N4" s="78"/>
      <c r="O4" s="78"/>
      <c r="P4" s="78"/>
      <c r="V4" s="121" t="s">
        <v>4</v>
      </c>
      <c r="W4" s="118" t="s">
        <v>5</v>
      </c>
      <c r="X4" s="118"/>
      <c r="Y4" s="118"/>
      <c r="Z4" s="118" t="s">
        <v>1</v>
      </c>
      <c r="AA4" s="118" t="s">
        <v>1</v>
      </c>
      <c r="AB4" s="118" t="s">
        <v>1</v>
      </c>
      <c r="AC4" s="118" t="s">
        <v>1</v>
      </c>
      <c r="AD4" s="118" t="s">
        <v>1</v>
      </c>
      <c r="AE4" s="118" t="s">
        <v>1</v>
      </c>
      <c r="AF4" s="109" t="s">
        <v>6</v>
      </c>
      <c r="AG4" s="120" t="s">
        <v>1</v>
      </c>
    </row>
    <row r="5" spans="1:33" ht="15.75" thickBot="1" x14ac:dyDescent="0.3">
      <c r="A5" s="76"/>
      <c r="D5" s="20"/>
      <c r="E5" s="13"/>
      <c r="F5" s="13"/>
      <c r="G5" s="13"/>
      <c r="H5" s="13"/>
      <c r="I5" s="13"/>
      <c r="J5" s="13"/>
      <c r="K5" s="13"/>
      <c r="L5" s="13"/>
      <c r="M5" s="58"/>
      <c r="N5" s="13"/>
      <c r="O5" s="13"/>
      <c r="V5" s="121" t="s">
        <v>8</v>
      </c>
      <c r="W5" s="118" t="s">
        <v>9</v>
      </c>
      <c r="X5" s="118"/>
      <c r="Y5" s="118"/>
      <c r="Z5" s="118"/>
      <c r="AA5" s="118" t="s">
        <v>1</v>
      </c>
      <c r="AB5" s="118" t="s">
        <v>1</v>
      </c>
      <c r="AC5" s="118" t="s">
        <v>1</v>
      </c>
      <c r="AD5" s="118" t="s">
        <v>1</v>
      </c>
      <c r="AE5" s="118" t="s">
        <v>1</v>
      </c>
      <c r="AF5" s="110" t="s">
        <v>6</v>
      </c>
      <c r="AG5" s="120" t="s">
        <v>1</v>
      </c>
    </row>
    <row r="6" spans="1:33" ht="15.75" thickBot="1" x14ac:dyDescent="0.3">
      <c r="A6" s="44" t="s">
        <v>205</v>
      </c>
      <c r="B6" s="45"/>
      <c r="C6" s="46"/>
      <c r="D6" s="44" t="s">
        <v>206</v>
      </c>
      <c r="E6" s="47"/>
      <c r="F6" s="44" t="s">
        <v>207</v>
      </c>
      <c r="G6" s="47"/>
      <c r="H6" s="44" t="s">
        <v>208</v>
      </c>
      <c r="I6" s="47"/>
      <c r="J6" s="60"/>
      <c r="K6" s="62" t="s">
        <v>32</v>
      </c>
      <c r="L6" s="63"/>
      <c r="M6" s="63"/>
      <c r="N6" s="64"/>
      <c r="O6" s="64"/>
      <c r="P6" s="64"/>
      <c r="Q6" s="64"/>
      <c r="R6" s="64"/>
      <c r="S6" s="64"/>
      <c r="V6" s="121" t="s">
        <v>11</v>
      </c>
      <c r="W6" s="118" t="s">
        <v>12</v>
      </c>
      <c r="X6" s="118"/>
      <c r="Y6" s="118"/>
      <c r="Z6" s="118" t="s">
        <v>1</v>
      </c>
      <c r="AA6" s="118" t="s">
        <v>1</v>
      </c>
      <c r="AB6" s="118" t="s">
        <v>1</v>
      </c>
      <c r="AC6" s="118" t="s">
        <v>1</v>
      </c>
      <c r="AD6" s="118" t="s">
        <v>1</v>
      </c>
      <c r="AE6" s="118" t="s">
        <v>1</v>
      </c>
      <c r="AF6" s="110" t="s">
        <v>6</v>
      </c>
      <c r="AG6" s="120" t="s">
        <v>1</v>
      </c>
    </row>
    <row r="7" spans="1:33" ht="15.75" thickTop="1" x14ac:dyDescent="0.25">
      <c r="A7" s="28" t="s">
        <v>49</v>
      </c>
      <c r="B7" s="28"/>
      <c r="C7" s="32">
        <f>AVERAGE(I27:I29)</f>
        <v>77.723333333333315</v>
      </c>
      <c r="D7" s="48" t="s">
        <v>49</v>
      </c>
      <c r="E7" s="49">
        <f>AVERAGE(I39:I42)</f>
        <v>2.145</v>
      </c>
      <c r="F7" s="48" t="s">
        <v>49</v>
      </c>
      <c r="G7" s="49">
        <f>AVERAGE(I53:I55)</f>
        <v>7.68</v>
      </c>
      <c r="H7" s="48" t="s">
        <v>49</v>
      </c>
      <c r="I7" s="49">
        <f>AVERAGE(I64:I67)</f>
        <v>1.9550000000000001</v>
      </c>
      <c r="J7" s="28"/>
      <c r="K7" s="65">
        <v>0.25</v>
      </c>
      <c r="L7" s="996" t="s">
        <v>38</v>
      </c>
      <c r="M7" s="996"/>
      <c r="N7" s="996"/>
      <c r="O7" s="996"/>
      <c r="P7" s="996"/>
      <c r="Q7" s="996"/>
      <c r="R7" s="996"/>
      <c r="S7" s="996"/>
      <c r="V7" s="121" t="s">
        <v>14</v>
      </c>
      <c r="W7" s="118" t="s">
        <v>15</v>
      </c>
      <c r="X7" s="118"/>
      <c r="Y7" s="118"/>
      <c r="Z7" s="118" t="s">
        <v>1</v>
      </c>
      <c r="AA7" s="118" t="s">
        <v>1</v>
      </c>
      <c r="AB7" s="118" t="s">
        <v>1</v>
      </c>
      <c r="AC7" s="118" t="s">
        <v>1</v>
      </c>
      <c r="AD7" s="118" t="s">
        <v>1</v>
      </c>
      <c r="AE7" s="118" t="s">
        <v>1</v>
      </c>
      <c r="AF7" s="110" t="s">
        <v>6</v>
      </c>
      <c r="AG7" s="120" t="s">
        <v>1</v>
      </c>
    </row>
    <row r="8" spans="1:33" x14ac:dyDescent="0.25">
      <c r="A8" s="28" t="s">
        <v>42</v>
      </c>
      <c r="B8" s="28"/>
      <c r="C8" s="32">
        <f>_xlfn.STDEV.S(I27:I29)</f>
        <v>7.1928876908605561</v>
      </c>
      <c r="D8" s="48" t="s">
        <v>42</v>
      </c>
      <c r="E8" s="49">
        <f>_xlfn.STDEV.S(I39:I42)</f>
        <v>9.7125348562223199E-2</v>
      </c>
      <c r="F8" s="48" t="s">
        <v>42</v>
      </c>
      <c r="G8" s="49">
        <f>_xlfn.STDEV.S(I53:I55)</f>
        <v>1.5619539045695305</v>
      </c>
      <c r="H8" s="48" t="s">
        <v>42</v>
      </c>
      <c r="I8" s="49">
        <f>_xlfn.STDEV.S(I64:I67)</f>
        <v>0.40037482438335137</v>
      </c>
      <c r="J8" s="28"/>
      <c r="K8" s="66">
        <v>0.25</v>
      </c>
      <c r="L8" s="67" t="s">
        <v>40</v>
      </c>
      <c r="M8" s="67"/>
      <c r="N8" s="67"/>
      <c r="O8" s="67"/>
      <c r="P8" s="67"/>
      <c r="Q8" s="67"/>
      <c r="R8" s="67"/>
      <c r="S8" s="68"/>
      <c r="V8" s="121" t="s">
        <v>17</v>
      </c>
      <c r="W8" s="118" t="s">
        <v>18</v>
      </c>
      <c r="X8" s="118"/>
      <c r="Y8" s="118"/>
      <c r="Z8" s="118"/>
      <c r="AA8" s="118"/>
      <c r="AB8" s="118" t="s">
        <v>1</v>
      </c>
      <c r="AC8" s="118" t="s">
        <v>1</v>
      </c>
      <c r="AD8" s="118" t="s">
        <v>1</v>
      </c>
      <c r="AE8" s="118" t="s">
        <v>1</v>
      </c>
      <c r="AF8" s="110" t="s">
        <v>19</v>
      </c>
      <c r="AG8" s="120" t="s">
        <v>1</v>
      </c>
    </row>
    <row r="9" spans="1:33" x14ac:dyDescent="0.25">
      <c r="A9" s="28" t="s">
        <v>44</v>
      </c>
      <c r="B9" s="28"/>
      <c r="C9" s="33">
        <f>(C8/C7)*100</f>
        <v>9.2544765932931643</v>
      </c>
      <c r="D9" s="48" t="s">
        <v>44</v>
      </c>
      <c r="E9" s="50">
        <f>(E8/E7)*100</f>
        <v>4.527988277959123</v>
      </c>
      <c r="F9" s="48" t="s">
        <v>44</v>
      </c>
      <c r="G9" s="50">
        <f>(G8/G7)*100</f>
        <v>20.337941465749097</v>
      </c>
      <c r="H9" s="48" t="s">
        <v>44</v>
      </c>
      <c r="I9" s="50">
        <f>(I8/I7)*100</f>
        <v>20.479530658994953</v>
      </c>
      <c r="J9" s="28"/>
      <c r="K9" s="69"/>
      <c r="L9" s="13"/>
      <c r="M9" s="13"/>
      <c r="S9" s="70"/>
      <c r="V9" s="121" t="s">
        <v>20</v>
      </c>
      <c r="W9" s="118" t="s">
        <v>21</v>
      </c>
      <c r="X9" s="118"/>
      <c r="Y9" s="118"/>
      <c r="Z9" s="118"/>
      <c r="AA9" s="118"/>
      <c r="AB9" s="118" t="s">
        <v>1</v>
      </c>
      <c r="AC9" s="118" t="s">
        <v>1</v>
      </c>
      <c r="AD9" s="118" t="s">
        <v>1</v>
      </c>
      <c r="AE9" s="118" t="s">
        <v>1</v>
      </c>
      <c r="AF9" s="110" t="s">
        <v>19</v>
      </c>
      <c r="AG9" s="120" t="s">
        <v>1</v>
      </c>
    </row>
    <row r="10" spans="1:33" x14ac:dyDescent="0.25">
      <c r="A10" s="28" t="s">
        <v>47</v>
      </c>
      <c r="B10" s="28"/>
      <c r="C10" s="51" t="str">
        <f>IF(C9&gt;25,"Mediana","Média")</f>
        <v>Média</v>
      </c>
      <c r="D10" s="48" t="s">
        <v>47</v>
      </c>
      <c r="E10" s="52" t="str">
        <f>IF(E9&gt;25,"Mediana","Média")</f>
        <v>Média</v>
      </c>
      <c r="F10" s="48" t="s">
        <v>47</v>
      </c>
      <c r="G10" s="51" t="str">
        <f>IF(G9&gt;25,"Mediana","Média")</f>
        <v>Média</v>
      </c>
      <c r="H10" s="48" t="s">
        <v>47</v>
      </c>
      <c r="I10" s="51" t="str">
        <f>IF(I9&gt;25,"Mediana","Média")</f>
        <v>Média</v>
      </c>
      <c r="J10" s="28"/>
      <c r="K10" s="13"/>
      <c r="L10" s="13"/>
      <c r="M10" s="88" t="s">
        <v>45</v>
      </c>
      <c r="N10" s="72"/>
      <c r="O10" s="73"/>
      <c r="P10" s="74"/>
      <c r="Q10" s="74"/>
      <c r="R10" s="74"/>
      <c r="S10" s="74"/>
      <c r="V10" s="121" t="s">
        <v>23</v>
      </c>
      <c r="W10" s="118" t="s">
        <v>24</v>
      </c>
      <c r="X10" s="118"/>
      <c r="Y10" s="118"/>
      <c r="Z10" s="118"/>
      <c r="AA10" s="118"/>
      <c r="AB10" s="118"/>
      <c r="AC10" s="118" t="s">
        <v>1</v>
      </c>
      <c r="AD10" s="118" t="s">
        <v>1</v>
      </c>
      <c r="AE10" s="118" t="s">
        <v>1</v>
      </c>
      <c r="AF10" s="110" t="s">
        <v>6</v>
      </c>
      <c r="AG10" s="120"/>
    </row>
    <row r="11" spans="1:33" x14ac:dyDescent="0.25">
      <c r="A11" s="28" t="s">
        <v>51</v>
      </c>
      <c r="B11" s="28"/>
      <c r="C11" s="32">
        <f>MIN(I25:I27)</f>
        <v>16.5</v>
      </c>
      <c r="D11" s="48" t="s">
        <v>51</v>
      </c>
      <c r="E11" s="49">
        <f>MIN(I38:I44)</f>
        <v>1.89</v>
      </c>
      <c r="F11" s="48" t="s">
        <v>51</v>
      </c>
      <c r="G11" s="49">
        <f>MIN(I51:I56)</f>
        <v>4.33</v>
      </c>
      <c r="H11" s="48" t="s">
        <v>51</v>
      </c>
      <c r="I11" s="49">
        <f>MIN(I62:I67)</f>
        <v>0.92</v>
      </c>
      <c r="J11" s="28"/>
      <c r="K11" s="13"/>
      <c r="L11" s="13"/>
      <c r="M11" s="73"/>
      <c r="N11" s="73"/>
      <c r="O11" s="73"/>
      <c r="P11" s="74"/>
      <c r="Q11" s="74"/>
      <c r="R11" s="74"/>
      <c r="S11" s="74"/>
      <c r="V11" s="121" t="s">
        <v>25</v>
      </c>
      <c r="W11" s="118" t="s">
        <v>26</v>
      </c>
      <c r="X11" s="118"/>
      <c r="Y11" s="118"/>
      <c r="Z11" s="118" t="s">
        <v>1</v>
      </c>
      <c r="AA11" s="118" t="s">
        <v>1</v>
      </c>
      <c r="AB11" s="118" t="s">
        <v>1</v>
      </c>
      <c r="AC11" s="118" t="s">
        <v>1</v>
      </c>
      <c r="AD11" s="118" t="s">
        <v>1</v>
      </c>
      <c r="AE11" s="118" t="s">
        <v>1</v>
      </c>
      <c r="AF11" s="110" t="s">
        <v>6</v>
      </c>
      <c r="AG11" s="120" t="s">
        <v>1</v>
      </c>
    </row>
    <row r="12" spans="1:33" ht="15.75" thickBot="1" x14ac:dyDescent="0.3">
      <c r="B12" s="207"/>
      <c r="D12" s="55"/>
      <c r="E12" s="219"/>
      <c r="F12" s="55"/>
      <c r="G12" s="219"/>
      <c r="H12" s="55"/>
      <c r="I12" s="219"/>
      <c r="K12" s="13"/>
      <c r="L12" s="13"/>
      <c r="M12" s="75">
        <v>0.25</v>
      </c>
      <c r="N12" s="73" t="s">
        <v>48</v>
      </c>
      <c r="O12" s="73" t="s">
        <v>49</v>
      </c>
      <c r="P12" s="74"/>
      <c r="Q12" s="74"/>
      <c r="R12" s="74"/>
      <c r="S12" s="74"/>
      <c r="V12" s="121" t="s">
        <v>28</v>
      </c>
      <c r="W12" s="118" t="s">
        <v>29</v>
      </c>
      <c r="X12" s="118"/>
      <c r="Y12" s="118"/>
      <c r="Z12" s="118"/>
      <c r="AA12" s="118"/>
      <c r="AB12" s="118"/>
      <c r="AC12" s="118"/>
      <c r="AD12" s="118"/>
      <c r="AE12" s="118" t="s">
        <v>1</v>
      </c>
      <c r="AF12" s="110" t="s">
        <v>19</v>
      </c>
      <c r="AG12" s="120" t="s">
        <v>1</v>
      </c>
    </row>
    <row r="13" spans="1:33" x14ac:dyDescent="0.25">
      <c r="A13" s="44" t="s">
        <v>209</v>
      </c>
      <c r="B13" s="45"/>
      <c r="C13" s="47"/>
      <c r="D13" s="54" t="s">
        <v>210</v>
      </c>
      <c r="E13" s="53"/>
      <c r="F13" s="44" t="s">
        <v>211</v>
      </c>
      <c r="G13" s="47"/>
      <c r="H13" s="220"/>
      <c r="I13" s="223"/>
      <c r="J13" s="60"/>
      <c r="K13" s="13"/>
      <c r="L13" s="13"/>
      <c r="M13" s="73"/>
      <c r="N13" s="73" t="s">
        <v>52</v>
      </c>
      <c r="O13" s="73" t="s">
        <v>53</v>
      </c>
      <c r="P13" s="74"/>
      <c r="Q13" s="74"/>
      <c r="R13" s="74"/>
      <c r="S13" s="74"/>
      <c r="V13" s="121" t="s">
        <v>30</v>
      </c>
      <c r="W13" s="118" t="s">
        <v>31</v>
      </c>
      <c r="X13" s="118"/>
      <c r="Y13" s="118"/>
      <c r="Z13" s="118"/>
      <c r="AA13" s="118"/>
      <c r="AB13" s="118"/>
      <c r="AC13" s="118"/>
      <c r="AD13" s="118"/>
      <c r="AE13" s="118" t="s">
        <v>1</v>
      </c>
      <c r="AF13" s="110" t="s">
        <v>6</v>
      </c>
      <c r="AG13" s="120" t="s">
        <v>1</v>
      </c>
    </row>
    <row r="14" spans="1:33" x14ac:dyDescent="0.25">
      <c r="A14" s="48" t="s">
        <v>49</v>
      </c>
      <c r="B14" s="28"/>
      <c r="C14" s="49">
        <f>AVERAGE(I33:I36)</f>
        <v>102.64000000000001</v>
      </c>
      <c r="D14" s="48" t="s">
        <v>49</v>
      </c>
      <c r="E14" s="49">
        <f>AVERAGE(I47:I49)</f>
        <v>3.793333333333333</v>
      </c>
      <c r="F14" s="48" t="s">
        <v>49</v>
      </c>
      <c r="G14" s="49">
        <f>AVERAGE(I57:I59)</f>
        <v>8.51</v>
      </c>
      <c r="H14" s="211"/>
      <c r="I14" s="212"/>
      <c r="J14" s="28"/>
      <c r="K14" s="13"/>
      <c r="L14" s="13"/>
      <c r="M14" s="73"/>
      <c r="N14" s="73"/>
      <c r="O14" s="73"/>
      <c r="P14" s="74"/>
      <c r="Q14" s="74"/>
      <c r="R14" s="74"/>
      <c r="S14" s="74"/>
      <c r="V14" s="127" t="s">
        <v>33</v>
      </c>
      <c r="W14" s="997" t="s">
        <v>34</v>
      </c>
      <c r="X14" s="997"/>
      <c r="Y14" s="997"/>
      <c r="Z14" s="997"/>
      <c r="AA14" s="997"/>
      <c r="AB14" s="997"/>
      <c r="AC14" s="997"/>
      <c r="AD14" s="997"/>
      <c r="AE14" s="998"/>
      <c r="AF14" s="110" t="s">
        <v>19</v>
      </c>
      <c r="AG14" s="120" t="s">
        <v>1</v>
      </c>
    </row>
    <row r="15" spans="1:33" x14ac:dyDescent="0.25">
      <c r="A15" s="48" t="s">
        <v>42</v>
      </c>
      <c r="B15" s="28"/>
      <c r="C15" s="49">
        <f>_xlfn.STDEV.S(I33:I36)</f>
        <v>15.762362344098758</v>
      </c>
      <c r="D15" s="48" t="s">
        <v>42</v>
      </c>
      <c r="E15" s="49">
        <f>_xlfn.STDEV.S(I47:I49)</f>
        <v>0.47184036848635358</v>
      </c>
      <c r="F15" s="48" t="s">
        <v>42</v>
      </c>
      <c r="G15" s="49">
        <f>_xlfn.STDEV.S(I57:I59)</f>
        <v>2.1379663234017463</v>
      </c>
      <c r="H15" s="211"/>
      <c r="I15" s="212"/>
      <c r="J15" s="28"/>
      <c r="K15" s="13"/>
      <c r="L15" s="13"/>
      <c r="M15" s="13"/>
      <c r="N15" s="83"/>
      <c r="O15" s="83"/>
      <c r="P15" s="74"/>
      <c r="Q15" s="74"/>
      <c r="R15" s="74"/>
      <c r="S15" s="74"/>
      <c r="V15" s="122" t="s">
        <v>1</v>
      </c>
      <c r="W15" s="133"/>
      <c r="X15" s="133"/>
      <c r="Y15" s="133"/>
      <c r="Z15" s="133"/>
      <c r="AA15" s="133"/>
      <c r="AB15" s="133"/>
      <c r="AC15" s="133"/>
      <c r="AD15" s="133"/>
      <c r="AE15" s="133"/>
      <c r="AF15" s="118" t="s">
        <v>1</v>
      </c>
      <c r="AG15" s="120" t="s">
        <v>1</v>
      </c>
    </row>
    <row r="16" spans="1:33" x14ac:dyDescent="0.25">
      <c r="A16" s="48" t="s">
        <v>44</v>
      </c>
      <c r="B16" s="28"/>
      <c r="C16" s="50">
        <f>(C15/C14)*100</f>
        <v>15.356939150524898</v>
      </c>
      <c r="D16" s="48" t="s">
        <v>44</v>
      </c>
      <c r="E16" s="50">
        <f>(E15/E14)*100</f>
        <v>12.438674037425843</v>
      </c>
      <c r="F16" s="48" t="s">
        <v>44</v>
      </c>
      <c r="G16" s="50">
        <f>(G15/G14)*100</f>
        <v>25.122988524109829</v>
      </c>
      <c r="H16" s="211"/>
      <c r="I16" s="214"/>
      <c r="J16" s="28"/>
      <c r="K16" s="13"/>
      <c r="L16" s="13"/>
      <c r="M16" s="83"/>
      <c r="N16" s="83"/>
      <c r="O16" s="83"/>
      <c r="P16" s="74"/>
      <c r="Q16" s="74"/>
      <c r="R16" s="74"/>
      <c r="S16" s="74"/>
      <c r="V16" s="122" t="s">
        <v>41</v>
      </c>
      <c r="W16" s="119"/>
      <c r="X16" s="119"/>
      <c r="Y16" s="118" t="s">
        <v>1</v>
      </c>
      <c r="Z16" s="118" t="s">
        <v>1</v>
      </c>
      <c r="AA16" s="118" t="s">
        <v>1</v>
      </c>
      <c r="AB16" s="118" t="s">
        <v>1</v>
      </c>
      <c r="AC16" s="118" t="s">
        <v>1</v>
      </c>
      <c r="AD16" s="118" t="s">
        <v>1</v>
      </c>
      <c r="AE16" s="118" t="s">
        <v>1</v>
      </c>
      <c r="AF16" s="118" t="s">
        <v>1</v>
      </c>
      <c r="AG16" s="120" t="s">
        <v>1</v>
      </c>
    </row>
    <row r="17" spans="1:33" x14ac:dyDescent="0.25">
      <c r="A17" s="48" t="s">
        <v>47</v>
      </c>
      <c r="B17" s="28"/>
      <c r="C17" s="51" t="str">
        <f>IF(C16&gt;25,"Mediana","Média")</f>
        <v>Média</v>
      </c>
      <c r="D17" s="48" t="s">
        <v>47</v>
      </c>
      <c r="E17" s="52" t="str">
        <f>IF(E16&gt;25,"Mediana","Média")</f>
        <v>Média</v>
      </c>
      <c r="F17" s="48" t="s">
        <v>47</v>
      </c>
      <c r="G17" s="619" t="str">
        <f>IF(G16&gt;25,"Mediana","Média")</f>
        <v>Mediana</v>
      </c>
      <c r="H17" s="211"/>
      <c r="I17" s="209"/>
      <c r="J17" s="28"/>
      <c r="K17" s="13"/>
      <c r="L17" s="13"/>
      <c r="M17" s="83"/>
      <c r="N17" s="83"/>
      <c r="O17" s="83"/>
      <c r="P17" s="74"/>
      <c r="Q17" s="74"/>
      <c r="R17" s="74"/>
      <c r="S17" s="74"/>
      <c r="V17" s="123" t="s">
        <v>43</v>
      </c>
      <c r="W17" s="118"/>
      <c r="X17" s="118"/>
      <c r="Y17" s="118"/>
      <c r="Z17" s="118"/>
      <c r="AA17" s="118"/>
      <c r="AB17" s="118"/>
      <c r="AC17" s="118"/>
      <c r="AD17" s="118"/>
      <c r="AE17" s="118" t="s">
        <v>1</v>
      </c>
      <c r="AF17" s="118" t="s">
        <v>1</v>
      </c>
      <c r="AG17" s="120" t="s">
        <v>1</v>
      </c>
    </row>
    <row r="18" spans="1:33" x14ac:dyDescent="0.25">
      <c r="A18" s="48" t="s">
        <v>51</v>
      </c>
      <c r="B18" s="28"/>
      <c r="C18" s="49">
        <f>MIN(I33:I36)</f>
        <v>79.099999999999994</v>
      </c>
      <c r="D18" s="48" t="s">
        <v>51</v>
      </c>
      <c r="E18" s="49">
        <f>MIN(I45:I50)</f>
        <v>1.85</v>
      </c>
      <c r="F18" s="48" t="s">
        <v>51</v>
      </c>
      <c r="G18" s="49">
        <f>MIN(I57:I59)</f>
        <v>6.16</v>
      </c>
      <c r="H18" s="211"/>
      <c r="I18" s="212"/>
      <c r="J18" s="28"/>
      <c r="K18" s="13"/>
      <c r="L18" s="13"/>
      <c r="M18" s="83"/>
      <c r="N18" s="83"/>
      <c r="O18" s="83"/>
      <c r="P18" s="74"/>
      <c r="Q18" s="74"/>
      <c r="R18" s="74"/>
      <c r="S18" s="74"/>
      <c r="V18" s="123" t="s">
        <v>46</v>
      </c>
      <c r="W18" s="118"/>
      <c r="X18" s="118"/>
      <c r="Y18" s="118"/>
      <c r="Z18" s="118"/>
      <c r="AA18" s="118"/>
      <c r="AB18" s="118"/>
      <c r="AC18" s="118"/>
      <c r="AD18" s="118"/>
      <c r="AE18" s="118" t="s">
        <v>1</v>
      </c>
      <c r="AF18" s="118" t="s">
        <v>1</v>
      </c>
      <c r="AG18" s="120" t="s">
        <v>1</v>
      </c>
    </row>
    <row r="19" spans="1:33" ht="15.75" thickBot="1" x14ac:dyDescent="0.3">
      <c r="A19" s="55"/>
      <c r="B19" s="222"/>
      <c r="C19" s="57"/>
      <c r="D19" s="55"/>
      <c r="E19" s="219"/>
      <c r="F19" s="55"/>
      <c r="G19" s="219"/>
      <c r="H19" s="59"/>
      <c r="I19" s="207"/>
      <c r="K19" s="13"/>
      <c r="L19" s="13"/>
      <c r="M19" s="83"/>
      <c r="N19" s="83"/>
      <c r="O19" s="83"/>
      <c r="P19" s="74"/>
      <c r="Q19" s="74"/>
      <c r="R19" s="74"/>
      <c r="S19" s="74"/>
      <c r="V19" s="999" t="s">
        <v>50</v>
      </c>
      <c r="W19" s="1000"/>
      <c r="X19" s="1000"/>
      <c r="Y19" s="1000"/>
      <c r="Z19" s="1000"/>
      <c r="AA19" s="1000"/>
      <c r="AB19" s="1000"/>
      <c r="AC19" s="1000"/>
      <c r="AD19" s="1000"/>
      <c r="AE19" s="1000"/>
      <c r="AF19" s="1000"/>
      <c r="AG19" s="131"/>
    </row>
    <row r="20" spans="1:33" x14ac:dyDescent="0.25">
      <c r="B20" s="207"/>
      <c r="E20" s="207"/>
      <c r="G20" s="207"/>
      <c r="I20" s="207"/>
      <c r="K20" s="13"/>
      <c r="L20" s="13"/>
      <c r="M20" s="83"/>
      <c r="N20" s="83"/>
      <c r="O20" s="83"/>
      <c r="P20" s="74"/>
      <c r="Q20" s="74"/>
      <c r="R20" s="74"/>
      <c r="S20" s="74"/>
      <c r="V20" s="282"/>
      <c r="W20" s="282"/>
      <c r="X20" s="282"/>
      <c r="Y20" s="282"/>
      <c r="Z20" s="282"/>
      <c r="AA20" s="282"/>
      <c r="AB20" s="282"/>
      <c r="AC20" s="282"/>
      <c r="AD20" s="282"/>
      <c r="AE20" s="282"/>
      <c r="AF20" s="282"/>
      <c r="AG20" s="283"/>
    </row>
    <row r="21" spans="1:33" x14ac:dyDescent="0.25">
      <c r="A21" s="28"/>
      <c r="B21" s="29"/>
      <c r="C21" s="29"/>
      <c r="D21" s="30"/>
      <c r="E21" s="31"/>
    </row>
    <row r="22" spans="1:33" ht="15.75" thickBot="1" x14ac:dyDescent="0.3">
      <c r="A22" s="20"/>
      <c r="D22" s="20"/>
      <c r="E22" s="13"/>
    </row>
    <row r="23" spans="1:33" x14ac:dyDescent="0.25">
      <c r="A23" s="934" t="s">
        <v>57</v>
      </c>
      <c r="B23" s="936" t="s">
        <v>58</v>
      </c>
      <c r="C23" s="936" t="s">
        <v>59</v>
      </c>
      <c r="D23" s="936" t="s">
        <v>60</v>
      </c>
      <c r="E23" s="936" t="s">
        <v>61</v>
      </c>
      <c r="F23" s="936" t="s">
        <v>62</v>
      </c>
      <c r="G23" s="936" t="s">
        <v>63</v>
      </c>
      <c r="H23" s="970" t="s">
        <v>64</v>
      </c>
      <c r="I23" s="968" t="s">
        <v>65</v>
      </c>
      <c r="J23" s="968" t="s">
        <v>66</v>
      </c>
      <c r="K23" s="940" t="s">
        <v>154</v>
      </c>
      <c r="L23" s="940" t="s">
        <v>155</v>
      </c>
      <c r="M23" s="940" t="s">
        <v>69</v>
      </c>
      <c r="N23" s="940" t="s">
        <v>70</v>
      </c>
      <c r="O23" s="940"/>
      <c r="P23" s="968" t="s">
        <v>71</v>
      </c>
      <c r="Q23" s="969"/>
    </row>
    <row r="24" spans="1:33" ht="15.75" thickBot="1" x14ac:dyDescent="0.3">
      <c r="A24" s="935"/>
      <c r="B24" s="937"/>
      <c r="C24" s="937"/>
      <c r="D24" s="937"/>
      <c r="E24" s="937"/>
      <c r="F24" s="937"/>
      <c r="G24" s="937"/>
      <c r="H24" s="971"/>
      <c r="I24" s="974"/>
      <c r="J24" s="974"/>
      <c r="K24" s="941"/>
      <c r="L24" s="941"/>
      <c r="M24" s="941"/>
      <c r="N24" s="941"/>
      <c r="O24" s="941"/>
      <c r="P24" s="99" t="s">
        <v>72</v>
      </c>
      <c r="Q24" s="100" t="s">
        <v>73</v>
      </c>
      <c r="R24" s="6"/>
      <c r="S24" s="6"/>
    </row>
    <row r="25" spans="1:33" ht="50.25" customHeight="1" x14ac:dyDescent="0.25">
      <c r="A25" s="928">
        <v>18</v>
      </c>
      <c r="B25" s="896" t="s">
        <v>212</v>
      </c>
      <c r="C25" s="890" t="s">
        <v>59</v>
      </c>
      <c r="D25" s="890">
        <v>48</v>
      </c>
      <c r="E25" s="263" t="s">
        <v>213</v>
      </c>
      <c r="F25" s="190" t="s">
        <v>97</v>
      </c>
      <c r="G25" s="190" t="s">
        <v>214</v>
      </c>
      <c r="H25" s="190" t="s">
        <v>78</v>
      </c>
      <c r="I25" s="92">
        <v>16.5</v>
      </c>
      <c r="J25" s="995">
        <f>AVERAGE(I25:I31)</f>
        <v>67.914285714285711</v>
      </c>
      <c r="K25" s="1001">
        <f>$J$25*1.25</f>
        <v>84.892857142857139</v>
      </c>
      <c r="L25" s="898">
        <f>75%*J25</f>
        <v>50.935714285714283</v>
      </c>
      <c r="M25" s="101" t="str">
        <f>IF(I25&gt;K$25,"EXCESSIVAMENTE ELEVADO",IF(I25&lt;L$25,"INEXEQUÍVEL","VÁLIDO"))</f>
        <v>INEXEQUÍVEL</v>
      </c>
      <c r="N25" s="714">
        <f>I25/J25</f>
        <v>0.24295330248212033</v>
      </c>
      <c r="O25" s="715" t="s">
        <v>99</v>
      </c>
      <c r="P25" s="926">
        <f>TRUNC(AVERAGE(I27:I29),2)</f>
        <v>77.72</v>
      </c>
      <c r="Q25" s="967">
        <f>D25*P25</f>
        <v>3730.56</v>
      </c>
    </row>
    <row r="26" spans="1:33" ht="50.25" customHeight="1" x14ac:dyDescent="0.25">
      <c r="A26" s="928"/>
      <c r="B26" s="896"/>
      <c r="C26" s="890"/>
      <c r="D26" s="890"/>
      <c r="E26" s="263" t="s">
        <v>215</v>
      </c>
      <c r="F26" s="190" t="s">
        <v>97</v>
      </c>
      <c r="G26" s="190" t="s">
        <v>216</v>
      </c>
      <c r="H26" s="190" t="s">
        <v>81</v>
      </c>
      <c r="I26" s="92">
        <v>16.62</v>
      </c>
      <c r="J26" s="910"/>
      <c r="K26" s="900"/>
      <c r="L26" s="898"/>
      <c r="M26" s="201" t="str">
        <f>IF(I26&gt;K$25,"EXCESSIVAMENTE ELEVADO",IF(I26&lt;L$25,"INEXEQUÍVEL","VÁLIDO"))</f>
        <v>INEXEQUÍVEL</v>
      </c>
      <c r="N26" s="340">
        <f>I26/J25</f>
        <v>0.24472023559108122</v>
      </c>
      <c r="O26" s="718" t="s">
        <v>99</v>
      </c>
      <c r="P26" s="927"/>
      <c r="Q26" s="967"/>
    </row>
    <row r="27" spans="1:33" ht="121.15" customHeight="1" x14ac:dyDescent="0.25">
      <c r="A27" s="928"/>
      <c r="B27" s="896"/>
      <c r="C27" s="890"/>
      <c r="D27" s="890"/>
      <c r="E27" s="202" t="s">
        <v>220</v>
      </c>
      <c r="F27" s="280" t="s">
        <v>91</v>
      </c>
      <c r="G27" s="91" t="s">
        <v>221</v>
      </c>
      <c r="H27" s="91" t="s">
        <v>81</v>
      </c>
      <c r="I27" s="250">
        <f>64.58+5</f>
        <v>69.58</v>
      </c>
      <c r="J27" s="910"/>
      <c r="K27" s="900"/>
      <c r="L27" s="898"/>
      <c r="M27" s="201" t="str">
        <f>IF(I27&gt;K$25,"EXCESSIVAMENTE ELEVADO",IF(I27&lt;L$25,"INEXEQUÍVEL","VÁLIDO"))</f>
        <v>VÁLIDO</v>
      </c>
      <c r="N27" s="506">
        <f>I27/J$25</f>
        <v>1.0245267143458141</v>
      </c>
      <c r="O27" s="439" t="s">
        <v>99</v>
      </c>
      <c r="P27" s="927"/>
      <c r="Q27" s="967"/>
    </row>
    <row r="28" spans="1:33" ht="76.900000000000006" customHeight="1" x14ac:dyDescent="0.25">
      <c r="A28" s="928"/>
      <c r="B28" s="896"/>
      <c r="C28" s="890"/>
      <c r="D28" s="890"/>
      <c r="E28" s="717" t="s">
        <v>675</v>
      </c>
      <c r="F28" s="96" t="s">
        <v>91</v>
      </c>
      <c r="G28" s="190" t="s">
        <v>477</v>
      </c>
      <c r="H28" s="605" t="s">
        <v>93</v>
      </c>
      <c r="I28" s="730">
        <f>77.88+2.5</f>
        <v>80.38</v>
      </c>
      <c r="J28" s="910"/>
      <c r="K28" s="900"/>
      <c r="L28" s="898"/>
      <c r="M28" s="201" t="str">
        <f t="shared" ref="M28:M29" si="0">IF(I28&gt;K$25,"EXCESSIVAMENTE ELEVADO",IF(I28&lt;L$25,"INEXEQUÍVEL","VÁLIDO"))</f>
        <v>VÁLIDO</v>
      </c>
      <c r="N28" s="506">
        <f t="shared" ref="N28:N29" si="1">I28/J$25</f>
        <v>1.1835506941522929</v>
      </c>
      <c r="O28" s="439" t="s">
        <v>99</v>
      </c>
      <c r="P28" s="927"/>
      <c r="Q28" s="967"/>
    </row>
    <row r="29" spans="1:33" ht="65.45" customHeight="1" x14ac:dyDescent="0.25">
      <c r="A29" s="928"/>
      <c r="B29" s="896"/>
      <c r="C29" s="890"/>
      <c r="D29" s="890"/>
      <c r="E29" s="260" t="s">
        <v>644</v>
      </c>
      <c r="F29" s="193" t="s">
        <v>471</v>
      </c>
      <c r="G29" s="190" t="s">
        <v>655</v>
      </c>
      <c r="H29" s="171" t="s">
        <v>78</v>
      </c>
      <c r="I29" s="43">
        <v>83.21</v>
      </c>
      <c r="J29" s="910"/>
      <c r="K29" s="900"/>
      <c r="L29" s="898"/>
      <c r="M29" s="201" t="str">
        <f t="shared" si="0"/>
        <v>VÁLIDO</v>
      </c>
      <c r="N29" s="506">
        <f t="shared" si="1"/>
        <v>1.2252208666386202</v>
      </c>
      <c r="O29" s="439" t="s">
        <v>99</v>
      </c>
      <c r="P29" s="927"/>
      <c r="Q29" s="967"/>
    </row>
    <row r="30" spans="1:33" ht="40.15" customHeight="1" x14ac:dyDescent="0.25">
      <c r="A30" s="928"/>
      <c r="B30" s="896"/>
      <c r="C30" s="890"/>
      <c r="D30" s="890"/>
      <c r="E30" s="188" t="s">
        <v>217</v>
      </c>
      <c r="F30" s="96" t="s">
        <v>91</v>
      </c>
      <c r="G30" s="190" t="s">
        <v>218</v>
      </c>
      <c r="H30" s="605" t="s">
        <v>93</v>
      </c>
      <c r="I30" s="98">
        <v>98.73</v>
      </c>
      <c r="J30" s="910"/>
      <c r="K30" s="900"/>
      <c r="L30" s="898"/>
      <c r="M30" s="201" t="str">
        <f>IF(I30&gt;K$25,"EXCESSIVAMENTE ELEVADO",IF(I30&lt;L$25,"INEXEQUÍVEL","VÁLIDO"))</f>
        <v>EXCESSIVAMENTE ELEVADO</v>
      </c>
      <c r="N30" s="340">
        <f>(I30-J25)/J25</f>
        <v>0.4537442153975601</v>
      </c>
      <c r="O30" s="718" t="s">
        <v>219</v>
      </c>
      <c r="P30" s="927"/>
      <c r="Q30" s="967"/>
    </row>
    <row r="31" spans="1:33" ht="66" customHeight="1" thickBot="1" x14ac:dyDescent="0.3">
      <c r="A31" s="994"/>
      <c r="B31" s="945"/>
      <c r="C31" s="948"/>
      <c r="D31" s="948"/>
      <c r="E31" s="729" t="s">
        <v>674</v>
      </c>
      <c r="F31" s="280" t="s">
        <v>91</v>
      </c>
      <c r="G31" s="91" t="s">
        <v>613</v>
      </c>
      <c r="H31" s="637" t="s">
        <v>93</v>
      </c>
      <c r="I31" s="250">
        <f>107.88+2.5</f>
        <v>110.38</v>
      </c>
      <c r="J31" s="910"/>
      <c r="K31" s="900"/>
      <c r="L31" s="898"/>
      <c r="M31" s="101" t="str">
        <f>IF(I31&gt;K$25,"EXCESSIVAMENTE ELEVADO",IF(I31&lt;L$25,"INEXEQUÍVEL","VÁLIDO"))</f>
        <v>EXCESSIVAMENTE ELEVADO</v>
      </c>
      <c r="N31" s="664">
        <f>(I31-J25)/J25</f>
        <v>0.62528397139251157</v>
      </c>
      <c r="O31" s="350" t="s">
        <v>219</v>
      </c>
      <c r="P31" s="927"/>
      <c r="Q31" s="967"/>
    </row>
    <row r="32" spans="1:33" ht="74.45" customHeight="1" x14ac:dyDescent="0.25">
      <c r="A32" s="892">
        <v>19</v>
      </c>
      <c r="B32" s="988" t="s">
        <v>222</v>
      </c>
      <c r="C32" s="965" t="s">
        <v>59</v>
      </c>
      <c r="D32" s="965">
        <v>12</v>
      </c>
      <c r="E32" s="264" t="s">
        <v>454</v>
      </c>
      <c r="F32" s="134" t="s">
        <v>471</v>
      </c>
      <c r="G32" s="286" t="s">
        <v>223</v>
      </c>
      <c r="H32" s="255" t="s">
        <v>81</v>
      </c>
      <c r="I32" s="251">
        <v>75.8</v>
      </c>
      <c r="J32" s="909">
        <f>AVERAGE(I32:I37)</f>
        <v>103.87666666666667</v>
      </c>
      <c r="K32" s="913">
        <f>$J$32*1.25</f>
        <v>129.84583333333333</v>
      </c>
      <c r="L32" s="923">
        <f>75%*J32</f>
        <v>77.907499999999999</v>
      </c>
      <c r="M32" s="197" t="str">
        <f>IF(I32&gt;K$32,"EXCESSIVAMENTE ELEVADO",IF(I32&lt;L$32,"Inexequível","VÁLIDO"))</f>
        <v>Inexequível</v>
      </c>
      <c r="N32" s="205">
        <f>I32/J32</f>
        <v>0.72971151686294644</v>
      </c>
      <c r="O32" s="444" t="s">
        <v>99</v>
      </c>
      <c r="P32" s="1002">
        <f>TRUNC(AVERAGE(I33:I36),2)</f>
        <v>102.64</v>
      </c>
      <c r="Q32" s="957">
        <f>D32*P32</f>
        <v>1231.68</v>
      </c>
    </row>
    <row r="33" spans="1:17" ht="43.9" customHeight="1" x14ac:dyDescent="0.25">
      <c r="A33" s="893"/>
      <c r="B33" s="989"/>
      <c r="C33" s="890"/>
      <c r="D33" s="890"/>
      <c r="E33" s="285" t="s">
        <v>676</v>
      </c>
      <c r="F33" s="193" t="s">
        <v>471</v>
      </c>
      <c r="G33" s="190" t="s">
        <v>224</v>
      </c>
      <c r="H33" s="198" t="s">
        <v>78</v>
      </c>
      <c r="I33" s="43">
        <v>79.099999999999994</v>
      </c>
      <c r="J33" s="910"/>
      <c r="K33" s="900"/>
      <c r="L33" s="924"/>
      <c r="M33" s="249" t="str">
        <f t="shared" ref="M33:M37" si="2">IF(I33&gt;K$32,"EXCESSIVAMENTE ELEVADO",IF(I33&lt;L$32,"Inexequível","VÁLIDO"))</f>
        <v>VÁLIDO</v>
      </c>
      <c r="N33" s="506">
        <f>I33/J$32</f>
        <v>0.76147996020922248</v>
      </c>
      <c r="O33" s="439" t="s">
        <v>99</v>
      </c>
      <c r="P33" s="1003"/>
      <c r="Q33" s="903"/>
    </row>
    <row r="34" spans="1:17" ht="53.45" customHeight="1" x14ac:dyDescent="0.25">
      <c r="A34" s="893"/>
      <c r="B34" s="989"/>
      <c r="C34" s="890"/>
      <c r="D34" s="890"/>
      <c r="E34" s="260" t="s">
        <v>677</v>
      </c>
      <c r="F34" s="193" t="s">
        <v>471</v>
      </c>
      <c r="G34" s="190" t="s">
        <v>225</v>
      </c>
      <c r="H34" s="198" t="s">
        <v>93</v>
      </c>
      <c r="I34" s="43">
        <v>112.45</v>
      </c>
      <c r="J34" s="910"/>
      <c r="K34" s="900"/>
      <c r="L34" s="924"/>
      <c r="M34" s="142" t="str">
        <f t="shared" si="2"/>
        <v>VÁLIDO</v>
      </c>
      <c r="N34" s="506">
        <f t="shared" ref="N34:N36" si="3">I34/J$32</f>
        <v>1.082533774026891</v>
      </c>
      <c r="O34" s="439" t="s">
        <v>99</v>
      </c>
      <c r="P34" s="1003"/>
      <c r="Q34" s="903"/>
    </row>
    <row r="35" spans="1:17" ht="125.45" customHeight="1" x14ac:dyDescent="0.25">
      <c r="A35" s="893"/>
      <c r="B35" s="989"/>
      <c r="C35" s="890"/>
      <c r="D35" s="890"/>
      <c r="E35" s="721" t="s">
        <v>226</v>
      </c>
      <c r="F35" s="289" t="s">
        <v>91</v>
      </c>
      <c r="G35" s="300" t="s">
        <v>227</v>
      </c>
      <c r="H35" s="301" t="s">
        <v>93</v>
      </c>
      <c r="I35" s="290">
        <v>108.9</v>
      </c>
      <c r="J35" s="910"/>
      <c r="K35" s="900"/>
      <c r="L35" s="924"/>
      <c r="M35" s="204" t="str">
        <f t="shared" si="2"/>
        <v>VÁLIDO</v>
      </c>
      <c r="N35" s="506">
        <f t="shared" si="3"/>
        <v>1.0483586304271091</v>
      </c>
      <c r="O35" s="439" t="s">
        <v>99</v>
      </c>
      <c r="P35" s="1003"/>
      <c r="Q35" s="903"/>
    </row>
    <row r="36" spans="1:17" ht="93" customHeight="1" x14ac:dyDescent="0.25">
      <c r="A36" s="987"/>
      <c r="B36" s="990"/>
      <c r="C36" s="992"/>
      <c r="D36" s="992"/>
      <c r="E36" s="731" t="s">
        <v>228</v>
      </c>
      <c r="F36" s="291" t="s">
        <v>91</v>
      </c>
      <c r="G36" s="300" t="s">
        <v>229</v>
      </c>
      <c r="H36" s="18" t="s">
        <v>93</v>
      </c>
      <c r="I36" s="292">
        <v>110.11</v>
      </c>
      <c r="J36" s="910"/>
      <c r="K36" s="900"/>
      <c r="L36" s="924"/>
      <c r="M36" s="142" t="str">
        <f t="shared" si="2"/>
        <v>VÁLIDO</v>
      </c>
      <c r="N36" s="506">
        <f t="shared" si="3"/>
        <v>1.0600070596540769</v>
      </c>
      <c r="O36" s="439" t="s">
        <v>99</v>
      </c>
      <c r="P36" s="912"/>
      <c r="Q36" s="903"/>
    </row>
    <row r="37" spans="1:17" ht="157.15" customHeight="1" thickBot="1" x14ac:dyDescent="0.3">
      <c r="A37" s="894"/>
      <c r="B37" s="991"/>
      <c r="C37" s="966"/>
      <c r="D37" s="966"/>
      <c r="E37" s="728" t="s">
        <v>230</v>
      </c>
      <c r="F37" s="513" t="s">
        <v>91</v>
      </c>
      <c r="G37" s="514" t="s">
        <v>231</v>
      </c>
      <c r="H37" s="515" t="s">
        <v>93</v>
      </c>
      <c r="I37" s="516">
        <v>136.9</v>
      </c>
      <c r="J37" s="920"/>
      <c r="K37" s="901"/>
      <c r="L37" s="925"/>
      <c r="M37" s="517" t="str">
        <f t="shared" si="2"/>
        <v>EXCESSIVAMENTE ELEVADO</v>
      </c>
      <c r="N37" s="671">
        <f>(I37-J32)/J32</f>
        <v>0.31790905881975429</v>
      </c>
      <c r="O37" s="713" t="s">
        <v>219</v>
      </c>
      <c r="P37" s="1004"/>
      <c r="Q37" s="958"/>
    </row>
    <row r="38" spans="1:17" ht="76.900000000000006" customHeight="1" x14ac:dyDescent="0.25">
      <c r="A38" s="888">
        <v>20</v>
      </c>
      <c r="B38" s="984" t="s">
        <v>232</v>
      </c>
      <c r="C38" s="993" t="s">
        <v>59</v>
      </c>
      <c r="D38" s="908">
        <v>720</v>
      </c>
      <c r="E38" s="285" t="s">
        <v>638</v>
      </c>
      <c r="F38" s="155" t="s">
        <v>100</v>
      </c>
      <c r="G38" s="198" t="s">
        <v>83</v>
      </c>
      <c r="H38" s="176" t="s">
        <v>81</v>
      </c>
      <c r="I38" s="290">
        <v>1.89</v>
      </c>
      <c r="J38" s="910">
        <f>AVERAGE(I38:I44)</f>
        <v>2.6028571428571428</v>
      </c>
      <c r="K38" s="900">
        <f>$J$38*1.25</f>
        <v>3.2535714285714286</v>
      </c>
      <c r="L38" s="898">
        <f>75%*J38</f>
        <v>1.952142857142857</v>
      </c>
      <c r="M38" s="248" t="str">
        <f>IF(I38&gt;K$38,"EXCESSIVAMENTE ELEVADO",IF(I38&lt;L$38,"INEXEQUÍVEL","VÁLIDO"))</f>
        <v>INEXEQUÍVEL</v>
      </c>
      <c r="N38" s="205">
        <f>I38/J$38</f>
        <v>0.72612513721185512</v>
      </c>
      <c r="O38" s="444" t="s">
        <v>99</v>
      </c>
      <c r="P38" s="938">
        <f>TRUNC(AVERAGE(I39:I42),2)</f>
        <v>2.14</v>
      </c>
      <c r="Q38" s="1005">
        <f>D38*P38</f>
        <v>1540.8000000000002</v>
      </c>
    </row>
    <row r="39" spans="1:17" ht="36" customHeight="1" x14ac:dyDescent="0.25">
      <c r="A39" s="888"/>
      <c r="B39" s="984"/>
      <c r="C39" s="993"/>
      <c r="D39" s="908"/>
      <c r="E39" s="357" t="s">
        <v>233</v>
      </c>
      <c r="F39" s="193" t="s">
        <v>471</v>
      </c>
      <c r="G39" s="297" t="s">
        <v>234</v>
      </c>
      <c r="H39" s="298" t="s">
        <v>81</v>
      </c>
      <c r="I39" s="299">
        <v>2</v>
      </c>
      <c r="J39" s="910"/>
      <c r="K39" s="900"/>
      <c r="L39" s="898"/>
      <c r="M39" s="136" t="str">
        <f>IF(I39&gt;K$38,"EXCESSIVAMENTE ELEVADO",IF(I39&lt;L$38,"INEXEQUÍVEL","VÁLIDO"))</f>
        <v>VÁLIDO</v>
      </c>
      <c r="N39" s="506">
        <f>I39/J$38</f>
        <v>0.76838638858397368</v>
      </c>
      <c r="O39" s="439" t="s">
        <v>99</v>
      </c>
      <c r="P39" s="927"/>
      <c r="Q39" s="1006"/>
    </row>
    <row r="40" spans="1:17" ht="36" customHeight="1" x14ac:dyDescent="0.25">
      <c r="A40" s="888"/>
      <c r="B40" s="984"/>
      <c r="C40" s="993"/>
      <c r="D40" s="908"/>
      <c r="E40" s="329" t="s">
        <v>678</v>
      </c>
      <c r="F40" s="193" t="s">
        <v>471</v>
      </c>
      <c r="G40" s="297" t="s">
        <v>235</v>
      </c>
      <c r="H40" s="298" t="s">
        <v>78</v>
      </c>
      <c r="I40" s="299">
        <v>2.1800000000000002</v>
      </c>
      <c r="J40" s="910"/>
      <c r="K40" s="900"/>
      <c r="L40" s="898"/>
      <c r="M40" s="136" t="str">
        <f>IF(I40&gt;K$38,"EXCESSIVAMENTE ELEVADO",IF(I40&lt;L$38,"INEXEQUÍVEL","VÁLIDO"))</f>
        <v>VÁLIDO</v>
      </c>
      <c r="N40" s="506">
        <f t="shared" ref="N40:N42" si="4">I40/J$38</f>
        <v>0.83754116355653141</v>
      </c>
      <c r="O40" s="439" t="s">
        <v>99</v>
      </c>
      <c r="P40" s="927"/>
      <c r="Q40" s="1006"/>
    </row>
    <row r="41" spans="1:17" ht="36" customHeight="1" x14ac:dyDescent="0.25">
      <c r="A41" s="888"/>
      <c r="B41" s="984"/>
      <c r="C41" s="993"/>
      <c r="D41" s="908"/>
      <c r="E41" s="329" t="s">
        <v>679</v>
      </c>
      <c r="F41" s="193" t="s">
        <v>471</v>
      </c>
      <c r="G41" s="297" t="s">
        <v>236</v>
      </c>
      <c r="H41" s="305" t="s">
        <v>81</v>
      </c>
      <c r="I41" s="299">
        <v>2.2000000000000002</v>
      </c>
      <c r="J41" s="910"/>
      <c r="K41" s="900"/>
      <c r="L41" s="898"/>
      <c r="M41" s="136" t="str">
        <f t="shared" ref="M41:M43" si="5">IF(I41&gt;K$38,"EXCESSIVAMENTE ELEVADO",IF(I41&lt;L$38,"INEXEQUÍVEL","VÁLIDO"))</f>
        <v>VÁLIDO</v>
      </c>
      <c r="N41" s="506">
        <f t="shared" si="4"/>
        <v>0.84522502744237116</v>
      </c>
      <c r="O41" s="439" t="s">
        <v>99</v>
      </c>
      <c r="P41" s="927"/>
      <c r="Q41" s="1006"/>
    </row>
    <row r="42" spans="1:17" ht="36" customHeight="1" x14ac:dyDescent="0.25">
      <c r="A42" s="888"/>
      <c r="B42" s="984"/>
      <c r="C42" s="993"/>
      <c r="D42" s="908"/>
      <c r="E42" s="329" t="s">
        <v>680</v>
      </c>
      <c r="F42" s="193" t="s">
        <v>471</v>
      </c>
      <c r="G42" s="298" t="s">
        <v>236</v>
      </c>
      <c r="H42" s="305" t="s">
        <v>81</v>
      </c>
      <c r="I42" s="299">
        <v>2.2000000000000002</v>
      </c>
      <c r="J42" s="910"/>
      <c r="K42" s="900"/>
      <c r="L42" s="898"/>
      <c r="M42" s="136" t="str">
        <f t="shared" si="5"/>
        <v>VÁLIDO</v>
      </c>
      <c r="N42" s="506">
        <f t="shared" si="4"/>
        <v>0.84522502744237116</v>
      </c>
      <c r="O42" s="439" t="s">
        <v>99</v>
      </c>
      <c r="P42" s="927"/>
      <c r="Q42" s="1006"/>
    </row>
    <row r="43" spans="1:17" ht="174" customHeight="1" x14ac:dyDescent="0.25">
      <c r="A43" s="888"/>
      <c r="B43" s="984"/>
      <c r="C43" s="993"/>
      <c r="D43" s="908"/>
      <c r="E43" s="717" t="s">
        <v>681</v>
      </c>
      <c r="F43" s="253" t="s">
        <v>91</v>
      </c>
      <c r="G43" s="298" t="s">
        <v>682</v>
      </c>
      <c r="H43" s="18" t="s">
        <v>93</v>
      </c>
      <c r="I43" s="304">
        <v>3.65</v>
      </c>
      <c r="J43" s="910"/>
      <c r="K43" s="900"/>
      <c r="L43" s="898"/>
      <c r="M43" s="136" t="str">
        <f t="shared" si="5"/>
        <v>EXCESSIVAMENTE ELEVADO</v>
      </c>
      <c r="N43" s="317">
        <f>(I43-J38)/J38</f>
        <v>0.40230515916575194</v>
      </c>
      <c r="O43" s="425" t="s">
        <v>219</v>
      </c>
      <c r="P43" s="927"/>
      <c r="Q43" s="1006"/>
    </row>
    <row r="44" spans="1:17" ht="128.44999999999999" customHeight="1" thickBot="1" x14ac:dyDescent="0.3">
      <c r="A44" s="888"/>
      <c r="B44" s="984"/>
      <c r="C44" s="993"/>
      <c r="D44" s="908"/>
      <c r="E44" s="732" t="s">
        <v>456</v>
      </c>
      <c r="F44" s="733" t="s">
        <v>91</v>
      </c>
      <c r="G44" s="169" t="s">
        <v>455</v>
      </c>
      <c r="H44" s="418" t="s">
        <v>81</v>
      </c>
      <c r="I44" s="419">
        <f>3.9+0.2</f>
        <v>4.0999999999999996</v>
      </c>
      <c r="J44" s="910"/>
      <c r="K44" s="900"/>
      <c r="L44" s="898"/>
      <c r="M44" s="303" t="str">
        <f>IF(I44&gt;K$38,"EXCESSIVAMENTE ELEVADO",IF(I44&lt;L$38,"INEXEQUÍVEL","VÁLIDO"))</f>
        <v>EXCESSIVAMENTE ELEVADO</v>
      </c>
      <c r="N44" s="317">
        <f>(I44-J38)/J38</f>
        <v>0.57519209659714587</v>
      </c>
      <c r="O44" s="425" t="s">
        <v>219</v>
      </c>
      <c r="P44" s="939"/>
      <c r="Q44" s="1007"/>
    </row>
    <row r="45" spans="1:17" ht="54.6" customHeight="1" x14ac:dyDescent="0.25">
      <c r="A45" s="904">
        <v>21</v>
      </c>
      <c r="B45" s="983" t="s">
        <v>237</v>
      </c>
      <c r="C45" s="195"/>
      <c r="D45" s="907">
        <v>192</v>
      </c>
      <c r="E45" s="734" t="s">
        <v>238</v>
      </c>
      <c r="F45" s="193" t="s">
        <v>471</v>
      </c>
      <c r="G45" s="302" t="s">
        <v>239</v>
      </c>
      <c r="H45" s="302" t="s">
        <v>78</v>
      </c>
      <c r="I45" s="443">
        <v>1.85</v>
      </c>
      <c r="J45" s="909">
        <f>AVERAGE(I45:I50)</f>
        <v>3.3049999999999997</v>
      </c>
      <c r="K45" s="913">
        <f>$J$45*1.25</f>
        <v>4.1312499999999996</v>
      </c>
      <c r="L45" s="914">
        <f>75%*J45</f>
        <v>2.4787499999999998</v>
      </c>
      <c r="M45" s="438" t="str">
        <f t="shared" ref="M45:M50" si="6">IF(I45&gt;K$45,"EXCESSIVAMENTE ELEVADO",IF(I45&lt;L$45,"INEXEQUÍVEL","VÁLIDO"))</f>
        <v>INEXEQUÍVEL</v>
      </c>
      <c r="N45" s="205">
        <f>I45/J45</f>
        <v>0.55975794251134647</v>
      </c>
      <c r="O45" s="444" t="s">
        <v>99</v>
      </c>
      <c r="P45" s="977">
        <f>TRUNC(AVERAGE(I47:I49),2)</f>
        <v>3.79</v>
      </c>
      <c r="Q45" s="972">
        <f>D45*P45</f>
        <v>727.68000000000006</v>
      </c>
    </row>
    <row r="46" spans="1:17" ht="45" customHeight="1" x14ac:dyDescent="0.25">
      <c r="A46" s="888"/>
      <c r="B46" s="984"/>
      <c r="C46" s="132" t="s">
        <v>59</v>
      </c>
      <c r="D46" s="908"/>
      <c r="E46" s="329" t="s">
        <v>459</v>
      </c>
      <c r="F46" s="193" t="s">
        <v>471</v>
      </c>
      <c r="G46" s="298" t="s">
        <v>240</v>
      </c>
      <c r="H46" s="298" t="s">
        <v>78</v>
      </c>
      <c r="I46" s="304">
        <v>2</v>
      </c>
      <c r="J46" s="910"/>
      <c r="K46" s="900"/>
      <c r="L46" s="898"/>
      <c r="M46" s="257" t="str">
        <f t="shared" si="6"/>
        <v>INEXEQUÍVEL</v>
      </c>
      <c r="N46" s="256">
        <f>I46/J45</f>
        <v>0.60514372163388808</v>
      </c>
      <c r="O46" s="423" t="s">
        <v>99</v>
      </c>
      <c r="P46" s="978"/>
      <c r="Q46" s="886"/>
    </row>
    <row r="47" spans="1:17" ht="60.6" customHeight="1" x14ac:dyDescent="0.25">
      <c r="A47" s="888"/>
      <c r="B47" s="984"/>
      <c r="C47" s="132"/>
      <c r="D47" s="908"/>
      <c r="E47" s="735" t="s">
        <v>241</v>
      </c>
      <c r="F47" s="193" t="s">
        <v>471</v>
      </c>
      <c r="G47" s="305" t="s">
        <v>242</v>
      </c>
      <c r="H47" s="305" t="s">
        <v>81</v>
      </c>
      <c r="I47" s="93">
        <v>3.25</v>
      </c>
      <c r="J47" s="910"/>
      <c r="K47" s="900"/>
      <c r="L47" s="898"/>
      <c r="M47" s="142" t="str">
        <f t="shared" si="6"/>
        <v>VÁLIDO</v>
      </c>
      <c r="N47" s="441">
        <f>I47/J45</f>
        <v>0.98335854765506814</v>
      </c>
      <c r="O47" s="445" t="s">
        <v>99</v>
      </c>
      <c r="P47" s="978"/>
      <c r="Q47" s="886"/>
    </row>
    <row r="48" spans="1:17" ht="53.45" customHeight="1" x14ac:dyDescent="0.25">
      <c r="A48" s="888"/>
      <c r="B48" s="984"/>
      <c r="C48" s="132"/>
      <c r="D48" s="908"/>
      <c r="E48" s="260" t="s">
        <v>638</v>
      </c>
      <c r="F48" s="155" t="s">
        <v>100</v>
      </c>
      <c r="G48" s="190" t="s">
        <v>83</v>
      </c>
      <c r="H48" s="171" t="s">
        <v>81</v>
      </c>
      <c r="I48" s="93">
        <v>4.03</v>
      </c>
      <c r="J48" s="910"/>
      <c r="K48" s="900"/>
      <c r="L48" s="898"/>
      <c r="M48" s="142" t="str">
        <f t="shared" si="6"/>
        <v>VÁLIDO</v>
      </c>
      <c r="N48" s="441">
        <f>I48/J45</f>
        <v>1.2193645990922846</v>
      </c>
      <c r="O48" s="445" t="s">
        <v>99</v>
      </c>
      <c r="P48" s="978"/>
      <c r="Q48" s="886"/>
    </row>
    <row r="49" spans="1:18" ht="130.15" customHeight="1" x14ac:dyDescent="0.25">
      <c r="A49" s="888"/>
      <c r="B49" s="984"/>
      <c r="C49" s="132"/>
      <c r="D49" s="908"/>
      <c r="E49" s="288" t="s">
        <v>461</v>
      </c>
      <c r="F49" s="436" t="s">
        <v>91</v>
      </c>
      <c r="G49" s="190" t="s">
        <v>462</v>
      </c>
      <c r="H49" s="437" t="s">
        <v>93</v>
      </c>
      <c r="I49" s="43">
        <v>4.0999999999999996</v>
      </c>
      <c r="J49" s="910"/>
      <c r="K49" s="900"/>
      <c r="L49" s="898"/>
      <c r="M49" s="142" t="str">
        <f t="shared" si="6"/>
        <v>VÁLIDO</v>
      </c>
      <c r="N49" s="441">
        <f>I49/J45</f>
        <v>1.2405446293494704</v>
      </c>
      <c r="O49" s="445" t="s">
        <v>99</v>
      </c>
      <c r="P49" s="978"/>
      <c r="Q49" s="886"/>
    </row>
    <row r="50" spans="1:18" ht="135.6" customHeight="1" thickBot="1" x14ac:dyDescent="0.3">
      <c r="A50" s="889"/>
      <c r="B50" s="985"/>
      <c r="C50" s="318"/>
      <c r="D50" s="954"/>
      <c r="E50" s="440" t="s">
        <v>457</v>
      </c>
      <c r="F50" s="428" t="s">
        <v>91</v>
      </c>
      <c r="G50" s="422" t="s">
        <v>458</v>
      </c>
      <c r="H50" s="437" t="s">
        <v>93</v>
      </c>
      <c r="I50" s="166">
        <v>4.5999999999999996</v>
      </c>
      <c r="J50" s="920"/>
      <c r="K50" s="901"/>
      <c r="L50" s="942"/>
      <c r="M50" s="275" t="str">
        <f t="shared" si="6"/>
        <v>EXCESSIVAMENTE ELEVADO</v>
      </c>
      <c r="N50" s="430">
        <f>(I50-J45)/J45</f>
        <v>0.39183055975794251</v>
      </c>
      <c r="O50" s="433" t="s">
        <v>219</v>
      </c>
      <c r="P50" s="979"/>
      <c r="Q50" s="887"/>
    </row>
    <row r="51" spans="1:18" ht="50.25" customHeight="1" x14ac:dyDescent="0.25">
      <c r="A51" s="904">
        <v>22</v>
      </c>
      <c r="B51" s="983" t="s">
        <v>243</v>
      </c>
      <c r="C51" s="907" t="s">
        <v>59</v>
      </c>
      <c r="D51" s="907">
        <v>72</v>
      </c>
      <c r="E51" s="184" t="s">
        <v>464</v>
      </c>
      <c r="F51" s="261" t="s">
        <v>100</v>
      </c>
      <c r="G51" s="255" t="s">
        <v>83</v>
      </c>
      <c r="H51" s="85" t="s">
        <v>81</v>
      </c>
      <c r="I51" s="251">
        <v>4.33</v>
      </c>
      <c r="J51" s="909">
        <f>AVERAGE(I51:I56)</f>
        <v>7.7749999999999995</v>
      </c>
      <c r="K51" s="913">
        <f>$J$51*1.25</f>
        <v>9.71875</v>
      </c>
      <c r="L51" s="923">
        <f>75%*J51</f>
        <v>5.8312499999999998</v>
      </c>
      <c r="M51" s="309" t="str">
        <f t="shared" ref="M51:M56" si="7">IF(I51&gt;K$51,"EXCESSIVAMENTE ELEVADO",IF(I51&lt;L$51,"INEXEQUÍVEL","VÁLIDO"))</f>
        <v>INEXEQUÍVEL</v>
      </c>
      <c r="N51" s="205">
        <f>I51/J51</f>
        <v>0.55691318327974282</v>
      </c>
      <c r="O51" s="444" t="s">
        <v>99</v>
      </c>
      <c r="P51" s="977">
        <f>TRUNC(AVERAGE(I53:I55),2)</f>
        <v>7.68</v>
      </c>
      <c r="Q51" s="972">
        <f>D51*P51</f>
        <v>552.96</v>
      </c>
      <c r="R51" s="59"/>
    </row>
    <row r="52" spans="1:18" ht="50.25" customHeight="1" x14ac:dyDescent="0.25">
      <c r="A52" s="888"/>
      <c r="B52" s="984"/>
      <c r="C52" s="908"/>
      <c r="D52" s="908"/>
      <c r="E52" s="736" t="s">
        <v>463</v>
      </c>
      <c r="F52" s="192" t="s">
        <v>97</v>
      </c>
      <c r="G52" s="193" t="s">
        <v>244</v>
      </c>
      <c r="H52" s="193" t="s">
        <v>81</v>
      </c>
      <c r="I52" s="43">
        <v>4.54</v>
      </c>
      <c r="J52" s="910"/>
      <c r="K52" s="900"/>
      <c r="L52" s="924"/>
      <c r="M52" s="257" t="str">
        <f t="shared" si="7"/>
        <v>INEXEQUÍVEL</v>
      </c>
      <c r="N52" s="256">
        <f>I52/J51</f>
        <v>0.5839228295819936</v>
      </c>
      <c r="O52" s="423" t="s">
        <v>99</v>
      </c>
      <c r="P52" s="978"/>
      <c r="Q52" s="886"/>
      <c r="R52" s="59"/>
    </row>
    <row r="53" spans="1:18" ht="48" customHeight="1" x14ac:dyDescent="0.25">
      <c r="A53" s="888"/>
      <c r="B53" s="984"/>
      <c r="C53" s="908"/>
      <c r="D53" s="908"/>
      <c r="E53" s="159" t="s">
        <v>245</v>
      </c>
      <c r="F53" s="193" t="s">
        <v>97</v>
      </c>
      <c r="G53" s="193" t="s">
        <v>246</v>
      </c>
      <c r="H53" s="193" t="s">
        <v>81</v>
      </c>
      <c r="I53" s="43">
        <v>6.04</v>
      </c>
      <c r="J53" s="910"/>
      <c r="K53" s="900"/>
      <c r="L53" s="924"/>
      <c r="M53" s="135" t="str">
        <f t="shared" si="7"/>
        <v>VÁLIDO</v>
      </c>
      <c r="N53" s="441">
        <f>I53/J51</f>
        <v>0.77684887459807084</v>
      </c>
      <c r="O53" s="445" t="s">
        <v>99</v>
      </c>
      <c r="P53" s="978"/>
      <c r="Q53" s="886"/>
      <c r="R53" s="59"/>
    </row>
    <row r="54" spans="1:18" ht="48" customHeight="1" x14ac:dyDescent="0.25">
      <c r="A54" s="888"/>
      <c r="B54" s="984"/>
      <c r="C54" s="908"/>
      <c r="D54" s="908"/>
      <c r="E54" s="145" t="s">
        <v>467</v>
      </c>
      <c r="F54" s="89" t="s">
        <v>97</v>
      </c>
      <c r="G54" s="194" t="s">
        <v>247</v>
      </c>
      <c r="H54" s="193" t="s">
        <v>78</v>
      </c>
      <c r="I54" s="165">
        <v>7.85</v>
      </c>
      <c r="J54" s="910"/>
      <c r="K54" s="900"/>
      <c r="L54" s="924"/>
      <c r="M54" s="143" t="str">
        <f t="shared" si="7"/>
        <v>VÁLIDO</v>
      </c>
      <c r="N54" s="441">
        <f>I54/J51</f>
        <v>1.009646302250804</v>
      </c>
      <c r="O54" s="445" t="s">
        <v>99</v>
      </c>
      <c r="P54" s="978"/>
      <c r="Q54" s="886"/>
      <c r="R54" s="59"/>
    </row>
    <row r="55" spans="1:18" ht="80.45" customHeight="1" x14ac:dyDescent="0.25">
      <c r="A55" s="888"/>
      <c r="B55" s="984"/>
      <c r="C55" s="908"/>
      <c r="D55" s="908"/>
      <c r="E55" s="149" t="s">
        <v>248</v>
      </c>
      <c r="F55" s="193" t="s">
        <v>97</v>
      </c>
      <c r="G55" s="193" t="s">
        <v>249</v>
      </c>
      <c r="H55" s="193" t="s">
        <v>78</v>
      </c>
      <c r="I55" s="43">
        <v>9.15</v>
      </c>
      <c r="J55" s="910"/>
      <c r="K55" s="900"/>
      <c r="L55" s="924"/>
      <c r="M55" s="274" t="str">
        <f t="shared" si="7"/>
        <v>VÁLIDO</v>
      </c>
      <c r="N55" s="441">
        <f>I55/J51</f>
        <v>1.176848874598071</v>
      </c>
      <c r="O55" s="445" t="s">
        <v>99</v>
      </c>
      <c r="P55" s="978"/>
      <c r="Q55" s="886"/>
      <c r="R55" s="59"/>
    </row>
    <row r="56" spans="1:18" ht="120.75" thickBot="1" x14ac:dyDescent="0.3">
      <c r="A56" s="889"/>
      <c r="B56" s="985"/>
      <c r="C56" s="954"/>
      <c r="D56" s="954"/>
      <c r="E56" s="448" t="s">
        <v>465</v>
      </c>
      <c r="F56" s="316" t="s">
        <v>91</v>
      </c>
      <c r="G56" s="316" t="s">
        <v>466</v>
      </c>
      <c r="H56" s="446" t="s">
        <v>93</v>
      </c>
      <c r="I56" s="166">
        <v>14.74</v>
      </c>
      <c r="J56" s="920"/>
      <c r="K56" s="901"/>
      <c r="L56" s="925"/>
      <c r="M56" s="140" t="str">
        <f t="shared" si="7"/>
        <v>EXCESSIVAMENTE ELEVADO</v>
      </c>
      <c r="N56" s="430">
        <f>(I56-J51)/J51</f>
        <v>0.89581993569131846</v>
      </c>
      <c r="O56" s="433" t="s">
        <v>94</v>
      </c>
      <c r="P56" s="979"/>
      <c r="Q56" s="887"/>
      <c r="R56" s="59"/>
    </row>
    <row r="57" spans="1:18" ht="81.599999999999994" customHeight="1" x14ac:dyDescent="0.25">
      <c r="A57" s="904">
        <v>23</v>
      </c>
      <c r="B57" s="983" t="s">
        <v>250</v>
      </c>
      <c r="C57" s="907" t="s">
        <v>59</v>
      </c>
      <c r="D57" s="907">
        <v>160</v>
      </c>
      <c r="E57" s="184" t="s">
        <v>464</v>
      </c>
      <c r="F57" s="261" t="s">
        <v>100</v>
      </c>
      <c r="G57" s="255" t="s">
        <v>83</v>
      </c>
      <c r="H57" s="255" t="s">
        <v>81</v>
      </c>
      <c r="I57" s="737">
        <v>6.16</v>
      </c>
      <c r="J57" s="909">
        <f>AVERAGE(I57:I61)</f>
        <v>12.89</v>
      </c>
      <c r="K57" s="913">
        <f>$J$57*1.25</f>
        <v>16.112500000000001</v>
      </c>
      <c r="L57" s="914">
        <f>75%*J57</f>
        <v>9.6675000000000004</v>
      </c>
      <c r="M57" s="738" t="str">
        <f>IF(I57&gt;K$57,"EXCESSIVAMENTE ELEVADO",IF(I57&lt;L$57,"INEXEQUÍVEL","VÁLIDO"))</f>
        <v>INEXEQUÍVEL</v>
      </c>
      <c r="N57" s="205">
        <f>I57/J57</f>
        <v>0.47788983708301008</v>
      </c>
      <c r="O57" s="543" t="s">
        <v>460</v>
      </c>
      <c r="P57" s="977">
        <f>TRUNC(MEDIAN(I57:I59),2)</f>
        <v>9.0299999999999994</v>
      </c>
      <c r="Q57" s="972">
        <f>D57*P57</f>
        <v>1444.8</v>
      </c>
    </row>
    <row r="58" spans="1:18" ht="76.150000000000006" customHeight="1" x14ac:dyDescent="0.25">
      <c r="A58" s="888"/>
      <c r="B58" s="984"/>
      <c r="C58" s="908"/>
      <c r="D58" s="908"/>
      <c r="E58" s="260" t="s">
        <v>251</v>
      </c>
      <c r="F58" s="198" t="s">
        <v>97</v>
      </c>
      <c r="G58" s="91" t="s">
        <v>252</v>
      </c>
      <c r="H58" s="198" t="s">
        <v>81</v>
      </c>
      <c r="I58" s="447">
        <v>9.0299999999999994</v>
      </c>
      <c r="J58" s="910"/>
      <c r="K58" s="900"/>
      <c r="L58" s="898"/>
      <c r="M58" s="141" t="str">
        <f>IF(I58&gt;K$57,"EXCESSIVAMENTE ELEVADO",IF(I58&lt;L$57,"INEXEQUÍVEL","VÁLIDO"))</f>
        <v>INEXEQUÍVEL</v>
      </c>
      <c r="N58" s="256">
        <f>I58/J57</f>
        <v>0.70054305663304883</v>
      </c>
      <c r="O58" s="432" t="s">
        <v>460</v>
      </c>
      <c r="P58" s="978"/>
      <c r="Q58" s="886"/>
    </row>
    <row r="59" spans="1:18" ht="39.75" customHeight="1" x14ac:dyDescent="0.25">
      <c r="A59" s="888"/>
      <c r="B59" s="984"/>
      <c r="C59" s="908"/>
      <c r="D59" s="908"/>
      <c r="E59" s="263" t="s">
        <v>253</v>
      </c>
      <c r="F59" s="198" t="s">
        <v>97</v>
      </c>
      <c r="G59" s="91" t="s">
        <v>254</v>
      </c>
      <c r="H59" s="198" t="s">
        <v>81</v>
      </c>
      <c r="I59" s="43">
        <v>10.34</v>
      </c>
      <c r="J59" s="910"/>
      <c r="K59" s="900"/>
      <c r="L59" s="898"/>
      <c r="M59" s="141" t="str">
        <f>IF(I59&gt;K$57,"EXCESSIVAMENTE ELEVADO",IF(I59&lt;L$57,"INEXEQUÍVEL","VÁLIDO"))</f>
        <v>VÁLIDO</v>
      </c>
      <c r="N59" s="441">
        <f>I59/J57</f>
        <v>0.80217222653219544</v>
      </c>
      <c r="O59" s="445" t="s">
        <v>99</v>
      </c>
      <c r="P59" s="978"/>
      <c r="Q59" s="886"/>
    </row>
    <row r="60" spans="1:18" ht="88.9" customHeight="1" x14ac:dyDescent="0.25">
      <c r="A60" s="888"/>
      <c r="B60" s="984"/>
      <c r="C60" s="908"/>
      <c r="D60" s="908"/>
      <c r="E60" s="721" t="s">
        <v>255</v>
      </c>
      <c r="F60" s="193" t="s">
        <v>91</v>
      </c>
      <c r="G60" s="190" t="s">
        <v>256</v>
      </c>
      <c r="H60" s="198" t="s">
        <v>81</v>
      </c>
      <c r="I60" s="43">
        <v>18.670000000000002</v>
      </c>
      <c r="J60" s="910"/>
      <c r="K60" s="900"/>
      <c r="L60" s="898"/>
      <c r="M60" s="135" t="str">
        <f>IF(I60&gt;K$57,"EXCESSIVAMENTE ELEVADO",IF(I60&lt;L$57,"INEXEQUÍVEL","VÁLIDO"))</f>
        <v>EXCESSIVAMENTE ELEVADO</v>
      </c>
      <c r="N60" s="317">
        <f>(I60-J57)/J57</f>
        <v>0.44840961986035693</v>
      </c>
      <c r="O60" s="425" t="s">
        <v>94</v>
      </c>
      <c r="P60" s="978"/>
      <c r="Q60" s="886"/>
    </row>
    <row r="61" spans="1:18" ht="94.15" customHeight="1" thickBot="1" x14ac:dyDescent="0.3">
      <c r="A61" s="889"/>
      <c r="B61" s="985"/>
      <c r="C61" s="954"/>
      <c r="D61" s="954"/>
      <c r="E61" s="739" t="s">
        <v>257</v>
      </c>
      <c r="F61" s="90" t="s">
        <v>91</v>
      </c>
      <c r="G61" s="185" t="s">
        <v>258</v>
      </c>
      <c r="H61" s="185" t="s">
        <v>78</v>
      </c>
      <c r="I61" s="94">
        <v>20.25</v>
      </c>
      <c r="J61" s="920"/>
      <c r="K61" s="901"/>
      <c r="L61" s="942"/>
      <c r="M61" s="740" t="str">
        <f>IF(I61&gt;K$57,"EXCESSIVAMENTE ELEVADO",IF(I61&lt;L$57,"INEXEQUÍVEL","VÁLIDO"))</f>
        <v>EXCESSIVAMENTE ELEVADO</v>
      </c>
      <c r="N61" s="430">
        <f>(I61-J57)/J57</f>
        <v>0.5709852598913886</v>
      </c>
      <c r="O61" s="433" t="s">
        <v>94</v>
      </c>
      <c r="P61" s="979"/>
      <c r="Q61" s="887"/>
      <c r="R61" s="59"/>
    </row>
    <row r="62" spans="1:18" ht="42.6" customHeight="1" x14ac:dyDescent="0.25">
      <c r="A62" s="904">
        <v>24</v>
      </c>
      <c r="B62" s="983" t="s">
        <v>259</v>
      </c>
      <c r="C62" s="907" t="s">
        <v>59</v>
      </c>
      <c r="D62" s="907">
        <v>1200</v>
      </c>
      <c r="E62" s="184" t="s">
        <v>464</v>
      </c>
      <c r="F62" s="182" t="s">
        <v>471</v>
      </c>
      <c r="G62" s="182" t="s">
        <v>260</v>
      </c>
      <c r="H62" s="182" t="s">
        <v>81</v>
      </c>
      <c r="I62" s="251">
        <v>0.92</v>
      </c>
      <c r="J62" s="980">
        <f>AVERAGE(I62:I67)</f>
        <v>1.6266666666666667</v>
      </c>
      <c r="K62" s="913">
        <f>$J$62*1.25</f>
        <v>2.0333333333333332</v>
      </c>
      <c r="L62" s="923">
        <f>75%*J62</f>
        <v>1.22</v>
      </c>
      <c r="M62" s="247" t="str">
        <f t="shared" ref="M62:M67" si="8">IF(I62&gt;K$62,"EXCESSIVAMENTE ELEVADO",IF(I62&lt;L$62,"INEXEQUÍVEL","VÁLIDO"))</f>
        <v>INEXEQUÍVEL</v>
      </c>
      <c r="N62" s="427">
        <f>I62/J62</f>
        <v>0.56557377049180324</v>
      </c>
      <c r="O62" s="431" t="s">
        <v>99</v>
      </c>
      <c r="P62" s="977">
        <f>TRUNC(AVERAGE(I64:I66),2)</f>
        <v>1.77</v>
      </c>
      <c r="Q62" s="972">
        <f>D62*P62</f>
        <v>2124</v>
      </c>
    </row>
    <row r="63" spans="1:18" ht="69.599999999999994" customHeight="1" x14ac:dyDescent="0.25">
      <c r="A63" s="888"/>
      <c r="B63" s="984"/>
      <c r="C63" s="908"/>
      <c r="D63" s="908"/>
      <c r="E63" s="660" t="s">
        <v>472</v>
      </c>
      <c r="F63" s="193" t="s">
        <v>471</v>
      </c>
      <c r="G63" s="193" t="s">
        <v>484</v>
      </c>
      <c r="H63" s="193"/>
      <c r="I63" s="43">
        <v>1.02</v>
      </c>
      <c r="J63" s="981"/>
      <c r="K63" s="900"/>
      <c r="L63" s="924"/>
      <c r="M63" s="258" t="str">
        <f t="shared" si="8"/>
        <v>INEXEQUÍVEL</v>
      </c>
      <c r="N63" s="256">
        <f>I63/J62</f>
        <v>0.62704918032786883</v>
      </c>
      <c r="O63" s="423" t="s">
        <v>99</v>
      </c>
      <c r="P63" s="978"/>
      <c r="Q63" s="886"/>
    </row>
    <row r="64" spans="1:18" ht="73.150000000000006" customHeight="1" x14ac:dyDescent="0.25">
      <c r="A64" s="888"/>
      <c r="B64" s="984"/>
      <c r="C64" s="908"/>
      <c r="D64" s="908"/>
      <c r="E64" s="151" t="s">
        <v>499</v>
      </c>
      <c r="F64" s="193" t="s">
        <v>471</v>
      </c>
      <c r="G64" s="89" t="s">
        <v>261</v>
      </c>
      <c r="H64" s="193" t="s">
        <v>78</v>
      </c>
      <c r="I64" s="259">
        <v>1.52</v>
      </c>
      <c r="J64" s="981"/>
      <c r="K64" s="900"/>
      <c r="L64" s="924"/>
      <c r="M64" s="143" t="str">
        <f t="shared" si="8"/>
        <v>VÁLIDO</v>
      </c>
      <c r="N64" s="441">
        <f>I64/J62</f>
        <v>0.93442622950819676</v>
      </c>
      <c r="O64" s="445" t="s">
        <v>99</v>
      </c>
      <c r="P64" s="978"/>
      <c r="Q64" s="886"/>
    </row>
    <row r="65" spans="1:17" ht="82.15" customHeight="1" x14ac:dyDescent="0.25">
      <c r="A65" s="888"/>
      <c r="B65" s="984"/>
      <c r="C65" s="908"/>
      <c r="D65" s="908"/>
      <c r="E65" s="151" t="s">
        <v>480</v>
      </c>
      <c r="F65" s="193" t="s">
        <v>471</v>
      </c>
      <c r="G65" s="193" t="s">
        <v>262</v>
      </c>
      <c r="H65" s="193" t="s">
        <v>78</v>
      </c>
      <c r="I65" s="43">
        <v>1.89</v>
      </c>
      <c r="J65" s="981"/>
      <c r="K65" s="900"/>
      <c r="L65" s="924"/>
      <c r="M65" s="141" t="str">
        <f t="shared" si="8"/>
        <v>VÁLIDO</v>
      </c>
      <c r="N65" s="441">
        <f>I65/J62</f>
        <v>1.1618852459016393</v>
      </c>
      <c r="O65" s="445" t="s">
        <v>99</v>
      </c>
      <c r="P65" s="978"/>
      <c r="Q65" s="886"/>
    </row>
    <row r="66" spans="1:17" ht="55.9" customHeight="1" x14ac:dyDescent="0.25">
      <c r="A66" s="888"/>
      <c r="B66" s="984"/>
      <c r="C66" s="908"/>
      <c r="D66" s="908"/>
      <c r="E66" s="149" t="s">
        <v>481</v>
      </c>
      <c r="F66" s="193" t="s">
        <v>471</v>
      </c>
      <c r="G66" s="193" t="s">
        <v>263</v>
      </c>
      <c r="H66" s="193" t="s">
        <v>78</v>
      </c>
      <c r="I66" s="43">
        <v>1.92</v>
      </c>
      <c r="J66" s="981"/>
      <c r="K66" s="900"/>
      <c r="L66" s="924"/>
      <c r="M66" s="141" t="str">
        <f t="shared" si="8"/>
        <v>VÁLIDO</v>
      </c>
      <c r="N66" s="441">
        <f>I66/J62</f>
        <v>1.180327868852459</v>
      </c>
      <c r="O66" s="445" t="s">
        <v>99</v>
      </c>
      <c r="P66" s="978"/>
      <c r="Q66" s="886"/>
    </row>
    <row r="67" spans="1:17" ht="115.9" customHeight="1" thickBot="1" x14ac:dyDescent="0.3">
      <c r="A67" s="889"/>
      <c r="B67" s="985"/>
      <c r="C67" s="954"/>
      <c r="D67" s="954"/>
      <c r="E67" s="741" t="s">
        <v>482</v>
      </c>
      <c r="F67" s="316" t="s">
        <v>91</v>
      </c>
      <c r="G67" s="422" t="s">
        <v>483</v>
      </c>
      <c r="H67" s="422" t="s">
        <v>93</v>
      </c>
      <c r="I67" s="166">
        <v>2.4900000000000002</v>
      </c>
      <c r="J67" s="982"/>
      <c r="K67" s="901"/>
      <c r="L67" s="925"/>
      <c r="M67" s="429" t="str">
        <f t="shared" si="8"/>
        <v>EXCESSIVAMENTE ELEVADO</v>
      </c>
      <c r="N67" s="502">
        <f>I67/J62</f>
        <v>1.5307377049180328</v>
      </c>
      <c r="O67" s="742" t="s">
        <v>99</v>
      </c>
      <c r="P67" s="979"/>
      <c r="Q67" s="887"/>
    </row>
    <row r="68" spans="1:17" ht="25.9" customHeight="1" thickBot="1" x14ac:dyDescent="0.3">
      <c r="A68" s="986" t="s">
        <v>204</v>
      </c>
      <c r="B68" s="986"/>
      <c r="C68" s="986"/>
      <c r="D68" s="986"/>
      <c r="E68" s="986"/>
      <c r="F68" s="986"/>
      <c r="G68" s="986"/>
      <c r="H68" s="986"/>
      <c r="I68" s="986"/>
      <c r="J68" s="986"/>
      <c r="K68" s="986"/>
      <c r="L68" s="986"/>
      <c r="M68" s="986"/>
      <c r="N68" s="986"/>
      <c r="O68" s="986"/>
      <c r="P68" s="986"/>
      <c r="Q68" s="102">
        <f>SUM(Q25:Q67)</f>
        <v>11352.48</v>
      </c>
    </row>
  </sheetData>
  <mergeCells count="82">
    <mergeCell ref="L32:L37"/>
    <mergeCell ref="P32:P37"/>
    <mergeCell ref="Q32:Q37"/>
    <mergeCell ref="K38:K44"/>
    <mergeCell ref="L38:L44"/>
    <mergeCell ref="K32:K37"/>
    <mergeCell ref="P38:P44"/>
    <mergeCell ref="Q38:Q44"/>
    <mergeCell ref="W14:AE14"/>
    <mergeCell ref="V19:AF19"/>
    <mergeCell ref="K25:K31"/>
    <mergeCell ref="L25:L31"/>
    <mergeCell ref="P25:P31"/>
    <mergeCell ref="Q25:Q31"/>
    <mergeCell ref="N23:O24"/>
    <mergeCell ref="A1:P1"/>
    <mergeCell ref="L7:S7"/>
    <mergeCell ref="A23:A24"/>
    <mergeCell ref="B23:B24"/>
    <mergeCell ref="C23:C24"/>
    <mergeCell ref="D23:D24"/>
    <mergeCell ref="E23:E24"/>
    <mergeCell ref="F23:F24"/>
    <mergeCell ref="G23:G24"/>
    <mergeCell ref="H23:H24"/>
    <mergeCell ref="P23:Q23"/>
    <mergeCell ref="I23:I24"/>
    <mergeCell ref="J23:J24"/>
    <mergeCell ref="K23:K24"/>
    <mergeCell ref="L23:L24"/>
    <mergeCell ref="M23:M24"/>
    <mergeCell ref="A25:A31"/>
    <mergeCell ref="B25:B31"/>
    <mergeCell ref="C25:C31"/>
    <mergeCell ref="D25:D31"/>
    <mergeCell ref="J25:J31"/>
    <mergeCell ref="A38:A44"/>
    <mergeCell ref="B38:B44"/>
    <mergeCell ref="C38:C44"/>
    <mergeCell ref="D38:D44"/>
    <mergeCell ref="J38:J44"/>
    <mergeCell ref="A32:A37"/>
    <mergeCell ref="B32:B37"/>
    <mergeCell ref="C32:C37"/>
    <mergeCell ref="D32:D37"/>
    <mergeCell ref="J32:J37"/>
    <mergeCell ref="K51:K56"/>
    <mergeCell ref="L51:L56"/>
    <mergeCell ref="A68:P68"/>
    <mergeCell ref="P62:P67"/>
    <mergeCell ref="C51:C56"/>
    <mergeCell ref="L57:L61"/>
    <mergeCell ref="A45:A50"/>
    <mergeCell ref="A51:A56"/>
    <mergeCell ref="A57:A61"/>
    <mergeCell ref="A62:A67"/>
    <mergeCell ref="B45:B50"/>
    <mergeCell ref="B51:B56"/>
    <mergeCell ref="B57:B61"/>
    <mergeCell ref="B62:B67"/>
    <mergeCell ref="D45:D50"/>
    <mergeCell ref="D51:D56"/>
    <mergeCell ref="D57:D61"/>
    <mergeCell ref="D62:D67"/>
    <mergeCell ref="J45:J50"/>
    <mergeCell ref="J51:J56"/>
    <mergeCell ref="P45:P50"/>
    <mergeCell ref="C57:C61"/>
    <mergeCell ref="C62:C67"/>
    <mergeCell ref="Q45:Q50"/>
    <mergeCell ref="J62:J67"/>
    <mergeCell ref="K62:K67"/>
    <mergeCell ref="L62:L67"/>
    <mergeCell ref="Q62:Q67"/>
    <mergeCell ref="P51:P56"/>
    <mergeCell ref="Q51:Q56"/>
    <mergeCell ref="P57:P61"/>
    <mergeCell ref="Q57:Q61"/>
    <mergeCell ref="K45:K50"/>
    <mergeCell ref="L45:L50"/>
    <mergeCell ref="J57:J61"/>
    <mergeCell ref="K57:K61"/>
  </mergeCells>
  <phoneticPr fontId="4" type="noConversion"/>
  <conditionalFormatting sqref="M25:M31 M32:N32 M33:M43 M44:N46 M47:M49 M50:N52 M53:M55 M56:N58 M59:M62 N60:N62 M63:N63 M64:M67">
    <cfRule type="containsText" priority="116" operator="containsText" text="Excessivamente elevado">
      <formula>NOT(ISERROR(SEARCH("Excessivamente elevado",M25)))</formula>
    </cfRule>
  </conditionalFormatting>
  <conditionalFormatting sqref="M25:M31 M32:N32 M33:M62 N43:N46 N50:N52 N56:N58 N60:N62 M63:N63 M64:M67">
    <cfRule type="cellIs" dxfId="759" priority="177" operator="greaterThan">
      <formula>"J$25"</formula>
    </cfRule>
  </conditionalFormatting>
  <conditionalFormatting sqref="M25:M31">
    <cfRule type="aboveAverage" dxfId="758" priority="6634" aboveAverage="0"/>
  </conditionalFormatting>
  <conditionalFormatting sqref="M25:M67">
    <cfRule type="containsText" dxfId="757" priority="190" operator="containsText" text="Inexequível">
      <formula>NOT(ISERROR(SEARCH("Inexequível",M25)))</formula>
    </cfRule>
    <cfRule type="containsText" dxfId="756" priority="189" operator="containsText" text="Válido">
      <formula>NOT(ISERROR(SEARCH("Válido",M25)))</formula>
    </cfRule>
  </conditionalFormatting>
  <conditionalFormatting sqref="M32:M37">
    <cfRule type="aboveAverage" dxfId="755" priority="251" aboveAverage="0"/>
  </conditionalFormatting>
  <conditionalFormatting sqref="M38:M67 N43:N44">
    <cfRule type="aboveAverage" dxfId="754" priority="5553" aboveAverage="0"/>
  </conditionalFormatting>
  <conditionalFormatting sqref="M45:M67">
    <cfRule type="cellIs" dxfId="753" priority="265" operator="greaterThan">
      <formula>"J$25"</formula>
    </cfRule>
    <cfRule type="cellIs" dxfId="752" priority="263" operator="greaterThan">
      <formula>"J&amp;25"</formula>
    </cfRule>
    <cfRule type="cellIs" dxfId="751" priority="262" operator="lessThan">
      <formula>"K$25"</formula>
    </cfRule>
    <cfRule type="containsText" dxfId="750" priority="266" operator="containsText" text="Excessivamente elevado">
      <formula>NOT(ISERROR(SEARCH("Excessivamente elevado",M45)))</formula>
    </cfRule>
    <cfRule type="containsText" dxfId="749" priority="268" operator="containsText" text="Válido">
      <formula>NOT(ISERROR(SEARCH("Válido",M45)))</formula>
    </cfRule>
    <cfRule type="containsText" dxfId="748" priority="269" operator="containsText" text="Inexequível">
      <formula>NOT(ISERROR(SEARCH("Inexequível",M45)))</formula>
    </cfRule>
  </conditionalFormatting>
  <conditionalFormatting sqref="M32:N32 N43:N46 M25:M31 M33:M62 N50:N52 N56:N58 N60:N62 M63:N63 M64:M67">
    <cfRule type="cellIs" dxfId="747" priority="175" operator="greaterThan">
      <formula>"J&amp;25"</formula>
    </cfRule>
    <cfRule type="cellIs" dxfId="746" priority="174" operator="lessThan">
      <formula>"K$25"</formula>
    </cfRule>
  </conditionalFormatting>
  <conditionalFormatting sqref="N23:N25">
    <cfRule type="containsText" dxfId="745" priority="69" operator="containsText" text="Excessivamente elevado">
      <formula>NOT(ISERROR(SEARCH("Excessivamente elevado",N23)))</formula>
    </cfRule>
  </conditionalFormatting>
  <conditionalFormatting sqref="N25">
    <cfRule type="cellIs" dxfId="744" priority="73" operator="greaterThan">
      <formula>"J&amp;25"</formula>
    </cfRule>
    <cfRule type="containsText" dxfId="743" priority="70" operator="containsText" text="Válido">
      <formula>NOT(ISERROR(SEARCH("Válido",N25)))</formula>
    </cfRule>
    <cfRule type="cellIs" dxfId="742" priority="72" operator="lessThan">
      <formula>"K$25"</formula>
    </cfRule>
    <cfRule type="containsText" dxfId="741" priority="71" operator="containsText" text="Inexequível">
      <formula>NOT(ISERROR(SEARCH("Inexequível",N25)))</formula>
    </cfRule>
    <cfRule type="cellIs" dxfId="740" priority="68" operator="greaterThan">
      <formula>"J$25"</formula>
    </cfRule>
    <cfRule type="containsText" dxfId="739" priority="67" operator="containsText" text="Inexequível">
      <formula>NOT(ISERROR(SEARCH("Inexequível",N25)))</formula>
    </cfRule>
    <cfRule type="containsText" dxfId="738" priority="66" operator="containsText" text="Válido">
      <formula>NOT(ISERROR(SEARCH("Válido",N25)))</formula>
    </cfRule>
    <cfRule type="containsText" dxfId="737" priority="65" operator="containsText" text="Excessivamente elevado">
      <formula>NOT(ISERROR(SEARCH("Excessivamente elevado",N25)))</formula>
    </cfRule>
    <cfRule type="cellIs" dxfId="736" priority="64" operator="greaterThan">
      <formula>"J$25"</formula>
    </cfRule>
    <cfRule type="aboveAverage" dxfId="735" priority="63" aboveAverage="0"/>
    <cfRule type="aboveAverage" dxfId="734" priority="62" aboveAverage="0"/>
    <cfRule type="aboveAverage" dxfId="733" priority="61" aboveAverage="0"/>
  </conditionalFormatting>
  <conditionalFormatting sqref="N25:N26">
    <cfRule type="containsText" priority="46" operator="containsText" text="Excessivamente elevado">
      <formula>NOT(ISERROR(SEARCH("Excessivamente elevado",N25)))</formula>
    </cfRule>
  </conditionalFormatting>
  <conditionalFormatting sqref="N26">
    <cfRule type="containsText" dxfId="732" priority="57" operator="containsText" text="Inexequível">
      <formula>NOT(ISERROR(SEARCH("Inexequível",N26)))</formula>
    </cfRule>
    <cfRule type="aboveAverage" dxfId="731" priority="48" aboveAverage="0"/>
    <cfRule type="aboveAverage" dxfId="730" priority="47" aboveAverage="0"/>
    <cfRule type="aboveAverage" dxfId="729" priority="49" aboveAverage="0"/>
    <cfRule type="cellIs" dxfId="728" priority="50" operator="greaterThan">
      <formula>"J$25"</formula>
    </cfRule>
    <cfRule type="containsText" dxfId="727" priority="51" operator="containsText" text="Excessivamente elevado">
      <formula>NOT(ISERROR(SEARCH("Excessivamente elevado",N26)))</formula>
    </cfRule>
    <cfRule type="containsText" dxfId="726" priority="52" operator="containsText" text="Válido">
      <formula>NOT(ISERROR(SEARCH("Válido",N26)))</formula>
    </cfRule>
    <cfRule type="containsText" dxfId="725" priority="53" operator="containsText" text="Inexequível">
      <formula>NOT(ISERROR(SEARCH("Inexequível",N26)))</formula>
    </cfRule>
    <cfRule type="cellIs" dxfId="724" priority="54" operator="greaterThan">
      <formula>"J$25"</formula>
    </cfRule>
    <cfRule type="containsText" dxfId="723" priority="56" operator="containsText" text="Válido">
      <formula>NOT(ISERROR(SEARCH("Válido",N26)))</formula>
    </cfRule>
    <cfRule type="cellIs" dxfId="722" priority="59" operator="greaterThan">
      <formula>"J&amp;25"</formula>
    </cfRule>
    <cfRule type="cellIs" dxfId="721" priority="58" operator="lessThan">
      <formula>"K$25"</formula>
    </cfRule>
    <cfRule type="containsText" dxfId="720" priority="55" operator="containsText" text="Excessivamente elevado">
      <formula>NOT(ISERROR(SEARCH("Excessivamente elevado",N26)))</formula>
    </cfRule>
  </conditionalFormatting>
  <conditionalFormatting sqref="N30:N31">
    <cfRule type="containsText" dxfId="719" priority="43" operator="containsText" text="Inexequível">
      <formula>NOT(ISERROR(SEARCH("Inexequível",N30)))</formula>
    </cfRule>
    <cfRule type="aboveAverage" dxfId="718" priority="34" aboveAverage="0"/>
    <cfRule type="aboveAverage" dxfId="717" priority="35" aboveAverage="0"/>
    <cfRule type="cellIs" dxfId="716" priority="36" operator="greaterThan">
      <formula>"J$25"</formula>
    </cfRule>
    <cfRule type="containsText" dxfId="715" priority="37" operator="containsText" text="Excessivamente elevado">
      <formula>NOT(ISERROR(SEARCH("Excessivamente elevado",N30)))</formula>
    </cfRule>
    <cfRule type="containsText" dxfId="714" priority="38" operator="containsText" text="Válido">
      <formula>NOT(ISERROR(SEARCH("Válido",N30)))</formula>
    </cfRule>
    <cfRule type="containsText" dxfId="713" priority="39" operator="containsText" text="Inexequível">
      <formula>NOT(ISERROR(SEARCH("Inexequível",N30)))</formula>
    </cfRule>
    <cfRule type="cellIs" dxfId="712" priority="40" operator="greaterThan">
      <formula>"J$25"</formula>
    </cfRule>
    <cfRule type="aboveAverage" dxfId="711" priority="33" aboveAverage="0"/>
    <cfRule type="containsText" dxfId="710" priority="41" operator="containsText" text="Excessivamente elevado">
      <formula>NOT(ISERROR(SEARCH("Excessivamente elevado",N30)))</formula>
    </cfRule>
    <cfRule type="containsText" dxfId="709" priority="42" operator="containsText" text="Válido">
      <formula>NOT(ISERROR(SEARCH("Válido",N30)))</formula>
    </cfRule>
    <cfRule type="containsText" priority="32" operator="containsText" text="Excessivamente elevado">
      <formula>NOT(ISERROR(SEARCH("Excessivamente elevado",N30)))</formula>
    </cfRule>
  </conditionalFormatting>
  <conditionalFormatting sqref="N30:N32">
    <cfRule type="cellIs" dxfId="708" priority="45" operator="greaterThan">
      <formula>"J&amp;25"</formula>
    </cfRule>
    <cfRule type="cellIs" dxfId="707" priority="44" operator="lessThan">
      <formula>"K$25"</formula>
    </cfRule>
  </conditionalFormatting>
  <conditionalFormatting sqref="N32 M23:M67">
    <cfRule type="containsText" dxfId="706" priority="187" operator="containsText" text="Excessivamente elevado">
      <formula>NOT(ISERROR(SEARCH("Excessivamente elevado",M23)))</formula>
    </cfRule>
  </conditionalFormatting>
  <conditionalFormatting sqref="N32 N43:N46">
    <cfRule type="containsText" dxfId="705" priority="178" operator="containsText" text="Excessivamente elevado">
      <formula>NOT(ISERROR(SEARCH("Excessivamente elevado",N32)))</formula>
    </cfRule>
    <cfRule type="containsText" dxfId="704" priority="180" operator="containsText" text="Válido">
      <formula>NOT(ISERROR(SEARCH("Válido",N32)))</formula>
    </cfRule>
    <cfRule type="containsText" dxfId="703" priority="181" operator="containsText" text="Inexequível">
      <formula>NOT(ISERROR(SEARCH("Inexequível",N32)))</formula>
    </cfRule>
  </conditionalFormatting>
  <conditionalFormatting sqref="N32">
    <cfRule type="containsText" dxfId="702" priority="171" operator="containsText" text="Válido">
      <formula>NOT(ISERROR(SEARCH("Válido",N32)))</formula>
    </cfRule>
    <cfRule type="containsText" dxfId="701" priority="172" operator="containsText" text="Inexequível">
      <formula>NOT(ISERROR(SEARCH("Inexequível",N32)))</formula>
    </cfRule>
    <cfRule type="aboveAverage" dxfId="700" priority="173" aboveAverage="0"/>
    <cfRule type="containsText" dxfId="699" priority="169" operator="containsText" text="Excessivamente elevado">
      <formula>NOT(ISERROR(SEARCH("Excessivamente elevado",N32)))</formula>
    </cfRule>
    <cfRule type="cellIs" dxfId="698" priority="168" operator="greaterThan">
      <formula>"J$25"</formula>
    </cfRule>
  </conditionalFormatting>
  <conditionalFormatting sqref="N37">
    <cfRule type="aboveAverage" dxfId="697" priority="20" aboveAverage="0"/>
    <cfRule type="aboveAverage" dxfId="696" priority="19" aboveAverage="0"/>
    <cfRule type="cellIs" dxfId="695" priority="31" operator="greaterThan">
      <formula>"J&amp;25"</formula>
    </cfRule>
    <cfRule type="containsText" dxfId="694" priority="28" operator="containsText" text="Válido">
      <formula>NOT(ISERROR(SEARCH("Válido",N37)))</formula>
    </cfRule>
    <cfRule type="cellIs" dxfId="693" priority="30" operator="lessThan">
      <formula>"K$25"</formula>
    </cfRule>
    <cfRule type="cellIs" dxfId="692" priority="22" operator="greaterThan">
      <formula>"J$25"</formula>
    </cfRule>
    <cfRule type="containsText" dxfId="691" priority="23" operator="containsText" text="Excessivamente elevado">
      <formula>NOT(ISERROR(SEARCH("Excessivamente elevado",N37)))</formula>
    </cfRule>
    <cfRule type="containsText" dxfId="690" priority="24" operator="containsText" text="Válido">
      <formula>NOT(ISERROR(SEARCH("Válido",N37)))</formula>
    </cfRule>
    <cfRule type="containsText" dxfId="689" priority="25" operator="containsText" text="Inexequível">
      <formula>NOT(ISERROR(SEARCH("Inexequível",N37)))</formula>
    </cfRule>
    <cfRule type="cellIs" dxfId="688" priority="26" operator="greaterThan">
      <formula>"J$25"</formula>
    </cfRule>
    <cfRule type="containsText" dxfId="687" priority="27" operator="containsText" text="Excessivamente elevado">
      <formula>NOT(ISERROR(SEARCH("Excessivamente elevado",N37)))</formula>
    </cfRule>
    <cfRule type="containsText" dxfId="686" priority="29" operator="containsText" text="Inexequível">
      <formula>NOT(ISERROR(SEARCH("Inexequível",N37)))</formula>
    </cfRule>
    <cfRule type="aboveAverage" dxfId="685" priority="21" aboveAverage="0"/>
  </conditionalFormatting>
  <conditionalFormatting sqref="N37:N38">
    <cfRule type="containsText" priority="3" operator="containsText" text="Excessivamente elevado">
      <formula>NOT(ISERROR(SEARCH("Excessivamente elevado",N37)))</formula>
    </cfRule>
  </conditionalFormatting>
  <conditionalFormatting sqref="N38">
    <cfRule type="containsText" dxfId="684" priority="16" operator="containsText" text="Inexequível">
      <formula>NOT(ISERROR(SEARCH("Inexequível",N38)))</formula>
    </cfRule>
    <cfRule type="containsText" dxfId="683" priority="14" operator="containsText" text="Excessivamente elevado">
      <formula>NOT(ISERROR(SEARCH("Excessivamente elevado",N38)))</formula>
    </cfRule>
    <cfRule type="cellIs" dxfId="682" priority="13" operator="greaterThan">
      <formula>"J$25"</formula>
    </cfRule>
    <cfRule type="cellIs" dxfId="681" priority="12" operator="greaterThan">
      <formula>"J&amp;25"</formula>
    </cfRule>
    <cfRule type="cellIs" dxfId="680" priority="11" operator="lessThan">
      <formula>"K$25"</formula>
    </cfRule>
    <cfRule type="aboveAverage" dxfId="679" priority="10" aboveAverage="0"/>
    <cfRule type="containsText" dxfId="678" priority="9" operator="containsText" text="Inexequível">
      <formula>NOT(ISERROR(SEARCH("Inexequível",N38)))</formula>
    </cfRule>
    <cfRule type="containsText" dxfId="677" priority="8" operator="containsText" text="Válido">
      <formula>NOT(ISERROR(SEARCH("Válido",N38)))</formula>
    </cfRule>
    <cfRule type="containsText" dxfId="676" priority="7" operator="containsText" text="Excessivamente elevado">
      <formula>NOT(ISERROR(SEARCH("Excessivamente elevado",N38)))</formula>
    </cfRule>
    <cfRule type="cellIs" dxfId="675" priority="6" operator="greaterThan">
      <formula>"J$25"</formula>
    </cfRule>
    <cfRule type="cellIs" dxfId="674" priority="5" operator="greaterThan">
      <formula>"J&amp;25"</formula>
    </cfRule>
    <cfRule type="cellIs" dxfId="673" priority="4" operator="lessThan">
      <formula>"K$25"</formula>
    </cfRule>
    <cfRule type="containsText" dxfId="672" priority="15" operator="containsText" text="Válido">
      <formula>NOT(ISERROR(SEARCH("Válido",N38)))</formula>
    </cfRule>
    <cfRule type="containsText" dxfId="671" priority="17" operator="containsText" text="Excessivamente elevado">
      <formula>NOT(ISERROR(SEARCH("Excessivamente elevado",N38)))</formula>
    </cfRule>
  </conditionalFormatting>
  <conditionalFormatting sqref="N43">
    <cfRule type="containsText" priority="1" operator="containsText" text="Excessivamente elevado">
      <formula>NOT(ISERROR(SEARCH("Excessivamente elevado",N43)))</formula>
    </cfRule>
  </conditionalFormatting>
  <conditionalFormatting sqref="N43:N44">
    <cfRule type="cellIs" dxfId="670" priority="101" operator="greaterThan">
      <formula>"J$25"</formula>
    </cfRule>
    <cfRule type="cellIs" dxfId="669" priority="100" operator="greaterThan">
      <formula>"J&amp;25"</formula>
    </cfRule>
    <cfRule type="cellIs" dxfId="668" priority="99" operator="lessThan">
      <formula>"K$25"</formula>
    </cfRule>
    <cfRule type="aboveAverage" dxfId="667" priority="98" aboveAverage="0"/>
    <cfRule type="containsText" dxfId="666" priority="97" operator="containsText" text="Inexequível">
      <formula>NOT(ISERROR(SEARCH("Inexequível",N43)))</formula>
    </cfRule>
    <cfRule type="containsText" dxfId="665" priority="96" operator="containsText" text="Válido">
      <formula>NOT(ISERROR(SEARCH("Válido",N43)))</formula>
    </cfRule>
    <cfRule type="containsText" dxfId="664" priority="95" operator="containsText" text="Excessivamente elevado">
      <formula>NOT(ISERROR(SEARCH("Excessivamente elevado",N43)))</formula>
    </cfRule>
  </conditionalFormatting>
  <conditionalFormatting sqref="N45:N46 N50:N52 N56:N58 N60:N63">
    <cfRule type="aboveAverage" dxfId="663" priority="5559" aboveAverage="0"/>
  </conditionalFormatting>
  <conditionalFormatting sqref="N50:N52 N56:N58 N60:N63">
    <cfRule type="containsText" dxfId="662" priority="5556" operator="containsText" text="Excessivamente elevado">
      <formula>NOT(ISERROR(SEARCH("Excessivamente elevado",N50)))</formula>
    </cfRule>
    <cfRule type="containsText" dxfId="661" priority="5557" operator="containsText" text="Válido">
      <formula>NOT(ISERROR(SEARCH("Válido",N50)))</formula>
    </cfRule>
    <cfRule type="containsText" dxfId="660" priority="5558" operator="containsText" text="Inexequível">
      <formula>NOT(ISERROR(SEARCH("Inexequível",N50)))</formula>
    </cfRule>
  </conditionalFormatting>
  <conditionalFormatting sqref="P6:R6">
    <cfRule type="containsText" dxfId="659" priority="192" operator="containsText" text="Excessivamente elevado">
      <formula>NOT(ISERROR(SEARCH("Excessivamente elevado",P6)))</formula>
    </cfRule>
  </conditionalFormatting>
  <hyperlinks>
    <hyperlink ref="E61" r:id="rId1" location="carrinho                           Acesso: 2/6/2023, às 13h09" xr:uid="{408C9F85-F68A-4B44-8F3F-8E7434DA4FF3}"/>
    <hyperlink ref="E44" r:id="rId2" xr:uid="{9F9348FA-8CC8-4638-9697-7DEA0BCCF57C}"/>
    <hyperlink ref="E50" r:id="rId3" display="https://www.produtoscasalimpa.com.br/produto/sabao-ype-180g-azul-multiuso.html?utm_source=Site&amp;utm_medium=GoogleMerchant&amp;utm_campaign=GoogleMerchant&amp;gclid=CjwKCAiAjPyfBhBMEiwAB2CCIuuYiDA81dgkYal2S8M2hlONxWpyl43rXl7ZYk6El47CFebVemPntRoC2tYQAvD_BwE_x000a_Acesso em 01/03/2023" xr:uid="{3D98EECD-9620-4C54-BD5A-A03B153AEEB2}"/>
    <hyperlink ref="E56" r:id="rId4" xr:uid="{D059C312-08FA-40D2-8DD2-9C53BFE3E55C}"/>
    <hyperlink ref="E67" r:id="rId5" xr:uid="{01431ACF-A545-49CB-8F73-54E512F83A72}"/>
    <hyperlink ref="E30" r:id="rId6" display="https://magazinemedica.com.br/produtos/visualiza/sku/13295/?gclid=Cj0KCQjw7aqkBhDPARIsAKGa0oJu13tfD5r5uwr6hYENlBNWJivAIRYL3Ym2DCkLlIoh7UmFysPiVQgaAojmEALw_wcB Acesso: 15/6/2023 às 14h50" xr:uid="{52661C61-48BA-4166-9D32-8C8786644A39}"/>
  </hyperlinks>
  <pageMargins left="0.511811024" right="0.511811024" top="0.78740157499999996" bottom="0.78740157499999996" header="0.31496062000000002" footer="0.31496062000000002"/>
  <pageSetup paperSize="9" orientation="portrait"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24276-8CE9-4A63-9B85-47234356AEA3}">
  <sheetPr>
    <tabColor rgb="FF8EA9DB"/>
  </sheetPr>
  <dimension ref="A1:AG97"/>
  <sheetViews>
    <sheetView showGridLines="0" topLeftCell="A21" zoomScaleNormal="100" workbookViewId="0">
      <selection activeCell="A21" sqref="A21"/>
    </sheetView>
  </sheetViews>
  <sheetFormatPr defaultRowHeight="15" x14ac:dyDescent="0.25"/>
  <cols>
    <col min="1" max="1" width="6.28515625" customWidth="1"/>
    <col min="2" max="2" width="30.5703125" customWidth="1"/>
    <col min="4" max="4" width="9" bestFit="1" customWidth="1"/>
    <col min="5" max="5" width="34.140625" customWidth="1"/>
    <col min="6" max="6" width="13.140625" customWidth="1"/>
    <col min="7" max="7" width="29.28515625" customWidth="1"/>
    <col min="8" max="8" width="8.28515625" customWidth="1"/>
    <col min="9" max="10" width="10.28515625" bestFit="1" customWidth="1"/>
    <col min="11" max="11" width="11.140625" customWidth="1"/>
    <col min="12" max="12" width="10.5703125" customWidth="1"/>
    <col min="13" max="13" width="12.140625" customWidth="1"/>
    <col min="14" max="14" width="7.28515625" customWidth="1"/>
    <col min="15" max="15" width="13.140625" customWidth="1"/>
    <col min="16" max="16" width="12" customWidth="1"/>
    <col min="17" max="17" width="12.42578125" customWidth="1"/>
  </cols>
  <sheetData>
    <row r="1" spans="1:33" ht="20.25" thickBot="1" x14ac:dyDescent="0.35">
      <c r="A1" s="872" t="s">
        <v>22</v>
      </c>
      <c r="B1" s="872"/>
      <c r="C1" s="872"/>
      <c r="D1" s="872"/>
      <c r="E1" s="872"/>
      <c r="F1" s="872"/>
      <c r="G1" s="872"/>
      <c r="H1" s="872"/>
      <c r="I1" s="872"/>
      <c r="J1" s="872"/>
      <c r="K1" s="872"/>
      <c r="L1" s="872"/>
      <c r="M1" s="872"/>
      <c r="N1" s="872"/>
      <c r="O1" s="872"/>
      <c r="P1" s="872"/>
      <c r="V1" s="112" t="s">
        <v>0</v>
      </c>
      <c r="W1" s="113"/>
      <c r="X1" s="113"/>
      <c r="Y1" s="113"/>
      <c r="Z1" s="113"/>
      <c r="AA1" s="113"/>
      <c r="AB1" s="113" t="s">
        <v>1</v>
      </c>
      <c r="AC1" s="113" t="s">
        <v>1</v>
      </c>
      <c r="AD1" s="113" t="s">
        <v>1</v>
      </c>
      <c r="AE1" s="113" t="s">
        <v>1</v>
      </c>
      <c r="AF1" s="113" t="s">
        <v>1</v>
      </c>
      <c r="AG1" s="128" t="s">
        <v>1</v>
      </c>
    </row>
    <row r="2" spans="1:33" ht="21" thickTop="1" thickBot="1" x14ac:dyDescent="0.35">
      <c r="A2" s="77"/>
      <c r="B2" s="77"/>
      <c r="C2" s="77"/>
      <c r="D2" s="77"/>
      <c r="E2" s="77"/>
      <c r="F2" s="77"/>
      <c r="G2" s="77"/>
      <c r="H2" s="77"/>
      <c r="I2" s="77"/>
      <c r="J2" s="77"/>
      <c r="K2" s="77"/>
      <c r="L2" s="77"/>
      <c r="M2" s="86"/>
      <c r="N2" s="77"/>
      <c r="O2" s="77"/>
      <c r="P2" s="77"/>
      <c r="V2" s="116" t="s">
        <v>1</v>
      </c>
      <c r="W2" s="107" t="s">
        <v>1</v>
      </c>
      <c r="X2" s="107" t="s">
        <v>1</v>
      </c>
      <c r="Y2" s="107" t="s">
        <v>1</v>
      </c>
      <c r="Z2" s="107" t="s">
        <v>1</v>
      </c>
      <c r="AA2" s="107" t="s">
        <v>1</v>
      </c>
      <c r="AB2" s="107" t="s">
        <v>1</v>
      </c>
      <c r="AC2" s="107" t="s">
        <v>1</v>
      </c>
      <c r="AD2" s="107" t="s">
        <v>1</v>
      </c>
      <c r="AE2" s="107" t="s">
        <v>1</v>
      </c>
      <c r="AF2" s="107" t="s">
        <v>1</v>
      </c>
      <c r="AG2" s="129" t="s">
        <v>1</v>
      </c>
    </row>
    <row r="3" spans="1:33" ht="19.5" thickBot="1" x14ac:dyDescent="0.35">
      <c r="A3" s="79" t="s">
        <v>27</v>
      </c>
      <c r="B3" s="80"/>
      <c r="C3" s="80"/>
      <c r="D3" s="81"/>
      <c r="E3" s="82"/>
      <c r="F3" s="78"/>
      <c r="G3" s="78"/>
      <c r="H3" s="78"/>
      <c r="I3" s="78"/>
      <c r="J3" s="78"/>
      <c r="K3" s="78"/>
      <c r="L3" s="78"/>
      <c r="M3" s="87"/>
      <c r="N3" s="78"/>
      <c r="O3" s="78"/>
      <c r="P3" s="78"/>
      <c r="V3" s="122" t="s">
        <v>2</v>
      </c>
      <c r="W3" s="119"/>
      <c r="X3" s="119"/>
      <c r="Y3" s="119"/>
      <c r="Z3" s="119"/>
      <c r="AA3" s="119"/>
      <c r="AB3" s="119"/>
      <c r="AC3" s="119"/>
      <c r="AD3" s="119"/>
      <c r="AE3" s="118" t="s">
        <v>1</v>
      </c>
      <c r="AF3" s="119" t="s">
        <v>3</v>
      </c>
      <c r="AG3" s="130"/>
    </row>
    <row r="4" spans="1:33" ht="19.5" thickTop="1" x14ac:dyDescent="0.3">
      <c r="A4" s="78"/>
      <c r="B4" s="78"/>
      <c r="C4" s="78"/>
      <c r="D4" s="78"/>
      <c r="E4" s="78"/>
      <c r="F4" s="78"/>
      <c r="G4" s="78"/>
      <c r="H4" s="78"/>
      <c r="I4" s="78"/>
      <c r="J4" s="78"/>
      <c r="K4" s="78"/>
      <c r="L4" s="78"/>
      <c r="M4" s="87"/>
      <c r="N4" s="78"/>
      <c r="O4" s="78"/>
      <c r="P4" s="78"/>
      <c r="V4" s="121" t="s">
        <v>4</v>
      </c>
      <c r="W4" s="118" t="s">
        <v>5</v>
      </c>
      <c r="X4" s="118"/>
      <c r="Y4" s="118"/>
      <c r="Z4" s="118" t="s">
        <v>1</v>
      </c>
      <c r="AA4" s="118" t="s">
        <v>1</v>
      </c>
      <c r="AB4" s="118" t="s">
        <v>1</v>
      </c>
      <c r="AC4" s="118" t="s">
        <v>1</v>
      </c>
      <c r="AD4" s="118" t="s">
        <v>1</v>
      </c>
      <c r="AE4" s="118" t="s">
        <v>1</v>
      </c>
      <c r="AF4" s="109" t="s">
        <v>6</v>
      </c>
      <c r="AG4" s="120" t="s">
        <v>1</v>
      </c>
    </row>
    <row r="5" spans="1:33" ht="15.75" thickBot="1" x14ac:dyDescent="0.3">
      <c r="A5" s="76"/>
      <c r="D5" s="20"/>
      <c r="E5" s="13"/>
      <c r="F5" s="13"/>
      <c r="G5" s="13"/>
      <c r="H5" s="13"/>
      <c r="I5" s="13"/>
      <c r="J5" s="13"/>
      <c r="K5" s="13"/>
      <c r="L5" s="13"/>
      <c r="M5" s="58"/>
      <c r="N5" s="13"/>
      <c r="O5" s="13"/>
      <c r="V5" s="121" t="s">
        <v>8</v>
      </c>
      <c r="W5" s="118" t="s">
        <v>9</v>
      </c>
      <c r="X5" s="118"/>
      <c r="Y5" s="118"/>
      <c r="Z5" s="118"/>
      <c r="AA5" s="118" t="s">
        <v>1</v>
      </c>
      <c r="AB5" s="118" t="s">
        <v>1</v>
      </c>
      <c r="AC5" s="118" t="s">
        <v>1</v>
      </c>
      <c r="AD5" s="118" t="s">
        <v>1</v>
      </c>
      <c r="AE5" s="118" t="s">
        <v>1</v>
      </c>
      <c r="AF5" s="110" t="s">
        <v>6</v>
      </c>
      <c r="AG5" s="120" t="s">
        <v>1</v>
      </c>
    </row>
    <row r="6" spans="1:33" ht="15.75" thickBot="1" x14ac:dyDescent="0.3">
      <c r="A6" s="44" t="s">
        <v>264</v>
      </c>
      <c r="B6" s="45"/>
      <c r="C6" s="46"/>
      <c r="D6" s="44" t="s">
        <v>265</v>
      </c>
      <c r="E6" s="47"/>
      <c r="F6" s="44" t="s">
        <v>266</v>
      </c>
      <c r="G6" s="47"/>
      <c r="H6" s="216"/>
      <c r="J6" s="60"/>
      <c r="K6" s="62" t="s">
        <v>32</v>
      </c>
      <c r="L6" s="63"/>
      <c r="M6" s="63"/>
      <c r="N6" s="64"/>
      <c r="O6" s="64"/>
      <c r="P6" s="64"/>
      <c r="Q6" s="64"/>
      <c r="R6" s="64"/>
      <c r="S6" s="64"/>
      <c r="V6" s="121" t="s">
        <v>11</v>
      </c>
      <c r="W6" s="118" t="s">
        <v>12</v>
      </c>
      <c r="X6" s="118"/>
      <c r="Y6" s="118"/>
      <c r="Z6" s="118" t="s">
        <v>1</v>
      </c>
      <c r="AA6" s="118" t="s">
        <v>1</v>
      </c>
      <c r="AB6" s="118" t="s">
        <v>1</v>
      </c>
      <c r="AC6" s="118" t="s">
        <v>1</v>
      </c>
      <c r="AD6" s="118" t="s">
        <v>1</v>
      </c>
      <c r="AE6" s="118" t="s">
        <v>1</v>
      </c>
      <c r="AF6" s="110" t="s">
        <v>6</v>
      </c>
      <c r="AG6" s="120" t="s">
        <v>1</v>
      </c>
    </row>
    <row r="7" spans="1:33" ht="15.75" thickTop="1" x14ac:dyDescent="0.25">
      <c r="A7" s="28" t="s">
        <v>49</v>
      </c>
      <c r="B7" s="28"/>
      <c r="C7" s="32">
        <f>AVERAGE(I38:I42)</f>
        <v>10.736000000000001</v>
      </c>
      <c r="D7" s="48" t="s">
        <v>49</v>
      </c>
      <c r="E7" s="49">
        <f>AVERAGE(I44:I47)</f>
        <v>18.392499999999998</v>
      </c>
      <c r="F7" s="48" t="s">
        <v>49</v>
      </c>
      <c r="G7" s="49">
        <f>AVERAGE(I50:I54)</f>
        <v>19.559999999999999</v>
      </c>
      <c r="H7" s="48"/>
      <c r="I7" s="32"/>
      <c r="J7" s="28"/>
      <c r="K7" s="65">
        <v>0.25</v>
      </c>
      <c r="L7" s="996" t="s">
        <v>38</v>
      </c>
      <c r="M7" s="996"/>
      <c r="N7" s="996"/>
      <c r="O7" s="996"/>
      <c r="P7" s="996"/>
      <c r="Q7" s="996"/>
      <c r="R7" s="996"/>
      <c r="S7" s="996"/>
      <c r="V7" s="121" t="s">
        <v>14</v>
      </c>
      <c r="W7" s="118" t="s">
        <v>15</v>
      </c>
      <c r="X7" s="118"/>
      <c r="Y7" s="118"/>
      <c r="Z7" s="118" t="s">
        <v>1</v>
      </c>
      <c r="AA7" s="118" t="s">
        <v>1</v>
      </c>
      <c r="AB7" s="118" t="s">
        <v>1</v>
      </c>
      <c r="AC7" s="118" t="s">
        <v>1</v>
      </c>
      <c r="AD7" s="118" t="s">
        <v>1</v>
      </c>
      <c r="AE7" s="118" t="s">
        <v>1</v>
      </c>
      <c r="AF7" s="110" t="s">
        <v>6</v>
      </c>
      <c r="AG7" s="120" t="s">
        <v>1</v>
      </c>
    </row>
    <row r="8" spans="1:33" x14ac:dyDescent="0.25">
      <c r="A8" s="28" t="s">
        <v>42</v>
      </c>
      <c r="B8" s="28"/>
      <c r="C8" s="32">
        <f>_xlfn.STDEV.S(I38:I42)</f>
        <v>1.1387844396548454</v>
      </c>
      <c r="D8" s="48" t="s">
        <v>42</v>
      </c>
      <c r="E8" s="49">
        <f>_xlfn.STDEV.S(I44:I47)</f>
        <v>1.2698129783554735</v>
      </c>
      <c r="F8" s="48" t="s">
        <v>42</v>
      </c>
      <c r="G8" s="49">
        <f>_xlfn.STDEV.S(I50:I54)</f>
        <v>3.3756554919007908</v>
      </c>
      <c r="H8" s="48"/>
      <c r="I8" s="32"/>
      <c r="J8" s="28"/>
      <c r="K8" s="66">
        <v>0.75</v>
      </c>
      <c r="L8" s="67" t="s">
        <v>40</v>
      </c>
      <c r="M8" s="67"/>
      <c r="N8" s="67"/>
      <c r="O8" s="67"/>
      <c r="P8" s="67"/>
      <c r="Q8" s="67"/>
      <c r="R8" s="67"/>
      <c r="S8" s="68"/>
      <c r="V8" s="121" t="s">
        <v>17</v>
      </c>
      <c r="W8" s="118" t="s">
        <v>18</v>
      </c>
      <c r="X8" s="118"/>
      <c r="Y8" s="118"/>
      <c r="Z8" s="118"/>
      <c r="AA8" s="118"/>
      <c r="AB8" s="118" t="s">
        <v>1</v>
      </c>
      <c r="AC8" s="118" t="s">
        <v>1</v>
      </c>
      <c r="AD8" s="118" t="s">
        <v>1</v>
      </c>
      <c r="AE8" s="118" t="s">
        <v>1</v>
      </c>
      <c r="AF8" s="110" t="s">
        <v>19</v>
      </c>
      <c r="AG8" s="120" t="s">
        <v>1</v>
      </c>
    </row>
    <row r="9" spans="1:33" x14ac:dyDescent="0.25">
      <c r="A9" s="28" t="s">
        <v>44</v>
      </c>
      <c r="B9" s="28"/>
      <c r="C9" s="33">
        <f>(C8/C7)*100</f>
        <v>10.607157597381198</v>
      </c>
      <c r="D9" s="48" t="s">
        <v>44</v>
      </c>
      <c r="E9" s="50">
        <f>(E8/E7)*100</f>
        <v>6.9039716099250974</v>
      </c>
      <c r="F9" s="48" t="s">
        <v>44</v>
      </c>
      <c r="G9" s="50">
        <f>(G8/G7)*100</f>
        <v>17.257952412580732</v>
      </c>
      <c r="H9" s="48"/>
      <c r="I9" s="33"/>
      <c r="J9" s="28"/>
      <c r="K9" s="69"/>
      <c r="L9" s="13"/>
      <c r="M9" s="13"/>
      <c r="S9" s="70"/>
      <c r="V9" s="121" t="s">
        <v>20</v>
      </c>
      <c r="W9" s="118" t="s">
        <v>21</v>
      </c>
      <c r="X9" s="118"/>
      <c r="Y9" s="118"/>
      <c r="Z9" s="118"/>
      <c r="AA9" s="118"/>
      <c r="AB9" s="118" t="s">
        <v>1</v>
      </c>
      <c r="AC9" s="118" t="s">
        <v>1</v>
      </c>
      <c r="AD9" s="118" t="s">
        <v>1</v>
      </c>
      <c r="AE9" s="118" t="s">
        <v>1</v>
      </c>
      <c r="AF9" s="110" t="s">
        <v>19</v>
      </c>
      <c r="AG9" s="120" t="s">
        <v>1</v>
      </c>
    </row>
    <row r="10" spans="1:33" x14ac:dyDescent="0.25">
      <c r="A10" s="28" t="s">
        <v>47</v>
      </c>
      <c r="B10" s="28"/>
      <c r="C10" s="51" t="str">
        <f>IF(C9&gt;25,"Mediana","Média")</f>
        <v>Média</v>
      </c>
      <c r="D10" s="48" t="s">
        <v>47</v>
      </c>
      <c r="E10" s="52" t="str">
        <f>IF(E9&gt;25,"Mediana","Média")</f>
        <v>Média</v>
      </c>
      <c r="F10" s="48" t="s">
        <v>47</v>
      </c>
      <c r="G10" s="51" t="str">
        <f>IF(G9&gt;25,"Mediana","Média")</f>
        <v>Média</v>
      </c>
      <c r="H10" s="48"/>
      <c r="I10" s="209"/>
      <c r="J10" s="28"/>
      <c r="K10" s="13"/>
      <c r="L10" s="13"/>
      <c r="M10" s="88" t="s">
        <v>45</v>
      </c>
      <c r="N10" s="72"/>
      <c r="O10" s="73"/>
      <c r="P10" s="74"/>
      <c r="Q10" s="74"/>
      <c r="R10" s="74"/>
      <c r="S10" s="74"/>
      <c r="V10" s="121" t="s">
        <v>23</v>
      </c>
      <c r="W10" s="118" t="s">
        <v>24</v>
      </c>
      <c r="X10" s="118"/>
      <c r="Y10" s="118"/>
      <c r="Z10" s="118"/>
      <c r="AA10" s="118"/>
      <c r="AB10" s="118"/>
      <c r="AC10" s="118" t="s">
        <v>1</v>
      </c>
      <c r="AD10" s="118" t="s">
        <v>1</v>
      </c>
      <c r="AE10" s="118" t="s">
        <v>1</v>
      </c>
      <c r="AF10" s="110" t="s">
        <v>6</v>
      </c>
      <c r="AG10" s="120"/>
    </row>
    <row r="11" spans="1:33" x14ac:dyDescent="0.25">
      <c r="A11" s="28" t="s">
        <v>51</v>
      </c>
      <c r="B11" s="28"/>
      <c r="C11" s="32">
        <f>MIN(I38:I42)</f>
        <v>9.68</v>
      </c>
      <c r="D11" s="48" t="s">
        <v>51</v>
      </c>
      <c r="E11" s="49">
        <f>MIN(I43:I47)</f>
        <v>10.07</v>
      </c>
      <c r="F11" s="48" t="s">
        <v>51</v>
      </c>
      <c r="G11" s="49">
        <f>MIN(I49:I55)</f>
        <v>14.81</v>
      </c>
      <c r="H11" s="48"/>
      <c r="I11" s="32"/>
      <c r="J11" s="28"/>
      <c r="K11" s="13"/>
      <c r="L11" s="13"/>
      <c r="M11" s="73"/>
      <c r="N11" s="73"/>
      <c r="O11" s="73"/>
      <c r="P11" s="74"/>
      <c r="Q11" s="74"/>
      <c r="R11" s="74"/>
      <c r="S11" s="74"/>
      <c r="V11" s="121" t="s">
        <v>25</v>
      </c>
      <c r="W11" s="118" t="s">
        <v>26</v>
      </c>
      <c r="X11" s="118"/>
      <c r="Y11" s="118"/>
      <c r="Z11" s="118" t="s">
        <v>1</v>
      </c>
      <c r="AA11" s="118" t="s">
        <v>1</v>
      </c>
      <c r="AB11" s="118" t="s">
        <v>1</v>
      </c>
      <c r="AC11" s="118" t="s">
        <v>1</v>
      </c>
      <c r="AD11" s="118" t="s">
        <v>1</v>
      </c>
      <c r="AE11" s="118" t="s">
        <v>1</v>
      </c>
      <c r="AF11" s="110" t="s">
        <v>6</v>
      </c>
      <c r="AG11" s="120" t="s">
        <v>1</v>
      </c>
    </row>
    <row r="12" spans="1:33" ht="15.75" thickBot="1" x14ac:dyDescent="0.3">
      <c r="D12" s="55"/>
      <c r="E12" s="57"/>
      <c r="F12" s="55"/>
      <c r="G12" s="57"/>
      <c r="H12" s="59"/>
      <c r="K12" s="13"/>
      <c r="L12" s="13"/>
      <c r="M12" s="75">
        <v>0.25</v>
      </c>
      <c r="N12" s="73" t="s">
        <v>48</v>
      </c>
      <c r="O12" s="73" t="s">
        <v>49</v>
      </c>
      <c r="P12" s="74"/>
      <c r="Q12" s="74"/>
      <c r="R12" s="74"/>
      <c r="S12" s="74"/>
      <c r="V12" s="121" t="s">
        <v>28</v>
      </c>
      <c r="W12" s="118" t="s">
        <v>29</v>
      </c>
      <c r="X12" s="118"/>
      <c r="Y12" s="118"/>
      <c r="Z12" s="118"/>
      <c r="AA12" s="118"/>
      <c r="AB12" s="118"/>
      <c r="AC12" s="118"/>
      <c r="AD12" s="118"/>
      <c r="AE12" s="118" t="s">
        <v>1</v>
      </c>
      <c r="AF12" s="110" t="s">
        <v>19</v>
      </c>
      <c r="AG12" s="120" t="s">
        <v>1</v>
      </c>
    </row>
    <row r="13" spans="1:33" x14ac:dyDescent="0.25">
      <c r="A13" s="44" t="s">
        <v>267</v>
      </c>
      <c r="B13" s="45"/>
      <c r="C13" s="47"/>
      <c r="D13" s="54" t="s">
        <v>268</v>
      </c>
      <c r="E13" s="53"/>
      <c r="F13" s="44" t="s">
        <v>269</v>
      </c>
      <c r="G13" s="47"/>
      <c r="H13" s="210"/>
      <c r="J13" s="60"/>
      <c r="K13" s="13"/>
      <c r="L13" s="13"/>
      <c r="M13" s="73"/>
      <c r="N13" s="73" t="s">
        <v>52</v>
      </c>
      <c r="O13" s="73" t="s">
        <v>53</v>
      </c>
      <c r="P13" s="74"/>
      <c r="Q13" s="74"/>
      <c r="R13" s="74"/>
      <c r="S13" s="74"/>
      <c r="V13" s="121" t="s">
        <v>30</v>
      </c>
      <c r="W13" s="118" t="s">
        <v>31</v>
      </c>
      <c r="X13" s="118"/>
      <c r="Y13" s="118"/>
      <c r="Z13" s="118"/>
      <c r="AA13" s="118"/>
      <c r="AB13" s="118"/>
      <c r="AC13" s="118"/>
      <c r="AD13" s="118"/>
      <c r="AE13" s="118" t="s">
        <v>1</v>
      </c>
      <c r="AF13" s="110" t="s">
        <v>6</v>
      </c>
      <c r="AG13" s="120" t="s">
        <v>1</v>
      </c>
    </row>
    <row r="14" spans="1:33" x14ac:dyDescent="0.25">
      <c r="A14" s="48" t="s">
        <v>49</v>
      </c>
      <c r="B14" s="28"/>
      <c r="C14" s="49">
        <f>AVERAGE(I56:I59)</f>
        <v>8.9049999999999994</v>
      </c>
      <c r="D14" s="48" t="s">
        <v>49</v>
      </c>
      <c r="E14" s="49">
        <f>AVERAGE(I60:I63)</f>
        <v>25.017499999999998</v>
      </c>
      <c r="F14" s="48" t="s">
        <v>49</v>
      </c>
      <c r="G14" s="49">
        <f>AVERAGE(I66:I69)</f>
        <v>52.269999999999996</v>
      </c>
      <c r="H14" s="28"/>
      <c r="I14" s="32"/>
      <c r="J14" s="28"/>
      <c r="K14" s="13"/>
      <c r="L14" s="13"/>
      <c r="M14" s="73"/>
      <c r="N14" s="73"/>
      <c r="O14" s="73"/>
      <c r="P14" s="74"/>
      <c r="Q14" s="74"/>
      <c r="R14" s="74"/>
      <c r="S14" s="74"/>
      <c r="V14" s="127" t="s">
        <v>33</v>
      </c>
      <c r="W14" s="997" t="s">
        <v>34</v>
      </c>
      <c r="X14" s="997"/>
      <c r="Y14" s="997"/>
      <c r="Z14" s="997"/>
      <c r="AA14" s="997"/>
      <c r="AB14" s="997"/>
      <c r="AC14" s="997"/>
      <c r="AD14" s="997"/>
      <c r="AE14" s="998"/>
      <c r="AF14" s="110" t="s">
        <v>19</v>
      </c>
      <c r="AG14" s="120" t="s">
        <v>1</v>
      </c>
    </row>
    <row r="15" spans="1:33" x14ac:dyDescent="0.25">
      <c r="A15" s="48" t="s">
        <v>42</v>
      </c>
      <c r="B15" s="28"/>
      <c r="C15" s="32">
        <f>_xlfn.STDEV.S(I56:I59)</f>
        <v>1.7533301647626653</v>
      </c>
      <c r="D15" s="48" t="s">
        <v>42</v>
      </c>
      <c r="E15" s="49">
        <f>_xlfn.STDEV.S(I60:I63)</f>
        <v>4.4394171914790919</v>
      </c>
      <c r="F15" s="48" t="s">
        <v>42</v>
      </c>
      <c r="G15" s="49">
        <f>_xlfn.STDEV.S(I66:I69)</f>
        <v>3.874007399752009</v>
      </c>
      <c r="H15" s="28"/>
      <c r="I15" s="32"/>
      <c r="J15" s="28"/>
      <c r="K15" s="13"/>
      <c r="L15" s="13"/>
      <c r="M15" s="13"/>
      <c r="N15" s="83"/>
      <c r="O15" s="83"/>
      <c r="P15" s="74"/>
      <c r="Q15" s="74"/>
      <c r="R15" s="74"/>
      <c r="S15" s="74"/>
      <c r="V15" s="122" t="s">
        <v>1</v>
      </c>
      <c r="W15" s="133"/>
      <c r="X15" s="133"/>
      <c r="Y15" s="133"/>
      <c r="Z15" s="133"/>
      <c r="AA15" s="133"/>
      <c r="AB15" s="133"/>
      <c r="AC15" s="133"/>
      <c r="AD15" s="133"/>
      <c r="AE15" s="133"/>
      <c r="AF15" s="118" t="s">
        <v>1</v>
      </c>
      <c r="AG15" s="120" t="s">
        <v>1</v>
      </c>
    </row>
    <row r="16" spans="1:33" x14ac:dyDescent="0.25">
      <c r="A16" s="48" t="s">
        <v>44</v>
      </c>
      <c r="B16" s="28"/>
      <c r="C16" s="50">
        <f>(C15/C14)*100</f>
        <v>19.689277538042287</v>
      </c>
      <c r="D16" s="48" t="s">
        <v>44</v>
      </c>
      <c r="E16" s="50">
        <f>(E15/E14)*100</f>
        <v>17.745247092951303</v>
      </c>
      <c r="F16" s="48" t="s">
        <v>44</v>
      </c>
      <c r="G16" s="50">
        <f>(G15/G14)*100</f>
        <v>7.4115312794184218</v>
      </c>
      <c r="H16" s="28"/>
      <c r="I16" s="33"/>
      <c r="J16" s="28"/>
      <c r="K16" s="13"/>
      <c r="L16" s="13"/>
      <c r="M16" s="83"/>
      <c r="N16" s="83"/>
      <c r="O16" s="83"/>
      <c r="P16" s="74"/>
      <c r="Q16" s="74"/>
      <c r="R16" s="74"/>
      <c r="S16" s="74"/>
      <c r="V16" s="122" t="s">
        <v>41</v>
      </c>
      <c r="W16" s="119"/>
      <c r="X16" s="119"/>
      <c r="Y16" s="118" t="s">
        <v>1</v>
      </c>
      <c r="Z16" s="118" t="s">
        <v>1</v>
      </c>
      <c r="AA16" s="118" t="s">
        <v>1</v>
      </c>
      <c r="AB16" s="118" t="s">
        <v>1</v>
      </c>
      <c r="AC16" s="118" t="s">
        <v>1</v>
      </c>
      <c r="AD16" s="118" t="s">
        <v>1</v>
      </c>
      <c r="AE16" s="118" t="s">
        <v>1</v>
      </c>
      <c r="AF16" s="118" t="s">
        <v>1</v>
      </c>
      <c r="AG16" s="120" t="s">
        <v>1</v>
      </c>
    </row>
    <row r="17" spans="1:33" x14ac:dyDescent="0.25">
      <c r="A17" s="48" t="s">
        <v>47</v>
      </c>
      <c r="B17" s="28"/>
      <c r="C17" s="51" t="str">
        <f>IF(C16&gt;25,"Mediana","Média")</f>
        <v>Média</v>
      </c>
      <c r="D17" s="48" t="s">
        <v>47</v>
      </c>
      <c r="E17" s="52" t="str">
        <f>IF(E16&gt;25,"Mediana","Média")</f>
        <v>Média</v>
      </c>
      <c r="F17" s="48" t="s">
        <v>47</v>
      </c>
      <c r="G17" s="51" t="str">
        <f>IF(G16&gt;25,"Mediana","Média")</f>
        <v>Média</v>
      </c>
      <c r="H17" s="28"/>
      <c r="I17" s="209"/>
      <c r="J17" s="28"/>
      <c r="K17" s="13"/>
      <c r="L17" s="13"/>
      <c r="M17" s="83"/>
      <c r="N17" s="83"/>
      <c r="O17" s="83"/>
      <c r="P17" s="74"/>
      <c r="Q17" s="74"/>
      <c r="R17" s="74"/>
      <c r="S17" s="74"/>
      <c r="V17" s="123" t="s">
        <v>43</v>
      </c>
      <c r="W17" s="118"/>
      <c r="X17" s="118"/>
      <c r="Y17" s="118"/>
      <c r="Z17" s="118"/>
      <c r="AA17" s="118"/>
      <c r="AB17" s="118"/>
      <c r="AC17" s="118"/>
      <c r="AD17" s="118"/>
      <c r="AE17" s="118" t="s">
        <v>1</v>
      </c>
      <c r="AF17" s="118" t="s">
        <v>1</v>
      </c>
      <c r="AG17" s="120" t="s">
        <v>1</v>
      </c>
    </row>
    <row r="18" spans="1:33" ht="15.75" thickBot="1" x14ac:dyDescent="0.3">
      <c r="A18" s="48" t="s">
        <v>51</v>
      </c>
      <c r="B18" s="28"/>
      <c r="C18" s="49">
        <f>MIN(I56:I59)</f>
        <v>6.76</v>
      </c>
      <c r="D18" s="48" t="s">
        <v>51</v>
      </c>
      <c r="E18" s="49">
        <f>MIN(I60:I62)</f>
        <v>22.04</v>
      </c>
      <c r="F18" s="48" t="s">
        <v>51</v>
      </c>
      <c r="G18" s="49">
        <f>MIN(I66:I69)</f>
        <v>48.75</v>
      </c>
      <c r="H18" s="28"/>
      <c r="I18" s="32"/>
      <c r="J18" s="28"/>
      <c r="K18" s="13"/>
      <c r="L18" s="13"/>
      <c r="M18" s="83"/>
      <c r="N18" s="83"/>
      <c r="O18" s="83"/>
      <c r="P18" s="74"/>
      <c r="Q18" s="74"/>
      <c r="R18" s="74"/>
      <c r="S18" s="74"/>
      <c r="V18" s="123" t="s">
        <v>46</v>
      </c>
      <c r="W18" s="118"/>
      <c r="X18" s="118"/>
      <c r="Y18" s="118"/>
      <c r="Z18" s="118"/>
      <c r="AA18" s="118"/>
      <c r="AB18" s="118"/>
      <c r="AC18" s="118"/>
      <c r="AD18" s="118"/>
      <c r="AE18" s="118" t="s">
        <v>1</v>
      </c>
      <c r="AF18" s="118" t="s">
        <v>1</v>
      </c>
      <c r="AG18" s="120" t="s">
        <v>1</v>
      </c>
    </row>
    <row r="19" spans="1:33" ht="0.6" customHeight="1" thickBot="1" x14ac:dyDescent="0.3">
      <c r="A19" s="55"/>
      <c r="B19" s="56"/>
      <c r="C19" s="57"/>
      <c r="D19" s="55"/>
      <c r="E19" s="57"/>
      <c r="F19" s="55"/>
      <c r="G19" s="57"/>
      <c r="K19" s="13"/>
      <c r="L19" s="13"/>
      <c r="M19" s="83"/>
      <c r="N19" s="83"/>
      <c r="O19" s="83"/>
      <c r="P19" s="74"/>
      <c r="Q19" s="74"/>
      <c r="R19" s="74"/>
      <c r="S19" s="74"/>
      <c r="V19" s="999" t="s">
        <v>50</v>
      </c>
      <c r="W19" s="1000"/>
      <c r="X19" s="1000"/>
      <c r="Y19" s="1000"/>
      <c r="Z19" s="1000"/>
      <c r="AA19" s="1000"/>
      <c r="AB19" s="1000"/>
      <c r="AC19" s="1000"/>
      <c r="AD19" s="1000"/>
      <c r="AE19" s="1000"/>
      <c r="AF19" s="1000"/>
      <c r="AG19" s="131"/>
    </row>
    <row r="20" spans="1:33" x14ac:dyDescent="0.25">
      <c r="A20" s="44" t="s">
        <v>270</v>
      </c>
      <c r="B20" s="45"/>
      <c r="C20" s="46"/>
      <c r="D20" s="44" t="s">
        <v>271</v>
      </c>
      <c r="E20" s="47"/>
      <c r="F20" s="44" t="s">
        <v>272</v>
      </c>
      <c r="G20" s="47"/>
      <c r="K20" s="13"/>
      <c r="L20" s="13"/>
      <c r="M20" s="83"/>
      <c r="N20" s="83"/>
      <c r="O20" s="83"/>
      <c r="P20" s="74"/>
      <c r="Q20" s="74"/>
      <c r="R20" s="74"/>
      <c r="S20" s="74"/>
      <c r="V20" s="744"/>
      <c r="W20" s="744"/>
      <c r="X20" s="744"/>
      <c r="Y20" s="744"/>
      <c r="Z20" s="744"/>
      <c r="AA20" s="744"/>
      <c r="AB20" s="744"/>
      <c r="AC20" s="744"/>
      <c r="AD20" s="744"/>
      <c r="AE20" s="744"/>
      <c r="AF20" s="744"/>
      <c r="AG20" s="745"/>
    </row>
    <row r="21" spans="1:33" x14ac:dyDescent="0.25">
      <c r="A21" s="28" t="s">
        <v>49</v>
      </c>
      <c r="B21" s="28"/>
      <c r="C21" s="32">
        <f>AVERAGE(I71:I74)</f>
        <v>8.3674999999999997</v>
      </c>
      <c r="D21" s="48" t="s">
        <v>49</v>
      </c>
      <c r="E21" s="49">
        <f>AVERAGE(I77:I79)</f>
        <v>13.51</v>
      </c>
      <c r="F21" s="48" t="s">
        <v>49</v>
      </c>
      <c r="G21" s="49">
        <f>AVERAGE(I81:I85)</f>
        <v>21.04</v>
      </c>
      <c r="K21" s="13"/>
      <c r="L21" s="13"/>
      <c r="M21" s="83"/>
      <c r="N21" s="83"/>
      <c r="O21" s="83"/>
      <c r="P21" s="74"/>
      <c r="Q21" s="74"/>
      <c r="R21" s="74"/>
      <c r="S21" s="74"/>
      <c r="V21" s="744"/>
      <c r="W21" s="744"/>
      <c r="X21" s="744"/>
      <c r="Y21" s="744"/>
      <c r="Z21" s="744"/>
      <c r="AA21" s="744"/>
      <c r="AB21" s="744"/>
      <c r="AC21" s="744"/>
      <c r="AD21" s="744"/>
      <c r="AE21" s="744"/>
      <c r="AF21" s="744"/>
      <c r="AG21" s="745"/>
    </row>
    <row r="22" spans="1:33" x14ac:dyDescent="0.25">
      <c r="A22" s="28" t="s">
        <v>42</v>
      </c>
      <c r="B22" s="28"/>
      <c r="C22" s="32">
        <f>_xlfn.STDEV.S(I71:I74)</f>
        <v>1.5876056395297533</v>
      </c>
      <c r="D22" s="48" t="s">
        <v>42</v>
      </c>
      <c r="E22" s="49">
        <f>_xlfn.STDEV.S(I77:I79)</f>
        <v>2.2896069531690495</v>
      </c>
      <c r="F22" s="48" t="s">
        <v>42</v>
      </c>
      <c r="G22" s="49">
        <f>_xlfn.STDEV.S(I81:I85)</f>
        <v>3.8436245914500953</v>
      </c>
      <c r="K22" s="13"/>
      <c r="L22" s="13"/>
      <c r="M22" s="83"/>
      <c r="N22" s="83"/>
      <c r="O22" s="83"/>
      <c r="P22" s="74"/>
      <c r="Q22" s="74"/>
      <c r="R22" s="74"/>
      <c r="S22" s="74"/>
      <c r="V22" s="744"/>
      <c r="W22" s="744"/>
      <c r="X22" s="744"/>
      <c r="Y22" s="744"/>
      <c r="Z22" s="744"/>
      <c r="AA22" s="744"/>
      <c r="AB22" s="744"/>
      <c r="AC22" s="744"/>
      <c r="AD22" s="744"/>
      <c r="AE22" s="744"/>
      <c r="AF22" s="744"/>
      <c r="AG22" s="745"/>
    </row>
    <row r="23" spans="1:33" x14ac:dyDescent="0.25">
      <c r="A23" s="28" t="s">
        <v>44</v>
      </c>
      <c r="B23" s="28"/>
      <c r="C23" s="33">
        <f>(C22/C21)*100</f>
        <v>18.973476421030814</v>
      </c>
      <c r="D23" s="48" t="s">
        <v>44</v>
      </c>
      <c r="E23" s="50">
        <f>(E22/E21)*100</f>
        <v>16.947497802879717</v>
      </c>
      <c r="F23" s="48" t="s">
        <v>44</v>
      </c>
      <c r="G23" s="50">
        <f>(G22/G21)*100</f>
        <v>18.268177716017565</v>
      </c>
      <c r="K23" s="13"/>
      <c r="L23" s="13"/>
      <c r="M23" s="83"/>
      <c r="N23" s="83"/>
      <c r="O23" s="83"/>
      <c r="P23" s="74"/>
      <c r="Q23" s="74"/>
      <c r="R23" s="74"/>
      <c r="S23" s="74"/>
      <c r="V23" s="744"/>
      <c r="W23" s="744"/>
      <c r="X23" s="744"/>
      <c r="Y23" s="744"/>
      <c r="Z23" s="744"/>
      <c r="AA23" s="744"/>
      <c r="AB23" s="744"/>
      <c r="AC23" s="744"/>
      <c r="AD23" s="744"/>
      <c r="AE23" s="744"/>
      <c r="AF23" s="744"/>
      <c r="AG23" s="745"/>
    </row>
    <row r="24" spans="1:33" x14ac:dyDescent="0.25">
      <c r="A24" s="28" t="s">
        <v>47</v>
      </c>
      <c r="B24" s="28"/>
      <c r="C24" s="51" t="str">
        <f>IF(C23&gt;25,"Mediana","Média")</f>
        <v>Média</v>
      </c>
      <c r="D24" s="48" t="s">
        <v>47</v>
      </c>
      <c r="E24" s="52" t="str">
        <f>IF(E23&gt;25,"Mediana","Média")</f>
        <v>Média</v>
      </c>
      <c r="F24" s="48" t="s">
        <v>47</v>
      </c>
      <c r="G24" s="52" t="str">
        <f>IF(G23&gt;25,"Mediana","Média")</f>
        <v>Média</v>
      </c>
      <c r="K24" s="13"/>
      <c r="L24" s="13"/>
      <c r="M24" s="83"/>
      <c r="N24" s="83"/>
      <c r="O24" s="83"/>
      <c r="P24" s="74"/>
      <c r="Q24" s="74"/>
      <c r="R24" s="74"/>
      <c r="S24" s="74"/>
      <c r="V24" s="744"/>
      <c r="W24" s="744"/>
      <c r="X24" s="744"/>
      <c r="Y24" s="744"/>
      <c r="Z24" s="744"/>
      <c r="AA24" s="744"/>
      <c r="AB24" s="744"/>
      <c r="AC24" s="744"/>
      <c r="AD24" s="744"/>
      <c r="AE24" s="744"/>
      <c r="AF24" s="744"/>
      <c r="AG24" s="745"/>
    </row>
    <row r="25" spans="1:33" ht="12" customHeight="1" x14ac:dyDescent="0.25">
      <c r="A25" s="28" t="s">
        <v>51</v>
      </c>
      <c r="B25" s="28"/>
      <c r="C25" s="32">
        <f>MIN(I70:I74)</f>
        <v>6.38</v>
      </c>
      <c r="D25" s="48" t="s">
        <v>51</v>
      </c>
      <c r="E25" s="49">
        <f>MIN(I77:I79)</f>
        <v>10.93</v>
      </c>
      <c r="F25" s="48" t="s">
        <v>51</v>
      </c>
      <c r="G25" s="49">
        <f>MIN(I81:I85)</f>
        <v>17.079999999999998</v>
      </c>
      <c r="K25" s="13"/>
      <c r="L25" s="13"/>
      <c r="M25" s="83"/>
      <c r="N25" s="83"/>
      <c r="O25" s="83"/>
      <c r="P25" s="74"/>
      <c r="Q25" s="74"/>
      <c r="R25" s="74"/>
      <c r="S25" s="74"/>
      <c r="V25" s="744"/>
      <c r="W25" s="744"/>
      <c r="X25" s="744"/>
      <c r="Y25" s="744"/>
      <c r="Z25" s="744"/>
      <c r="AA25" s="744"/>
      <c r="AB25" s="744"/>
      <c r="AC25" s="744"/>
      <c r="AD25" s="744"/>
      <c r="AE25" s="744"/>
      <c r="AF25" s="744"/>
      <c r="AG25" s="745"/>
    </row>
    <row r="26" spans="1:33" ht="7.15" customHeight="1" thickBot="1" x14ac:dyDescent="0.3">
      <c r="D26" s="55"/>
      <c r="E26" s="57"/>
      <c r="F26" s="55"/>
      <c r="G26" s="57"/>
      <c r="K26" s="13"/>
      <c r="L26" s="13"/>
      <c r="M26" s="83"/>
      <c r="N26" s="83"/>
      <c r="O26" s="83"/>
      <c r="P26" s="74"/>
      <c r="Q26" s="74"/>
      <c r="R26" s="74"/>
      <c r="S26" s="74"/>
      <c r="V26" s="744"/>
      <c r="W26" s="744"/>
      <c r="X26" s="744"/>
      <c r="Y26" s="744"/>
      <c r="Z26" s="744"/>
      <c r="AA26" s="744"/>
      <c r="AB26" s="744"/>
      <c r="AC26" s="744"/>
      <c r="AD26" s="744"/>
      <c r="AE26" s="744"/>
      <c r="AF26" s="744"/>
      <c r="AG26" s="745"/>
    </row>
    <row r="27" spans="1:33" x14ac:dyDescent="0.25">
      <c r="A27" s="44" t="s">
        <v>273</v>
      </c>
      <c r="B27" s="45"/>
      <c r="C27" s="47"/>
      <c r="D27" s="44" t="s">
        <v>274</v>
      </c>
      <c r="E27" s="47"/>
      <c r="F27" s="60"/>
      <c r="K27" s="13"/>
      <c r="L27" s="13"/>
      <c r="M27" s="83"/>
      <c r="N27" s="83"/>
      <c r="O27" s="83"/>
      <c r="P27" s="74"/>
      <c r="Q27" s="74"/>
      <c r="R27" s="74"/>
      <c r="S27" s="74"/>
      <c r="V27" s="744"/>
      <c r="W27" s="744"/>
      <c r="X27" s="744"/>
      <c r="Y27" s="744"/>
      <c r="Z27" s="744"/>
      <c r="AA27" s="744"/>
      <c r="AB27" s="744"/>
      <c r="AC27" s="744"/>
      <c r="AD27" s="744"/>
      <c r="AE27" s="744"/>
      <c r="AF27" s="744"/>
      <c r="AG27" s="745"/>
    </row>
    <row r="28" spans="1:33" x14ac:dyDescent="0.25">
      <c r="A28" s="48" t="s">
        <v>49</v>
      </c>
      <c r="B28" s="28"/>
      <c r="C28" s="49">
        <f>AVERAGE(I87:I89)</f>
        <v>22.833333333333332</v>
      </c>
      <c r="D28" s="48" t="s">
        <v>49</v>
      </c>
      <c r="E28" s="49">
        <f>AVERAGE(I92:I95)</f>
        <v>129.28</v>
      </c>
      <c r="F28" s="28"/>
      <c r="G28" s="32"/>
      <c r="K28" s="13"/>
      <c r="L28" s="13"/>
      <c r="M28" s="83"/>
      <c r="N28" s="83"/>
      <c r="O28" s="83"/>
      <c r="P28" s="74"/>
      <c r="Q28" s="74"/>
      <c r="R28" s="74"/>
      <c r="S28" s="74"/>
      <c r="V28" s="744"/>
      <c r="W28" s="744"/>
      <c r="X28" s="744"/>
      <c r="Y28" s="744"/>
      <c r="Z28" s="744"/>
      <c r="AA28" s="744"/>
      <c r="AB28" s="744"/>
      <c r="AC28" s="744"/>
      <c r="AD28" s="744"/>
      <c r="AE28" s="744"/>
      <c r="AF28" s="744"/>
      <c r="AG28" s="745"/>
    </row>
    <row r="29" spans="1:33" x14ac:dyDescent="0.25">
      <c r="A29" s="48" t="s">
        <v>42</v>
      </c>
      <c r="B29" s="28"/>
      <c r="C29" s="49">
        <f>_xlfn.STDEV.S(I87:I89)</f>
        <v>3.7447741364912019</v>
      </c>
      <c r="D29" s="48" t="s">
        <v>42</v>
      </c>
      <c r="E29" s="49">
        <f>_xlfn.STDEV.S(I92:I95)</f>
        <v>13.854356715488452</v>
      </c>
      <c r="F29" s="28"/>
      <c r="G29" s="32"/>
      <c r="K29" s="13"/>
      <c r="L29" s="13"/>
      <c r="M29" s="83"/>
      <c r="N29" s="83"/>
      <c r="O29" s="83"/>
      <c r="P29" s="74"/>
      <c r="Q29" s="74"/>
      <c r="R29" s="74"/>
      <c r="S29" s="74"/>
      <c r="V29" s="744"/>
      <c r="W29" s="744"/>
      <c r="X29" s="744"/>
      <c r="Y29" s="744"/>
      <c r="Z29" s="744"/>
      <c r="AA29" s="744"/>
      <c r="AB29" s="744"/>
      <c r="AC29" s="744"/>
      <c r="AD29" s="744"/>
      <c r="AE29" s="744"/>
      <c r="AF29" s="744"/>
      <c r="AG29" s="745"/>
    </row>
    <row r="30" spans="1:33" x14ac:dyDescent="0.25">
      <c r="A30" s="48" t="s">
        <v>44</v>
      </c>
      <c r="B30" s="28"/>
      <c r="C30" s="50">
        <f>(C29/C28)*100</f>
        <v>16.400470670764388</v>
      </c>
      <c r="D30" s="48" t="s">
        <v>44</v>
      </c>
      <c r="E30" s="50">
        <f>(E29/E28)*100</f>
        <v>10.716550677203319</v>
      </c>
      <c r="F30" s="28"/>
      <c r="G30" s="33"/>
      <c r="K30" s="13"/>
      <c r="L30" s="13"/>
      <c r="M30" s="83"/>
      <c r="N30" s="83"/>
      <c r="O30" s="83"/>
      <c r="P30" s="74"/>
      <c r="Q30" s="74"/>
      <c r="R30" s="74"/>
      <c r="S30" s="74"/>
      <c r="V30" s="744"/>
      <c r="W30" s="744"/>
      <c r="X30" s="744"/>
      <c r="Y30" s="744"/>
      <c r="Z30" s="744"/>
      <c r="AA30" s="744"/>
      <c r="AB30" s="744"/>
      <c r="AC30" s="744"/>
      <c r="AD30" s="744"/>
      <c r="AE30" s="744"/>
      <c r="AF30" s="744"/>
      <c r="AG30" s="745"/>
    </row>
    <row r="31" spans="1:33" x14ac:dyDescent="0.25">
      <c r="A31" s="48" t="s">
        <v>47</v>
      </c>
      <c r="B31" s="28"/>
      <c r="C31" s="51" t="str">
        <f>IF(C30&gt;25,"Mediana","Média")</f>
        <v>Média</v>
      </c>
      <c r="D31" s="48" t="s">
        <v>47</v>
      </c>
      <c r="E31" s="52" t="str">
        <f>IF(E30&gt;25,"Mediana","Média")</f>
        <v>Média</v>
      </c>
      <c r="F31" s="28"/>
      <c r="G31" s="313"/>
      <c r="K31" s="13"/>
      <c r="L31" s="13"/>
      <c r="M31" s="83"/>
      <c r="N31" s="83"/>
      <c r="O31" s="83"/>
      <c r="P31" s="74"/>
      <c r="Q31" s="74"/>
      <c r="R31" s="74"/>
      <c r="S31" s="74"/>
      <c r="V31" s="744"/>
      <c r="W31" s="744"/>
      <c r="X31" s="744"/>
      <c r="Y31" s="744"/>
      <c r="Z31" s="744"/>
      <c r="AA31" s="744"/>
      <c r="AB31" s="744"/>
      <c r="AC31" s="744"/>
      <c r="AD31" s="744"/>
      <c r="AE31" s="744"/>
      <c r="AF31" s="744"/>
      <c r="AG31" s="745"/>
    </row>
    <row r="32" spans="1:33" x14ac:dyDescent="0.25">
      <c r="A32" s="48" t="s">
        <v>51</v>
      </c>
      <c r="B32" s="28"/>
      <c r="C32" s="49">
        <f>MIN(I87:I89)</f>
        <v>18.7</v>
      </c>
      <c r="D32" s="48" t="s">
        <v>51</v>
      </c>
      <c r="E32" s="49">
        <f>MIN(I91:I96)</f>
        <v>93.54</v>
      </c>
      <c r="F32" s="28"/>
      <c r="G32" s="32"/>
      <c r="K32" s="13"/>
      <c r="L32" s="13"/>
      <c r="M32" s="83"/>
      <c r="N32" s="83"/>
      <c r="O32" s="83"/>
      <c r="P32" s="74"/>
      <c r="Q32" s="74"/>
      <c r="R32" s="74"/>
      <c r="S32" s="74"/>
      <c r="V32" s="744"/>
      <c r="W32" s="744"/>
      <c r="X32" s="744"/>
      <c r="Y32" s="744"/>
      <c r="Z32" s="744"/>
      <c r="AA32" s="744"/>
      <c r="AB32" s="744"/>
      <c r="AC32" s="744"/>
      <c r="AD32" s="744"/>
      <c r="AE32" s="744"/>
      <c r="AF32" s="744"/>
      <c r="AG32" s="745"/>
    </row>
    <row r="33" spans="1:33" ht="10.15" customHeight="1" thickBot="1" x14ac:dyDescent="0.3">
      <c r="A33" s="55"/>
      <c r="B33" s="56"/>
      <c r="C33" s="57"/>
      <c r="D33" s="55"/>
      <c r="E33" s="57"/>
      <c r="K33" s="13"/>
      <c r="L33" s="13"/>
      <c r="M33" s="83"/>
      <c r="N33" s="83"/>
      <c r="O33" s="83"/>
      <c r="P33" s="74"/>
      <c r="Q33" s="74"/>
      <c r="R33" s="74"/>
      <c r="S33" s="74"/>
      <c r="V33" s="744"/>
      <c r="W33" s="744"/>
      <c r="X33" s="744"/>
      <c r="Y33" s="744"/>
      <c r="Z33" s="744"/>
      <c r="AA33" s="744"/>
      <c r="AB33" s="744"/>
      <c r="AC33" s="744"/>
      <c r="AD33" s="744"/>
      <c r="AE33" s="744"/>
      <c r="AF33" s="744"/>
      <c r="AG33" s="745"/>
    </row>
    <row r="34" spans="1:33" x14ac:dyDescent="0.25">
      <c r="K34" s="13"/>
      <c r="L34" s="13"/>
      <c r="M34" s="83"/>
      <c r="N34" s="83"/>
      <c r="O34" s="83"/>
      <c r="P34" s="74"/>
      <c r="Q34" s="74"/>
      <c r="R34" s="74"/>
      <c r="S34" s="74"/>
      <c r="V34" s="744"/>
      <c r="W34" s="744"/>
      <c r="X34" s="744"/>
      <c r="Y34" s="744"/>
      <c r="Z34" s="744"/>
      <c r="AA34" s="744"/>
      <c r="AB34" s="744"/>
      <c r="AC34" s="744"/>
      <c r="AD34" s="744"/>
      <c r="AE34" s="744"/>
      <c r="AF34" s="744"/>
      <c r="AG34" s="745"/>
    </row>
    <row r="35" spans="1:33" ht="15.75" thickBot="1" x14ac:dyDescent="0.3">
      <c r="A35" s="20"/>
      <c r="D35" s="20"/>
      <c r="E35" s="13"/>
    </row>
    <row r="36" spans="1:33" ht="15.75" thickBot="1" x14ac:dyDescent="0.3">
      <c r="A36" s="1070" t="s">
        <v>57</v>
      </c>
      <c r="B36" s="1072" t="s">
        <v>58</v>
      </c>
      <c r="C36" s="1074" t="s">
        <v>59</v>
      </c>
      <c r="D36" s="1074" t="s">
        <v>60</v>
      </c>
      <c r="E36" s="1074" t="s">
        <v>61</v>
      </c>
      <c r="F36" s="1074" t="s">
        <v>62</v>
      </c>
      <c r="G36" s="1074" t="s">
        <v>63</v>
      </c>
      <c r="H36" s="1075" t="s">
        <v>64</v>
      </c>
      <c r="I36" s="1077" t="s">
        <v>65</v>
      </c>
      <c r="J36" s="1077" t="s">
        <v>66</v>
      </c>
      <c r="K36" s="1079" t="s">
        <v>154</v>
      </c>
      <c r="L36" s="1079" t="s">
        <v>155</v>
      </c>
      <c r="M36" s="1079" t="s">
        <v>69</v>
      </c>
      <c r="N36" s="1079" t="s">
        <v>70</v>
      </c>
      <c r="O36" s="1079"/>
      <c r="P36" s="1077" t="s">
        <v>71</v>
      </c>
      <c r="Q36" s="1077"/>
    </row>
    <row r="37" spans="1:33" ht="15.75" thickBot="1" x14ac:dyDescent="0.3">
      <c r="A37" s="1071"/>
      <c r="B37" s="1073"/>
      <c r="C37" s="1075"/>
      <c r="D37" s="1075"/>
      <c r="E37" s="1075"/>
      <c r="F37" s="1075"/>
      <c r="G37" s="1075"/>
      <c r="H37" s="1076"/>
      <c r="I37" s="1078"/>
      <c r="J37" s="1078"/>
      <c r="K37" s="1080"/>
      <c r="L37" s="1080"/>
      <c r="M37" s="1080"/>
      <c r="N37" s="1080"/>
      <c r="O37" s="1080"/>
      <c r="P37" s="526" t="s">
        <v>72</v>
      </c>
      <c r="Q37" s="526" t="s">
        <v>73</v>
      </c>
      <c r="R37" s="6"/>
      <c r="S37" s="6"/>
    </row>
    <row r="38" spans="1:33" ht="42" customHeight="1" x14ac:dyDescent="0.25">
      <c r="A38" s="1081">
        <v>25</v>
      </c>
      <c r="B38" s="1082" t="s">
        <v>275</v>
      </c>
      <c r="C38" s="1081" t="s">
        <v>59</v>
      </c>
      <c r="D38" s="1086">
        <v>36</v>
      </c>
      <c r="E38" s="488" t="s">
        <v>82</v>
      </c>
      <c r="F38" s="458" t="s">
        <v>100</v>
      </c>
      <c r="G38" s="459" t="s">
        <v>83</v>
      </c>
      <c r="H38" s="459" t="s">
        <v>81</v>
      </c>
      <c r="I38" s="443">
        <v>9.68</v>
      </c>
      <c r="J38" s="1030">
        <f>AVERAGE(I38:I42)</f>
        <v>10.736000000000001</v>
      </c>
      <c r="K38" s="1033">
        <f>$J$38*1.25</f>
        <v>13.420000000000002</v>
      </c>
      <c r="L38" s="1036">
        <f>75%*J38</f>
        <v>8.0519999999999996</v>
      </c>
      <c r="M38" s="528" t="str">
        <f>IF(I38&gt;K$38,"EXCESSIVAMENTE ELEVADO",IF(I38&lt;L$38,"INEXEQUÍVEL","VÁLIDO"))</f>
        <v>VÁLIDO</v>
      </c>
      <c r="N38" s="506">
        <f>I38/J$38</f>
        <v>0.90163934426229497</v>
      </c>
      <c r="O38" s="432" t="s">
        <v>99</v>
      </c>
      <c r="P38" s="1087">
        <f>TRUNC(AVERAGE(I38:I42),2)</f>
        <v>10.73</v>
      </c>
      <c r="Q38" s="1053">
        <f>D38*P38</f>
        <v>386.28000000000003</v>
      </c>
    </row>
    <row r="39" spans="1:33" ht="40.5" customHeight="1" x14ac:dyDescent="0.25">
      <c r="A39" s="1061"/>
      <c r="B39" s="1083"/>
      <c r="C39" s="1061"/>
      <c r="D39" s="1067"/>
      <c r="E39" s="449" t="s">
        <v>486</v>
      </c>
      <c r="F39" s="297" t="s">
        <v>471</v>
      </c>
      <c r="G39" s="451" t="s">
        <v>485</v>
      </c>
      <c r="H39" s="451"/>
      <c r="I39" s="299">
        <v>9.83</v>
      </c>
      <c r="J39" s="1031"/>
      <c r="K39" s="1034"/>
      <c r="L39" s="1037"/>
      <c r="M39" s="452" t="str">
        <f>IF(I39&gt;K$38,"EXCESSIVAMENTE ELEVADO",IF(I39&lt;L$38,"INEXEQUÍVEL","VÁLIDO"))</f>
        <v>VÁLIDO</v>
      </c>
      <c r="N39" s="506">
        <f>I39/J$38</f>
        <v>0.91561102831594632</v>
      </c>
      <c r="O39" s="432" t="s">
        <v>99</v>
      </c>
      <c r="P39" s="1088"/>
      <c r="Q39" s="1019"/>
    </row>
    <row r="40" spans="1:33" ht="56.25" customHeight="1" x14ac:dyDescent="0.25">
      <c r="A40" s="1061"/>
      <c r="B40" s="1083"/>
      <c r="C40" s="1061"/>
      <c r="D40" s="1067"/>
      <c r="E40" s="449" t="s">
        <v>490</v>
      </c>
      <c r="F40" s="297" t="s">
        <v>471</v>
      </c>
      <c r="G40" s="453" t="s">
        <v>491</v>
      </c>
      <c r="H40" s="453"/>
      <c r="I40" s="299">
        <v>10.3</v>
      </c>
      <c r="J40" s="1031"/>
      <c r="K40" s="1034"/>
      <c r="L40" s="1037"/>
      <c r="M40" s="454" t="str">
        <f>IF(I40&gt;K$38,"EXCESSIVAMENTE ELEVADO",IF(I40&lt;L$38,"INEXEQUÍVEL","VÁLIDO"))</f>
        <v>VÁLIDO</v>
      </c>
      <c r="N40" s="506">
        <f t="shared" ref="N40:N42" si="0">I40/J$38</f>
        <v>0.95938897168405368</v>
      </c>
      <c r="O40" s="432" t="s">
        <v>99</v>
      </c>
      <c r="P40" s="1088"/>
      <c r="Q40" s="1019"/>
    </row>
    <row r="41" spans="1:33" ht="56.25" customHeight="1" x14ac:dyDescent="0.25">
      <c r="A41" s="1022"/>
      <c r="B41" s="1084"/>
      <c r="C41" s="1022"/>
      <c r="D41" s="1028"/>
      <c r="E41" s="520" t="s">
        <v>487</v>
      </c>
      <c r="F41" s="297" t="s">
        <v>471</v>
      </c>
      <c r="G41" s="464" t="s">
        <v>488</v>
      </c>
      <c r="H41" s="464"/>
      <c r="I41" s="419">
        <v>11.63</v>
      </c>
      <c r="J41" s="1031"/>
      <c r="K41" s="1034"/>
      <c r="L41" s="1037"/>
      <c r="M41" s="454" t="str">
        <f>IF(I41&gt;K$38,"EXCESSIVAMENTE ELEVADO",IF(I41&lt;L$38,"INEXEQUÍVEL","VÁLIDO"))</f>
        <v>VÁLIDO</v>
      </c>
      <c r="N41" s="506">
        <f t="shared" si="0"/>
        <v>1.0832712369597615</v>
      </c>
      <c r="O41" s="432" t="s">
        <v>99</v>
      </c>
      <c r="P41" s="1088"/>
      <c r="Q41" s="1019"/>
    </row>
    <row r="42" spans="1:33" ht="64.150000000000006" customHeight="1" thickBot="1" x14ac:dyDescent="0.3">
      <c r="A42" s="1063"/>
      <c r="B42" s="1085"/>
      <c r="C42" s="1063"/>
      <c r="D42" s="1069"/>
      <c r="E42" s="455" t="s">
        <v>489</v>
      </c>
      <c r="F42" s="435" t="s">
        <v>471</v>
      </c>
      <c r="G42" s="456" t="s">
        <v>488</v>
      </c>
      <c r="H42" s="456"/>
      <c r="I42" s="501">
        <v>12.24</v>
      </c>
      <c r="J42" s="1032"/>
      <c r="K42" s="1035"/>
      <c r="L42" s="1038"/>
      <c r="M42" s="457" t="str">
        <f>IF(I42&gt;K$38,"EXCESSIVAMENTE ELEVADO",IF(I42&lt;L$38,"INEXEQUÍVEL","VÁLIDO"))</f>
        <v>VÁLIDO</v>
      </c>
      <c r="N42" s="659">
        <f t="shared" si="0"/>
        <v>1.1400894187779433</v>
      </c>
      <c r="O42" s="560" t="s">
        <v>99</v>
      </c>
      <c r="P42" s="1089"/>
      <c r="Q42" s="1020"/>
    </row>
    <row r="43" spans="1:33" ht="46.15" customHeight="1" x14ac:dyDescent="0.25">
      <c r="A43" s="1061">
        <v>26</v>
      </c>
      <c r="B43" s="1064" t="s">
        <v>276</v>
      </c>
      <c r="C43" s="1067" t="s">
        <v>59</v>
      </c>
      <c r="D43" s="1067">
        <v>4</v>
      </c>
      <c r="E43" s="449" t="s">
        <v>464</v>
      </c>
      <c r="F43" s="289" t="s">
        <v>100</v>
      </c>
      <c r="G43" s="451" t="s">
        <v>83</v>
      </c>
      <c r="H43" s="451" t="s">
        <v>81</v>
      </c>
      <c r="I43" s="419">
        <v>10.07</v>
      </c>
      <c r="J43" s="1031">
        <f>AVERAGE(I43:I48)</f>
        <v>17.8</v>
      </c>
      <c r="K43" s="1034">
        <f>$J$43*1.25</f>
        <v>22.25</v>
      </c>
      <c r="L43" s="1054">
        <f>75%*J43</f>
        <v>13.350000000000001</v>
      </c>
      <c r="M43" s="462" t="str">
        <f t="shared" ref="M43:M48" si="1">IF(I43&gt;K$43,"EXCESSIVAMENTE ELEVADO",IF(I43&lt;L$43,"Inexequível","VÁLIDO"))</f>
        <v>Inexequível</v>
      </c>
      <c r="N43" s="524">
        <f>I43/J43</f>
        <v>0.56573033707865172</v>
      </c>
      <c r="O43" s="525" t="s">
        <v>99</v>
      </c>
      <c r="P43" s="1015">
        <f>TRUNC(AVERAGE(I44:I47),2)</f>
        <v>18.39</v>
      </c>
      <c r="Q43" s="1048">
        <f>D43*P43</f>
        <v>73.56</v>
      </c>
    </row>
    <row r="44" spans="1:33" ht="46.9" customHeight="1" x14ac:dyDescent="0.25">
      <c r="A44" s="1061"/>
      <c r="B44" s="1064"/>
      <c r="C44" s="1067"/>
      <c r="D44" s="1067"/>
      <c r="E44" s="449" t="s">
        <v>492</v>
      </c>
      <c r="F44" s="297" t="s">
        <v>471</v>
      </c>
      <c r="G44" s="451" t="s">
        <v>277</v>
      </c>
      <c r="H44" s="451" t="s">
        <v>81</v>
      </c>
      <c r="I44" s="304">
        <v>16.690000000000001</v>
      </c>
      <c r="J44" s="1031"/>
      <c r="K44" s="1034"/>
      <c r="L44" s="1054"/>
      <c r="M44" s="462" t="str">
        <f t="shared" si="1"/>
        <v>VÁLIDO</v>
      </c>
      <c r="N44" s="506">
        <f>I44/J43</f>
        <v>0.93764044943820224</v>
      </c>
      <c r="O44" s="432" t="s">
        <v>99</v>
      </c>
      <c r="P44" s="1015"/>
      <c r="Q44" s="1048"/>
    </row>
    <row r="45" spans="1:33" ht="64.900000000000006" customHeight="1" x14ac:dyDescent="0.25">
      <c r="A45" s="1061"/>
      <c r="B45" s="1064"/>
      <c r="C45" s="1067"/>
      <c r="D45" s="1067"/>
      <c r="E45" s="449" t="s">
        <v>493</v>
      </c>
      <c r="F45" s="297" t="s">
        <v>471</v>
      </c>
      <c r="G45" s="451" t="s">
        <v>494</v>
      </c>
      <c r="H45" s="451"/>
      <c r="I45" s="299">
        <v>18.7</v>
      </c>
      <c r="J45" s="1031"/>
      <c r="K45" s="1034"/>
      <c r="L45" s="1054"/>
      <c r="M45" s="462" t="str">
        <f t="shared" si="1"/>
        <v>VÁLIDO</v>
      </c>
      <c r="N45" s="506">
        <f>I45/J43</f>
        <v>1.050561797752809</v>
      </c>
      <c r="O45" s="432" t="s">
        <v>99</v>
      </c>
      <c r="P45" s="1015"/>
      <c r="Q45" s="1048"/>
    </row>
    <row r="46" spans="1:33" ht="72.599999999999994" customHeight="1" x14ac:dyDescent="0.25">
      <c r="A46" s="1061"/>
      <c r="B46" s="1064"/>
      <c r="C46" s="1067"/>
      <c r="D46" s="1067"/>
      <c r="E46" s="463" t="s">
        <v>495</v>
      </c>
      <c r="F46" s="297" t="s">
        <v>471</v>
      </c>
      <c r="G46" s="451" t="s">
        <v>278</v>
      </c>
      <c r="H46" s="451" t="s">
        <v>81</v>
      </c>
      <c r="I46" s="299">
        <v>18.43</v>
      </c>
      <c r="J46" s="1031"/>
      <c r="K46" s="1034"/>
      <c r="L46" s="1054"/>
      <c r="M46" s="462" t="str">
        <f t="shared" si="1"/>
        <v>VÁLIDO</v>
      </c>
      <c r="N46" s="506">
        <f>I46/J43</f>
        <v>1.0353932584269663</v>
      </c>
      <c r="O46" s="432" t="s">
        <v>99</v>
      </c>
      <c r="P46" s="1015"/>
      <c r="Q46" s="1048"/>
    </row>
    <row r="47" spans="1:33" ht="47.25" customHeight="1" x14ac:dyDescent="0.25">
      <c r="A47" s="1062"/>
      <c r="B47" s="1065"/>
      <c r="C47" s="1068"/>
      <c r="D47" s="1068"/>
      <c r="E47" s="463" t="s">
        <v>496</v>
      </c>
      <c r="F47" s="297" t="s">
        <v>471</v>
      </c>
      <c r="G47" s="464" t="s">
        <v>279</v>
      </c>
      <c r="H47" s="464" t="s">
        <v>78</v>
      </c>
      <c r="I47" s="304">
        <v>19.75</v>
      </c>
      <c r="J47" s="1031"/>
      <c r="K47" s="1034"/>
      <c r="L47" s="1054"/>
      <c r="M47" s="462" t="str">
        <f t="shared" si="1"/>
        <v>VÁLIDO</v>
      </c>
      <c r="N47" s="506">
        <f>I47/J43</f>
        <v>1.1095505617977528</v>
      </c>
      <c r="O47" s="432" t="s">
        <v>99</v>
      </c>
      <c r="P47" s="1015"/>
      <c r="Q47" s="1048"/>
    </row>
    <row r="48" spans="1:33" ht="60.75" thickBot="1" x14ac:dyDescent="0.3">
      <c r="A48" s="1063"/>
      <c r="B48" s="1066"/>
      <c r="C48" s="1069"/>
      <c r="D48" s="1069"/>
      <c r="E48" s="522" t="s">
        <v>497</v>
      </c>
      <c r="F48" s="297" t="s">
        <v>471</v>
      </c>
      <c r="G48" s="456" t="s">
        <v>280</v>
      </c>
      <c r="H48" s="456" t="s">
        <v>78</v>
      </c>
      <c r="I48" s="421">
        <v>23.16</v>
      </c>
      <c r="J48" s="1032"/>
      <c r="K48" s="1035"/>
      <c r="L48" s="1055"/>
      <c r="M48" s="532" t="str">
        <f t="shared" si="1"/>
        <v>EXCESSIVAMENTE ELEVADO</v>
      </c>
      <c r="N48" s="523">
        <f>(I48-J43)/J43</f>
        <v>0.30112359550561796</v>
      </c>
      <c r="O48" s="531" t="s">
        <v>94</v>
      </c>
      <c r="P48" s="1016"/>
      <c r="Q48" s="1049"/>
    </row>
    <row r="49" spans="1:17" ht="55.5" customHeight="1" x14ac:dyDescent="0.25">
      <c r="A49" s="1022">
        <v>27</v>
      </c>
      <c r="B49" s="1084" t="s">
        <v>281</v>
      </c>
      <c r="C49" s="1022" t="s">
        <v>59</v>
      </c>
      <c r="D49" s="1028">
        <v>30</v>
      </c>
      <c r="E49" s="521" t="s">
        <v>475</v>
      </c>
      <c r="F49" s="503" t="s">
        <v>471</v>
      </c>
      <c r="G49" s="507" t="s">
        <v>283</v>
      </c>
      <c r="H49" s="478" t="s">
        <v>78</v>
      </c>
      <c r="I49" s="419">
        <v>14.81</v>
      </c>
      <c r="J49" s="1031">
        <f>AVERAGE(I49:I55)</f>
        <v>19.801428571428573</v>
      </c>
      <c r="K49" s="1034">
        <f>$J$49*1.25</f>
        <v>24.751785714285717</v>
      </c>
      <c r="L49" s="1054">
        <f>75%*J49</f>
        <v>14.85107142857143</v>
      </c>
      <c r="M49" s="483" t="str">
        <f>IF(I49&gt;K$49,"EXCESSIVAMENTE ELEVADO",IF(I49&lt;L$49,"Inexequível","VÁLIDO"))</f>
        <v>Inexequível</v>
      </c>
      <c r="N49" s="524">
        <f>I49/J49</f>
        <v>0.74792583507683419</v>
      </c>
      <c r="O49" s="525" t="s">
        <v>99</v>
      </c>
      <c r="P49" s="1014">
        <f>TRUNC(AVERAGE(I50:I54),2)</f>
        <v>19.559999999999999</v>
      </c>
      <c r="Q49" s="1057">
        <f>D49*P49</f>
        <v>586.79999999999995</v>
      </c>
    </row>
    <row r="50" spans="1:17" ht="55.5" customHeight="1" x14ac:dyDescent="0.25">
      <c r="A50" s="1022"/>
      <c r="B50" s="1084"/>
      <c r="C50" s="1022"/>
      <c r="D50" s="1028"/>
      <c r="E50" s="512" t="s">
        <v>474</v>
      </c>
      <c r="F50" s="505" t="s">
        <v>471</v>
      </c>
      <c r="G50" s="469" t="s">
        <v>282</v>
      </c>
      <c r="H50" s="479" t="s">
        <v>81</v>
      </c>
      <c r="I50" s="304">
        <v>15.21</v>
      </c>
      <c r="J50" s="1031"/>
      <c r="K50" s="1034"/>
      <c r="L50" s="1054"/>
      <c r="M50" s="470" t="str">
        <f>IF(I50&gt;K$49,"EXCESSIVAMENTE ELEVADO",IF(I50&lt;L$49,"Inexequível","VÁLIDO"))</f>
        <v>VÁLIDO</v>
      </c>
      <c r="N50" s="506">
        <f>I50/J49</f>
        <v>0.76812639780679604</v>
      </c>
      <c r="O50" s="432" t="s">
        <v>99</v>
      </c>
      <c r="P50" s="1015"/>
      <c r="Q50" s="1048"/>
    </row>
    <row r="51" spans="1:17" ht="37.9" customHeight="1" x14ac:dyDescent="0.25">
      <c r="A51" s="1022"/>
      <c r="B51" s="1084"/>
      <c r="C51" s="1022"/>
      <c r="D51" s="1028"/>
      <c r="E51" s="518" t="s">
        <v>284</v>
      </c>
      <c r="F51" s="468" t="s">
        <v>471</v>
      </c>
      <c r="G51" s="519" t="s">
        <v>285</v>
      </c>
      <c r="H51" s="453" t="s">
        <v>78</v>
      </c>
      <c r="I51" s="419">
        <v>18.260000000000002</v>
      </c>
      <c r="J51" s="1031"/>
      <c r="K51" s="1034"/>
      <c r="L51" s="1054"/>
      <c r="M51" s="470" t="str">
        <f>IF(I51&gt;K$49,"EXCESSIVAMENTE ELEVADO",IF(I51&lt;L$49,"Inexequível","VÁLIDO"))</f>
        <v>VÁLIDO</v>
      </c>
      <c r="N51" s="441">
        <f>I51/J49</f>
        <v>0.92215568862275443</v>
      </c>
      <c r="O51" s="445" t="s">
        <v>99</v>
      </c>
      <c r="P51" s="1015"/>
      <c r="Q51" s="1048"/>
    </row>
    <row r="52" spans="1:17" ht="36.75" customHeight="1" x14ac:dyDescent="0.25">
      <c r="A52" s="1022"/>
      <c r="B52" s="1084"/>
      <c r="C52" s="1022"/>
      <c r="D52" s="1028"/>
      <c r="E52" s="512" t="s">
        <v>473</v>
      </c>
      <c r="F52" s="468" t="s">
        <v>471</v>
      </c>
      <c r="G52" s="469" t="s">
        <v>286</v>
      </c>
      <c r="H52" s="471" t="s">
        <v>81</v>
      </c>
      <c r="I52" s="424">
        <v>19.52</v>
      </c>
      <c r="J52" s="1031"/>
      <c r="K52" s="1034"/>
      <c r="L52" s="1054"/>
      <c r="M52" s="470" t="str">
        <f>IF(I52&gt;K$49,"EXCESSIVAMENTE ELEVADO",IF(I52&lt;L$49,"Inexequível","VÁLIDO"))</f>
        <v>VÁLIDO</v>
      </c>
      <c r="N52" s="441">
        <f>I52/J49</f>
        <v>0.9857874612221339</v>
      </c>
      <c r="O52" s="445" t="s">
        <v>99</v>
      </c>
      <c r="P52" s="1015"/>
      <c r="Q52" s="1048"/>
    </row>
    <row r="53" spans="1:17" ht="51" customHeight="1" x14ac:dyDescent="0.25">
      <c r="A53" s="1022"/>
      <c r="B53" s="1084"/>
      <c r="C53" s="1022"/>
      <c r="D53" s="1028"/>
      <c r="E53" s="660" t="s">
        <v>472</v>
      </c>
      <c r="F53" s="505" t="s">
        <v>471</v>
      </c>
      <c r="G53" s="469" t="s">
        <v>470</v>
      </c>
      <c r="H53" s="508"/>
      <c r="I53" s="304">
        <v>20.309999999999999</v>
      </c>
      <c r="J53" s="1031"/>
      <c r="K53" s="1034"/>
      <c r="L53" s="1054"/>
      <c r="M53" s="470" t="str">
        <f t="shared" ref="M53" si="2">IF(I53&gt;K$49,"EXCESSIVAMENTE ELEVADO",IF(I53&lt;L$49,"Inexequível","VÁLIDO"))</f>
        <v>VÁLIDO</v>
      </c>
      <c r="N53" s="441">
        <f>I53/J49</f>
        <v>1.0256835726138083</v>
      </c>
      <c r="O53" s="445" t="s">
        <v>99</v>
      </c>
      <c r="P53" s="1015"/>
      <c r="Q53" s="1048"/>
    </row>
    <row r="54" spans="1:17" ht="68.45" customHeight="1" x14ac:dyDescent="0.25">
      <c r="A54" s="1022"/>
      <c r="B54" s="1084"/>
      <c r="C54" s="1022"/>
      <c r="D54" s="1028"/>
      <c r="E54" s="189" t="s">
        <v>478</v>
      </c>
      <c r="F54" s="434" t="s">
        <v>91</v>
      </c>
      <c r="G54" s="507" t="s">
        <v>479</v>
      </c>
      <c r="H54" s="504"/>
      <c r="I54" s="661">
        <v>24.5</v>
      </c>
      <c r="J54" s="1031"/>
      <c r="K54" s="1034"/>
      <c r="L54" s="1054"/>
      <c r="M54" s="470" t="str">
        <f>IF(I54&gt;K$49,"EXCESSIVAMENTE ELEVADO",IF(I54&lt;L$49,"Inexequível","VÁLIDO"))</f>
        <v>VÁLIDO</v>
      </c>
      <c r="N54" s="441">
        <f>I54/J49</f>
        <v>1.2372844672101579</v>
      </c>
      <c r="O54" s="445" t="s">
        <v>99</v>
      </c>
      <c r="P54" s="1015"/>
      <c r="Q54" s="1048"/>
    </row>
    <row r="55" spans="1:17" ht="99.6" customHeight="1" thickBot="1" x14ac:dyDescent="0.3">
      <c r="A55" s="1023"/>
      <c r="B55" s="1090"/>
      <c r="C55" s="1023"/>
      <c r="D55" s="1029"/>
      <c r="E55" s="509" t="s">
        <v>476</v>
      </c>
      <c r="F55" s="510" t="s">
        <v>91</v>
      </c>
      <c r="G55" s="185" t="s">
        <v>477</v>
      </c>
      <c r="H55" s="185" t="s">
        <v>93</v>
      </c>
      <c r="I55" s="662">
        <f>24.5+1.5</f>
        <v>26</v>
      </c>
      <c r="J55" s="1032"/>
      <c r="K55" s="1035"/>
      <c r="L55" s="1055"/>
      <c r="M55" s="511" t="str">
        <f>IF(I55&gt;K$49,"EXCESSIVAMENTE ELEVADO",IF(I55&lt;L$49,"Inexequível","VÁLIDO"))</f>
        <v>EXCESSIVAMENTE ELEVADO</v>
      </c>
      <c r="N55" s="523">
        <f>I55/J49</f>
        <v>1.3130365774475146</v>
      </c>
      <c r="O55" s="531" t="s">
        <v>99</v>
      </c>
      <c r="P55" s="1016"/>
      <c r="Q55" s="1049"/>
    </row>
    <row r="56" spans="1:17" ht="54" customHeight="1" x14ac:dyDescent="0.25">
      <c r="A56" s="1021">
        <v>28</v>
      </c>
      <c r="B56" s="1024" t="s">
        <v>287</v>
      </c>
      <c r="C56" s="1091" t="s">
        <v>59</v>
      </c>
      <c r="D56" s="1027">
        <v>20</v>
      </c>
      <c r="E56" s="472" t="s">
        <v>288</v>
      </c>
      <c r="F56" s="426" t="s">
        <v>97</v>
      </c>
      <c r="G56" s="466" t="s">
        <v>289</v>
      </c>
      <c r="H56" s="473" t="s">
        <v>81</v>
      </c>
      <c r="I56" s="443">
        <v>6.76</v>
      </c>
      <c r="J56" s="1030">
        <f>AVERAGE(I56:I59)</f>
        <v>8.9049999999999994</v>
      </c>
      <c r="K56" s="1033">
        <f>$J$56*1.25</f>
        <v>11.13125</v>
      </c>
      <c r="L56" s="1036">
        <f>75%*J56</f>
        <v>6.6787499999999991</v>
      </c>
      <c r="M56" s="474" t="str">
        <f>IF(I56&gt;K$56,"EXCESSIVAMENTE ELEVADO",IF(I56&lt;L$56,"Inexequível","VÁLIDO"))</f>
        <v>VÁLIDO</v>
      </c>
      <c r="N56" s="499">
        <f>I56/J56</f>
        <v>0.75912408759124095</v>
      </c>
      <c r="O56" s="533" t="s">
        <v>99</v>
      </c>
      <c r="P56" s="1058">
        <f>TRUNC(AVERAGE(I56:I59),2)</f>
        <v>8.9</v>
      </c>
      <c r="Q56" s="1057">
        <f>D56*P56</f>
        <v>178</v>
      </c>
    </row>
    <row r="57" spans="1:17" ht="45.75" customHeight="1" x14ac:dyDescent="0.25">
      <c r="A57" s="1022"/>
      <c r="B57" s="1025"/>
      <c r="C57" s="1092"/>
      <c r="D57" s="1028"/>
      <c r="E57" s="475" t="s">
        <v>290</v>
      </c>
      <c r="F57" s="296" t="s">
        <v>97</v>
      </c>
      <c r="G57" s="464" t="s">
        <v>291</v>
      </c>
      <c r="H57" s="450" t="s">
        <v>78</v>
      </c>
      <c r="I57" s="424">
        <v>8.59</v>
      </c>
      <c r="J57" s="1031"/>
      <c r="K57" s="1034"/>
      <c r="L57" s="1037"/>
      <c r="M57" s="476" t="str">
        <f>IF(I57&gt;K$56,"EXCESSIVAMENTE ELEVADO",IF(I57&lt;L$56,"Inexequível","VÁLIDO"))</f>
        <v>VÁLIDO</v>
      </c>
      <c r="N57" s="442">
        <f>I57/J56</f>
        <v>0.96462661426165086</v>
      </c>
      <c r="O57" s="534" t="s">
        <v>99</v>
      </c>
      <c r="P57" s="1059"/>
      <c r="Q57" s="1048"/>
    </row>
    <row r="58" spans="1:17" ht="77.45" customHeight="1" x14ac:dyDescent="0.25">
      <c r="A58" s="1022"/>
      <c r="B58" s="1025"/>
      <c r="C58" s="1092"/>
      <c r="D58" s="1028"/>
      <c r="E58" s="536" t="s">
        <v>498</v>
      </c>
      <c r="F58" s="436" t="s">
        <v>97</v>
      </c>
      <c r="G58" s="464" t="s">
        <v>292</v>
      </c>
      <c r="H58" s="480" t="s">
        <v>78</v>
      </c>
      <c r="I58" s="424">
        <v>9.27</v>
      </c>
      <c r="J58" s="1031"/>
      <c r="K58" s="1034"/>
      <c r="L58" s="1037"/>
      <c r="M58" s="470" t="str">
        <f>IF(I58&gt;K$56,"EXCESSIVAMENTE ELEVADO",IF(I58&lt;L$56,"Inexequível","VÁLIDO"))</f>
        <v>VÁLIDO</v>
      </c>
      <c r="N58" s="506">
        <f>I58/J56</f>
        <v>1.0409882088714206</v>
      </c>
      <c r="O58" s="439" t="s">
        <v>99</v>
      </c>
      <c r="P58" s="1059"/>
      <c r="Q58" s="1048"/>
    </row>
    <row r="59" spans="1:17" ht="198" customHeight="1" thickBot="1" x14ac:dyDescent="0.3">
      <c r="A59" s="1023"/>
      <c r="B59" s="1026"/>
      <c r="C59" s="1093"/>
      <c r="D59" s="1029"/>
      <c r="E59" s="537" t="s">
        <v>500</v>
      </c>
      <c r="F59" s="428" t="s">
        <v>91</v>
      </c>
      <c r="G59" s="185" t="s">
        <v>501</v>
      </c>
      <c r="H59" s="185" t="s">
        <v>93</v>
      </c>
      <c r="I59" s="501">
        <f>10+1</f>
        <v>11</v>
      </c>
      <c r="J59" s="1032"/>
      <c r="K59" s="1035"/>
      <c r="L59" s="1038"/>
      <c r="M59" s="511" t="str">
        <f>IF(I59&gt;K$56,"EXCESSIVAMENTE ELEVADO",IF(I59&lt;L$56,"Inexequível","VÁLIDO"))</f>
        <v>VÁLIDO</v>
      </c>
      <c r="N59" s="502">
        <f>I59/J56</f>
        <v>1.2352610892756879</v>
      </c>
      <c r="O59" s="535" t="s">
        <v>99</v>
      </c>
      <c r="P59" s="1060"/>
      <c r="Q59" s="1049"/>
    </row>
    <row r="60" spans="1:17" ht="69.75" customHeight="1" x14ac:dyDescent="0.25">
      <c r="A60" s="1021">
        <v>29</v>
      </c>
      <c r="B60" s="1094" t="s">
        <v>293</v>
      </c>
      <c r="C60" s="1027" t="s">
        <v>59</v>
      </c>
      <c r="D60" s="1027">
        <v>30</v>
      </c>
      <c r="E60" s="541" t="s">
        <v>502</v>
      </c>
      <c r="F60" s="426" t="s">
        <v>471</v>
      </c>
      <c r="G60" s="466" t="s">
        <v>294</v>
      </c>
      <c r="H60" s="542" t="s">
        <v>93</v>
      </c>
      <c r="I60" s="460">
        <v>22.04</v>
      </c>
      <c r="J60" s="1030">
        <f>AVERAGE(I60:I64)</f>
        <v>28.413999999999998</v>
      </c>
      <c r="K60" s="1033">
        <f>$J$60*1.25</f>
        <v>35.517499999999998</v>
      </c>
      <c r="L60" s="1056">
        <f>75%*J60</f>
        <v>21.310499999999998</v>
      </c>
      <c r="M60" s="474" t="str">
        <f>IF(I60&gt;K$60,"EXCESSIVAMENTE ELEVADO",IF(I60&lt;L$60,"Inexequível","VÁLIDO"))</f>
        <v>VÁLIDO</v>
      </c>
      <c r="N60" s="442">
        <f>I60/J60</f>
        <v>0.77567396353910045</v>
      </c>
      <c r="O60" s="534" t="s">
        <v>99</v>
      </c>
      <c r="P60" s="1014">
        <f>TRUNC(AVERAGE(I60:I63),2)</f>
        <v>25.01</v>
      </c>
      <c r="Q60" s="1057">
        <f>D60*P60</f>
        <v>750.30000000000007</v>
      </c>
    </row>
    <row r="61" spans="1:17" ht="67.5" customHeight="1" x14ac:dyDescent="0.25">
      <c r="A61" s="1022"/>
      <c r="B61" s="1095"/>
      <c r="C61" s="1028"/>
      <c r="D61" s="1028"/>
      <c r="E61" s="477" t="s">
        <v>504</v>
      </c>
      <c r="F61" s="296" t="s">
        <v>471</v>
      </c>
      <c r="G61" s="479" t="s">
        <v>295</v>
      </c>
      <c r="H61" s="480" t="s">
        <v>78</v>
      </c>
      <c r="I61" s="304">
        <v>22.75</v>
      </c>
      <c r="J61" s="1031"/>
      <c r="K61" s="1034"/>
      <c r="L61" s="1054"/>
      <c r="M61" s="481" t="str">
        <f>IF(I61&gt;K$60,"EXCESSIVAMENTE ELEVADO",IF(I61&lt;L$60,"Inexequível","VÁLIDO"))</f>
        <v>VÁLIDO</v>
      </c>
      <c r="N61" s="506">
        <f>I61/J60</f>
        <v>0.80066164566762865</v>
      </c>
      <c r="O61" s="439" t="s">
        <v>99</v>
      </c>
      <c r="P61" s="1015"/>
      <c r="Q61" s="1048"/>
    </row>
    <row r="62" spans="1:17" ht="50.25" customHeight="1" x14ac:dyDescent="0.25">
      <c r="A62" s="1022"/>
      <c r="B62" s="1095"/>
      <c r="C62" s="1028"/>
      <c r="D62" s="1028"/>
      <c r="E62" s="475" t="s">
        <v>296</v>
      </c>
      <c r="F62" s="296" t="s">
        <v>471</v>
      </c>
      <c r="G62" s="478" t="s">
        <v>505</v>
      </c>
      <c r="H62" s="450" t="s">
        <v>78</v>
      </c>
      <c r="I62" s="419">
        <v>23.68</v>
      </c>
      <c r="J62" s="1031"/>
      <c r="K62" s="1034"/>
      <c r="L62" s="1054"/>
      <c r="M62" s="481" t="str">
        <f>IF(I62&gt;K$60,"EXCESSIVAMENTE ELEVADO",IF(I62&lt;L$60,"Inexequível","VÁLIDO"))</f>
        <v>VÁLIDO</v>
      </c>
      <c r="N62" s="506">
        <f>I62/J60</f>
        <v>0.83339198986415153</v>
      </c>
      <c r="O62" s="439" t="s">
        <v>99</v>
      </c>
      <c r="P62" s="1015"/>
      <c r="Q62" s="1048"/>
    </row>
    <row r="63" spans="1:17" ht="50.25" customHeight="1" x14ac:dyDescent="0.25">
      <c r="A63" s="1022"/>
      <c r="B63" s="1095"/>
      <c r="C63" s="1028"/>
      <c r="D63" s="1028"/>
      <c r="E63" s="538" t="s">
        <v>297</v>
      </c>
      <c r="F63" s="482" t="s">
        <v>471</v>
      </c>
      <c r="G63" s="464" t="s">
        <v>503</v>
      </c>
      <c r="H63" s="489" t="s">
        <v>81</v>
      </c>
      <c r="I63" s="424">
        <v>31.6</v>
      </c>
      <c r="J63" s="1031"/>
      <c r="K63" s="1034"/>
      <c r="L63" s="1054"/>
      <c r="M63" s="476" t="str">
        <f>IF(I63&gt;K$60,"EXCESSIVAMENTE ELEVADO",IF(I63&lt;L$60,"Inexequível","VÁLIDO"))</f>
        <v>VÁLIDO</v>
      </c>
      <c r="N63" s="506">
        <f>I63/J60</f>
        <v>1.112127824311959</v>
      </c>
      <c r="O63" s="439" t="s">
        <v>99</v>
      </c>
      <c r="P63" s="1015"/>
      <c r="Q63" s="1048"/>
    </row>
    <row r="64" spans="1:17" ht="104.45" customHeight="1" thickBot="1" x14ac:dyDescent="0.3">
      <c r="A64" s="1023"/>
      <c r="B64" s="1096"/>
      <c r="C64" s="1029"/>
      <c r="D64" s="1029"/>
      <c r="E64" s="545" t="s">
        <v>507</v>
      </c>
      <c r="F64" s="510" t="s">
        <v>91</v>
      </c>
      <c r="G64" s="456" t="s">
        <v>506</v>
      </c>
      <c r="H64" s="544" t="s">
        <v>93</v>
      </c>
      <c r="I64" s="501">
        <v>42</v>
      </c>
      <c r="J64" s="1032"/>
      <c r="K64" s="1035"/>
      <c r="L64" s="1038"/>
      <c r="M64" s="511" t="str">
        <f>IF(I64&gt;K$60,"EXCESSIVAMENTE ELEVADO",IF(I64&lt;L$60,"Inexequível","VÁLIDO"))</f>
        <v>EXCESSIVAMENTE ELEVADO</v>
      </c>
      <c r="N64" s="523">
        <f>(I64-J60)/J60</f>
        <v>0.47814457661716064</v>
      </c>
      <c r="O64" s="531" t="s">
        <v>94</v>
      </c>
      <c r="P64" s="1016"/>
      <c r="Q64" s="1049"/>
    </row>
    <row r="65" spans="1:18" ht="45" customHeight="1" x14ac:dyDescent="0.25">
      <c r="A65" s="496"/>
      <c r="B65" s="746"/>
      <c r="C65" s="465"/>
      <c r="D65" s="465"/>
      <c r="E65" s="148" t="s">
        <v>513</v>
      </c>
      <c r="F65" s="182" t="s">
        <v>471</v>
      </c>
      <c r="G65" s="182" t="s">
        <v>260</v>
      </c>
      <c r="H65" s="182" t="s">
        <v>81</v>
      </c>
      <c r="I65" s="460">
        <v>27.64</v>
      </c>
      <c r="J65" s="460"/>
      <c r="K65" s="467"/>
      <c r="L65" s="527"/>
      <c r="M65" s="546" t="str">
        <f>IF(I65&gt;K$66,"EXCESSIVAMENTE ELEVADO",IF(I65&lt;L$66,"Inexequível","VÁLIDO"))</f>
        <v>Inexequível</v>
      </c>
      <c r="N65" s="547">
        <f>I65/J66</f>
        <v>0.58381209868198713</v>
      </c>
      <c r="O65" s="559" t="s">
        <v>99</v>
      </c>
      <c r="P65" s="461"/>
      <c r="Q65" s="500"/>
    </row>
    <row r="66" spans="1:18" ht="62.25" customHeight="1" x14ac:dyDescent="0.25">
      <c r="A66" s="1022">
        <v>30</v>
      </c>
      <c r="B66" s="1025" t="s">
        <v>298</v>
      </c>
      <c r="C66" s="1028" t="s">
        <v>59</v>
      </c>
      <c r="D66" s="1028">
        <v>60</v>
      </c>
      <c r="E66" s="475" t="s">
        <v>509</v>
      </c>
      <c r="F66" s="436" t="s">
        <v>471</v>
      </c>
      <c r="G66" s="479" t="s">
        <v>299</v>
      </c>
      <c r="H66" s="450" t="s">
        <v>81</v>
      </c>
      <c r="I66" s="304">
        <v>48.75</v>
      </c>
      <c r="J66" s="1031">
        <f>AVERAGE(I65:I69)</f>
        <v>47.344000000000001</v>
      </c>
      <c r="K66" s="1034">
        <f>$J$66*1.25</f>
        <v>59.18</v>
      </c>
      <c r="L66" s="1037">
        <f>75%*J66</f>
        <v>35.508000000000003</v>
      </c>
      <c r="M66" s="540" t="str">
        <f>IF(I66&gt;K$66,"EXCESSIVAMENTE ELEVADO",IF(I66&lt;L$66,"Inexequível","VÁLIDO"))</f>
        <v>VÁLIDO</v>
      </c>
      <c r="N66" s="506">
        <f>I66/J$66</f>
        <v>1.0296975329503211</v>
      </c>
      <c r="O66" s="432" t="s">
        <v>99</v>
      </c>
      <c r="P66" s="1015">
        <f>TRUNC(AVERAGE(I66:I69),2)</f>
        <v>52.27</v>
      </c>
      <c r="Q66" s="1048">
        <f>D66*P66</f>
        <v>3136.2000000000003</v>
      </c>
    </row>
    <row r="67" spans="1:18" ht="55.5" customHeight="1" x14ac:dyDescent="0.25">
      <c r="A67" s="1022"/>
      <c r="B67" s="1025"/>
      <c r="C67" s="1028"/>
      <c r="D67" s="1028"/>
      <c r="E67" s="475" t="s">
        <v>508</v>
      </c>
      <c r="F67" s="436" t="s">
        <v>471</v>
      </c>
      <c r="G67" s="479" t="s">
        <v>300</v>
      </c>
      <c r="H67" s="450" t="s">
        <v>81</v>
      </c>
      <c r="I67" s="419">
        <v>52.85</v>
      </c>
      <c r="J67" s="1031"/>
      <c r="K67" s="1034"/>
      <c r="L67" s="1037"/>
      <c r="M67" s="470" t="str">
        <f>IF(I67&gt;K$66,"EXCESSIVAMENTE ELEVADO",IF(I67&lt;L$66,"Inexequível","VÁLIDO"))</f>
        <v>VÁLIDO</v>
      </c>
      <c r="N67" s="506">
        <f t="shared" ref="N67:N69" si="3">I67/J$66</f>
        <v>1.1162977357215276</v>
      </c>
      <c r="O67" s="432" t="s">
        <v>99</v>
      </c>
      <c r="P67" s="1015"/>
      <c r="Q67" s="1048"/>
    </row>
    <row r="68" spans="1:18" ht="162.6" customHeight="1" x14ac:dyDescent="0.25">
      <c r="A68" s="1022"/>
      <c r="B68" s="1025"/>
      <c r="C68" s="1028"/>
      <c r="D68" s="1028"/>
      <c r="E68" s="298" t="s">
        <v>511</v>
      </c>
      <c r="F68" s="436" t="s">
        <v>91</v>
      </c>
      <c r="G68" s="190" t="s">
        <v>512</v>
      </c>
      <c r="H68" s="539" t="s">
        <v>93</v>
      </c>
      <c r="I68" s="304">
        <v>50</v>
      </c>
      <c r="J68" s="1031"/>
      <c r="K68" s="1034"/>
      <c r="L68" s="1037"/>
      <c r="M68" s="470" t="str">
        <f>IF(I68&gt;K$66,"EXCESSIVAMENTE ELEVADO",IF(I68&lt;L$66,"Inexequível","VÁLIDO"))</f>
        <v>VÁLIDO</v>
      </c>
      <c r="N68" s="506">
        <f t="shared" si="3"/>
        <v>1.0561000337952011</v>
      </c>
      <c r="O68" s="432" t="s">
        <v>99</v>
      </c>
      <c r="P68" s="1015"/>
      <c r="Q68" s="1048"/>
    </row>
    <row r="69" spans="1:18" ht="66.599999999999994" customHeight="1" thickBot="1" x14ac:dyDescent="0.3">
      <c r="A69" s="1023"/>
      <c r="B69" s="1026"/>
      <c r="C69" s="1029"/>
      <c r="D69" s="1029"/>
      <c r="E69" s="552" t="s">
        <v>510</v>
      </c>
      <c r="F69" s="553" t="s">
        <v>471</v>
      </c>
      <c r="G69" s="554" t="s">
        <v>301</v>
      </c>
      <c r="H69" s="555" t="s">
        <v>81</v>
      </c>
      <c r="I69" s="421">
        <v>57.48</v>
      </c>
      <c r="J69" s="1032"/>
      <c r="K69" s="1035"/>
      <c r="L69" s="1038"/>
      <c r="M69" s="476" t="str">
        <f>IF(I69&gt;K$66,"EXCESSIVAMENTE ELEVADO",IF(I69&lt;L$66,"Inexequível","VÁLIDO"))</f>
        <v>VÁLIDO</v>
      </c>
      <c r="N69" s="549">
        <f t="shared" si="3"/>
        <v>1.214092598850963</v>
      </c>
      <c r="O69" s="562" t="s">
        <v>99</v>
      </c>
      <c r="P69" s="1016"/>
      <c r="Q69" s="1049"/>
    </row>
    <row r="70" spans="1:18" ht="46.5" customHeight="1" x14ac:dyDescent="0.25">
      <c r="A70" s="1021">
        <v>31</v>
      </c>
      <c r="B70" s="1024" t="s">
        <v>302</v>
      </c>
      <c r="C70" s="1027" t="s">
        <v>59</v>
      </c>
      <c r="D70" s="1027">
        <v>60</v>
      </c>
      <c r="E70" s="520" t="s">
        <v>303</v>
      </c>
      <c r="F70" s="564" t="s">
        <v>471</v>
      </c>
      <c r="G70" s="464" t="s">
        <v>304</v>
      </c>
      <c r="H70" s="464" t="s">
        <v>78</v>
      </c>
      <c r="I70" s="424">
        <v>6.38</v>
      </c>
      <c r="J70" s="1030">
        <f>AVERAGE(I70:I75)</f>
        <v>8.8083333333333318</v>
      </c>
      <c r="K70" s="1033">
        <f>$J$70*1.25</f>
        <v>11.010416666666664</v>
      </c>
      <c r="L70" s="1036">
        <f>75%*J70</f>
        <v>6.6062499999999993</v>
      </c>
      <c r="M70" s="567" t="str">
        <f>IF(I70&gt;K$70,"EXCESSIVAMENTE ELEVADO",IF(I70&lt;L$70,"INEXEQUÍVEL","VÁLIDO"))</f>
        <v>INEXEQUÍVEL</v>
      </c>
      <c r="N70" s="565">
        <f>I70/J70</f>
        <v>0.72431409649952705</v>
      </c>
      <c r="O70" s="559" t="s">
        <v>99</v>
      </c>
      <c r="P70" s="1014">
        <f>TRUNC(AVERAGE(I71:I74),2)</f>
        <v>8.36</v>
      </c>
      <c r="Q70" s="1017">
        <f>D70*P70</f>
        <v>501.59999999999997</v>
      </c>
    </row>
    <row r="71" spans="1:18" ht="46.5" customHeight="1" x14ac:dyDescent="0.25">
      <c r="A71" s="1022"/>
      <c r="B71" s="1025"/>
      <c r="C71" s="1028"/>
      <c r="D71" s="1028"/>
      <c r="E71" s="149" t="s">
        <v>513</v>
      </c>
      <c r="F71" s="193" t="s">
        <v>471</v>
      </c>
      <c r="G71" s="193" t="s">
        <v>260</v>
      </c>
      <c r="H71" s="193" t="s">
        <v>81</v>
      </c>
      <c r="I71" s="304">
        <v>6.8</v>
      </c>
      <c r="J71" s="1031"/>
      <c r="K71" s="1034"/>
      <c r="L71" s="1037"/>
      <c r="M71" s="568" t="str">
        <f>IF(I71&gt;K$70,"EXCESSIVAMENTE ELEVADO",IF(I71&lt;L$70,"INEXEQUÍVEL","VÁLIDO"))</f>
        <v>VÁLIDO</v>
      </c>
      <c r="N71" s="566">
        <f>I71/J$70</f>
        <v>0.77199621570482513</v>
      </c>
      <c r="O71" s="432" t="s">
        <v>99</v>
      </c>
      <c r="P71" s="1015"/>
      <c r="Q71" s="1018"/>
    </row>
    <row r="72" spans="1:18" ht="64.900000000000006" customHeight="1" x14ac:dyDescent="0.25">
      <c r="A72" s="1022"/>
      <c r="B72" s="1025"/>
      <c r="C72" s="1028"/>
      <c r="D72" s="1028"/>
      <c r="E72" s="479" t="s">
        <v>519</v>
      </c>
      <c r="F72" s="558" t="s">
        <v>471</v>
      </c>
      <c r="G72" s="479" t="s">
        <v>515</v>
      </c>
      <c r="H72" s="479" t="s">
        <v>78</v>
      </c>
      <c r="I72" s="304">
        <v>7.31</v>
      </c>
      <c r="J72" s="1031"/>
      <c r="K72" s="1034"/>
      <c r="L72" s="1037"/>
      <c r="M72" s="568" t="str">
        <f t="shared" ref="M72:M75" si="4">IF(I72&gt;K$70,"EXCESSIVAMENTE ELEVADO",IF(I72&lt;L$70,"INEXEQUÍVEL","VÁLIDO"))</f>
        <v>VÁLIDO</v>
      </c>
      <c r="N72" s="566">
        <f>I72/J$70</f>
        <v>0.82989593188268695</v>
      </c>
      <c r="O72" s="432" t="s">
        <v>99</v>
      </c>
      <c r="P72" s="1015"/>
      <c r="Q72" s="1019"/>
    </row>
    <row r="73" spans="1:18" ht="64.900000000000006" customHeight="1" x14ac:dyDescent="0.25">
      <c r="A73" s="1022"/>
      <c r="B73" s="1025"/>
      <c r="C73" s="1028"/>
      <c r="D73" s="1028"/>
      <c r="E73" s="557" t="s">
        <v>514</v>
      </c>
      <c r="F73" s="558" t="s">
        <v>471</v>
      </c>
      <c r="G73" s="479" t="s">
        <v>515</v>
      </c>
      <c r="H73" s="479" t="s">
        <v>78</v>
      </c>
      <c r="I73" s="304">
        <v>9.16</v>
      </c>
      <c r="J73" s="1031"/>
      <c r="K73" s="1034"/>
      <c r="L73" s="1037"/>
      <c r="M73" s="568" t="str">
        <f t="shared" si="4"/>
        <v>VÁLIDO</v>
      </c>
      <c r="N73" s="566">
        <f t="shared" ref="N73:N74" si="5">I73/J$70</f>
        <v>1.0399243140964998</v>
      </c>
      <c r="O73" s="432" t="s">
        <v>99</v>
      </c>
      <c r="P73" s="1015"/>
      <c r="Q73" s="1019"/>
    </row>
    <row r="74" spans="1:18" ht="87.6" customHeight="1" x14ac:dyDescent="0.25">
      <c r="A74" s="1022"/>
      <c r="B74" s="1025"/>
      <c r="C74" s="1028"/>
      <c r="D74" s="1028"/>
      <c r="E74" s="479" t="s">
        <v>517</v>
      </c>
      <c r="F74" s="558" t="s">
        <v>91</v>
      </c>
      <c r="G74" s="479" t="s">
        <v>518</v>
      </c>
      <c r="H74" s="563" t="s">
        <v>93</v>
      </c>
      <c r="I74" s="486">
        <v>10.199999999999999</v>
      </c>
      <c r="J74" s="1031"/>
      <c r="K74" s="1034"/>
      <c r="L74" s="1037"/>
      <c r="M74" s="568" t="str">
        <f t="shared" si="4"/>
        <v>VÁLIDO</v>
      </c>
      <c r="N74" s="566">
        <f t="shared" si="5"/>
        <v>1.1579943235572376</v>
      </c>
      <c r="O74" s="432" t="s">
        <v>99</v>
      </c>
      <c r="P74" s="1015"/>
      <c r="Q74" s="1019"/>
    </row>
    <row r="75" spans="1:18" ht="99" customHeight="1" thickBot="1" x14ac:dyDescent="0.3">
      <c r="A75" s="1023"/>
      <c r="B75" s="1026"/>
      <c r="C75" s="1029"/>
      <c r="D75" s="1029"/>
      <c r="E75" s="522" t="s">
        <v>516</v>
      </c>
      <c r="F75" s="553" t="s">
        <v>471</v>
      </c>
      <c r="G75" s="435" t="s">
        <v>305</v>
      </c>
      <c r="H75" s="555" t="s">
        <v>93</v>
      </c>
      <c r="I75" s="556">
        <v>13</v>
      </c>
      <c r="J75" s="1032"/>
      <c r="K75" s="1035"/>
      <c r="L75" s="1038"/>
      <c r="M75" s="569" t="str">
        <f t="shared" si="4"/>
        <v>EXCESSIVAMENTE ELEVADO</v>
      </c>
      <c r="N75" s="523">
        <f>(I75-J70)/J70</f>
        <v>0.47587511825922446</v>
      </c>
      <c r="O75" s="531" t="s">
        <v>94</v>
      </c>
      <c r="P75" s="1016"/>
      <c r="Q75" s="1020"/>
    </row>
    <row r="76" spans="1:18" ht="52.5" customHeight="1" x14ac:dyDescent="0.25">
      <c r="A76" s="1042">
        <v>32</v>
      </c>
      <c r="B76" s="1025" t="s">
        <v>306</v>
      </c>
      <c r="C76" s="1028" t="s">
        <v>59</v>
      </c>
      <c r="D76" s="1028">
        <v>35</v>
      </c>
      <c r="E76" s="449" t="s">
        <v>307</v>
      </c>
      <c r="F76" s="297" t="s">
        <v>97</v>
      </c>
      <c r="G76" s="297" t="s">
        <v>308</v>
      </c>
      <c r="H76" s="453" t="s">
        <v>81</v>
      </c>
      <c r="I76" s="290">
        <v>8.6999999999999993</v>
      </c>
      <c r="J76" s="1031">
        <f>AVERAGE(I76:I80)</f>
        <v>13.168000000000001</v>
      </c>
      <c r="K76" s="1034">
        <f>$J$76*1.25</f>
        <v>16.46</v>
      </c>
      <c r="L76" s="1043">
        <f>75%*J76</f>
        <v>9.8760000000000012</v>
      </c>
      <c r="M76" s="484" t="str">
        <f>IF(I76&gt;K$76,"EXCESSIVAMENTE ELEVADO",IF(I76&lt;L$76,"INEXEQUÍVEL","VÁLIDO"))</f>
        <v>INEXEQUÍVEL</v>
      </c>
      <c r="N76" s="565">
        <f>I76/J76</f>
        <v>0.66069258809234499</v>
      </c>
      <c r="O76" s="559" t="s">
        <v>99</v>
      </c>
      <c r="P76" s="1040">
        <f>TRUNC(AVERAGE(I77:I79),2)</f>
        <v>13.51</v>
      </c>
      <c r="Q76" s="1009">
        <f>D76*P76</f>
        <v>472.84999999999997</v>
      </c>
    </row>
    <row r="77" spans="1:18" ht="52.5" customHeight="1" x14ac:dyDescent="0.25">
      <c r="A77" s="1042"/>
      <c r="B77" s="1025"/>
      <c r="C77" s="1028"/>
      <c r="D77" s="1028"/>
      <c r="E77" s="449" t="s">
        <v>309</v>
      </c>
      <c r="F77" s="297" t="s">
        <v>97</v>
      </c>
      <c r="G77" s="297" t="s">
        <v>310</v>
      </c>
      <c r="H77" s="479" t="s">
        <v>78</v>
      </c>
      <c r="I77" s="290">
        <v>10.93</v>
      </c>
      <c r="J77" s="1031"/>
      <c r="K77" s="1034"/>
      <c r="L77" s="1043"/>
      <c r="M77" s="454" t="str">
        <f t="shared" ref="M77:M80" si="6">IF(I77&gt;K$76,"EXCESSIVAMENTE ELEVADO",IF(I77&lt;L$76,"INEXEQUÍVEL","VÁLIDO"))</f>
        <v>VÁLIDO</v>
      </c>
      <c r="N77" s="566">
        <f>I77/J$76</f>
        <v>0.83004252733900352</v>
      </c>
      <c r="O77" s="432" t="s">
        <v>99</v>
      </c>
      <c r="P77" s="1040"/>
      <c r="Q77" s="1009"/>
    </row>
    <row r="78" spans="1:18" ht="60.6" customHeight="1" x14ac:dyDescent="0.25">
      <c r="A78" s="1042"/>
      <c r="B78" s="1025"/>
      <c r="C78" s="1028"/>
      <c r="D78" s="1028"/>
      <c r="E78" s="572" t="s">
        <v>522</v>
      </c>
      <c r="F78" s="298" t="s">
        <v>91</v>
      </c>
      <c r="G78" s="451" t="s">
        <v>311</v>
      </c>
      <c r="H78" s="489" t="s">
        <v>93</v>
      </c>
      <c r="I78" s="299">
        <f>12.8+1.5</f>
        <v>14.3</v>
      </c>
      <c r="J78" s="1031"/>
      <c r="K78" s="1034"/>
      <c r="L78" s="1043"/>
      <c r="M78" s="487" t="str">
        <f t="shared" si="6"/>
        <v>VÁLIDO</v>
      </c>
      <c r="N78" s="566">
        <f t="shared" ref="N78:N79" si="7">I78/J$76</f>
        <v>1.0859659781287971</v>
      </c>
      <c r="O78" s="432" t="s">
        <v>99</v>
      </c>
      <c r="P78" s="1040"/>
      <c r="Q78" s="1009"/>
    </row>
    <row r="79" spans="1:18" ht="76.900000000000006" customHeight="1" x14ac:dyDescent="0.25">
      <c r="A79" s="1042"/>
      <c r="B79" s="1025"/>
      <c r="C79" s="1028"/>
      <c r="D79" s="1028"/>
      <c r="E79" s="453" t="s">
        <v>520</v>
      </c>
      <c r="F79" s="298" t="s">
        <v>471</v>
      </c>
      <c r="G79" s="298" t="s">
        <v>521</v>
      </c>
      <c r="H79" s="479" t="s">
        <v>81</v>
      </c>
      <c r="I79" s="292">
        <f>9.3+6</f>
        <v>15.3</v>
      </c>
      <c r="J79" s="1031"/>
      <c r="K79" s="1034"/>
      <c r="L79" s="1043"/>
      <c r="M79" s="487" t="str">
        <f t="shared" si="6"/>
        <v>VÁLIDO</v>
      </c>
      <c r="N79" s="566">
        <f t="shared" si="7"/>
        <v>1.1619076549210205</v>
      </c>
      <c r="O79" s="432" t="s">
        <v>99</v>
      </c>
      <c r="P79" s="1040"/>
      <c r="Q79" s="1009"/>
    </row>
    <row r="80" spans="1:18" ht="68.45" customHeight="1" thickBot="1" x14ac:dyDescent="0.3">
      <c r="A80" s="1042"/>
      <c r="B80" s="1025"/>
      <c r="C80" s="1028"/>
      <c r="D80" s="1028"/>
      <c r="E80" s="570" t="s">
        <v>523</v>
      </c>
      <c r="F80" s="418" t="s">
        <v>471</v>
      </c>
      <c r="G80" s="418" t="s">
        <v>312</v>
      </c>
      <c r="H80" s="478" t="s">
        <v>81</v>
      </c>
      <c r="I80" s="571">
        <v>16.61</v>
      </c>
      <c r="J80" s="1031"/>
      <c r="K80" s="1034"/>
      <c r="L80" s="1043"/>
      <c r="M80" s="454" t="str">
        <f t="shared" si="6"/>
        <v>EXCESSIVAMENTE ELEVADO</v>
      </c>
      <c r="N80" s="529">
        <f>(I80-J76)/J76</f>
        <v>0.26139125151883341</v>
      </c>
      <c r="O80" s="530" t="s">
        <v>94</v>
      </c>
      <c r="P80" s="1040"/>
      <c r="Q80" s="1009"/>
      <c r="R80" s="59"/>
    </row>
    <row r="81" spans="1:18" ht="68.45" customHeight="1" x14ac:dyDescent="0.25">
      <c r="A81" s="1021">
        <v>33</v>
      </c>
      <c r="B81" s="1024" t="s">
        <v>313</v>
      </c>
      <c r="C81" s="1027" t="s">
        <v>59</v>
      </c>
      <c r="D81" s="1027">
        <v>10</v>
      </c>
      <c r="E81" s="573" t="s">
        <v>524</v>
      </c>
      <c r="F81" s="302" t="s">
        <v>471</v>
      </c>
      <c r="G81" s="574" t="s">
        <v>525</v>
      </c>
      <c r="H81" s="466" t="s">
        <v>81</v>
      </c>
      <c r="I81" s="575">
        <v>17.079999999999998</v>
      </c>
      <c r="J81" s="1030">
        <f>AVERAGE(I81:I85)</f>
        <v>21.04</v>
      </c>
      <c r="K81" s="1033">
        <f>$J$81*1.25</f>
        <v>26.299999999999997</v>
      </c>
      <c r="L81" s="1044">
        <f>75%*J81</f>
        <v>15.78</v>
      </c>
      <c r="M81" s="621" t="str">
        <f>IF(I81&gt;K$81,"EXCESSIVAMENTE ELEVADO",IF(I81&lt;L$81,"Inexequível","VÁLIDO"))</f>
        <v>VÁLIDO</v>
      </c>
      <c r="N81" s="581">
        <f>I81/J$81</f>
        <v>0.81178707224334601</v>
      </c>
      <c r="O81" s="533" t="s">
        <v>99</v>
      </c>
      <c r="P81" s="1050">
        <f>TRUNC(AVERAGE(I81:I85),2)</f>
        <v>21.04</v>
      </c>
      <c r="Q81" s="1053">
        <f>D81*P81</f>
        <v>210.39999999999998</v>
      </c>
    </row>
    <row r="82" spans="1:18" ht="68.45" customHeight="1" x14ac:dyDescent="0.25">
      <c r="A82" s="1022"/>
      <c r="B82" s="1025"/>
      <c r="C82" s="1028"/>
      <c r="D82" s="1028"/>
      <c r="E82" s="463" t="s">
        <v>530</v>
      </c>
      <c r="F82" s="298" t="s">
        <v>471</v>
      </c>
      <c r="G82" s="298" t="s">
        <v>314</v>
      </c>
      <c r="H82" s="479" t="s">
        <v>81</v>
      </c>
      <c r="I82" s="292">
        <v>17.850000000000001</v>
      </c>
      <c r="J82" s="1031"/>
      <c r="K82" s="1034"/>
      <c r="L82" s="1045"/>
      <c r="M82" s="568" t="str">
        <f>IF(I82&gt;K$81,"EXCESSIVAMENTE ELEVADO",IF(I82&lt;L$81,"Inexequível","VÁLIDO"))</f>
        <v>VÁLIDO</v>
      </c>
      <c r="N82" s="566">
        <f t="shared" ref="N82:N83" si="8">I82/J$81</f>
        <v>0.84838403041825106</v>
      </c>
      <c r="O82" s="439" t="s">
        <v>99</v>
      </c>
      <c r="P82" s="1051"/>
      <c r="Q82" s="1019"/>
    </row>
    <row r="83" spans="1:18" ht="68.25" customHeight="1" x14ac:dyDescent="0.25">
      <c r="A83" s="1022"/>
      <c r="B83" s="1025"/>
      <c r="C83" s="1028"/>
      <c r="D83" s="1028"/>
      <c r="E83" s="463" t="s">
        <v>527</v>
      </c>
      <c r="F83" s="298" t="s">
        <v>471</v>
      </c>
      <c r="G83" s="297" t="s">
        <v>528</v>
      </c>
      <c r="H83" s="479" t="s">
        <v>78</v>
      </c>
      <c r="I83" s="490">
        <v>20.27</v>
      </c>
      <c r="J83" s="1031"/>
      <c r="K83" s="1034"/>
      <c r="L83" s="1046"/>
      <c r="M83" s="622" t="str">
        <f>IF(I83&gt;K$81,"EXCESSIVAMENTE ELEVADO",IF(I83&lt;L$81,"Inexequível","VÁLIDO"))</f>
        <v>VÁLIDO</v>
      </c>
      <c r="N83" s="566">
        <f t="shared" si="8"/>
        <v>0.96340304182509506</v>
      </c>
      <c r="O83" s="439" t="s">
        <v>99</v>
      </c>
      <c r="P83" s="1051"/>
      <c r="Q83" s="1019"/>
      <c r="R83" s="59"/>
    </row>
    <row r="84" spans="1:18" ht="68.25" customHeight="1" x14ac:dyDescent="0.25">
      <c r="A84" s="1022"/>
      <c r="B84" s="1025"/>
      <c r="C84" s="1028"/>
      <c r="D84" s="1028"/>
      <c r="E84" s="485" t="s">
        <v>529</v>
      </c>
      <c r="F84" s="298" t="s">
        <v>471</v>
      </c>
      <c r="G84" s="418" t="s">
        <v>315</v>
      </c>
      <c r="H84" s="576" t="s">
        <v>93</v>
      </c>
      <c r="I84" s="577">
        <v>24.2</v>
      </c>
      <c r="J84" s="1031"/>
      <c r="K84" s="1034"/>
      <c r="L84" s="1046"/>
      <c r="M84" s="622" t="str">
        <f>IF(I84&gt;K$81,"EXCESSIVAMENTE ELEVADO",IF(I84&lt;L$81,"Inexequível","VÁLIDO"))</f>
        <v>VÁLIDO</v>
      </c>
      <c r="N84" s="566">
        <f>I84/J$81</f>
        <v>1.1501901140684412</v>
      </c>
      <c r="O84" s="439" t="s">
        <v>99</v>
      </c>
      <c r="P84" s="1051"/>
      <c r="Q84" s="1019"/>
      <c r="R84" s="59"/>
    </row>
    <row r="85" spans="1:18" ht="151.9" customHeight="1" thickBot="1" x14ac:dyDescent="0.3">
      <c r="A85" s="1023"/>
      <c r="B85" s="1026"/>
      <c r="C85" s="1029"/>
      <c r="D85" s="1029"/>
      <c r="E85" s="456" t="s">
        <v>526</v>
      </c>
      <c r="F85" s="298" t="s">
        <v>471</v>
      </c>
      <c r="G85" s="420" t="s">
        <v>315</v>
      </c>
      <c r="H85" s="491" t="s">
        <v>93</v>
      </c>
      <c r="I85" s="516">
        <f>24.8+1</f>
        <v>25.8</v>
      </c>
      <c r="J85" s="1032"/>
      <c r="K85" s="1035"/>
      <c r="L85" s="1047"/>
      <c r="M85" s="747" t="str">
        <f>IF(I85&gt;K$81,"EXCESSIVAMENTE ELEVADO",IF(I85&lt;L$81,"Inexequível","VÁLIDO"))</f>
        <v>VÁLIDO</v>
      </c>
      <c r="N85" s="566">
        <f>I85/J$81</f>
        <v>1.226235741444867</v>
      </c>
      <c r="O85" s="629" t="s">
        <v>99</v>
      </c>
      <c r="P85" s="1052"/>
      <c r="Q85" s="1020"/>
      <c r="R85" s="59"/>
    </row>
    <row r="86" spans="1:18" ht="57.75" customHeight="1" x14ac:dyDescent="0.25">
      <c r="A86" s="1042">
        <v>34</v>
      </c>
      <c r="B86" s="1025" t="s">
        <v>316</v>
      </c>
      <c r="C86" s="1028" t="s">
        <v>59</v>
      </c>
      <c r="D86" s="1028">
        <v>27</v>
      </c>
      <c r="E86" s="578" t="s">
        <v>531</v>
      </c>
      <c r="F86" s="298" t="s">
        <v>471</v>
      </c>
      <c r="G86" s="297" t="s">
        <v>317</v>
      </c>
      <c r="H86" s="297" t="s">
        <v>81</v>
      </c>
      <c r="I86" s="579">
        <v>17.22</v>
      </c>
      <c r="J86" s="1031">
        <f>AVERAGE(I86:I90)</f>
        <v>23.36</v>
      </c>
      <c r="K86" s="1034">
        <f>$J$86*1.25</f>
        <v>29.2</v>
      </c>
      <c r="L86" s="1037">
        <f>75%*J86</f>
        <v>17.52</v>
      </c>
      <c r="M86" s="748" t="str">
        <f>IF(I86&gt;K$86,"EXCESSIVAMENTE ELEVADO",IF(I86&lt;L$86,"INEXEQUÍVEL","VÁLIDO"))</f>
        <v>INEXEQUÍVEL</v>
      </c>
      <c r="N86" s="565">
        <f>I86/J86</f>
        <v>0.73715753424657526</v>
      </c>
      <c r="O86" s="548" t="s">
        <v>99</v>
      </c>
      <c r="P86" s="1050">
        <f>TRUNC(AVERAGE(I87:I89),2)</f>
        <v>22.83</v>
      </c>
      <c r="Q86" s="1008">
        <f>D86*P86</f>
        <v>616.41</v>
      </c>
    </row>
    <row r="87" spans="1:18" ht="57.75" customHeight="1" x14ac:dyDescent="0.25">
      <c r="A87" s="1042"/>
      <c r="B87" s="1025"/>
      <c r="C87" s="1028"/>
      <c r="D87" s="1028"/>
      <c r="E87" s="492" t="s">
        <v>318</v>
      </c>
      <c r="F87" s="298" t="s">
        <v>471</v>
      </c>
      <c r="G87" s="297" t="s">
        <v>319</v>
      </c>
      <c r="H87" s="297" t="s">
        <v>81</v>
      </c>
      <c r="I87" s="493">
        <v>18.7</v>
      </c>
      <c r="J87" s="1031"/>
      <c r="K87" s="1034"/>
      <c r="L87" s="1037"/>
      <c r="M87" s="622" t="str">
        <f t="shared" ref="M87:M89" si="9">IF(I87&gt;K$86,"EXCESSIVAMENTE ELEVADO",IF(I87&lt;L$86,"INEXEQUÍVEL","VÁLIDO"))</f>
        <v>VÁLIDO</v>
      </c>
      <c r="N87" s="566">
        <f>I87/J$86</f>
        <v>0.80051369863013699</v>
      </c>
      <c r="O87" s="439" t="s">
        <v>99</v>
      </c>
      <c r="P87" s="1051"/>
      <c r="Q87" s="1009"/>
    </row>
    <row r="88" spans="1:18" ht="54.75" customHeight="1" x14ac:dyDescent="0.25">
      <c r="A88" s="1042"/>
      <c r="B88" s="1025"/>
      <c r="C88" s="1028"/>
      <c r="D88" s="1028"/>
      <c r="E88" s="294" t="s">
        <v>320</v>
      </c>
      <c r="F88" s="298" t="s">
        <v>91</v>
      </c>
      <c r="G88" s="494" t="s">
        <v>321</v>
      </c>
      <c r="H88" s="494" t="s">
        <v>93</v>
      </c>
      <c r="I88" s="304">
        <v>23.8</v>
      </c>
      <c r="J88" s="1031"/>
      <c r="K88" s="1034"/>
      <c r="L88" s="1037"/>
      <c r="M88" s="622" t="str">
        <f t="shared" si="9"/>
        <v>VÁLIDO</v>
      </c>
      <c r="N88" s="566">
        <f t="shared" ref="N88" si="10">I88/J$86</f>
        <v>1.0188356164383563</v>
      </c>
      <c r="O88" s="439" t="s">
        <v>99</v>
      </c>
      <c r="P88" s="1051"/>
      <c r="Q88" s="1009"/>
      <c r="R88" s="59"/>
    </row>
    <row r="89" spans="1:18" ht="112.9" customHeight="1" thickBot="1" x14ac:dyDescent="0.3">
      <c r="A89" s="1042"/>
      <c r="B89" s="1025"/>
      <c r="C89" s="1028"/>
      <c r="D89" s="1028"/>
      <c r="E89" s="295" t="s">
        <v>322</v>
      </c>
      <c r="F89" s="298" t="s">
        <v>91</v>
      </c>
      <c r="G89" s="495" t="s">
        <v>323</v>
      </c>
      <c r="H89" s="495" t="s">
        <v>93</v>
      </c>
      <c r="I89" s="304">
        <v>26</v>
      </c>
      <c r="J89" s="1031"/>
      <c r="K89" s="1034"/>
      <c r="L89" s="1037"/>
      <c r="M89" s="622" t="str">
        <f t="shared" si="9"/>
        <v>VÁLIDO</v>
      </c>
      <c r="N89" s="561">
        <f>I89/J$86</f>
        <v>1.1130136986301371</v>
      </c>
      <c r="O89" s="550" t="s">
        <v>99</v>
      </c>
      <c r="P89" s="1051"/>
      <c r="Q89" s="1009"/>
      <c r="R89" s="59"/>
    </row>
    <row r="90" spans="1:18" ht="62.45" customHeight="1" thickBot="1" x14ac:dyDescent="0.3">
      <c r="A90" s="1042"/>
      <c r="B90" s="1025"/>
      <c r="C90" s="1028"/>
      <c r="D90" s="1028"/>
      <c r="E90" s="584" t="s">
        <v>324</v>
      </c>
      <c r="F90" s="305" t="s">
        <v>97</v>
      </c>
      <c r="G90" s="585" t="s">
        <v>325</v>
      </c>
      <c r="H90" s="585" t="s">
        <v>81</v>
      </c>
      <c r="I90" s="424">
        <v>31.08</v>
      </c>
      <c r="J90" s="1031"/>
      <c r="K90" s="1034"/>
      <c r="L90" s="1037"/>
      <c r="M90" s="511" t="str">
        <f>IF(I90&gt;K$86,"EXCESSIVAMENTE ELEVADO",IF(I90&lt;L$86,"INEXEQUÍVEL","VÁLIDO"))</f>
        <v>EXCESSIVAMENTE ELEVADO</v>
      </c>
      <c r="N90" s="523">
        <f>(I90-J86)/J86</f>
        <v>0.33047945205479445</v>
      </c>
      <c r="O90" s="625" t="s">
        <v>532</v>
      </c>
      <c r="P90" s="1051"/>
      <c r="Q90" s="1009"/>
      <c r="R90" s="59"/>
    </row>
    <row r="91" spans="1:18" ht="45" customHeight="1" x14ac:dyDescent="0.25">
      <c r="A91" s="1021">
        <v>35</v>
      </c>
      <c r="B91" s="1024" t="s">
        <v>326</v>
      </c>
      <c r="C91" s="1027" t="s">
        <v>59</v>
      </c>
      <c r="D91" s="1027">
        <v>1</v>
      </c>
      <c r="E91" s="488" t="s">
        <v>324</v>
      </c>
      <c r="F91" s="302" t="s">
        <v>471</v>
      </c>
      <c r="G91" s="497" t="s">
        <v>327</v>
      </c>
      <c r="H91" s="459" t="s">
        <v>78</v>
      </c>
      <c r="I91" s="443">
        <v>93.54</v>
      </c>
      <c r="J91" s="1030">
        <f>AVERAGE(I91:I96)</f>
        <v>135.40166666666667</v>
      </c>
      <c r="K91" s="1033">
        <f>$J$91*1.25</f>
        <v>169.25208333333333</v>
      </c>
      <c r="L91" s="1036">
        <f>75%*J91</f>
        <v>101.55125000000001</v>
      </c>
      <c r="M91" s="580" t="str">
        <f>IF(I91&gt;K$91,"EXCESSIVAMENTE ELEVADO",IF(I91&lt;L$91,"INEXEQUÍVEL","VÁLIDO"))</f>
        <v>INEXEQUÍVEL</v>
      </c>
      <c r="N91" s="565">
        <f>I91/J91</f>
        <v>0.69083344616634457</v>
      </c>
      <c r="O91" s="559" t="s">
        <v>99</v>
      </c>
      <c r="P91" s="1039">
        <f>TRUNC(AVERAGE(I92:I95),2)</f>
        <v>129.28</v>
      </c>
      <c r="Q91" s="1008">
        <f>P91*D91</f>
        <v>129.28</v>
      </c>
    </row>
    <row r="92" spans="1:18" ht="54" customHeight="1" x14ac:dyDescent="0.25">
      <c r="A92" s="1022"/>
      <c r="B92" s="1025"/>
      <c r="C92" s="1028"/>
      <c r="D92" s="1028"/>
      <c r="E92" s="449" t="s">
        <v>328</v>
      </c>
      <c r="F92" s="296" t="s">
        <v>471</v>
      </c>
      <c r="G92" s="498" t="s">
        <v>329</v>
      </c>
      <c r="H92" s="453" t="s">
        <v>81</v>
      </c>
      <c r="I92" s="304">
        <v>121.62</v>
      </c>
      <c r="J92" s="1031"/>
      <c r="K92" s="1034"/>
      <c r="L92" s="1037"/>
      <c r="M92" s="487" t="str">
        <f>IF(I92&gt;K$91,"EXCESSIVAMENTE ELEVADO",IF(I92&lt;L$91,"INEXEQUÍVEL","VÁLIDO"))</f>
        <v>VÁLIDO</v>
      </c>
      <c r="N92" s="566">
        <f>I92/J$91</f>
        <v>0.89821641781858919</v>
      </c>
      <c r="O92" s="432" t="s">
        <v>99</v>
      </c>
      <c r="P92" s="1040"/>
      <c r="Q92" s="1009"/>
    </row>
    <row r="93" spans="1:18" ht="60" customHeight="1" x14ac:dyDescent="0.25">
      <c r="A93" s="1022"/>
      <c r="B93" s="1025"/>
      <c r="C93" s="1028"/>
      <c r="D93" s="1028"/>
      <c r="E93" s="463" t="s">
        <v>533</v>
      </c>
      <c r="F93" s="436" t="s">
        <v>471</v>
      </c>
      <c r="G93" s="583" t="s">
        <v>327</v>
      </c>
      <c r="H93" s="450" t="s">
        <v>78</v>
      </c>
      <c r="I93" s="304">
        <v>121.62</v>
      </c>
      <c r="J93" s="1031"/>
      <c r="K93" s="1034"/>
      <c r="L93" s="1037"/>
      <c r="M93" s="487" t="str">
        <f>IF(I93&gt;K$91,"EXCESSIVAMENTE ELEVADO",IF(I93&lt;L$91,"INEXEQUÍVEL","VÁLIDO"))</f>
        <v>VÁLIDO</v>
      </c>
      <c r="N93" s="566">
        <f t="shared" ref="N93:N94" si="11">I93/J$91</f>
        <v>0.89821641781858919</v>
      </c>
      <c r="O93" s="432" t="s">
        <v>99</v>
      </c>
      <c r="P93" s="1040"/>
      <c r="Q93" s="1009"/>
    </row>
    <row r="94" spans="1:18" ht="107.45" customHeight="1" x14ac:dyDescent="0.25">
      <c r="A94" s="1022"/>
      <c r="B94" s="1025"/>
      <c r="C94" s="1028"/>
      <c r="D94" s="1028"/>
      <c r="E94" s="288" t="s">
        <v>330</v>
      </c>
      <c r="F94" s="298" t="s">
        <v>91</v>
      </c>
      <c r="G94" s="450" t="s">
        <v>331</v>
      </c>
      <c r="H94" s="450" t="s">
        <v>93</v>
      </c>
      <c r="I94" s="304">
        <f>110.05+13.83</f>
        <v>123.88</v>
      </c>
      <c r="J94" s="1031"/>
      <c r="K94" s="1034"/>
      <c r="L94" s="1037"/>
      <c r="M94" s="487" t="str">
        <f>IF(I94&gt;K$91,"EXCESSIVAMENTE ELEVADO",IF(I94&lt;L$91,"INEXEQUÍVEL","VÁLIDO"))</f>
        <v>VÁLIDO</v>
      </c>
      <c r="N94" s="566">
        <f t="shared" si="11"/>
        <v>0.91490749744587085</v>
      </c>
      <c r="O94" s="432" t="s">
        <v>99</v>
      </c>
      <c r="P94" s="1040"/>
      <c r="Q94" s="1009"/>
    </row>
    <row r="95" spans="1:18" ht="64.150000000000006" customHeight="1" x14ac:dyDescent="0.25">
      <c r="A95" s="1022"/>
      <c r="B95" s="1025"/>
      <c r="C95" s="1028"/>
      <c r="D95" s="1028"/>
      <c r="E95" s="449" t="s">
        <v>534</v>
      </c>
      <c r="F95" s="296" t="s">
        <v>471</v>
      </c>
      <c r="G95" s="582" t="s">
        <v>329</v>
      </c>
      <c r="H95" s="453" t="s">
        <v>81</v>
      </c>
      <c r="I95" s="299">
        <v>150</v>
      </c>
      <c r="J95" s="1031"/>
      <c r="K95" s="1034"/>
      <c r="L95" s="1037"/>
      <c r="M95" s="487" t="str">
        <f t="shared" ref="M95" si="12">IF(I95&gt;K$91,"EXCESSIVAMENTE ELEVADO",IF(I95&lt;L$91,"INEXEQUÍVEL","VÁLIDO"))</f>
        <v>VÁLIDO</v>
      </c>
      <c r="N95" s="561">
        <f>I95/J$91</f>
        <v>1.1078150195098533</v>
      </c>
      <c r="O95" s="562" t="s">
        <v>99</v>
      </c>
      <c r="P95" s="1040"/>
      <c r="Q95" s="1009"/>
    </row>
    <row r="96" spans="1:18" ht="75.75" thickBot="1" x14ac:dyDescent="0.3">
      <c r="A96" s="1023"/>
      <c r="B96" s="1026"/>
      <c r="C96" s="1029"/>
      <c r="D96" s="1029"/>
      <c r="E96" s="522" t="s">
        <v>535</v>
      </c>
      <c r="F96" s="428" t="s">
        <v>471</v>
      </c>
      <c r="G96" s="551" t="s">
        <v>332</v>
      </c>
      <c r="H96" s="551" t="s">
        <v>78</v>
      </c>
      <c r="I96" s="501">
        <v>201.75</v>
      </c>
      <c r="J96" s="1032"/>
      <c r="K96" s="1035"/>
      <c r="L96" s="1038"/>
      <c r="M96" s="587" t="str">
        <f>IF(I96&gt;K$91,"EXCESSIVAMENTE ELEVADO",IF(I96&lt;L$91,"INEXEQUÍVEL","VÁLIDO"))</f>
        <v>EXCESSIVAMENTE ELEVADO</v>
      </c>
      <c r="N96" s="523">
        <f>(I96-J91)/J91</f>
        <v>0.49001120124075276</v>
      </c>
      <c r="O96" s="531" t="s">
        <v>94</v>
      </c>
      <c r="P96" s="1041"/>
      <c r="Q96" s="1010"/>
    </row>
    <row r="97" spans="1:17" ht="15.75" thickBot="1" x14ac:dyDescent="0.3">
      <c r="A97" s="1011" t="s">
        <v>469</v>
      </c>
      <c r="B97" s="1012"/>
      <c r="C97" s="1012"/>
      <c r="D97" s="1012"/>
      <c r="E97" s="1012"/>
      <c r="F97" s="1012"/>
      <c r="G97" s="1012"/>
      <c r="H97" s="1012"/>
      <c r="I97" s="1012"/>
      <c r="J97" s="1012"/>
      <c r="K97" s="1012"/>
      <c r="L97" s="1012"/>
      <c r="M97" s="1012"/>
      <c r="N97" s="1012"/>
      <c r="O97" s="1012"/>
      <c r="P97" s="1013"/>
      <c r="Q97" s="586">
        <f>SUM(Q38:Q96)</f>
        <v>7041.68</v>
      </c>
    </row>
  </sheetData>
  <mergeCells count="119">
    <mergeCell ref="D66:D69"/>
    <mergeCell ref="A76:A80"/>
    <mergeCell ref="B76:B80"/>
    <mergeCell ref="C76:C80"/>
    <mergeCell ref="D76:D80"/>
    <mergeCell ref="A49:A55"/>
    <mergeCell ref="B49:B55"/>
    <mergeCell ref="C49:C55"/>
    <mergeCell ref="D49:D55"/>
    <mergeCell ref="C56:C59"/>
    <mergeCell ref="A56:A59"/>
    <mergeCell ref="B56:B59"/>
    <mergeCell ref="D56:D59"/>
    <mergeCell ref="A60:A64"/>
    <mergeCell ref="B60:B64"/>
    <mergeCell ref="C60:C64"/>
    <mergeCell ref="D60:D64"/>
    <mergeCell ref="C70:C75"/>
    <mergeCell ref="D70:D75"/>
    <mergeCell ref="Q43:Q48"/>
    <mergeCell ref="W14:AE14"/>
    <mergeCell ref="V19:AF19"/>
    <mergeCell ref="A38:A42"/>
    <mergeCell ref="B38:B42"/>
    <mergeCell ref="C38:C42"/>
    <mergeCell ref="D38:D42"/>
    <mergeCell ref="J38:J42"/>
    <mergeCell ref="K38:K42"/>
    <mergeCell ref="L38:L42"/>
    <mergeCell ref="P38:P42"/>
    <mergeCell ref="Q38:Q42"/>
    <mergeCell ref="N36:O37"/>
    <mergeCell ref="A1:P1"/>
    <mergeCell ref="L7:S7"/>
    <mergeCell ref="A36:A37"/>
    <mergeCell ref="B36:B37"/>
    <mergeCell ref="C36:C37"/>
    <mergeCell ref="D36:D37"/>
    <mergeCell ref="E36:E37"/>
    <mergeCell ref="F36:F37"/>
    <mergeCell ref="G36:G37"/>
    <mergeCell ref="H36:H37"/>
    <mergeCell ref="P36:Q36"/>
    <mergeCell ref="I36:I37"/>
    <mergeCell ref="J36:J37"/>
    <mergeCell ref="K36:K37"/>
    <mergeCell ref="L36:L37"/>
    <mergeCell ref="M36:M37"/>
    <mergeCell ref="C86:C90"/>
    <mergeCell ref="A81:A85"/>
    <mergeCell ref="B81:B85"/>
    <mergeCell ref="C81:C85"/>
    <mergeCell ref="D81:D85"/>
    <mergeCell ref="J76:J80"/>
    <mergeCell ref="L43:L48"/>
    <mergeCell ref="P43:P48"/>
    <mergeCell ref="K70:K75"/>
    <mergeCell ref="L70:L75"/>
    <mergeCell ref="K43:K48"/>
    <mergeCell ref="K86:K90"/>
    <mergeCell ref="L86:L90"/>
    <mergeCell ref="P86:P90"/>
    <mergeCell ref="P56:P59"/>
    <mergeCell ref="P60:P64"/>
    <mergeCell ref="A43:A48"/>
    <mergeCell ref="B43:B48"/>
    <mergeCell ref="C43:C48"/>
    <mergeCell ref="D43:D48"/>
    <mergeCell ref="J43:J48"/>
    <mergeCell ref="A66:A69"/>
    <mergeCell ref="B66:B69"/>
    <mergeCell ref="C66:C69"/>
    <mergeCell ref="P66:P69"/>
    <mergeCell ref="Q66:Q69"/>
    <mergeCell ref="P81:P85"/>
    <mergeCell ref="Q81:Q85"/>
    <mergeCell ref="J49:J55"/>
    <mergeCell ref="K49:K55"/>
    <mergeCell ref="L49:L55"/>
    <mergeCell ref="J56:J59"/>
    <mergeCell ref="K56:K59"/>
    <mergeCell ref="L56:L59"/>
    <mergeCell ref="J60:J64"/>
    <mergeCell ref="K60:K64"/>
    <mergeCell ref="L60:L64"/>
    <mergeCell ref="J66:J69"/>
    <mergeCell ref="K66:K69"/>
    <mergeCell ref="L66:L69"/>
    <mergeCell ref="J70:J75"/>
    <mergeCell ref="Q56:Q59"/>
    <mergeCell ref="Q60:Q64"/>
    <mergeCell ref="P49:P55"/>
    <mergeCell ref="Q49:Q55"/>
    <mergeCell ref="P76:P80"/>
    <mergeCell ref="Q76:Q80"/>
    <mergeCell ref="Q91:Q96"/>
    <mergeCell ref="A97:P97"/>
    <mergeCell ref="P70:P75"/>
    <mergeCell ref="Q70:Q75"/>
    <mergeCell ref="A91:A96"/>
    <mergeCell ref="B91:B96"/>
    <mergeCell ref="C91:C96"/>
    <mergeCell ref="D91:D96"/>
    <mergeCell ref="J91:J96"/>
    <mergeCell ref="K91:K96"/>
    <mergeCell ref="L91:L96"/>
    <mergeCell ref="P91:P96"/>
    <mergeCell ref="A86:A90"/>
    <mergeCell ref="B86:B90"/>
    <mergeCell ref="D86:D90"/>
    <mergeCell ref="J86:J90"/>
    <mergeCell ref="A70:A75"/>
    <mergeCell ref="B70:B75"/>
    <mergeCell ref="L76:L80"/>
    <mergeCell ref="J81:J85"/>
    <mergeCell ref="K81:K85"/>
    <mergeCell ref="L81:L85"/>
    <mergeCell ref="Q86:Q90"/>
    <mergeCell ref="K76:K80"/>
  </mergeCells>
  <phoneticPr fontId="4" type="noConversion"/>
  <conditionalFormatting sqref="M36:M90 N36:N37">
    <cfRule type="containsText" dxfId="658" priority="344" operator="containsText" text="Excessivamente elevado">
      <formula>NOT(ISERROR(SEARCH("Excessivamente elevado",M36)))</formula>
    </cfRule>
  </conditionalFormatting>
  <conditionalFormatting sqref="M38:M42">
    <cfRule type="aboveAverage" dxfId="657" priority="348" aboveAverage="0"/>
  </conditionalFormatting>
  <conditionalFormatting sqref="M38:M90">
    <cfRule type="containsText" dxfId="656" priority="347" operator="containsText" text="Inexequível">
      <formula>NOT(ISERROR(SEARCH("Inexequível",M38)))</formula>
    </cfRule>
    <cfRule type="containsText" dxfId="655" priority="346" operator="containsText" text="Válido">
      <formula>NOT(ISERROR(SEARCH("Válido",M38)))</formula>
    </cfRule>
    <cfRule type="cellIs" dxfId="654" priority="332" operator="greaterThan">
      <formula>"J&amp;25"</formula>
    </cfRule>
    <cfRule type="cellIs" dxfId="653" priority="331" operator="lessThan">
      <formula>"K$25"</formula>
    </cfRule>
    <cfRule type="cellIs" dxfId="652" priority="334" operator="greaterThan">
      <formula>"J$25"</formula>
    </cfRule>
  </conditionalFormatting>
  <conditionalFormatting sqref="M38:M96">
    <cfRule type="containsText" priority="37" operator="containsText" text="Excessivamente elevado">
      <formula>NOT(ISERROR(SEARCH("Excessivamente elevado",M38)))</formula>
    </cfRule>
  </conditionalFormatting>
  <conditionalFormatting sqref="M42 M70:M96">
    <cfRule type="aboveAverage" dxfId="651" priority="5732" aboveAverage="0"/>
  </conditionalFormatting>
  <conditionalFormatting sqref="M43:M69">
    <cfRule type="aboveAverage" dxfId="650" priority="5699" aboveAverage="0"/>
  </conditionalFormatting>
  <conditionalFormatting sqref="M86 M90:M91 M94:M96">
    <cfRule type="cellIs" dxfId="649" priority="420" operator="greaterThan">
      <formula>"J&amp;25"</formula>
    </cfRule>
    <cfRule type="cellIs" dxfId="648" priority="419" operator="lessThan">
      <formula>"K$25"</formula>
    </cfRule>
  </conditionalFormatting>
  <conditionalFormatting sqref="M90:M95">
    <cfRule type="containsText" dxfId="647" priority="41" operator="containsText" text="Excessivamente elevado">
      <formula>NOT(ISERROR(SEARCH("Excessivamente elevado",M90)))</formula>
    </cfRule>
    <cfRule type="containsText" dxfId="646" priority="42" operator="containsText" text="Válido">
      <formula>NOT(ISERROR(SEARCH("Válido",M90)))</formula>
    </cfRule>
    <cfRule type="cellIs" dxfId="645" priority="40" operator="greaterThan">
      <formula>"J$25"</formula>
    </cfRule>
    <cfRule type="containsText" dxfId="644" priority="43" operator="containsText" text="Inexequível">
      <formula>NOT(ISERROR(SEARCH("Inexequível",M90)))</formula>
    </cfRule>
  </conditionalFormatting>
  <conditionalFormatting sqref="M92:M95">
    <cfRule type="cellIs" dxfId="643" priority="38" operator="lessThan">
      <formula>"K$25"</formula>
    </cfRule>
    <cfRule type="cellIs" dxfId="642" priority="39" operator="greaterThan">
      <formula>"J&amp;25"</formula>
    </cfRule>
  </conditionalFormatting>
  <conditionalFormatting sqref="M94:M96">
    <cfRule type="containsText" dxfId="641" priority="275" operator="containsText" text="Inexequível">
      <formula>NOT(ISERROR(SEARCH("Inexequível",M94)))</formula>
    </cfRule>
    <cfRule type="cellIs" dxfId="640" priority="271" operator="greaterThan">
      <formula>"J$25"</formula>
    </cfRule>
    <cfRule type="containsText" dxfId="639" priority="272" operator="containsText" text="Excessivamente elevado">
      <formula>NOT(ISERROR(SEARCH("Excessivamente elevado",M94)))</formula>
    </cfRule>
    <cfRule type="containsText" dxfId="638" priority="274" operator="containsText" text="Válido">
      <formula>NOT(ISERROR(SEARCH("Válido",M94)))</formula>
    </cfRule>
  </conditionalFormatting>
  <conditionalFormatting sqref="M86:N86">
    <cfRule type="containsText" dxfId="637" priority="64" operator="containsText" text="Válido">
      <formula>NOT(ISERROR(SEARCH("Válido",M86)))</formula>
    </cfRule>
    <cfRule type="containsText" dxfId="636" priority="65" operator="containsText" text="Inexequível">
      <formula>NOT(ISERROR(SEARCH("Inexequível",M86)))</formula>
    </cfRule>
    <cfRule type="cellIs" dxfId="635" priority="62" operator="greaterThan">
      <formula>"J$25"</formula>
    </cfRule>
    <cfRule type="containsText" dxfId="634" priority="63" operator="containsText" text="Excessivamente elevado">
      <formula>NOT(ISERROR(SEARCH("Excessivamente elevado",M86)))</formula>
    </cfRule>
  </conditionalFormatting>
  <conditionalFormatting sqref="N43 N48:N49 N55 N64:N65">
    <cfRule type="containsText" dxfId="633" priority="338" operator="containsText" text="Inexequível">
      <formula>NOT(ISERROR(SEARCH("Inexequível",N43)))</formula>
    </cfRule>
    <cfRule type="containsText" dxfId="632" priority="337" operator="containsText" text="Válido">
      <formula>NOT(ISERROR(SEARCH("Válido",N43)))</formula>
    </cfRule>
  </conditionalFormatting>
  <conditionalFormatting sqref="N43">
    <cfRule type="aboveAverage" dxfId="631" priority="212" aboveAverage="0"/>
    <cfRule type="containsText" dxfId="630" priority="211" operator="containsText" text="Inexequível">
      <formula>NOT(ISERROR(SEARCH("Inexequível",N43)))</formula>
    </cfRule>
    <cfRule type="containsText" dxfId="629" priority="210" operator="containsText" text="Válido">
      <formula>NOT(ISERROR(SEARCH("Válido",N43)))</formula>
    </cfRule>
    <cfRule type="containsText" dxfId="628" priority="209" operator="containsText" text="Excessivamente elevado">
      <formula>NOT(ISERROR(SEARCH("Excessivamente elevado",N43)))</formula>
    </cfRule>
    <cfRule type="cellIs" dxfId="627" priority="208" operator="greaterThan">
      <formula>"J$25"</formula>
    </cfRule>
    <cfRule type="cellIs" dxfId="626" priority="206" operator="lessThan">
      <formula>"K$25"</formula>
    </cfRule>
    <cfRule type="cellIs" dxfId="625" priority="205" operator="greaterThan">
      <formula>"J$25"</formula>
    </cfRule>
    <cfRule type="cellIs" dxfId="624" priority="204" operator="greaterThan">
      <formula>"J&amp;25"</formula>
    </cfRule>
    <cfRule type="cellIs" dxfId="623" priority="203" operator="lessThan">
      <formula>"K$25"</formula>
    </cfRule>
    <cfRule type="cellIs" dxfId="622" priority="207" operator="greaterThan">
      <formula>"J&amp;25"</formula>
    </cfRule>
    <cfRule type="containsText" priority="202" operator="containsText" text="Excessivamente elevado">
      <formula>NOT(ISERROR(SEARCH("Excessivamente elevado",N43)))</formula>
    </cfRule>
  </conditionalFormatting>
  <conditionalFormatting sqref="N48:N49 N43 N55 N64:N65">
    <cfRule type="containsText" dxfId="621" priority="335" operator="containsText" text="Excessivamente elevado">
      <formula>NOT(ISERROR(SEARCH("Excessivamente elevado",N43)))</formula>
    </cfRule>
  </conditionalFormatting>
  <conditionalFormatting sqref="N48:N49 N55 N64:N65 N70">
    <cfRule type="cellIs" dxfId="620" priority="412" operator="greaterThan">
      <formula>"J$25"</formula>
    </cfRule>
    <cfRule type="containsText" dxfId="619" priority="415" operator="containsText" text="Válido">
      <formula>NOT(ISERROR(SEARCH("Válido",N48)))</formula>
    </cfRule>
    <cfRule type="containsText" dxfId="618" priority="416" operator="containsText" text="Inexequível">
      <formula>NOT(ISERROR(SEARCH("Inexequível",N48)))</formula>
    </cfRule>
    <cfRule type="containsText" dxfId="617" priority="413" operator="containsText" text="Excessivamente elevado">
      <formula>NOT(ISERROR(SEARCH("Excessivamente elevado",N48)))</formula>
    </cfRule>
    <cfRule type="cellIs" dxfId="616" priority="409" operator="lessThan">
      <formula>"K$25"</formula>
    </cfRule>
    <cfRule type="cellIs" dxfId="615" priority="410" operator="greaterThan">
      <formula>"J&amp;25"</formula>
    </cfRule>
  </conditionalFormatting>
  <conditionalFormatting sqref="N48:N49 N55 N64:N65">
    <cfRule type="aboveAverage" dxfId="614" priority="5557" aboveAverage="0"/>
  </conditionalFormatting>
  <conditionalFormatting sqref="N48:N49">
    <cfRule type="containsText" priority="213" operator="containsText" text="Excessivamente elevado">
      <formula>NOT(ISERROR(SEARCH("Excessivamente elevado",N48)))</formula>
    </cfRule>
    <cfRule type="cellIs" dxfId="613" priority="214" operator="lessThan">
      <formula>"K$25"</formula>
    </cfRule>
    <cfRule type="cellIs" dxfId="612" priority="216" operator="greaterThan">
      <formula>"J$25"</formula>
    </cfRule>
    <cfRule type="cellIs" dxfId="611" priority="215" operator="greaterThan">
      <formula>"J&amp;25"</formula>
    </cfRule>
  </conditionalFormatting>
  <conditionalFormatting sqref="N55">
    <cfRule type="cellIs" dxfId="610" priority="200" operator="greaterThan">
      <formula>"J&amp;25"</formula>
    </cfRule>
    <cfRule type="cellIs" dxfId="609" priority="199" operator="lessThan">
      <formula>"K$25"</formula>
    </cfRule>
    <cfRule type="containsText" priority="198" operator="containsText" text="Excessivamente elevado">
      <formula>NOT(ISERROR(SEARCH("Excessivamente elevado",N55)))</formula>
    </cfRule>
    <cfRule type="cellIs" dxfId="608" priority="201" operator="greaterThan">
      <formula>"J$25"</formula>
    </cfRule>
  </conditionalFormatting>
  <conditionalFormatting sqref="N64:N65">
    <cfRule type="cellIs" dxfId="607" priority="193" operator="greaterThan">
      <formula>"J$25"</formula>
    </cfRule>
    <cfRule type="cellIs" dxfId="606" priority="192" operator="greaterThan">
      <formula>"J&amp;25"</formula>
    </cfRule>
    <cfRule type="cellIs" dxfId="605" priority="191" operator="lessThan">
      <formula>"K$25"</formula>
    </cfRule>
    <cfRule type="containsText" priority="190" operator="containsText" text="Excessivamente elevado">
      <formula>NOT(ISERROR(SEARCH("Excessivamente elevado",N64)))</formula>
    </cfRule>
  </conditionalFormatting>
  <conditionalFormatting sqref="N70">
    <cfRule type="aboveAverage" dxfId="604" priority="189" aboveAverage="0"/>
    <cfRule type="containsText" dxfId="603" priority="188" operator="containsText" text="Inexequível">
      <formula>NOT(ISERROR(SEARCH("Inexequível",N70)))</formula>
    </cfRule>
    <cfRule type="containsText" dxfId="602" priority="187" operator="containsText" text="Válido">
      <formula>NOT(ISERROR(SEARCH("Válido",N70)))</formula>
    </cfRule>
    <cfRule type="containsText" dxfId="601" priority="186" operator="containsText" text="Excessivamente elevado">
      <formula>NOT(ISERROR(SEARCH("Excessivamente elevado",N70)))</formula>
    </cfRule>
    <cfRule type="cellIs" dxfId="600" priority="185" operator="greaterThan">
      <formula>"J$25"</formula>
    </cfRule>
    <cfRule type="cellIs" dxfId="599" priority="184" operator="greaterThan">
      <formula>"J&amp;25"</formula>
    </cfRule>
    <cfRule type="cellIs" dxfId="598" priority="183" operator="lessThan">
      <formula>"K$25"</formula>
    </cfRule>
    <cfRule type="aboveAverage" dxfId="597" priority="181" aboveAverage="0"/>
    <cfRule type="containsText" dxfId="596" priority="180" operator="containsText" text="Inexequível">
      <formula>NOT(ISERROR(SEARCH("Inexequível",N70)))</formula>
    </cfRule>
    <cfRule type="containsText" dxfId="595" priority="179" operator="containsText" text="Válido">
      <formula>NOT(ISERROR(SEARCH("Válido",N70)))</formula>
    </cfRule>
    <cfRule type="containsText" dxfId="594" priority="178" operator="containsText" text="Excessivamente elevado">
      <formula>NOT(ISERROR(SEARCH("Excessivamente elevado",N70)))</formula>
    </cfRule>
    <cfRule type="cellIs" dxfId="593" priority="177" operator="greaterThan">
      <formula>"J$25"</formula>
    </cfRule>
    <cfRule type="cellIs" dxfId="592" priority="176" operator="greaterThan">
      <formula>"J&amp;25"</formula>
    </cfRule>
    <cfRule type="cellIs" dxfId="591" priority="175" operator="lessThan">
      <formula>"K$25"</formula>
    </cfRule>
    <cfRule type="containsText" priority="174" operator="containsText" text="Excessivamente elevado">
      <formula>NOT(ISERROR(SEARCH("Excessivamente elevado",N70)))</formula>
    </cfRule>
  </conditionalFormatting>
  <conditionalFormatting sqref="N75">
    <cfRule type="cellIs" dxfId="590" priority="168" operator="greaterThan">
      <formula>"J&amp;25"</formula>
    </cfRule>
    <cfRule type="cellIs" dxfId="589" priority="169" operator="greaterThan">
      <formula>"J$25"</formula>
    </cfRule>
    <cfRule type="containsText" dxfId="588" priority="170" operator="containsText" text="Excessivamente elevado">
      <formula>NOT(ISERROR(SEARCH("Excessivamente elevado",N75)))</formula>
    </cfRule>
    <cfRule type="containsText" dxfId="587" priority="172" operator="containsText" text="Inexequível">
      <formula>NOT(ISERROR(SEARCH("Inexequível",N75)))</formula>
    </cfRule>
    <cfRule type="cellIs" dxfId="586" priority="167" operator="lessThan">
      <formula>"K$25"</formula>
    </cfRule>
    <cfRule type="aboveAverage" dxfId="585" priority="173" aboveAverage="0"/>
    <cfRule type="containsText" dxfId="584" priority="171" operator="containsText" text="Válido">
      <formula>NOT(ISERROR(SEARCH("Válido",N75)))</formula>
    </cfRule>
  </conditionalFormatting>
  <conditionalFormatting sqref="N75:N76">
    <cfRule type="containsText" dxfId="583" priority="143" operator="containsText" text="Excessivamente elevado">
      <formula>NOT(ISERROR(SEARCH("Excessivamente elevado",N75)))</formula>
    </cfRule>
    <cfRule type="containsText" dxfId="582" priority="144" operator="containsText" text="Válido">
      <formula>NOT(ISERROR(SEARCH("Válido",N75)))</formula>
    </cfRule>
    <cfRule type="containsText" dxfId="581" priority="145" operator="containsText" text="Inexequível">
      <formula>NOT(ISERROR(SEARCH("Inexequível",N75)))</formula>
    </cfRule>
    <cfRule type="containsText" priority="124" operator="containsText" text="Excessivamente elevado">
      <formula>NOT(ISERROR(SEARCH("Excessivamente elevado",N75)))</formula>
    </cfRule>
    <cfRule type="cellIs" dxfId="580" priority="140" operator="lessThan">
      <formula>"K$25"</formula>
    </cfRule>
    <cfRule type="cellIs" dxfId="579" priority="141" operator="greaterThan">
      <formula>"J&amp;25"</formula>
    </cfRule>
    <cfRule type="cellIs" dxfId="578" priority="142" operator="greaterThan">
      <formula>"J$25"</formula>
    </cfRule>
  </conditionalFormatting>
  <conditionalFormatting sqref="N76">
    <cfRule type="containsText" dxfId="577" priority="136" operator="containsText" text="Excessivamente elevado">
      <formula>NOT(ISERROR(SEARCH("Excessivamente elevado",N76)))</formula>
    </cfRule>
    <cfRule type="aboveAverage" dxfId="576" priority="131" aboveAverage="0"/>
    <cfRule type="cellIs" dxfId="575" priority="133" operator="lessThan">
      <formula>"K$25"</formula>
    </cfRule>
    <cfRule type="cellIs" dxfId="574" priority="135" operator="greaterThan">
      <formula>"J$25"</formula>
    </cfRule>
    <cfRule type="cellIs" dxfId="573" priority="134" operator="greaterThan">
      <formula>"J&amp;25"</formula>
    </cfRule>
    <cfRule type="containsText" dxfId="572" priority="129" operator="containsText" text="Válido">
      <formula>NOT(ISERROR(SEARCH("Válido",N76)))</formula>
    </cfRule>
    <cfRule type="aboveAverage" dxfId="571" priority="139" aboveAverage="0"/>
    <cfRule type="containsText" dxfId="570" priority="138" operator="containsText" text="Inexequível">
      <formula>NOT(ISERROR(SEARCH("Inexequível",N76)))</formula>
    </cfRule>
    <cfRule type="containsText" dxfId="569" priority="137" operator="containsText" text="Válido">
      <formula>NOT(ISERROR(SEARCH("Válido",N76)))</formula>
    </cfRule>
    <cfRule type="containsText" dxfId="568" priority="130" operator="containsText" text="Inexequível">
      <formula>NOT(ISERROR(SEARCH("Inexequível",N76)))</formula>
    </cfRule>
    <cfRule type="containsText" dxfId="567" priority="128" operator="containsText" text="Excessivamente elevado">
      <formula>NOT(ISERROR(SEARCH("Excessivamente elevado",N76)))</formula>
    </cfRule>
    <cfRule type="cellIs" dxfId="566" priority="127" operator="greaterThan">
      <formula>"J$25"</formula>
    </cfRule>
    <cfRule type="cellIs" dxfId="565" priority="126" operator="greaterThan">
      <formula>"J&amp;25"</formula>
    </cfRule>
    <cfRule type="cellIs" dxfId="564" priority="125" operator="lessThan">
      <formula>"K$25"</formula>
    </cfRule>
  </conditionalFormatting>
  <conditionalFormatting sqref="N80">
    <cfRule type="containsText" dxfId="563" priority="151" operator="containsText" text="Válido">
      <formula>NOT(ISERROR(SEARCH("Válido",N80)))</formula>
    </cfRule>
    <cfRule type="containsText" dxfId="562" priority="152" operator="containsText" text="Inexequível">
      <formula>NOT(ISERROR(SEARCH("Inexequível",N80)))</formula>
    </cfRule>
    <cfRule type="cellIs" dxfId="561" priority="153" operator="lessThan">
      <formula>"K$25"</formula>
    </cfRule>
    <cfRule type="cellIs" dxfId="560" priority="155" operator="greaterThan">
      <formula>"J$25"</formula>
    </cfRule>
    <cfRule type="containsText" dxfId="559" priority="156" operator="containsText" text="Excessivamente elevado">
      <formula>NOT(ISERROR(SEARCH("Excessivamente elevado",N80)))</formula>
    </cfRule>
    <cfRule type="containsText" dxfId="558" priority="157" operator="containsText" text="Válido">
      <formula>NOT(ISERROR(SEARCH("Válido",N80)))</formula>
    </cfRule>
    <cfRule type="containsText" dxfId="557" priority="158" operator="containsText" text="Inexequível">
      <formula>NOT(ISERROR(SEARCH("Inexequível",N80)))</formula>
    </cfRule>
    <cfRule type="aboveAverage" dxfId="556" priority="159" aboveAverage="0"/>
    <cfRule type="cellIs" dxfId="555" priority="148" operator="greaterThan">
      <formula>"J&amp;25"</formula>
    </cfRule>
    <cfRule type="cellIs" dxfId="554" priority="154" operator="greaterThan">
      <formula>"J&amp;25"</formula>
    </cfRule>
    <cfRule type="containsText" priority="146" operator="containsText" text="Excessivamente elevado">
      <formula>NOT(ISERROR(SEARCH("Excessivamente elevado",N80)))</formula>
    </cfRule>
    <cfRule type="cellIs" dxfId="553" priority="147" operator="lessThan">
      <formula>"K$25"</formula>
    </cfRule>
    <cfRule type="cellIs" dxfId="552" priority="149" operator="greaterThan">
      <formula>"J$25"</formula>
    </cfRule>
    <cfRule type="containsText" dxfId="551" priority="150" operator="containsText" text="Excessivamente elevado">
      <formula>NOT(ISERROR(SEARCH("Excessivamente elevado",N80)))</formula>
    </cfRule>
  </conditionalFormatting>
  <conditionalFormatting sqref="N86">
    <cfRule type="cellIs" dxfId="550" priority="54" operator="greaterThan">
      <formula>"J&amp;25"</formula>
    </cfRule>
    <cfRule type="cellIs" dxfId="549" priority="53" operator="lessThan">
      <formula>"K$25"</formula>
    </cfRule>
    <cfRule type="cellIs" dxfId="548" priority="46" operator="greaterThan">
      <formula>"J&amp;25"</formula>
    </cfRule>
    <cfRule type="cellIs" dxfId="547" priority="61" operator="greaterThan">
      <formula>"J&amp;25"</formula>
    </cfRule>
    <cfRule type="cellIs" dxfId="546" priority="60" operator="lessThan">
      <formula>"K$25"</formula>
    </cfRule>
    <cfRule type="cellIs" dxfId="545" priority="55" operator="greaterThan">
      <formula>"J$25"</formula>
    </cfRule>
    <cfRule type="aboveAverage" dxfId="544" priority="59" aboveAverage="0"/>
    <cfRule type="containsText" dxfId="543" priority="58" operator="containsText" text="Inexequível">
      <formula>NOT(ISERROR(SEARCH("Inexequível",N86)))</formula>
    </cfRule>
    <cfRule type="containsText" dxfId="542" priority="57" operator="containsText" text="Válido">
      <formula>NOT(ISERROR(SEARCH("Válido",N86)))</formula>
    </cfRule>
    <cfRule type="containsText" dxfId="541" priority="56" operator="containsText" text="Excessivamente elevado">
      <formula>NOT(ISERROR(SEARCH("Excessivamente elevado",N86)))</formula>
    </cfRule>
    <cfRule type="aboveAverage" dxfId="540" priority="51" aboveAverage="0"/>
    <cfRule type="containsText" dxfId="539" priority="50" operator="containsText" text="Inexequível">
      <formula>NOT(ISERROR(SEARCH("Inexequível",N86)))</formula>
    </cfRule>
    <cfRule type="containsText" dxfId="538" priority="49" operator="containsText" text="Válido">
      <formula>NOT(ISERROR(SEARCH("Válido",N86)))</formula>
    </cfRule>
    <cfRule type="containsText" dxfId="537" priority="48" operator="containsText" text="Excessivamente elevado">
      <formula>NOT(ISERROR(SEARCH("Excessivamente elevado",N86)))</formula>
    </cfRule>
    <cfRule type="cellIs" dxfId="536" priority="47" operator="greaterThan">
      <formula>"J$25"</formula>
    </cfRule>
    <cfRule type="cellIs" dxfId="535" priority="45" operator="lessThan">
      <formula>"K$25"</formula>
    </cfRule>
    <cfRule type="containsText" priority="44" operator="containsText" text="Excessivamente elevado">
      <formula>NOT(ISERROR(SEARCH("Excessivamente elevado",N86)))</formula>
    </cfRule>
  </conditionalFormatting>
  <conditionalFormatting sqref="N90">
    <cfRule type="containsText" dxfId="534" priority="76" operator="containsText" text="Excessivamente elevado">
      <formula>NOT(ISERROR(SEARCH("Excessivamente elevado",N90)))</formula>
    </cfRule>
    <cfRule type="aboveAverage" dxfId="533" priority="79" aboveAverage="0"/>
    <cfRule type="containsText" dxfId="532" priority="77" operator="containsText" text="Válido">
      <formula>NOT(ISERROR(SEARCH("Válido",N90)))</formula>
    </cfRule>
    <cfRule type="cellIs" dxfId="531" priority="75" operator="greaterThan">
      <formula>"J$25"</formula>
    </cfRule>
    <cfRule type="cellIs" dxfId="530" priority="74" operator="greaterThan">
      <formula>"J&amp;25"</formula>
    </cfRule>
    <cfRule type="cellIs" dxfId="529" priority="73" operator="lessThan">
      <formula>"K$25"</formula>
    </cfRule>
    <cfRule type="containsText" dxfId="528" priority="78" operator="containsText" text="Inexequível">
      <formula>NOT(ISERROR(SEARCH("Inexequível",N90)))</formula>
    </cfRule>
  </conditionalFormatting>
  <conditionalFormatting sqref="N90:N91">
    <cfRule type="containsText" dxfId="527" priority="21" operator="containsText" text="Válido">
      <formula>NOT(ISERROR(SEARCH("Válido",N90)))</formula>
    </cfRule>
    <cfRule type="containsText" priority="1" operator="containsText" text="Excessivamente elevado">
      <formula>NOT(ISERROR(SEARCH("Excessivamente elevado",N90)))</formula>
    </cfRule>
    <cfRule type="containsText" dxfId="526" priority="22" operator="containsText" text="Inexequível">
      <formula>NOT(ISERROR(SEARCH("Inexequível",N90)))</formula>
    </cfRule>
    <cfRule type="containsText" dxfId="525" priority="20" operator="containsText" text="Excessivamente elevado">
      <formula>NOT(ISERROR(SEARCH("Excessivamente elevado",N90)))</formula>
    </cfRule>
    <cfRule type="cellIs" dxfId="524" priority="19" operator="greaterThan">
      <formula>"J$25"</formula>
    </cfRule>
    <cfRule type="cellIs" dxfId="523" priority="18" operator="greaterThan">
      <formula>"J&amp;25"</formula>
    </cfRule>
    <cfRule type="cellIs" dxfId="522" priority="17" operator="lessThan">
      <formula>"K$25"</formula>
    </cfRule>
  </conditionalFormatting>
  <conditionalFormatting sqref="N91">
    <cfRule type="cellIs" dxfId="521" priority="2" operator="lessThan">
      <formula>"K$25"</formula>
    </cfRule>
    <cfRule type="cellIs" dxfId="520" priority="3" operator="greaterThan">
      <formula>"J&amp;25"</formula>
    </cfRule>
    <cfRule type="aboveAverage" dxfId="519" priority="16" aboveAverage="0"/>
    <cfRule type="cellIs" dxfId="518" priority="4" operator="greaterThan">
      <formula>"J$25"</formula>
    </cfRule>
    <cfRule type="containsText" dxfId="517" priority="15" operator="containsText" text="Inexequível">
      <formula>NOT(ISERROR(SEARCH("Inexequível",N91)))</formula>
    </cfRule>
    <cfRule type="containsText" dxfId="516" priority="14" operator="containsText" text="Válido">
      <formula>NOT(ISERROR(SEARCH("Válido",N91)))</formula>
    </cfRule>
    <cfRule type="containsText" dxfId="515" priority="13" operator="containsText" text="Excessivamente elevado">
      <formula>NOT(ISERROR(SEARCH("Excessivamente elevado",N91)))</formula>
    </cfRule>
    <cfRule type="cellIs" dxfId="514" priority="12" operator="greaterThan">
      <formula>"J$25"</formula>
    </cfRule>
    <cfRule type="cellIs" dxfId="513" priority="11" operator="greaterThan">
      <formula>"J&amp;25"</formula>
    </cfRule>
    <cfRule type="cellIs" dxfId="512" priority="10" operator="lessThan">
      <formula>"K$25"</formula>
    </cfRule>
    <cfRule type="aboveAverage" dxfId="511" priority="8" aboveAverage="0"/>
    <cfRule type="containsText" dxfId="510" priority="7" operator="containsText" text="Inexequível">
      <formula>NOT(ISERROR(SEARCH("Inexequível",N91)))</formula>
    </cfRule>
    <cfRule type="containsText" dxfId="509" priority="6" operator="containsText" text="Válido">
      <formula>NOT(ISERROR(SEARCH("Válido",N91)))</formula>
    </cfRule>
    <cfRule type="containsText" dxfId="508" priority="5" operator="containsText" text="Excessivamente elevado">
      <formula>NOT(ISERROR(SEARCH("Excessivamente elevado",N91)))</formula>
    </cfRule>
  </conditionalFormatting>
  <conditionalFormatting sqref="N96">
    <cfRule type="containsText" dxfId="507" priority="34" operator="containsText" text="Válido">
      <formula>NOT(ISERROR(SEARCH("Válido",N96)))</formula>
    </cfRule>
    <cfRule type="containsText" dxfId="506" priority="33" operator="containsText" text="Excessivamente elevado">
      <formula>NOT(ISERROR(SEARCH("Excessivamente elevado",N96)))</formula>
    </cfRule>
    <cfRule type="cellIs" dxfId="505" priority="32" operator="greaterThan">
      <formula>"J$25"</formula>
    </cfRule>
    <cfRule type="cellIs" dxfId="504" priority="31" operator="greaterThan">
      <formula>"J&amp;25"</formula>
    </cfRule>
    <cfRule type="cellIs" dxfId="503" priority="30" operator="lessThan">
      <formula>"K$25"</formula>
    </cfRule>
    <cfRule type="containsText" dxfId="502" priority="29" operator="containsText" text="Inexequível">
      <formula>NOT(ISERROR(SEARCH("Inexequível",N96)))</formula>
    </cfRule>
    <cfRule type="containsText" dxfId="501" priority="28" operator="containsText" text="Válido">
      <formula>NOT(ISERROR(SEARCH("Válido",N96)))</formula>
    </cfRule>
    <cfRule type="containsText" dxfId="500" priority="27" operator="containsText" text="Excessivamente elevado">
      <formula>NOT(ISERROR(SEARCH("Excessivamente elevado",N96)))</formula>
    </cfRule>
    <cfRule type="cellIs" dxfId="499" priority="26" operator="greaterThan">
      <formula>"J$25"</formula>
    </cfRule>
    <cfRule type="cellIs" dxfId="498" priority="25" operator="greaterThan">
      <formula>"J&amp;25"</formula>
    </cfRule>
    <cfRule type="containsText" priority="23" operator="containsText" text="Excessivamente elevado">
      <formula>NOT(ISERROR(SEARCH("Excessivamente elevado",N96)))</formula>
    </cfRule>
    <cfRule type="cellIs" dxfId="497" priority="24" operator="lessThan">
      <formula>"K$25"</formula>
    </cfRule>
    <cfRule type="aboveAverage" dxfId="496" priority="36" aboveAverage="0"/>
    <cfRule type="containsText" dxfId="495" priority="35" operator="containsText" text="Inexequível">
      <formula>NOT(ISERROR(SEARCH("Inexequível",N96)))</formula>
    </cfRule>
  </conditionalFormatting>
  <conditionalFormatting sqref="P6:R6">
    <cfRule type="containsText" dxfId="494" priority="349" operator="containsText" text="Excessivamente elevado">
      <formula>NOT(ISERROR(SEARCH("Excessivamente elevado",P6)))</formula>
    </cfRule>
  </conditionalFormatting>
  <hyperlinks>
    <hyperlink ref="E88" r:id="rId1" xr:uid="{42454DFC-8E9D-4277-BB88-8DD24B9BEF57}"/>
    <hyperlink ref="E89" r:id="rId2" display="https://www.amazon.com.br/Super-Pano-Multiuso-Scotch-Brite-unidades/dp/B08H2KFJYP/ref=asc_df_B08H2KFJYP/?tag=googleshopp00-20&amp;linkCode=df0&amp;hvadid=379727807425&amp;hvpos=&amp;hvnetw=g&amp;hvrand=9410531368370536174&amp;hvpone=&amp;hvptwo=&amp;hvqmt=&amp;hvdev=c&amp;hvdvcmdl=&amp;hvlocint=&amp;hvlocphy=1001541&amp;hvtargid=pla-1011557236070&amp;psc=1_x000a__x000a_acesso em 15/02/2023" xr:uid="{32FEDAC8-274E-46C0-93A4-FF83035D6F8E}"/>
    <hyperlink ref="E55" r:id="rId3" xr:uid="{813C6178-3AEA-45BD-B0C4-900AEE8CAB90}"/>
    <hyperlink ref="E54" r:id="rId4" xr:uid="{5FE7E619-1583-41DC-BC2B-0A90EC5B6A4E}"/>
    <hyperlink ref="E64" r:id="rId5" xr:uid="{40704911-7800-40DD-848E-3D6C24CAFFCF}"/>
    <hyperlink ref="E68" r:id="rId6" display="https://www.produtoscasalimpa.com.br/produto/rodo-aluminio-80-cm-c-cabo-fixo-150mt-sanches.html?utm_source=Site&amp;utm_medium=GoogleMerchant&amp;utm_campaign=GoogleMerchant&amp;gclid=CjwKCAiA3KefBhByEiwAi2LDHP0_Q3H05ygWZMgHIaCx5XQHAJIDSQ0g4R_sFtXlu5thkmf6wJgFdRoCOtIQAvD_BwE_x000a__x000a_acesso em 13/02" xr:uid="{1786D757-2BF6-422D-A956-E94A021EFACA}"/>
    <hyperlink ref="E74" r:id="rId7" xr:uid="{763AC575-22D7-4682-9DA7-AB2B8667D6E6}"/>
    <hyperlink ref="E79" r:id="rId8" xr:uid="{6F075052-641B-459B-A9C4-968E27FA57D2}"/>
    <hyperlink ref="E85" r:id="rId9" xr:uid="{1A7E23AB-787F-4993-BB0B-051C187644E2}"/>
    <hyperlink ref="E94" r:id="rId10" xr:uid="{EDEDB40E-A1F3-4652-8B2B-7DB9BCDF000F}"/>
  </hyperlinks>
  <pageMargins left="0.511811024" right="0.511811024" top="0.78740157499999996" bottom="0.78740157499999996" header="0.31496062000000002" footer="0.31496062000000002"/>
  <pageSetup paperSize="9" orientation="portrait" r:id="rId11"/>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9440E-A5E9-4B45-AD05-35CD4AFE801A}">
  <sheetPr>
    <tabColor rgb="FF8EA9DB"/>
  </sheetPr>
  <dimension ref="A1:AG35"/>
  <sheetViews>
    <sheetView showGridLines="0" topLeftCell="A18" zoomScaleNormal="100" workbookViewId="0">
      <selection activeCell="B24" sqref="B24:B27"/>
    </sheetView>
  </sheetViews>
  <sheetFormatPr defaultRowHeight="15" x14ac:dyDescent="0.25"/>
  <cols>
    <col min="1" max="1" width="5.28515625" customWidth="1"/>
    <col min="2" max="2" width="39.140625" customWidth="1"/>
    <col min="5" max="5" width="41.7109375" customWidth="1"/>
    <col min="6" max="6" width="12.85546875" customWidth="1"/>
    <col min="7" max="7" width="25.28515625" customWidth="1"/>
    <col min="8" max="8" width="5" style="602" customWidth="1"/>
    <col min="9" max="10" width="10" bestFit="1" customWidth="1"/>
    <col min="11" max="11" width="10.5703125" customWidth="1"/>
    <col min="12" max="12" width="10.42578125" customWidth="1"/>
    <col min="13" max="13" width="10.5703125" customWidth="1"/>
    <col min="14" max="14" width="7.28515625" customWidth="1"/>
    <col min="15" max="15" width="14.7109375" customWidth="1"/>
    <col min="16" max="16" width="12.5703125" customWidth="1"/>
    <col min="17" max="17" width="12.140625" customWidth="1"/>
  </cols>
  <sheetData>
    <row r="1" spans="1:33" ht="20.25" thickBot="1" x14ac:dyDescent="0.35">
      <c r="A1" s="872" t="s">
        <v>22</v>
      </c>
      <c r="B1" s="872"/>
      <c r="C1" s="872"/>
      <c r="D1" s="872"/>
      <c r="E1" s="872"/>
      <c r="F1" s="872"/>
      <c r="G1" s="872"/>
      <c r="H1" s="872"/>
      <c r="I1" s="872"/>
      <c r="J1" s="872"/>
      <c r="K1" s="872"/>
      <c r="L1" s="872"/>
      <c r="M1" s="872"/>
      <c r="N1" s="872"/>
      <c r="O1" s="872"/>
      <c r="P1" s="872"/>
      <c r="V1" s="112" t="s">
        <v>0</v>
      </c>
      <c r="W1" s="113"/>
      <c r="X1" s="113"/>
      <c r="Y1" s="113"/>
      <c r="Z1" s="113"/>
      <c r="AA1" s="113"/>
      <c r="AB1" s="113" t="s">
        <v>1</v>
      </c>
      <c r="AC1" s="113" t="s">
        <v>1</v>
      </c>
      <c r="AD1" s="113" t="s">
        <v>1</v>
      </c>
      <c r="AE1" s="113" t="s">
        <v>1</v>
      </c>
      <c r="AF1" s="113" t="s">
        <v>1</v>
      </c>
      <c r="AG1" s="128" t="s">
        <v>1</v>
      </c>
    </row>
    <row r="2" spans="1:33" ht="21" thickTop="1" thickBot="1" x14ac:dyDescent="0.35">
      <c r="A2" s="77"/>
      <c r="B2" s="77"/>
      <c r="C2" s="77"/>
      <c r="D2" s="77"/>
      <c r="E2" s="77"/>
      <c r="F2" s="77"/>
      <c r="G2" s="77"/>
      <c r="H2" s="592"/>
      <c r="I2" s="77"/>
      <c r="J2" s="77"/>
      <c r="K2" s="77"/>
      <c r="L2" s="77"/>
      <c r="M2" s="86"/>
      <c r="N2" s="77"/>
      <c r="O2" s="77"/>
      <c r="P2" s="77"/>
      <c r="V2" s="116" t="s">
        <v>1</v>
      </c>
      <c r="W2" s="107" t="s">
        <v>1</v>
      </c>
      <c r="X2" s="107" t="s">
        <v>1</v>
      </c>
      <c r="Y2" s="107" t="s">
        <v>1</v>
      </c>
      <c r="Z2" s="107" t="s">
        <v>1</v>
      </c>
      <c r="AA2" s="107" t="s">
        <v>1</v>
      </c>
      <c r="AB2" s="107" t="s">
        <v>1</v>
      </c>
      <c r="AC2" s="107" t="s">
        <v>1</v>
      </c>
      <c r="AD2" s="107" t="s">
        <v>1</v>
      </c>
      <c r="AE2" s="107" t="s">
        <v>1</v>
      </c>
      <c r="AF2" s="107" t="s">
        <v>1</v>
      </c>
      <c r="AG2" s="129" t="s">
        <v>1</v>
      </c>
    </row>
    <row r="3" spans="1:33" ht="19.5" thickBot="1" x14ac:dyDescent="0.35">
      <c r="A3" s="79" t="s">
        <v>27</v>
      </c>
      <c r="B3" s="80"/>
      <c r="C3" s="80"/>
      <c r="D3" s="81"/>
      <c r="E3" s="82"/>
      <c r="F3" s="78"/>
      <c r="G3" s="78"/>
      <c r="H3" s="593"/>
      <c r="I3" s="78"/>
      <c r="J3" s="78"/>
      <c r="K3" s="78"/>
      <c r="L3" s="78"/>
      <c r="M3" s="87"/>
      <c r="N3" s="78"/>
      <c r="O3" s="78"/>
      <c r="P3" s="78"/>
      <c r="V3" s="122" t="s">
        <v>2</v>
      </c>
      <c r="W3" s="119"/>
      <c r="X3" s="119"/>
      <c r="Y3" s="119"/>
      <c r="Z3" s="119"/>
      <c r="AA3" s="119"/>
      <c r="AB3" s="119"/>
      <c r="AC3" s="119"/>
      <c r="AD3" s="119"/>
      <c r="AE3" s="118" t="s">
        <v>1</v>
      </c>
      <c r="AF3" s="119" t="s">
        <v>3</v>
      </c>
      <c r="AG3" s="130"/>
    </row>
    <row r="4" spans="1:33" ht="19.5" thickTop="1" x14ac:dyDescent="0.3">
      <c r="A4" s="78"/>
      <c r="B4" s="78"/>
      <c r="C4" s="78"/>
      <c r="D4" s="78"/>
      <c r="E4" s="78"/>
      <c r="F4" s="78"/>
      <c r="G4" s="78"/>
      <c r="H4" s="593"/>
      <c r="I4" s="78"/>
      <c r="J4" s="78"/>
      <c r="K4" s="78"/>
      <c r="L4" s="78"/>
      <c r="M4" s="87"/>
      <c r="N4" s="78"/>
      <c r="O4" s="78"/>
      <c r="P4" s="78"/>
      <c r="V4" s="121" t="s">
        <v>4</v>
      </c>
      <c r="W4" s="118" t="s">
        <v>5</v>
      </c>
      <c r="X4" s="118"/>
      <c r="Y4" s="118"/>
      <c r="Z4" s="118" t="s">
        <v>1</v>
      </c>
      <c r="AA4" s="118" t="s">
        <v>1</v>
      </c>
      <c r="AB4" s="118" t="s">
        <v>1</v>
      </c>
      <c r="AC4" s="118" t="s">
        <v>1</v>
      </c>
      <c r="AD4" s="118" t="s">
        <v>1</v>
      </c>
      <c r="AE4" s="118" t="s">
        <v>1</v>
      </c>
      <c r="AF4" s="109" t="s">
        <v>6</v>
      </c>
      <c r="AG4" s="120" t="s">
        <v>1</v>
      </c>
    </row>
    <row r="5" spans="1:33" ht="15.75" thickBot="1" x14ac:dyDescent="0.3">
      <c r="A5" s="76"/>
      <c r="D5" s="20"/>
      <c r="E5" s="13"/>
      <c r="F5" s="13"/>
      <c r="G5" s="13"/>
      <c r="H5" s="594"/>
      <c r="I5" s="13"/>
      <c r="J5" s="13"/>
      <c r="K5" s="13"/>
      <c r="L5" s="13"/>
      <c r="M5" s="58"/>
      <c r="N5" s="13"/>
      <c r="O5" s="13"/>
      <c r="V5" s="121" t="s">
        <v>8</v>
      </c>
      <c r="W5" s="118" t="s">
        <v>9</v>
      </c>
      <c r="X5" s="118"/>
      <c r="Y5" s="118"/>
      <c r="Z5" s="118"/>
      <c r="AA5" s="118" t="s">
        <v>1</v>
      </c>
      <c r="AB5" s="118" t="s">
        <v>1</v>
      </c>
      <c r="AC5" s="118" t="s">
        <v>1</v>
      </c>
      <c r="AD5" s="118" t="s">
        <v>1</v>
      </c>
      <c r="AE5" s="118" t="s">
        <v>1</v>
      </c>
      <c r="AF5" s="110" t="s">
        <v>6</v>
      </c>
      <c r="AG5" s="120" t="s">
        <v>1</v>
      </c>
    </row>
    <row r="6" spans="1:33" ht="15.75" thickBot="1" x14ac:dyDescent="0.3">
      <c r="A6" s="44" t="s">
        <v>333</v>
      </c>
      <c r="B6" s="45"/>
      <c r="C6" s="46"/>
      <c r="D6" s="44" t="s">
        <v>334</v>
      </c>
      <c r="E6" s="47"/>
      <c r="F6" s="44" t="s">
        <v>335</v>
      </c>
      <c r="G6" s="47"/>
      <c r="H6" s="595"/>
      <c r="I6" s="207"/>
      <c r="J6" s="60"/>
      <c r="K6" s="62" t="s">
        <v>32</v>
      </c>
      <c r="L6" s="63"/>
      <c r="M6" s="63"/>
      <c r="N6" s="64"/>
      <c r="O6" s="64"/>
      <c r="P6" s="64"/>
      <c r="Q6" s="64"/>
      <c r="R6" s="64"/>
      <c r="S6" s="64"/>
      <c r="V6" s="121" t="s">
        <v>11</v>
      </c>
      <c r="W6" s="118" t="s">
        <v>12</v>
      </c>
      <c r="X6" s="118"/>
      <c r="Y6" s="118"/>
      <c r="Z6" s="118" t="s">
        <v>1</v>
      </c>
      <c r="AA6" s="118" t="s">
        <v>1</v>
      </c>
      <c r="AB6" s="118" t="s">
        <v>1</v>
      </c>
      <c r="AC6" s="118" t="s">
        <v>1</v>
      </c>
      <c r="AD6" s="118" t="s">
        <v>1</v>
      </c>
      <c r="AE6" s="118" t="s">
        <v>1</v>
      </c>
      <c r="AF6" s="110" t="s">
        <v>6</v>
      </c>
      <c r="AG6" s="120" t="s">
        <v>1</v>
      </c>
    </row>
    <row r="7" spans="1:33" ht="15.75" thickTop="1" x14ac:dyDescent="0.25">
      <c r="A7" s="28" t="s">
        <v>49</v>
      </c>
      <c r="B7" s="28"/>
      <c r="C7" s="32">
        <f>AVERAGE(I25:I27)</f>
        <v>647.99666666666656</v>
      </c>
      <c r="D7" s="48" t="s">
        <v>49</v>
      </c>
      <c r="E7" s="49">
        <f>I28</f>
        <v>93.48</v>
      </c>
      <c r="F7" s="48" t="s">
        <v>49</v>
      </c>
      <c r="G7" s="49">
        <f>AVERAGE(I31:I33)</f>
        <v>135.10333333333332</v>
      </c>
      <c r="H7" s="596"/>
      <c r="I7" s="212"/>
      <c r="J7" s="28"/>
      <c r="K7" s="65">
        <v>0.25</v>
      </c>
      <c r="L7" s="996" t="s">
        <v>38</v>
      </c>
      <c r="M7" s="996"/>
      <c r="N7" s="996"/>
      <c r="O7" s="996"/>
      <c r="P7" s="996"/>
      <c r="Q7" s="996"/>
      <c r="R7" s="996"/>
      <c r="S7" s="996"/>
      <c r="V7" s="121" t="s">
        <v>14</v>
      </c>
      <c r="W7" s="118" t="s">
        <v>15</v>
      </c>
      <c r="X7" s="118"/>
      <c r="Y7" s="118"/>
      <c r="Z7" s="118" t="s">
        <v>1</v>
      </c>
      <c r="AA7" s="118" t="s">
        <v>1</v>
      </c>
      <c r="AB7" s="118" t="s">
        <v>1</v>
      </c>
      <c r="AC7" s="118" t="s">
        <v>1</v>
      </c>
      <c r="AD7" s="118" t="s">
        <v>1</v>
      </c>
      <c r="AE7" s="118" t="s">
        <v>1</v>
      </c>
      <c r="AF7" s="110" t="s">
        <v>6</v>
      </c>
      <c r="AG7" s="120" t="s">
        <v>1</v>
      </c>
    </row>
    <row r="8" spans="1:33" x14ac:dyDescent="0.25">
      <c r="A8" s="28" t="s">
        <v>42</v>
      </c>
      <c r="B8" s="28"/>
      <c r="C8" s="32">
        <f>_xlfn.STDEV.S(I25:I27)</f>
        <v>87.311228563877037</v>
      </c>
      <c r="D8" s="48" t="s">
        <v>42</v>
      </c>
      <c r="E8" s="49"/>
      <c r="F8" s="48" t="s">
        <v>42</v>
      </c>
      <c r="G8" s="49">
        <f>_xlfn.STDEV.S(I31:I33)</f>
        <v>71.280874246415735</v>
      </c>
      <c r="H8" s="596"/>
      <c r="I8" s="212"/>
      <c r="J8" s="28"/>
      <c r="K8" s="66">
        <v>0.75</v>
      </c>
      <c r="L8" s="67" t="s">
        <v>40</v>
      </c>
      <c r="M8" s="67"/>
      <c r="N8" s="67"/>
      <c r="O8" s="67"/>
      <c r="P8" s="67"/>
      <c r="Q8" s="67"/>
      <c r="R8" s="67"/>
      <c r="S8" s="68"/>
      <c r="V8" s="121" t="s">
        <v>17</v>
      </c>
      <c r="W8" s="118" t="s">
        <v>18</v>
      </c>
      <c r="X8" s="118"/>
      <c r="Y8" s="118"/>
      <c r="Z8" s="118"/>
      <c r="AA8" s="118"/>
      <c r="AB8" s="118" t="s">
        <v>1</v>
      </c>
      <c r="AC8" s="118" t="s">
        <v>1</v>
      </c>
      <c r="AD8" s="118" t="s">
        <v>1</v>
      </c>
      <c r="AE8" s="118" t="s">
        <v>1</v>
      </c>
      <c r="AF8" s="110" t="s">
        <v>19</v>
      </c>
      <c r="AG8" s="120" t="s">
        <v>1</v>
      </c>
    </row>
    <row r="9" spans="1:33" x14ac:dyDescent="0.25">
      <c r="A9" s="28" t="s">
        <v>44</v>
      </c>
      <c r="B9" s="28"/>
      <c r="C9" s="33">
        <f>(C8/C7)*100</f>
        <v>13.474024336114443</v>
      </c>
      <c r="D9" s="48" t="s">
        <v>44</v>
      </c>
      <c r="E9" s="50">
        <f>(E8/E7)*100</f>
        <v>0</v>
      </c>
      <c r="F9" s="48" t="s">
        <v>44</v>
      </c>
      <c r="G9" s="50">
        <f>(G8/G7)*100</f>
        <v>52.760263190951918</v>
      </c>
      <c r="H9" s="596"/>
      <c r="I9" s="214"/>
      <c r="J9" s="28"/>
      <c r="K9" s="69"/>
      <c r="L9" s="13"/>
      <c r="M9" s="13"/>
      <c r="S9" s="70"/>
      <c r="V9" s="121" t="s">
        <v>20</v>
      </c>
      <c r="W9" s="118" t="s">
        <v>21</v>
      </c>
      <c r="X9" s="118"/>
      <c r="Y9" s="118"/>
      <c r="Z9" s="118"/>
      <c r="AA9" s="118"/>
      <c r="AB9" s="118" t="s">
        <v>1</v>
      </c>
      <c r="AC9" s="118" t="s">
        <v>1</v>
      </c>
      <c r="AD9" s="118" t="s">
        <v>1</v>
      </c>
      <c r="AE9" s="118" t="s">
        <v>1</v>
      </c>
      <c r="AF9" s="110" t="s">
        <v>19</v>
      </c>
      <c r="AG9" s="120" t="s">
        <v>1</v>
      </c>
    </row>
    <row r="10" spans="1:33" x14ac:dyDescent="0.25">
      <c r="A10" s="28" t="s">
        <v>47</v>
      </c>
      <c r="B10" s="28"/>
      <c r="C10" s="51" t="str">
        <f>IF(C9&gt;25,"Mediana","Média")</f>
        <v>Média</v>
      </c>
      <c r="D10" s="48" t="s">
        <v>47</v>
      </c>
      <c r="E10" s="52" t="str">
        <f>IF(E9&gt;25,"Mediana","Média")</f>
        <v>Média</v>
      </c>
      <c r="F10" s="48" t="s">
        <v>47</v>
      </c>
      <c r="G10" s="619" t="str">
        <f>IF(G9&gt;25,"Mediana","Média")</f>
        <v>Mediana</v>
      </c>
      <c r="H10" s="596"/>
      <c r="I10" s="209"/>
      <c r="J10" s="28"/>
      <c r="K10" s="13"/>
      <c r="L10" s="13"/>
      <c r="M10" s="88" t="s">
        <v>45</v>
      </c>
      <c r="N10" s="72"/>
      <c r="O10" s="73"/>
      <c r="P10" s="74"/>
      <c r="Q10" s="74"/>
      <c r="R10" s="74"/>
      <c r="S10" s="74"/>
      <c r="V10" s="121" t="s">
        <v>23</v>
      </c>
      <c r="W10" s="118" t="s">
        <v>24</v>
      </c>
      <c r="X10" s="118"/>
      <c r="Y10" s="118"/>
      <c r="Z10" s="118"/>
      <c r="AA10" s="118"/>
      <c r="AB10" s="118"/>
      <c r="AC10" s="118" t="s">
        <v>1</v>
      </c>
      <c r="AD10" s="118" t="s">
        <v>1</v>
      </c>
      <c r="AE10" s="118" t="s">
        <v>1</v>
      </c>
      <c r="AF10" s="110" t="s">
        <v>6</v>
      </c>
      <c r="AG10" s="120"/>
    </row>
    <row r="11" spans="1:33" x14ac:dyDescent="0.25">
      <c r="A11" s="28" t="s">
        <v>51</v>
      </c>
      <c r="B11" s="28"/>
      <c r="C11" s="32">
        <f>MIN(I24:I27)</f>
        <v>439.03999999999996</v>
      </c>
      <c r="D11" s="48" t="s">
        <v>51</v>
      </c>
      <c r="E11" s="49">
        <f>I28</f>
        <v>93.48</v>
      </c>
      <c r="F11" s="48" t="s">
        <v>51</v>
      </c>
      <c r="G11" s="49">
        <f>MIN(I31:I33)</f>
        <v>62</v>
      </c>
      <c r="H11" s="596"/>
      <c r="I11" s="212"/>
      <c r="J11" s="28"/>
      <c r="K11" s="13"/>
      <c r="L11" s="13"/>
      <c r="M11" s="73"/>
      <c r="N11" s="73"/>
      <c r="O11" s="73"/>
      <c r="P11" s="74"/>
      <c r="Q11" s="74"/>
      <c r="R11" s="74"/>
      <c r="S11" s="74"/>
      <c r="V11" s="121" t="s">
        <v>25</v>
      </c>
      <c r="W11" s="118" t="s">
        <v>26</v>
      </c>
      <c r="X11" s="118"/>
      <c r="Y11" s="118"/>
      <c r="Z11" s="118" t="s">
        <v>1</v>
      </c>
      <c r="AA11" s="118" t="s">
        <v>1</v>
      </c>
      <c r="AB11" s="118" t="s">
        <v>1</v>
      </c>
      <c r="AC11" s="118" t="s">
        <v>1</v>
      </c>
      <c r="AD11" s="118" t="s">
        <v>1</v>
      </c>
      <c r="AE11" s="118" t="s">
        <v>1</v>
      </c>
      <c r="AF11" s="110" t="s">
        <v>6</v>
      </c>
      <c r="AG11" s="120" t="s">
        <v>1</v>
      </c>
    </row>
    <row r="12" spans="1:33" ht="15.75" thickBot="1" x14ac:dyDescent="0.3">
      <c r="B12" s="207"/>
      <c r="D12" s="55"/>
      <c r="E12" s="219"/>
      <c r="F12" s="55"/>
      <c r="G12" s="57"/>
      <c r="H12" s="597"/>
      <c r="I12" s="207"/>
      <c r="K12" s="13"/>
      <c r="L12" s="13"/>
      <c r="M12" s="75">
        <v>0.25</v>
      </c>
      <c r="N12" s="73" t="s">
        <v>48</v>
      </c>
      <c r="O12" s="73" t="s">
        <v>49</v>
      </c>
      <c r="P12" s="74"/>
      <c r="Q12" s="74"/>
      <c r="R12" s="74"/>
      <c r="S12" s="74"/>
      <c r="V12" s="121" t="s">
        <v>28</v>
      </c>
      <c r="W12" s="118" t="s">
        <v>29</v>
      </c>
      <c r="X12" s="118"/>
      <c r="Y12" s="118"/>
      <c r="Z12" s="118"/>
      <c r="AA12" s="118"/>
      <c r="AB12" s="118"/>
      <c r="AC12" s="118"/>
      <c r="AD12" s="118"/>
      <c r="AE12" s="118" t="s">
        <v>1</v>
      </c>
      <c r="AF12" s="110" t="s">
        <v>19</v>
      </c>
      <c r="AG12" s="120" t="s">
        <v>1</v>
      </c>
    </row>
    <row r="13" spans="1:33" x14ac:dyDescent="0.25">
      <c r="A13" s="220"/>
      <c r="B13" s="227"/>
      <c r="C13" s="223"/>
      <c r="D13" s="284"/>
      <c r="E13" s="223"/>
      <c r="F13" s="284"/>
      <c r="G13" s="223"/>
      <c r="H13" s="598"/>
      <c r="I13" s="207"/>
      <c r="J13" s="60"/>
      <c r="K13" s="13"/>
      <c r="L13" s="13"/>
      <c r="M13" s="73"/>
      <c r="N13" s="73" t="s">
        <v>52</v>
      </c>
      <c r="O13" s="73" t="s">
        <v>53</v>
      </c>
      <c r="P13" s="74"/>
      <c r="Q13" s="74"/>
      <c r="R13" s="74"/>
      <c r="S13" s="74"/>
      <c r="V13" s="121" t="s">
        <v>30</v>
      </c>
      <c r="W13" s="118" t="s">
        <v>31</v>
      </c>
      <c r="X13" s="118"/>
      <c r="Y13" s="118"/>
      <c r="Z13" s="118"/>
      <c r="AA13" s="118"/>
      <c r="AB13" s="118"/>
      <c r="AC13" s="118"/>
      <c r="AD13" s="118"/>
      <c r="AE13" s="118" t="s">
        <v>1</v>
      </c>
      <c r="AF13" s="110" t="s">
        <v>6</v>
      </c>
      <c r="AG13" s="120" t="s">
        <v>1</v>
      </c>
    </row>
    <row r="14" spans="1:33" x14ac:dyDescent="0.25">
      <c r="A14" s="211"/>
      <c r="B14" s="213"/>
      <c r="C14" s="212"/>
      <c r="D14" s="213"/>
      <c r="E14" s="212"/>
      <c r="F14" s="213"/>
      <c r="G14" s="212"/>
      <c r="H14" s="599"/>
      <c r="I14" s="212"/>
      <c r="J14" s="28"/>
      <c r="K14" s="13"/>
      <c r="L14" s="13"/>
      <c r="M14" s="73"/>
      <c r="N14" s="73"/>
      <c r="O14" s="73"/>
      <c r="P14" s="74"/>
      <c r="Q14" s="74"/>
      <c r="R14" s="74"/>
      <c r="S14" s="74"/>
      <c r="V14" s="127" t="s">
        <v>33</v>
      </c>
      <c r="W14" s="997" t="s">
        <v>34</v>
      </c>
      <c r="X14" s="997"/>
      <c r="Y14" s="997"/>
      <c r="Z14" s="997"/>
      <c r="AA14" s="997"/>
      <c r="AB14" s="997"/>
      <c r="AC14" s="997"/>
      <c r="AD14" s="997"/>
      <c r="AE14" s="998"/>
      <c r="AF14" s="110" t="s">
        <v>19</v>
      </c>
      <c r="AG14" s="120" t="s">
        <v>1</v>
      </c>
    </row>
    <row r="15" spans="1:33" x14ac:dyDescent="0.25">
      <c r="A15" s="211"/>
      <c r="B15" s="213"/>
      <c r="C15" s="212"/>
      <c r="D15" s="213"/>
      <c r="E15" s="212"/>
      <c r="F15" s="213"/>
      <c r="G15" s="212"/>
      <c r="H15" s="599"/>
      <c r="I15" s="212"/>
      <c r="J15" s="28"/>
      <c r="K15" s="13"/>
      <c r="L15" s="13"/>
      <c r="M15" s="13"/>
      <c r="N15" s="83"/>
      <c r="O15" s="83"/>
      <c r="P15" s="74"/>
      <c r="Q15" s="74"/>
      <c r="R15" s="74"/>
      <c r="S15" s="74"/>
      <c r="V15" s="122" t="s">
        <v>1</v>
      </c>
      <c r="W15" s="133"/>
      <c r="X15" s="133"/>
      <c r="Y15" s="133"/>
      <c r="Z15" s="133"/>
      <c r="AA15" s="133"/>
      <c r="AB15" s="133"/>
      <c r="AC15" s="133"/>
      <c r="AD15" s="133"/>
      <c r="AE15" s="133"/>
      <c r="AF15" s="118" t="s">
        <v>1</v>
      </c>
      <c r="AG15" s="120" t="s">
        <v>1</v>
      </c>
    </row>
    <row r="16" spans="1:33" x14ac:dyDescent="0.25">
      <c r="A16" s="211"/>
      <c r="B16" s="213"/>
      <c r="C16" s="214"/>
      <c r="D16" s="213"/>
      <c r="E16" s="214"/>
      <c r="F16" s="213"/>
      <c r="G16" s="214"/>
      <c r="H16" s="599"/>
      <c r="I16" s="214"/>
      <c r="J16" s="28"/>
      <c r="K16" s="13"/>
      <c r="L16" s="13"/>
      <c r="M16" s="83"/>
      <c r="N16" s="83"/>
      <c r="O16" s="83"/>
      <c r="P16" s="74"/>
      <c r="Q16" s="74"/>
      <c r="R16" s="74"/>
      <c r="S16" s="74"/>
      <c r="V16" s="122" t="s">
        <v>41</v>
      </c>
      <c r="W16" s="119"/>
      <c r="X16" s="119"/>
      <c r="Y16" s="118" t="s">
        <v>1</v>
      </c>
      <c r="Z16" s="118" t="s">
        <v>1</v>
      </c>
      <c r="AA16" s="118" t="s">
        <v>1</v>
      </c>
      <c r="AB16" s="118" t="s">
        <v>1</v>
      </c>
      <c r="AC16" s="118" t="s">
        <v>1</v>
      </c>
      <c r="AD16" s="118" t="s">
        <v>1</v>
      </c>
      <c r="AE16" s="118" t="s">
        <v>1</v>
      </c>
      <c r="AF16" s="118" t="s">
        <v>1</v>
      </c>
      <c r="AG16" s="120" t="s">
        <v>1</v>
      </c>
    </row>
    <row r="17" spans="1:33" x14ac:dyDescent="0.25">
      <c r="A17" s="211"/>
      <c r="B17" s="213"/>
      <c r="C17" s="209"/>
      <c r="D17" s="213"/>
      <c r="E17" s="209"/>
      <c r="F17" s="213"/>
      <c r="G17" s="209"/>
      <c r="H17" s="599"/>
      <c r="I17" s="209"/>
      <c r="J17" s="28"/>
      <c r="K17" s="13"/>
      <c r="L17" s="13"/>
      <c r="M17" s="83"/>
      <c r="N17" s="83"/>
      <c r="O17" s="83"/>
      <c r="P17" s="74"/>
      <c r="Q17" s="74"/>
      <c r="R17" s="74"/>
      <c r="S17" s="74"/>
      <c r="V17" s="123" t="s">
        <v>43</v>
      </c>
      <c r="W17" s="118"/>
      <c r="X17" s="118"/>
      <c r="Y17" s="118"/>
      <c r="Z17" s="118"/>
      <c r="AA17" s="118"/>
      <c r="AB17" s="118"/>
      <c r="AC17" s="118"/>
      <c r="AD17" s="118"/>
      <c r="AE17" s="118" t="s">
        <v>1</v>
      </c>
      <c r="AF17" s="118" t="s">
        <v>1</v>
      </c>
      <c r="AG17" s="120" t="s">
        <v>1</v>
      </c>
    </row>
    <row r="18" spans="1:33" x14ac:dyDescent="0.25">
      <c r="A18" s="211"/>
      <c r="B18" s="213"/>
      <c r="C18" s="212"/>
      <c r="D18" s="213"/>
      <c r="E18" s="212"/>
      <c r="F18" s="213"/>
      <c r="G18" s="212"/>
      <c r="H18" s="599"/>
      <c r="I18" s="212"/>
      <c r="J18" s="28"/>
      <c r="K18" s="13"/>
      <c r="L18" s="13"/>
      <c r="M18" s="83"/>
      <c r="N18" s="83"/>
      <c r="O18" s="83"/>
      <c r="P18" s="74"/>
      <c r="Q18" s="74"/>
      <c r="R18" s="74"/>
      <c r="S18" s="74"/>
      <c r="V18" s="123" t="s">
        <v>46</v>
      </c>
      <c r="W18" s="118"/>
      <c r="X18" s="118"/>
      <c r="Y18" s="118"/>
      <c r="Z18" s="118"/>
      <c r="AA18" s="118"/>
      <c r="AB18" s="118"/>
      <c r="AC18" s="118"/>
      <c r="AD18" s="118"/>
      <c r="AE18" s="118" t="s">
        <v>1</v>
      </c>
      <c r="AF18" s="118" t="s">
        <v>1</v>
      </c>
      <c r="AG18" s="120" t="s">
        <v>1</v>
      </c>
    </row>
    <row r="19" spans="1:33" x14ac:dyDescent="0.25">
      <c r="A19" s="206"/>
      <c r="B19" s="207"/>
      <c r="C19" s="207"/>
      <c r="D19" s="207"/>
      <c r="E19" s="207"/>
      <c r="F19" s="207"/>
      <c r="G19" s="207"/>
      <c r="H19" s="600"/>
      <c r="I19" s="207"/>
      <c r="K19" s="13"/>
      <c r="L19" s="13"/>
      <c r="M19" s="83"/>
      <c r="N19" s="83"/>
      <c r="O19" s="83"/>
      <c r="P19" s="74"/>
      <c r="Q19" s="74"/>
      <c r="R19" s="74"/>
      <c r="S19" s="74"/>
      <c r="V19" s="999" t="s">
        <v>50</v>
      </c>
      <c r="W19" s="1000"/>
      <c r="X19" s="1000"/>
      <c r="Y19" s="1000"/>
      <c r="Z19" s="1000"/>
      <c r="AA19" s="1000"/>
      <c r="AB19" s="1000"/>
      <c r="AC19" s="1000"/>
      <c r="AD19" s="1000"/>
      <c r="AE19" s="1000"/>
      <c r="AF19" s="1000"/>
      <c r="AG19" s="131"/>
    </row>
    <row r="20" spans="1:33" x14ac:dyDescent="0.25">
      <c r="A20" s="28"/>
      <c r="B20" s="29"/>
      <c r="C20" s="29"/>
      <c r="D20" s="30"/>
      <c r="E20" s="244"/>
      <c r="F20" s="28"/>
      <c r="G20" s="29"/>
      <c r="H20" s="601"/>
      <c r="I20" s="30"/>
      <c r="P20" s="83"/>
    </row>
    <row r="21" spans="1:33" ht="15.75" thickBot="1" x14ac:dyDescent="0.3">
      <c r="A21" s="20"/>
      <c r="D21" s="20"/>
      <c r="E21" s="13"/>
    </row>
    <row r="22" spans="1:33" ht="14.45" customHeight="1" thickBot="1" x14ac:dyDescent="0.3">
      <c r="A22" s="934" t="s">
        <v>57</v>
      </c>
      <c r="B22" s="936" t="s">
        <v>58</v>
      </c>
      <c r="C22" s="936" t="s">
        <v>59</v>
      </c>
      <c r="D22" s="936" t="s">
        <v>60</v>
      </c>
      <c r="E22" s="936" t="s">
        <v>61</v>
      </c>
      <c r="F22" s="936" t="s">
        <v>62</v>
      </c>
      <c r="G22" s="936" t="s">
        <v>63</v>
      </c>
      <c r="H22" s="968" t="s">
        <v>64</v>
      </c>
      <c r="I22" s="968" t="s">
        <v>65</v>
      </c>
      <c r="J22" s="968" t="s">
        <v>66</v>
      </c>
      <c r="K22" s="940" t="s">
        <v>154</v>
      </c>
      <c r="L22" s="940" t="s">
        <v>155</v>
      </c>
      <c r="M22" s="940" t="s">
        <v>69</v>
      </c>
      <c r="N22" s="940" t="s">
        <v>70</v>
      </c>
      <c r="O22" s="940"/>
      <c r="P22" s="968" t="s">
        <v>71</v>
      </c>
      <c r="Q22" s="969"/>
    </row>
    <row r="23" spans="1:33" ht="15.75" thickBot="1" x14ac:dyDescent="0.3">
      <c r="A23" s="1102"/>
      <c r="B23" s="1103"/>
      <c r="C23" s="1103"/>
      <c r="D23" s="1103"/>
      <c r="E23" s="1103"/>
      <c r="F23" s="1103"/>
      <c r="G23" s="1103"/>
      <c r="H23" s="1104"/>
      <c r="I23" s="1104"/>
      <c r="J23" s="1104"/>
      <c r="K23" s="973"/>
      <c r="L23" s="973"/>
      <c r="M23" s="973"/>
      <c r="N23" s="973"/>
      <c r="O23" s="973"/>
      <c r="P23" s="608" t="s">
        <v>72</v>
      </c>
      <c r="Q23" s="609" t="s">
        <v>73</v>
      </c>
      <c r="R23" s="6"/>
      <c r="S23" s="6"/>
    </row>
    <row r="24" spans="1:33" ht="58.15" customHeight="1" x14ac:dyDescent="0.25">
      <c r="A24" s="892">
        <v>36</v>
      </c>
      <c r="B24" s="895" t="s">
        <v>336</v>
      </c>
      <c r="C24" s="965" t="s">
        <v>59</v>
      </c>
      <c r="D24" s="965">
        <v>2</v>
      </c>
      <c r="E24" s="610" t="s">
        <v>337</v>
      </c>
      <c r="F24" s="134" t="s">
        <v>91</v>
      </c>
      <c r="G24" s="286" t="s">
        <v>338</v>
      </c>
      <c r="H24" s="603" t="s">
        <v>93</v>
      </c>
      <c r="I24" s="170">
        <f>374.89+64.15</f>
        <v>439.03999999999996</v>
      </c>
      <c r="J24" s="909">
        <f>AVERAGE(I24:I27)</f>
        <v>595.75749999999994</v>
      </c>
      <c r="K24" s="913">
        <f>$J$24*1.25</f>
        <v>744.69687499999986</v>
      </c>
      <c r="L24" s="914">
        <f>75%*J24</f>
        <v>446.81812499999995</v>
      </c>
      <c r="M24" s="197" t="str">
        <f>IF(I24&gt;K$24,"EXCESSIVAMENTE ELEVADO",IF(I24&lt;L$24,"INEXEQUÍVEL","VÁLIDO"))</f>
        <v>INEXEQUÍVEL</v>
      </c>
      <c r="N24" s="565">
        <f>I24/J24</f>
        <v>0.73694414254121854</v>
      </c>
      <c r="O24" s="548" t="s">
        <v>99</v>
      </c>
      <c r="P24" s="911">
        <f>TRUNC(AVERAGE(I25:I27),2)</f>
        <v>647.99</v>
      </c>
      <c r="Q24" s="1106">
        <f>D24*P24</f>
        <v>1295.98</v>
      </c>
    </row>
    <row r="25" spans="1:33" ht="151.15" customHeight="1" x14ac:dyDescent="0.25">
      <c r="A25" s="893"/>
      <c r="B25" s="896"/>
      <c r="C25" s="890"/>
      <c r="D25" s="890"/>
      <c r="E25" s="479" t="s">
        <v>537</v>
      </c>
      <c r="F25" s="89" t="s">
        <v>91</v>
      </c>
      <c r="G25" s="190" t="s">
        <v>538</v>
      </c>
      <c r="H25" s="604" t="s">
        <v>93</v>
      </c>
      <c r="I25" s="92">
        <v>555.44000000000005</v>
      </c>
      <c r="J25" s="910"/>
      <c r="K25" s="900"/>
      <c r="L25" s="898"/>
      <c r="M25" s="257" t="str">
        <f>IF(I25&gt;K$24,"EXCESSIVAMENTE ELEVADO",IF(I25&lt;L$24,"INEXEQUÍVEL","VÁLIDO"))</f>
        <v>VÁLIDO</v>
      </c>
      <c r="N25" s="506">
        <f>I25/J$24</f>
        <v>0.93232565263551048</v>
      </c>
      <c r="O25" s="439" t="s">
        <v>99</v>
      </c>
      <c r="P25" s="912"/>
      <c r="Q25" s="1006"/>
    </row>
    <row r="26" spans="1:33" ht="77.45" customHeight="1" x14ac:dyDescent="0.25">
      <c r="A26" s="893"/>
      <c r="B26" s="896"/>
      <c r="C26" s="890"/>
      <c r="D26" s="890"/>
      <c r="E26" s="308" t="s">
        <v>539</v>
      </c>
      <c r="F26" s="193" t="s">
        <v>91</v>
      </c>
      <c r="G26" s="190" t="s">
        <v>341</v>
      </c>
      <c r="H26" s="605" t="s">
        <v>93</v>
      </c>
      <c r="I26" s="43">
        <f>577.67+81.99</f>
        <v>659.66</v>
      </c>
      <c r="J26" s="910"/>
      <c r="K26" s="900"/>
      <c r="L26" s="898"/>
      <c r="M26" s="142" t="str">
        <f>IF(I26&gt;K$24,"EXCESSIVAMENTE ELEVADO",IF(I26&lt;L$24,"INEXEQUÍVEL","VÁLIDO"))</f>
        <v>VÁLIDO</v>
      </c>
      <c r="N26" s="506">
        <f t="shared" ref="N26:N27" si="0">I26/J$24</f>
        <v>1.1072626026529251</v>
      </c>
      <c r="O26" s="439" t="s">
        <v>99</v>
      </c>
      <c r="P26" s="912"/>
      <c r="Q26" s="1006"/>
    </row>
    <row r="27" spans="1:33" ht="144.6" customHeight="1" thickBot="1" x14ac:dyDescent="0.3">
      <c r="A27" s="884"/>
      <c r="B27" s="945"/>
      <c r="C27" s="948"/>
      <c r="D27" s="948"/>
      <c r="E27" s="478" t="s">
        <v>339</v>
      </c>
      <c r="F27" s="192" t="s">
        <v>91</v>
      </c>
      <c r="G27" s="169" t="s">
        <v>340</v>
      </c>
      <c r="H27" s="611" t="s">
        <v>93</v>
      </c>
      <c r="I27" s="165">
        <v>728.89</v>
      </c>
      <c r="J27" s="910"/>
      <c r="K27" s="900"/>
      <c r="L27" s="898"/>
      <c r="M27" s="204" t="str">
        <f>IF(I27&gt;K$24,"EXCESSIVAMENTE ELEVADO",IF(I27&lt;L$24,"INEXEQUÍVEL","VÁLIDO"))</f>
        <v>VÁLIDO</v>
      </c>
      <c r="N27" s="549">
        <f t="shared" si="0"/>
        <v>1.2234676021703463</v>
      </c>
      <c r="O27" s="550" t="s">
        <v>99</v>
      </c>
      <c r="P27" s="912"/>
      <c r="Q27" s="1006"/>
    </row>
    <row r="28" spans="1:33" ht="110.25" customHeight="1" x14ac:dyDescent="0.25">
      <c r="A28" s="1097">
        <v>37</v>
      </c>
      <c r="B28" s="895" t="s">
        <v>342</v>
      </c>
      <c r="C28" s="965"/>
      <c r="D28" s="965">
        <v>10</v>
      </c>
      <c r="E28" s="612" t="s">
        <v>343</v>
      </c>
      <c r="F28" s="134" t="s">
        <v>91</v>
      </c>
      <c r="G28" s="255" t="s">
        <v>344</v>
      </c>
      <c r="H28" s="603" t="s">
        <v>93</v>
      </c>
      <c r="I28" s="170">
        <v>93.48</v>
      </c>
      <c r="J28" s="909">
        <f>AVERAGE(I28:I30)</f>
        <v>103.39333333333333</v>
      </c>
      <c r="K28" s="913">
        <f>$J$28*1.25</f>
        <v>129.24166666666667</v>
      </c>
      <c r="L28" s="914">
        <f>75%*J28</f>
        <v>77.545000000000002</v>
      </c>
      <c r="M28" s="203" t="str">
        <f>IF(I28&gt;K28,"EXCESSIVAMENTE ELEVADO",IF(I28&lt;L28,"Inexequível","VÁLIDO"))</f>
        <v>VÁLIDO</v>
      </c>
      <c r="N28" s="588">
        <f>I28/J$28</f>
        <v>0.90412018827777429</v>
      </c>
      <c r="O28" s="589" t="s">
        <v>99</v>
      </c>
      <c r="P28" s="911">
        <f>TRUNC(AVERAGE(I28),2)</f>
        <v>93.48</v>
      </c>
      <c r="Q28" s="957">
        <f>D28*P28</f>
        <v>934.80000000000007</v>
      </c>
    </row>
    <row r="29" spans="1:33" ht="79.150000000000006" customHeight="1" x14ac:dyDescent="0.25">
      <c r="A29" s="1098"/>
      <c r="B29" s="1100"/>
      <c r="C29" s="992"/>
      <c r="D29" s="992"/>
      <c r="E29" s="267" t="s">
        <v>345</v>
      </c>
      <c r="F29" s="193" t="s">
        <v>91</v>
      </c>
      <c r="G29" s="194" t="s">
        <v>346</v>
      </c>
      <c r="H29" s="606" t="s">
        <v>93</v>
      </c>
      <c r="I29" s="165">
        <v>99.9</v>
      </c>
      <c r="J29" s="910"/>
      <c r="K29" s="900"/>
      <c r="L29" s="898"/>
      <c r="M29" s="142" t="str">
        <f>IF(I29&gt;K28,"EXCESSIVAMENTE ELEVADO",IF(I29&lt;L28,"Inexequível","VÁLIDO"))</f>
        <v>VÁLIDO</v>
      </c>
      <c r="N29" s="566">
        <f>I29/J$28</f>
        <v>0.96621316654845579</v>
      </c>
      <c r="O29" s="439" t="s">
        <v>99</v>
      </c>
      <c r="P29" s="912"/>
      <c r="Q29" s="903"/>
    </row>
    <row r="30" spans="1:33" ht="75.599999999999994" customHeight="1" thickBot="1" x14ac:dyDescent="0.3">
      <c r="A30" s="1099"/>
      <c r="B30" s="897"/>
      <c r="C30" s="966"/>
      <c r="D30" s="966"/>
      <c r="E30" s="613" t="s">
        <v>347</v>
      </c>
      <c r="F30" s="614" t="s">
        <v>91</v>
      </c>
      <c r="G30" s="185" t="s">
        <v>348</v>
      </c>
      <c r="H30" s="607" t="s">
        <v>93</v>
      </c>
      <c r="I30" s="94">
        <v>116.8</v>
      </c>
      <c r="J30" s="920"/>
      <c r="K30" s="901"/>
      <c r="L30" s="942"/>
      <c r="M30" s="517" t="str">
        <f>IF(I30&gt;K28,"EXCESSIVAMENTE ELEVADO",IF(I30&lt;L28,"Inexequível","VÁLIDO"))</f>
        <v>VÁLIDO</v>
      </c>
      <c r="N30" s="590">
        <f>I30/J$28</f>
        <v>1.12966664517377</v>
      </c>
      <c r="O30" s="535" t="s">
        <v>99</v>
      </c>
      <c r="P30" s="1105"/>
      <c r="Q30" s="958"/>
    </row>
    <row r="31" spans="1:33" ht="87.6" customHeight="1" x14ac:dyDescent="0.25">
      <c r="A31" s="1101">
        <v>38</v>
      </c>
      <c r="B31" s="906" t="s">
        <v>349</v>
      </c>
      <c r="C31" s="993" t="s">
        <v>59</v>
      </c>
      <c r="D31" s="908">
        <v>11</v>
      </c>
      <c r="E31" s="263" t="s">
        <v>536</v>
      </c>
      <c r="F31" s="198" t="s">
        <v>97</v>
      </c>
      <c r="G31" s="198" t="s">
        <v>350</v>
      </c>
      <c r="H31" s="604" t="s">
        <v>81</v>
      </c>
      <c r="I31" s="92">
        <v>62</v>
      </c>
      <c r="J31" s="910">
        <f>AVERAGE(I31:I34)</f>
        <v>164.8475</v>
      </c>
      <c r="K31" s="900">
        <f>$J$31*1.25</f>
        <v>206.05937499999999</v>
      </c>
      <c r="L31" s="898">
        <f>75%*J31</f>
        <v>123.635625</v>
      </c>
      <c r="M31" s="208" t="str">
        <f>IF(I31&gt;K$31,"EXCESSIVAMENTE ELEVADO",IF(I31&lt;L$31,"INEXEQUÍVEL","VÁLIDO"))</f>
        <v>INEXEQUÍVEL</v>
      </c>
      <c r="N31" s="524">
        <f>I31/J31</f>
        <v>0.37610518812842175</v>
      </c>
      <c r="O31" s="445" t="s">
        <v>460</v>
      </c>
      <c r="P31" s="938">
        <f>TRUNC(MEDIAN(I31:I33),2)</f>
        <v>138.9</v>
      </c>
      <c r="Q31" s="1005">
        <f>D31*P31</f>
        <v>1527.9</v>
      </c>
    </row>
    <row r="32" spans="1:33" ht="150.6" customHeight="1" x14ac:dyDescent="0.25">
      <c r="A32" s="1101"/>
      <c r="B32" s="906"/>
      <c r="C32" s="993"/>
      <c r="D32" s="908"/>
      <c r="E32" s="189" t="s">
        <v>351</v>
      </c>
      <c r="F32" s="89" t="s">
        <v>91</v>
      </c>
      <c r="G32" s="190" t="s">
        <v>352</v>
      </c>
      <c r="H32" s="605" t="s">
        <v>93</v>
      </c>
      <c r="I32" s="177">
        <v>138.9</v>
      </c>
      <c r="J32" s="910"/>
      <c r="K32" s="900"/>
      <c r="L32" s="898"/>
      <c r="M32" s="257" t="str">
        <f>IF(I32&gt;K$31,"EXCESSIVAMENTE ELEVADO",IF(I32&lt;L$31,"INEXEQUÍVEL","VÁLIDO"))</f>
        <v>VÁLIDO</v>
      </c>
      <c r="N32" s="506">
        <f>I32/J$31</f>
        <v>0.84259694566189969</v>
      </c>
      <c r="O32" s="432" t="s">
        <v>99</v>
      </c>
      <c r="P32" s="927"/>
      <c r="Q32" s="1006"/>
    </row>
    <row r="33" spans="1:17" ht="163.15" customHeight="1" x14ac:dyDescent="0.25">
      <c r="A33" s="1101"/>
      <c r="B33" s="906"/>
      <c r="C33" s="993"/>
      <c r="D33" s="908"/>
      <c r="E33" s="189" t="s">
        <v>353</v>
      </c>
      <c r="F33" s="89" t="s">
        <v>91</v>
      </c>
      <c r="G33" s="190" t="s">
        <v>354</v>
      </c>
      <c r="H33" s="605" t="s">
        <v>93</v>
      </c>
      <c r="I33" s="177">
        <v>204.41</v>
      </c>
      <c r="J33" s="910"/>
      <c r="K33" s="900"/>
      <c r="L33" s="898"/>
      <c r="M33" s="141" t="str">
        <f>IF(I33&gt;K$31,"EXCESSIVAMENTE ELEVADO",IF(I33&lt;L$31,"INEXEQUÍVEL","VÁLIDO"))</f>
        <v>VÁLIDO</v>
      </c>
      <c r="N33" s="506">
        <f>I33/J$31</f>
        <v>1.2399945404085595</v>
      </c>
      <c r="O33" s="432" t="s">
        <v>99</v>
      </c>
      <c r="P33" s="927"/>
      <c r="Q33" s="1006"/>
    </row>
    <row r="34" spans="1:17" ht="51.75" thickBot="1" x14ac:dyDescent="0.3">
      <c r="A34" s="1101"/>
      <c r="B34" s="906"/>
      <c r="C34" s="993"/>
      <c r="D34" s="908"/>
      <c r="E34" s="188" t="s">
        <v>355</v>
      </c>
      <c r="F34" s="84" t="s">
        <v>91</v>
      </c>
      <c r="G34" s="190" t="s">
        <v>356</v>
      </c>
      <c r="H34" s="605" t="s">
        <v>81</v>
      </c>
      <c r="I34" s="92">
        <v>254.08</v>
      </c>
      <c r="J34" s="910"/>
      <c r="K34" s="900"/>
      <c r="L34" s="898"/>
      <c r="M34" s="517" t="str">
        <f>IF(I34&gt;K$31,"EXCESSIVAMENTE ELEVADO",IF(I34&lt;L$31,"INEXEQUÍVEL","VÁLIDO"))</f>
        <v>EXCESSIVAMENTE ELEVADO</v>
      </c>
      <c r="N34" s="591">
        <f>(I34-J31)/J31</f>
        <v>0.54130332580111928</v>
      </c>
      <c r="O34" s="615" t="s">
        <v>94</v>
      </c>
      <c r="P34" s="939"/>
      <c r="Q34" s="1007"/>
    </row>
    <row r="35" spans="1:17" ht="15.75" thickBot="1" x14ac:dyDescent="0.3">
      <c r="A35" s="917" t="s">
        <v>204</v>
      </c>
      <c r="B35" s="918"/>
      <c r="C35" s="918"/>
      <c r="D35" s="918"/>
      <c r="E35" s="918"/>
      <c r="F35" s="918"/>
      <c r="G35" s="918"/>
      <c r="H35" s="918"/>
      <c r="I35" s="918"/>
      <c r="J35" s="918"/>
      <c r="K35" s="918"/>
      <c r="L35" s="918"/>
      <c r="M35" s="918"/>
      <c r="N35" s="918"/>
      <c r="O35" s="918"/>
      <c r="P35" s="919"/>
      <c r="Q35" s="138">
        <f>SUM(Q24:Q34)</f>
        <v>3758.6800000000003</v>
      </c>
    </row>
  </sheetData>
  <mergeCells count="47">
    <mergeCell ref="A24:A27"/>
    <mergeCell ref="B24:B27"/>
    <mergeCell ref="C24:C27"/>
    <mergeCell ref="D24:D27"/>
    <mergeCell ref="J24:J27"/>
    <mergeCell ref="W14:AE14"/>
    <mergeCell ref="V19:AF19"/>
    <mergeCell ref="D31:D34"/>
    <mergeCell ref="J31:J34"/>
    <mergeCell ref="L28:L30"/>
    <mergeCell ref="P28:P30"/>
    <mergeCell ref="Q28:Q30"/>
    <mergeCell ref="K28:K30"/>
    <mergeCell ref="K24:K27"/>
    <mergeCell ref="L24:L27"/>
    <mergeCell ref="P24:P27"/>
    <mergeCell ref="Q24:Q27"/>
    <mergeCell ref="N22:O23"/>
    <mergeCell ref="K22:K23"/>
    <mergeCell ref="L22:L23"/>
    <mergeCell ref="M22:M23"/>
    <mergeCell ref="A1:P1"/>
    <mergeCell ref="L7:S7"/>
    <mergeCell ref="A22:A23"/>
    <mergeCell ref="B22:B23"/>
    <mergeCell ref="C22:C23"/>
    <mergeCell ref="D22:D23"/>
    <mergeCell ref="E22:E23"/>
    <mergeCell ref="F22:F23"/>
    <mergeCell ref="G22:G23"/>
    <mergeCell ref="H22:H23"/>
    <mergeCell ref="P22:Q22"/>
    <mergeCell ref="I22:I23"/>
    <mergeCell ref="J22:J23"/>
    <mergeCell ref="A35:P35"/>
    <mergeCell ref="P31:P34"/>
    <mergeCell ref="Q31:Q34"/>
    <mergeCell ref="K31:K34"/>
    <mergeCell ref="L31:L34"/>
    <mergeCell ref="A31:A34"/>
    <mergeCell ref="B31:B34"/>
    <mergeCell ref="C31:C34"/>
    <mergeCell ref="A28:A30"/>
    <mergeCell ref="B28:B30"/>
    <mergeCell ref="C28:C30"/>
    <mergeCell ref="D28:D30"/>
    <mergeCell ref="J28:J30"/>
  </mergeCells>
  <phoneticPr fontId="4" type="noConversion"/>
  <conditionalFormatting sqref="M24:M27">
    <cfRule type="aboveAverage" dxfId="493" priority="5741" aboveAverage="0"/>
  </conditionalFormatting>
  <conditionalFormatting sqref="M24:M34 M22:N23">
    <cfRule type="containsText" dxfId="492" priority="224" operator="containsText" text="Excessivamente elevado">
      <formula>NOT(ISERROR(SEARCH("Excessivamente elevado",M22)))</formula>
    </cfRule>
  </conditionalFormatting>
  <conditionalFormatting sqref="M24:M34">
    <cfRule type="containsText" dxfId="491" priority="226" operator="containsText" text="Válido">
      <formula>NOT(ISERROR(SEARCH("Válido",M24)))</formula>
    </cfRule>
    <cfRule type="cellIs" dxfId="490" priority="212" operator="greaterThan">
      <formula>"J&amp;25"</formula>
    </cfRule>
    <cfRule type="cellIs" dxfId="489" priority="211" operator="lessThan">
      <formula>"K$25"</formula>
    </cfRule>
    <cfRule type="containsText" priority="189" operator="containsText" text="Excessivamente elevado">
      <formula>NOT(ISERROR(SEARCH("Excessivamente elevado",M24)))</formula>
    </cfRule>
    <cfRule type="cellIs" dxfId="488" priority="214" operator="greaterThan">
      <formula>"J$25"</formula>
    </cfRule>
    <cfRule type="containsText" dxfId="487" priority="227" operator="containsText" text="Inexequível">
      <formula>NOT(ISERROR(SEARCH("Inexequível",M24)))</formula>
    </cfRule>
  </conditionalFormatting>
  <conditionalFormatting sqref="M27">
    <cfRule type="aboveAverage" dxfId="486" priority="5743" aboveAverage="0"/>
  </conditionalFormatting>
  <conditionalFormatting sqref="M28:M30">
    <cfRule type="aboveAverage" dxfId="485" priority="5064" aboveAverage="0"/>
  </conditionalFormatting>
  <conditionalFormatting sqref="M31:M34">
    <cfRule type="aboveAverage" dxfId="484" priority="4845" aboveAverage="0"/>
  </conditionalFormatting>
  <conditionalFormatting sqref="N24">
    <cfRule type="containsText" priority="23" operator="containsText" text="Excessivamente elevado">
      <formula>NOT(ISERROR(SEARCH("Excessivamente elevado",N24)))</formula>
    </cfRule>
    <cfRule type="cellIs" dxfId="483" priority="24" operator="lessThan">
      <formula>"K$25"</formula>
    </cfRule>
    <cfRule type="cellIs" dxfId="482" priority="25" operator="greaterThan">
      <formula>"J&amp;25"</formula>
    </cfRule>
    <cfRule type="cellIs" dxfId="481" priority="26" operator="greaterThan">
      <formula>"J$25"</formula>
    </cfRule>
    <cfRule type="containsText" dxfId="480" priority="27" operator="containsText" text="Excessivamente elevado">
      <formula>NOT(ISERROR(SEARCH("Excessivamente elevado",N24)))</formula>
    </cfRule>
    <cfRule type="containsText" dxfId="479" priority="28" operator="containsText" text="Válido">
      <formula>NOT(ISERROR(SEARCH("Válido",N24)))</formula>
    </cfRule>
    <cfRule type="containsText" dxfId="478" priority="29" operator="containsText" text="Inexequível">
      <formula>NOT(ISERROR(SEARCH("Inexequível",N24)))</formula>
    </cfRule>
    <cfRule type="cellIs" dxfId="477" priority="32" operator="lessThan">
      <formula>"K$25"</formula>
    </cfRule>
    <cfRule type="cellIs" dxfId="476" priority="33" operator="greaterThan">
      <formula>"J&amp;25"</formula>
    </cfRule>
    <cfRule type="containsText" dxfId="475" priority="35" operator="containsText" text="Excessivamente elevado">
      <formula>NOT(ISERROR(SEARCH("Excessivamente elevado",N24)))</formula>
    </cfRule>
    <cfRule type="containsText" dxfId="474" priority="36" operator="containsText" text="Válido">
      <formula>NOT(ISERROR(SEARCH("Válido",N24)))</formula>
    </cfRule>
    <cfRule type="containsText" dxfId="473" priority="37" operator="containsText" text="Inexequível">
      <formula>NOT(ISERROR(SEARCH("Inexequível",N24)))</formula>
    </cfRule>
    <cfRule type="cellIs" dxfId="472" priority="39" operator="lessThan">
      <formula>"K$25"</formula>
    </cfRule>
    <cfRule type="cellIs" dxfId="471" priority="40" operator="greaterThan">
      <formula>"J&amp;25"</formula>
    </cfRule>
    <cfRule type="cellIs" dxfId="470" priority="41" operator="greaterThan">
      <formula>"J$25"</formula>
    </cfRule>
    <cfRule type="containsText" dxfId="469" priority="42" operator="containsText" text="Excessivamente elevado">
      <formula>NOT(ISERROR(SEARCH("Excessivamente elevado",N24)))</formula>
    </cfRule>
    <cfRule type="containsText" dxfId="468" priority="43" operator="containsText" text="Válido">
      <formula>NOT(ISERROR(SEARCH("Válido",N24)))</formula>
    </cfRule>
    <cfRule type="containsText" dxfId="467" priority="44" operator="containsText" text="Inexequível">
      <formula>NOT(ISERROR(SEARCH("Inexequível",N24)))</formula>
    </cfRule>
    <cfRule type="cellIs" dxfId="466" priority="34" operator="greaterThan">
      <formula>"J$25"</formula>
    </cfRule>
    <cfRule type="aboveAverage" dxfId="465" priority="5742" aboveAverage="0"/>
  </conditionalFormatting>
  <conditionalFormatting sqref="N31">
    <cfRule type="cellIs" dxfId="464" priority="69" operator="lessThan">
      <formula>"K$25"</formula>
    </cfRule>
    <cfRule type="cellIs" dxfId="463" priority="71" operator="greaterThan">
      <formula>"J$25"</formula>
    </cfRule>
    <cfRule type="containsText" dxfId="462" priority="72" operator="containsText" text="Excessivamente elevado">
      <formula>NOT(ISERROR(SEARCH("Excessivamente elevado",N31)))</formula>
    </cfRule>
    <cfRule type="containsText" dxfId="461" priority="73" operator="containsText" text="Válido">
      <formula>NOT(ISERROR(SEARCH("Válido",N31)))</formula>
    </cfRule>
    <cfRule type="containsText" dxfId="460" priority="80" operator="containsText" text="Excessivamente elevado">
      <formula>NOT(ISERROR(SEARCH("Excessivamente elevado",N31)))</formula>
    </cfRule>
    <cfRule type="containsText" dxfId="459" priority="81" operator="containsText" text="Válido">
      <formula>NOT(ISERROR(SEARCH("Válido",N31)))</formula>
    </cfRule>
    <cfRule type="aboveAverage" dxfId="458" priority="75" aboveAverage="0"/>
    <cfRule type="cellIs" dxfId="457" priority="77" operator="lessThan">
      <formula>"K$25"</formula>
    </cfRule>
    <cfRule type="cellIs" dxfId="456" priority="78" operator="greaterThan">
      <formula>"J&amp;25"</formula>
    </cfRule>
    <cfRule type="containsText" priority="68" operator="containsText" text="Excessivamente elevado">
      <formula>NOT(ISERROR(SEARCH("Excessivamente elevado",N31)))</formula>
    </cfRule>
    <cfRule type="cellIs" dxfId="455" priority="79" operator="greaterThan">
      <formula>"J$25"</formula>
    </cfRule>
    <cfRule type="cellIs" dxfId="454" priority="70" operator="greaterThan">
      <formula>"J&amp;25"</formula>
    </cfRule>
    <cfRule type="containsText" dxfId="453" priority="82" operator="containsText" text="Inexequível">
      <formula>NOT(ISERROR(SEARCH("Inexequível",N31)))</formula>
    </cfRule>
    <cfRule type="aboveAverage" dxfId="452" priority="83" aboveAverage="0"/>
    <cfRule type="cellIs" dxfId="451" priority="85" operator="greaterThan">
      <formula>"J&amp;25"</formula>
    </cfRule>
    <cfRule type="cellIs" dxfId="450" priority="86" operator="greaterThan">
      <formula>"J$25"</formula>
    </cfRule>
    <cfRule type="containsText" dxfId="449" priority="87" operator="containsText" text="Excessivamente elevado">
      <formula>NOT(ISERROR(SEARCH("Excessivamente elevado",N31)))</formula>
    </cfRule>
    <cfRule type="containsText" dxfId="448" priority="88" operator="containsText" text="Válido">
      <formula>NOT(ISERROR(SEARCH("Válido",N31)))</formula>
    </cfRule>
    <cfRule type="containsText" dxfId="447" priority="89" operator="containsText" text="Inexequível">
      <formula>NOT(ISERROR(SEARCH("Inexequível",N31)))</formula>
    </cfRule>
    <cfRule type="cellIs" dxfId="446" priority="84" operator="lessThan">
      <formula>"K$25"</formula>
    </cfRule>
    <cfRule type="containsText" dxfId="445" priority="74" operator="containsText" text="Inexequível">
      <formula>NOT(ISERROR(SEARCH("Inexequível",N31)))</formula>
    </cfRule>
  </conditionalFormatting>
  <conditionalFormatting sqref="N34">
    <cfRule type="containsText" priority="46" operator="containsText" text="Excessivamente elevado">
      <formula>NOT(ISERROR(SEARCH("Excessivamente elevado",N34)))</formula>
    </cfRule>
    <cfRule type="cellIs" dxfId="444" priority="47" operator="lessThan">
      <formula>"K$25"</formula>
    </cfRule>
    <cfRule type="cellIs" dxfId="443" priority="48" operator="greaterThan">
      <formula>"J&amp;25"</formula>
    </cfRule>
    <cfRule type="cellIs" dxfId="442" priority="64" operator="greaterThan">
      <formula>"J$25"</formula>
    </cfRule>
    <cfRule type="cellIs" dxfId="441" priority="49" operator="greaterThan">
      <formula>"J$25"</formula>
    </cfRule>
    <cfRule type="containsText" dxfId="440" priority="50" operator="containsText" text="Excessivamente elevado">
      <formula>NOT(ISERROR(SEARCH("Excessivamente elevado",N34)))</formula>
    </cfRule>
    <cfRule type="containsText" dxfId="439" priority="52" operator="containsText" text="Inexequível">
      <formula>NOT(ISERROR(SEARCH("Inexequível",N34)))</formula>
    </cfRule>
    <cfRule type="aboveAverage" dxfId="438" priority="53" aboveAverage="0"/>
    <cfRule type="containsText" dxfId="437" priority="67" operator="containsText" text="Inexequível">
      <formula>NOT(ISERROR(SEARCH("Inexequível",N34)))</formula>
    </cfRule>
    <cfRule type="cellIs" dxfId="436" priority="63" operator="greaterThan">
      <formula>"J&amp;25"</formula>
    </cfRule>
    <cfRule type="cellIs" dxfId="435" priority="62" operator="lessThan">
      <formula>"K$25"</formula>
    </cfRule>
    <cfRule type="containsText" dxfId="434" priority="51" operator="containsText" text="Válido">
      <formula>NOT(ISERROR(SEARCH("Válido",N34)))</formula>
    </cfRule>
    <cfRule type="cellIs" dxfId="433" priority="56" operator="greaterThan">
      <formula>"J&amp;25"</formula>
    </cfRule>
    <cfRule type="containsText" dxfId="432" priority="60" operator="containsText" text="Inexequível">
      <formula>NOT(ISERROR(SEARCH("Inexequível",N34)))</formula>
    </cfRule>
    <cfRule type="containsText" dxfId="431" priority="59" operator="containsText" text="Válido">
      <formula>NOT(ISERROR(SEARCH("Válido",N34)))</formula>
    </cfRule>
    <cfRule type="containsText" dxfId="430" priority="58" operator="containsText" text="Excessivamente elevado">
      <formula>NOT(ISERROR(SEARCH("Excessivamente elevado",N34)))</formula>
    </cfRule>
    <cfRule type="aboveAverage" dxfId="429" priority="61" aboveAverage="0"/>
    <cfRule type="cellIs" dxfId="428" priority="57" operator="greaterThan">
      <formula>"J$25"</formula>
    </cfRule>
    <cfRule type="containsText" dxfId="427" priority="65" operator="containsText" text="Excessivamente elevado">
      <formula>NOT(ISERROR(SEARCH("Excessivamente elevado",N34)))</formula>
    </cfRule>
    <cfRule type="cellIs" dxfId="426" priority="55" operator="lessThan">
      <formula>"K$25"</formula>
    </cfRule>
    <cfRule type="containsText" dxfId="425" priority="66" operator="containsText" text="Válido">
      <formula>NOT(ISERROR(SEARCH("Válido",N34)))</formula>
    </cfRule>
  </conditionalFormatting>
  <conditionalFormatting sqref="P6:R6">
    <cfRule type="containsText" dxfId="424" priority="229" operator="containsText" text="Excessivamente elevado">
      <formula>NOT(ISERROR(SEARCH("Excessivamente elevado",P6)))</formula>
    </cfRule>
  </conditionalFormatting>
  <hyperlinks>
    <hyperlink ref="E24" r:id="rId1" display="https://www.dutramaquinas.com.br/carrinho" xr:uid="{3B97DF41-7B90-4162-B45A-C050AEDD6FD9}"/>
    <hyperlink ref="E32" r:id="rId2" display="https://www.magazineluiza.com.br/saco-coletor-amarelo-bralimpia/p/fj4a3kb27a/es/sado/?&amp;seller_id=shoppingclean2&amp;utm_source=google&amp;utm_medium=pla&amp;utm_campaign=&amp;partner_id=70035&amp;gclid=CjwKCAiA3KefBhByEiwAi2LDHN1eugJeNdqSI_GdxA8jUD4sqOR_Lvy_eRNBszpOU4zUk3BDMe9cPxoCMlIQAvD_BwE&amp;gclsrc=aw.dsacesso%20em%2013/02             Acesso: 2/6/2023, às 13h" xr:uid="{74060EC4-3F70-4139-821F-4619E2006B37}"/>
    <hyperlink ref="E34" r:id="rId3" xr:uid="{F78D9E9F-415F-4079-B7BC-74CE518ECAE1}"/>
    <hyperlink ref="E33" r:id="rId4" display="https://www.casasbahia.com.br/saco-amarelo-para-carrinho-funcional-de-limpeza-jsn-1520677215/p/1520677215?utm_medium=Cpc&amp;utm_source=GP_PLA&amp;IdSku=1520677215&amp;idLojista=149629&amp;tipoLojista=3P&amp;&amp;utm_campaign=3p_gg_pmax_limp&amp;gclid=Cj0KCQjwj_ajBhCqARIsAA37s0zZUrM1GzkEv7gLdeo23SIRZePl-cJK3uE3Bt75aT810rmK83QFtKcaAgvaEALw_wcB&amp;gclsrc=aw.ds                                 Acesso: 5/6/2023, às 14h05" xr:uid="{B5B9353E-360A-4307-9F56-14EE23670E01}"/>
    <hyperlink ref="E28" r:id="rId5" display="https://www.extra.com.br/conjunto-suporte-lt-bralimpia-1-cabo-2-fibras-1-suporte-1512122308/p/1512122308?utm_medium=cpc&amp;utm_source=google_freelisting&amp;IdSku=1512122308&amp;idLojista=12231&amp;tipoLojista=3Pacesso%20em%2002/03/2023                Acesso: 2/6/2023, às 12h46" xr:uid="{44366724-6C89-4B01-98A8-14A8DB8B4548}"/>
    <hyperlink ref="E29" r:id="rId6" display="https://produto.mercadolivre.com.br/MLB-2222900774-cabo-extensivel-suporte-lt-com-duas-fibras-macia-e-pesada-_JM?matt_tool=78665334&amp;matt_word=&amp;matt_source=bing&amp;matt_campaign=MLB_ML_BING_AO_CPG-ALL-ALL_X_PLA_ALLB_TXS_ALL&amp;matt_campaign_id=382858296&amp;matt_ad_group=CPG&amp;matt_match_type=e&amp;matt_network=o&amp;matt_device=c&amp;matt_keyword=default&amp;msclkid=cc6847950b7a1ea55ca023eb133860cf&amp;utm_source=bing&amp;utm_medium=cpc&amp;utm_campaign=MLB_ML_BING_AO_CPG-ALL-ALL_X_PLA_ALLB_TXS_ALL&amp;utm_term=4579191056619186&amp;utm_content=CPG" xr:uid="{94A9110E-1497-4861-84F5-63C1130DEA4F}"/>
    <hyperlink ref="E30" r:id="rId7" xr:uid="{25503377-75CD-4B67-888E-075A3C7479E3}"/>
    <hyperlink ref="E27" r:id="rId8" display="https://www.magazineluiza.com.br/kit-master-para-limpeza-de-vidros-com-bolsa-1-un-kt903-bralimpia/p/aa1876abac/ud/rodu/?partner_id=9811&amp;gclid=Cj0KCQjwj_ajBhCqARIsAA37s0xvCAi0go7_DZGOfV9GZvwRsN2Nf_8vQkDCWwZ3LQ1A4CXqBskMkkIaAltUEALw_wcB&amp;gclsrc=aw.ds                                          Acesso: 5/6/2023, às 14h25" xr:uid="{3B8A2CD2-160B-4189-8123-FDE11579DE92}"/>
    <hyperlink ref="E25" r:id="rId9" display="https://www.lojadomecanico.com.br/produto/360844/49/607/Kit-Master-para-Limpeza-de-Vidros-com-Bolsa-/153/?utm_source=googleshopping&amp;utm_campaign=xmlshopping&amp;utm_medium=cpc&amp;utm_content=360844&amp;srsltid=Ad5pg_H5JrfdNSXAojeQeksY0VQUFbZBweS787kmomH9d_1nFj0IO0bBifs_x000a_Acesso em 02/03/2023" xr:uid="{7E2E521D-6C50-4EF0-8E6B-E4F2F6D8D93F}"/>
    <hyperlink ref="E26" r:id="rId10" xr:uid="{E4397E9A-ECAF-42F6-81FE-DA897B72AB86}"/>
  </hyperlinks>
  <pageMargins left="0.511811024" right="0.511811024" top="0.78740157499999996" bottom="0.78740157499999996" header="0.31496062000000002" footer="0.31496062000000002"/>
  <pageSetup paperSize="9" orientation="portrait" r:id="rId11"/>
  <drawing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7F120-3034-492A-A33E-12E00AEF32C8}">
  <sheetPr>
    <tabColor rgb="FF8EA9DB"/>
  </sheetPr>
  <dimension ref="A1:AG62"/>
  <sheetViews>
    <sheetView showGridLines="0" topLeftCell="A20" workbookViewId="0">
      <selection activeCell="B33" sqref="B33:B37"/>
    </sheetView>
  </sheetViews>
  <sheetFormatPr defaultRowHeight="15" x14ac:dyDescent="0.25"/>
  <cols>
    <col min="1" max="1" width="7.28515625" customWidth="1"/>
    <col min="2" max="2" width="30.140625" customWidth="1"/>
    <col min="3" max="3" width="9.28515625" customWidth="1"/>
    <col min="5" max="5" width="35.7109375" customWidth="1"/>
    <col min="6" max="6" width="14.7109375" customWidth="1"/>
    <col min="7" max="7" width="21.140625" customWidth="1"/>
    <col min="8" max="8" width="6.28515625" customWidth="1"/>
    <col min="9" max="9" width="10" bestFit="1" customWidth="1"/>
    <col min="10" max="10" width="10" customWidth="1"/>
    <col min="11" max="11" width="10.140625" customWidth="1"/>
    <col min="12" max="12" width="10.5703125" customWidth="1"/>
    <col min="13" max="13" width="15.28515625" customWidth="1"/>
    <col min="14" max="14" width="10.140625" customWidth="1"/>
    <col min="15" max="15" width="18.140625" customWidth="1"/>
    <col min="16" max="16" width="11.7109375" customWidth="1"/>
    <col min="17" max="17" width="12.140625" customWidth="1"/>
  </cols>
  <sheetData>
    <row r="1" spans="1:33" ht="20.25" thickBot="1" x14ac:dyDescent="0.35">
      <c r="A1" s="872" t="s">
        <v>22</v>
      </c>
      <c r="B1" s="872"/>
      <c r="C1" s="872"/>
      <c r="D1" s="872"/>
      <c r="E1" s="872"/>
      <c r="F1" s="872"/>
      <c r="G1" s="872"/>
      <c r="H1" s="872"/>
      <c r="I1" s="872"/>
      <c r="J1" s="872"/>
      <c r="K1" s="872"/>
      <c r="L1" s="872"/>
      <c r="M1" s="872"/>
      <c r="N1" s="872"/>
      <c r="O1" s="872"/>
      <c r="P1" s="872"/>
      <c r="V1" s="112" t="s">
        <v>0</v>
      </c>
      <c r="W1" s="113"/>
      <c r="X1" s="113"/>
      <c r="Y1" s="113"/>
      <c r="Z1" s="113"/>
      <c r="AA1" s="113"/>
      <c r="AB1" s="113" t="s">
        <v>1</v>
      </c>
      <c r="AC1" s="113" t="s">
        <v>1</v>
      </c>
      <c r="AD1" s="113" t="s">
        <v>1</v>
      </c>
      <c r="AE1" s="113" t="s">
        <v>1</v>
      </c>
      <c r="AF1" s="113" t="s">
        <v>1</v>
      </c>
      <c r="AG1" s="128" t="s">
        <v>1</v>
      </c>
    </row>
    <row r="2" spans="1:33" ht="21" thickTop="1" thickBot="1" x14ac:dyDescent="0.35">
      <c r="A2" s="77"/>
      <c r="B2" s="77"/>
      <c r="C2" s="77"/>
      <c r="D2" s="77"/>
      <c r="E2" s="77"/>
      <c r="F2" s="77"/>
      <c r="G2" s="77"/>
      <c r="H2" s="77"/>
      <c r="I2" s="77"/>
      <c r="J2" s="77"/>
      <c r="K2" s="77"/>
      <c r="L2" s="77"/>
      <c r="M2" s="86"/>
      <c r="N2" s="77"/>
      <c r="O2" s="77"/>
      <c r="P2" s="77"/>
      <c r="V2" s="116" t="s">
        <v>1</v>
      </c>
      <c r="W2" s="107" t="s">
        <v>1</v>
      </c>
      <c r="X2" s="107" t="s">
        <v>1</v>
      </c>
      <c r="Y2" s="107" t="s">
        <v>1</v>
      </c>
      <c r="Z2" s="107" t="s">
        <v>1</v>
      </c>
      <c r="AA2" s="107" t="s">
        <v>1</v>
      </c>
      <c r="AB2" s="107" t="s">
        <v>1</v>
      </c>
      <c r="AC2" s="107" t="s">
        <v>1</v>
      </c>
      <c r="AD2" s="107" t="s">
        <v>1</v>
      </c>
      <c r="AE2" s="107" t="s">
        <v>1</v>
      </c>
      <c r="AF2" s="107" t="s">
        <v>1</v>
      </c>
      <c r="AG2" s="129" t="s">
        <v>1</v>
      </c>
    </row>
    <row r="3" spans="1:33" ht="19.5" thickBot="1" x14ac:dyDescent="0.35">
      <c r="A3" s="79" t="s">
        <v>27</v>
      </c>
      <c r="B3" s="80"/>
      <c r="C3" s="80"/>
      <c r="D3" s="81"/>
      <c r="E3" s="82"/>
      <c r="F3" s="78"/>
      <c r="G3" s="78"/>
      <c r="H3" s="78"/>
      <c r="I3" s="78"/>
      <c r="J3" s="78"/>
      <c r="K3" s="78"/>
      <c r="L3" s="78"/>
      <c r="M3" s="87"/>
      <c r="N3" s="78"/>
      <c r="O3" s="78"/>
      <c r="P3" s="78"/>
      <c r="V3" s="122" t="s">
        <v>2</v>
      </c>
      <c r="W3" s="119"/>
      <c r="X3" s="119"/>
      <c r="Y3" s="119"/>
      <c r="Z3" s="119"/>
      <c r="AA3" s="119"/>
      <c r="AB3" s="119"/>
      <c r="AC3" s="119"/>
      <c r="AD3" s="119"/>
      <c r="AE3" s="118" t="s">
        <v>1</v>
      </c>
      <c r="AF3" s="119" t="s">
        <v>3</v>
      </c>
      <c r="AG3" s="130"/>
    </row>
    <row r="4" spans="1:33" ht="19.5" thickTop="1" x14ac:dyDescent="0.3">
      <c r="A4" s="78"/>
      <c r="B4" s="78"/>
      <c r="C4" s="78"/>
      <c r="D4" s="78"/>
      <c r="E4" s="78"/>
      <c r="F4" s="78"/>
      <c r="G4" s="78"/>
      <c r="H4" s="78"/>
      <c r="I4" s="78"/>
      <c r="J4" s="78"/>
      <c r="K4" s="78"/>
      <c r="L4" s="78"/>
      <c r="M4" s="87"/>
      <c r="N4" s="78"/>
      <c r="O4" s="78"/>
      <c r="P4" s="78"/>
      <c r="V4" s="121" t="s">
        <v>4</v>
      </c>
      <c r="W4" s="118" t="s">
        <v>5</v>
      </c>
      <c r="X4" s="118"/>
      <c r="Y4" s="118"/>
      <c r="Z4" s="118" t="s">
        <v>1</v>
      </c>
      <c r="AA4" s="118" t="s">
        <v>1</v>
      </c>
      <c r="AB4" s="118" t="s">
        <v>1</v>
      </c>
      <c r="AC4" s="118" t="s">
        <v>1</v>
      </c>
      <c r="AD4" s="118" t="s">
        <v>1</v>
      </c>
      <c r="AE4" s="118" t="s">
        <v>1</v>
      </c>
      <c r="AF4" s="109" t="s">
        <v>6</v>
      </c>
      <c r="AG4" s="120" t="s">
        <v>1</v>
      </c>
    </row>
    <row r="5" spans="1:33" ht="15.75" thickBot="1" x14ac:dyDescent="0.3">
      <c r="A5" s="76"/>
      <c r="D5" s="20"/>
      <c r="E5" s="13"/>
      <c r="F5" s="13"/>
      <c r="G5" s="13"/>
      <c r="H5" s="13"/>
      <c r="I5" s="13"/>
      <c r="J5" s="13"/>
      <c r="K5" s="13"/>
      <c r="L5" s="13"/>
      <c r="M5" s="58"/>
      <c r="N5" s="13"/>
      <c r="O5" s="13"/>
      <c r="V5" s="121" t="s">
        <v>8</v>
      </c>
      <c r="W5" s="118" t="s">
        <v>9</v>
      </c>
      <c r="X5" s="118"/>
      <c r="Y5" s="118"/>
      <c r="Z5" s="118"/>
      <c r="AA5" s="118" t="s">
        <v>1</v>
      </c>
      <c r="AB5" s="118" t="s">
        <v>1</v>
      </c>
      <c r="AC5" s="118" t="s">
        <v>1</v>
      </c>
      <c r="AD5" s="118" t="s">
        <v>1</v>
      </c>
      <c r="AE5" s="118" t="s">
        <v>1</v>
      </c>
      <c r="AF5" s="110" t="s">
        <v>6</v>
      </c>
      <c r="AG5" s="120" t="s">
        <v>1</v>
      </c>
    </row>
    <row r="6" spans="1:33" ht="15.75" thickBot="1" x14ac:dyDescent="0.3">
      <c r="A6" s="44" t="s">
        <v>357</v>
      </c>
      <c r="B6" s="45"/>
      <c r="C6" s="46"/>
      <c r="D6" s="44" t="s">
        <v>358</v>
      </c>
      <c r="E6" s="45"/>
      <c r="F6" s="46"/>
      <c r="G6" s="207"/>
      <c r="H6" s="210"/>
      <c r="I6" s="207"/>
      <c r="J6" s="60"/>
      <c r="K6" s="62" t="s">
        <v>32</v>
      </c>
      <c r="L6" s="63"/>
      <c r="M6" s="63"/>
      <c r="N6" s="64"/>
      <c r="O6" s="64"/>
      <c r="P6" s="64"/>
      <c r="Q6" s="64"/>
      <c r="R6" s="64"/>
      <c r="S6" s="64"/>
      <c r="V6" s="121" t="s">
        <v>11</v>
      </c>
      <c r="W6" s="118" t="s">
        <v>12</v>
      </c>
      <c r="X6" s="118"/>
      <c r="Y6" s="118"/>
      <c r="Z6" s="118" t="s">
        <v>1</v>
      </c>
      <c r="AA6" s="118" t="s">
        <v>1</v>
      </c>
      <c r="AB6" s="118" t="s">
        <v>1</v>
      </c>
      <c r="AC6" s="118" t="s">
        <v>1</v>
      </c>
      <c r="AD6" s="118" t="s">
        <v>1</v>
      </c>
      <c r="AE6" s="118" t="s">
        <v>1</v>
      </c>
      <c r="AF6" s="110" t="s">
        <v>6</v>
      </c>
      <c r="AG6" s="120" t="s">
        <v>1</v>
      </c>
    </row>
    <row r="7" spans="1:33" ht="15.75" thickTop="1" x14ac:dyDescent="0.25">
      <c r="A7" s="28" t="s">
        <v>49</v>
      </c>
      <c r="B7" s="28"/>
      <c r="C7" s="32">
        <f>AVERAGE(I33:I36)</f>
        <v>7.3174999999999999</v>
      </c>
      <c r="D7" s="28" t="s">
        <v>49</v>
      </c>
      <c r="E7" s="28"/>
      <c r="F7" s="32">
        <f>AVERAGE(I39:I41)</f>
        <v>9.7833333333333332</v>
      </c>
      <c r="G7" s="212"/>
      <c r="H7" s="213"/>
      <c r="I7" s="212"/>
      <c r="J7" s="28"/>
      <c r="K7" s="65">
        <v>0.25</v>
      </c>
      <c r="L7" s="996" t="s">
        <v>38</v>
      </c>
      <c r="M7" s="996"/>
      <c r="N7" s="996"/>
      <c r="O7" s="996"/>
      <c r="P7" s="996"/>
      <c r="Q7" s="996"/>
      <c r="R7" s="996"/>
      <c r="S7" s="996"/>
      <c r="V7" s="121" t="s">
        <v>14</v>
      </c>
      <c r="W7" s="118" t="s">
        <v>15</v>
      </c>
      <c r="X7" s="118"/>
      <c r="Y7" s="118"/>
      <c r="Z7" s="118" t="s">
        <v>1</v>
      </c>
      <c r="AA7" s="118" t="s">
        <v>1</v>
      </c>
      <c r="AB7" s="118" t="s">
        <v>1</v>
      </c>
      <c r="AC7" s="118" t="s">
        <v>1</v>
      </c>
      <c r="AD7" s="118" t="s">
        <v>1</v>
      </c>
      <c r="AE7" s="118" t="s">
        <v>1</v>
      </c>
      <c r="AF7" s="110" t="s">
        <v>6</v>
      </c>
      <c r="AG7" s="120" t="s">
        <v>1</v>
      </c>
    </row>
    <row r="8" spans="1:33" x14ac:dyDescent="0.25">
      <c r="A8" s="28" t="s">
        <v>42</v>
      </c>
      <c r="B8" s="28"/>
      <c r="C8" s="32">
        <f>_xlfn.STDEV.S(I33:I36)</f>
        <v>3.0158069677395916</v>
      </c>
      <c r="D8" s="28" t="s">
        <v>42</v>
      </c>
      <c r="E8" s="28"/>
      <c r="F8" s="32">
        <f>_xlfn.STDEV.S(I39:I41)</f>
        <v>2.9874626915383038</v>
      </c>
      <c r="G8" s="212"/>
      <c r="H8" s="213"/>
      <c r="I8" s="212"/>
      <c r="J8" s="28"/>
      <c r="K8" s="66">
        <v>0.75</v>
      </c>
      <c r="L8" s="67" t="s">
        <v>40</v>
      </c>
      <c r="M8" s="67"/>
      <c r="N8" s="67"/>
      <c r="O8" s="67"/>
      <c r="P8" s="67"/>
      <c r="Q8" s="67"/>
      <c r="R8" s="67"/>
      <c r="S8" s="68"/>
      <c r="V8" s="121" t="s">
        <v>17</v>
      </c>
      <c r="W8" s="118" t="s">
        <v>18</v>
      </c>
      <c r="X8" s="118"/>
      <c r="Y8" s="118"/>
      <c r="Z8" s="118"/>
      <c r="AA8" s="118"/>
      <c r="AB8" s="118" t="s">
        <v>1</v>
      </c>
      <c r="AC8" s="118" t="s">
        <v>1</v>
      </c>
      <c r="AD8" s="118" t="s">
        <v>1</v>
      </c>
      <c r="AE8" s="118" t="s">
        <v>1</v>
      </c>
      <c r="AF8" s="110" t="s">
        <v>19</v>
      </c>
      <c r="AG8" s="120" t="s">
        <v>1</v>
      </c>
    </row>
    <row r="9" spans="1:33" x14ac:dyDescent="0.25">
      <c r="A9" s="28" t="s">
        <v>44</v>
      </c>
      <c r="B9" s="28"/>
      <c r="C9" s="33">
        <f>(C8/C7)*100</f>
        <v>41.213624431015944</v>
      </c>
      <c r="D9" s="28" t="s">
        <v>44</v>
      </c>
      <c r="E9" s="28"/>
      <c r="F9" s="33">
        <f>(F8/F7)*100</f>
        <v>30.536245569386409</v>
      </c>
      <c r="G9" s="214"/>
      <c r="H9" s="213"/>
      <c r="I9" s="214"/>
      <c r="J9" s="28"/>
      <c r="K9" s="69"/>
      <c r="L9" s="13"/>
      <c r="M9" s="13"/>
      <c r="S9" s="70"/>
      <c r="V9" s="121" t="s">
        <v>20</v>
      </c>
      <c r="W9" s="118" t="s">
        <v>21</v>
      </c>
      <c r="X9" s="118"/>
      <c r="Y9" s="118"/>
      <c r="Z9" s="118"/>
      <c r="AA9" s="118"/>
      <c r="AB9" s="118" t="s">
        <v>1</v>
      </c>
      <c r="AC9" s="118" t="s">
        <v>1</v>
      </c>
      <c r="AD9" s="118" t="s">
        <v>1</v>
      </c>
      <c r="AE9" s="118" t="s">
        <v>1</v>
      </c>
      <c r="AF9" s="110" t="s">
        <v>19</v>
      </c>
      <c r="AG9" s="120" t="s">
        <v>1</v>
      </c>
    </row>
    <row r="10" spans="1:33" x14ac:dyDescent="0.25">
      <c r="A10" s="28" t="s">
        <v>47</v>
      </c>
      <c r="B10" s="28"/>
      <c r="C10" s="619" t="str">
        <f>IF(C9&gt;25,"Mediana","Média")</f>
        <v>Mediana</v>
      </c>
      <c r="D10" s="28" t="s">
        <v>47</v>
      </c>
      <c r="E10" s="28"/>
      <c r="F10" s="619" t="str">
        <f>IF(F9&gt;25,"Mediana","Média")</f>
        <v>Mediana</v>
      </c>
      <c r="G10" s="209"/>
      <c r="H10" s="213"/>
      <c r="I10" s="209"/>
      <c r="J10" s="28"/>
      <c r="K10" s="13"/>
      <c r="L10" s="13"/>
      <c r="M10" s="88" t="s">
        <v>45</v>
      </c>
      <c r="N10" s="72"/>
      <c r="O10" s="73"/>
      <c r="P10" s="74"/>
      <c r="Q10" s="74"/>
      <c r="R10" s="74"/>
      <c r="S10" s="74"/>
      <c r="V10" s="121" t="s">
        <v>23</v>
      </c>
      <c r="W10" s="118" t="s">
        <v>24</v>
      </c>
      <c r="X10" s="118"/>
      <c r="Y10" s="118"/>
      <c r="Z10" s="118"/>
      <c r="AA10" s="118"/>
      <c r="AB10" s="118"/>
      <c r="AC10" s="118" t="s">
        <v>1</v>
      </c>
      <c r="AD10" s="118" t="s">
        <v>1</v>
      </c>
      <c r="AE10" s="118" t="s">
        <v>1</v>
      </c>
      <c r="AF10" s="110" t="s">
        <v>6</v>
      </c>
      <c r="AG10" s="120"/>
    </row>
    <row r="11" spans="1:33" x14ac:dyDescent="0.25">
      <c r="A11" s="28" t="s">
        <v>51</v>
      </c>
      <c r="B11" s="28"/>
      <c r="C11" s="32">
        <f>MIN(I37:I38)</f>
        <v>6.9</v>
      </c>
      <c r="D11" s="28" t="s">
        <v>51</v>
      </c>
      <c r="E11" s="28"/>
      <c r="F11" s="32">
        <f>MIN(L38:L41)</f>
        <v>8.2875000000000014</v>
      </c>
      <c r="G11" s="212"/>
      <c r="H11" s="213"/>
      <c r="I11" s="212"/>
      <c r="J11" s="28"/>
      <c r="K11" s="13"/>
      <c r="L11" s="13"/>
      <c r="M11" s="73"/>
      <c r="N11" s="73"/>
      <c r="O11" s="73"/>
      <c r="P11" s="74"/>
      <c r="Q11" s="74"/>
      <c r="R11" s="74"/>
      <c r="S11" s="74"/>
      <c r="V11" s="121" t="s">
        <v>25</v>
      </c>
      <c r="W11" s="118" t="s">
        <v>26</v>
      </c>
      <c r="X11" s="118"/>
      <c r="Y11" s="118"/>
      <c r="Z11" s="118" t="s">
        <v>1</v>
      </c>
      <c r="AA11" s="118" t="s">
        <v>1</v>
      </c>
      <c r="AB11" s="118" t="s">
        <v>1</v>
      </c>
      <c r="AC11" s="118" t="s">
        <v>1</v>
      </c>
      <c r="AD11" s="118" t="s">
        <v>1</v>
      </c>
      <c r="AE11" s="118" t="s">
        <v>1</v>
      </c>
      <c r="AF11" s="110" t="s">
        <v>6</v>
      </c>
      <c r="AG11" s="120" t="s">
        <v>1</v>
      </c>
    </row>
    <row r="12" spans="1:33" ht="15.75" thickBot="1" x14ac:dyDescent="0.3">
      <c r="G12" s="207"/>
      <c r="H12" s="207"/>
      <c r="I12" s="207"/>
      <c r="K12" s="13"/>
      <c r="L12" s="13"/>
      <c r="M12" s="75">
        <v>0.25</v>
      </c>
      <c r="N12" s="73" t="s">
        <v>48</v>
      </c>
      <c r="O12" s="73" t="s">
        <v>49</v>
      </c>
      <c r="P12" s="74"/>
      <c r="Q12" s="74"/>
      <c r="R12" s="74"/>
      <c r="S12" s="74"/>
      <c r="V12" s="121" t="s">
        <v>28</v>
      </c>
      <c r="W12" s="118" t="s">
        <v>29</v>
      </c>
      <c r="X12" s="118"/>
      <c r="Y12" s="118"/>
      <c r="Z12" s="118"/>
      <c r="AA12" s="118"/>
      <c r="AB12" s="118"/>
      <c r="AC12" s="118"/>
      <c r="AD12" s="118"/>
      <c r="AE12" s="118" t="s">
        <v>1</v>
      </c>
      <c r="AF12" s="110" t="s">
        <v>19</v>
      </c>
      <c r="AG12" s="120" t="s">
        <v>1</v>
      </c>
    </row>
    <row r="13" spans="1:33" x14ac:dyDescent="0.25">
      <c r="A13" s="44" t="s">
        <v>359</v>
      </c>
      <c r="B13" s="45"/>
      <c r="C13" s="47"/>
      <c r="D13" s="44" t="s">
        <v>360</v>
      </c>
      <c r="E13" s="45"/>
      <c r="F13" s="47"/>
      <c r="G13" s="207"/>
      <c r="H13" s="210"/>
      <c r="I13" s="207"/>
      <c r="J13" s="60"/>
      <c r="K13" s="13"/>
      <c r="L13" s="13"/>
      <c r="M13" s="73"/>
      <c r="N13" s="73" t="s">
        <v>52</v>
      </c>
      <c r="O13" s="73" t="s">
        <v>53</v>
      </c>
      <c r="P13" s="74"/>
      <c r="Q13" s="74"/>
      <c r="R13" s="74"/>
      <c r="S13" s="74"/>
      <c r="V13" s="121" t="s">
        <v>30</v>
      </c>
      <c r="W13" s="118" t="s">
        <v>31</v>
      </c>
      <c r="X13" s="118"/>
      <c r="Y13" s="118"/>
      <c r="Z13" s="118"/>
      <c r="AA13" s="118"/>
      <c r="AB13" s="118"/>
      <c r="AC13" s="118"/>
      <c r="AD13" s="118"/>
      <c r="AE13" s="118" t="s">
        <v>1</v>
      </c>
      <c r="AF13" s="110" t="s">
        <v>6</v>
      </c>
      <c r="AG13" s="120" t="s">
        <v>1</v>
      </c>
    </row>
    <row r="14" spans="1:33" x14ac:dyDescent="0.25">
      <c r="A14" s="48" t="s">
        <v>49</v>
      </c>
      <c r="B14" s="28"/>
      <c r="C14" s="49">
        <f>AVERAGE(I44:I47)</f>
        <v>5.2624999999999993</v>
      </c>
      <c r="D14" s="48" t="s">
        <v>49</v>
      </c>
      <c r="E14" s="28"/>
      <c r="F14" s="49">
        <f>AVERAGE(I49:I51)</f>
        <v>10.586666666666668</v>
      </c>
      <c r="G14" s="212"/>
      <c r="H14" s="213"/>
      <c r="I14" s="212"/>
      <c r="J14" s="28"/>
      <c r="K14" s="13"/>
      <c r="L14" s="13"/>
      <c r="M14" s="73"/>
      <c r="N14" s="73"/>
      <c r="O14" s="73"/>
      <c r="P14" s="74"/>
      <c r="Q14" s="74"/>
      <c r="R14" s="74"/>
      <c r="S14" s="74"/>
      <c r="V14" s="127" t="s">
        <v>33</v>
      </c>
      <c r="W14" s="997" t="s">
        <v>34</v>
      </c>
      <c r="X14" s="997"/>
      <c r="Y14" s="997"/>
      <c r="Z14" s="997"/>
      <c r="AA14" s="997"/>
      <c r="AB14" s="997"/>
      <c r="AC14" s="997"/>
      <c r="AD14" s="997"/>
      <c r="AE14" s="998"/>
      <c r="AF14" s="110" t="s">
        <v>19</v>
      </c>
      <c r="AG14" s="120" t="s">
        <v>1</v>
      </c>
    </row>
    <row r="15" spans="1:33" x14ac:dyDescent="0.25">
      <c r="A15" s="48" t="s">
        <v>42</v>
      </c>
      <c r="B15" s="28"/>
      <c r="C15" s="49">
        <f>_xlfn.STDEV.S(I44:I47)</f>
        <v>0.43987687671286685</v>
      </c>
      <c r="D15" s="48" t="s">
        <v>42</v>
      </c>
      <c r="E15" s="28"/>
      <c r="F15" s="49">
        <f>_xlfn.STDEV.S(I49:I51)</f>
        <v>4.0934256232809867</v>
      </c>
      <c r="G15" s="212"/>
      <c r="H15" s="213"/>
      <c r="I15" s="212"/>
      <c r="J15" s="28"/>
      <c r="K15" s="13"/>
      <c r="L15" s="13"/>
      <c r="M15" s="13"/>
      <c r="N15" s="83"/>
      <c r="O15" s="83"/>
      <c r="P15" s="74"/>
      <c r="Q15" s="74"/>
      <c r="R15" s="74"/>
      <c r="S15" s="74"/>
      <c r="V15" s="122" t="s">
        <v>1</v>
      </c>
      <c r="W15" s="133"/>
      <c r="X15" s="133"/>
      <c r="Y15" s="133"/>
      <c r="Z15" s="133"/>
      <c r="AA15" s="133"/>
      <c r="AB15" s="133"/>
      <c r="AC15" s="133"/>
      <c r="AD15" s="133"/>
      <c r="AE15" s="133"/>
      <c r="AF15" s="118" t="s">
        <v>1</v>
      </c>
      <c r="AG15" s="120" t="s">
        <v>1</v>
      </c>
    </row>
    <row r="16" spans="1:33" x14ac:dyDescent="0.25">
      <c r="A16" s="48" t="s">
        <v>44</v>
      </c>
      <c r="B16" s="28"/>
      <c r="C16" s="50">
        <f>(C15/C14)*100</f>
        <v>8.3587054957314368</v>
      </c>
      <c r="D16" s="48" t="s">
        <v>44</v>
      </c>
      <c r="E16" s="28"/>
      <c r="F16" s="50">
        <f>(F15/F14)*100</f>
        <v>38.665859161974055</v>
      </c>
      <c r="G16" s="214"/>
      <c r="H16" s="213"/>
      <c r="I16" s="214"/>
      <c r="J16" s="28"/>
      <c r="K16" s="13"/>
      <c r="L16" s="13"/>
      <c r="M16" s="83"/>
      <c r="N16" s="83"/>
      <c r="O16" s="83"/>
      <c r="P16" s="74"/>
      <c r="Q16" s="74"/>
      <c r="R16" s="74"/>
      <c r="S16" s="74"/>
      <c r="V16" s="122" t="s">
        <v>41</v>
      </c>
      <c r="W16" s="119"/>
      <c r="X16" s="119"/>
      <c r="Y16" s="118" t="s">
        <v>1</v>
      </c>
      <c r="Z16" s="118" t="s">
        <v>1</v>
      </c>
      <c r="AA16" s="118" t="s">
        <v>1</v>
      </c>
      <c r="AB16" s="118" t="s">
        <v>1</v>
      </c>
      <c r="AC16" s="118" t="s">
        <v>1</v>
      </c>
      <c r="AD16" s="118" t="s">
        <v>1</v>
      </c>
      <c r="AE16" s="118" t="s">
        <v>1</v>
      </c>
      <c r="AF16" s="118" t="s">
        <v>1</v>
      </c>
      <c r="AG16" s="120" t="s">
        <v>1</v>
      </c>
    </row>
    <row r="17" spans="1:33" x14ac:dyDescent="0.25">
      <c r="A17" s="48" t="s">
        <v>47</v>
      </c>
      <c r="B17" s="28"/>
      <c r="C17" s="51" t="str">
        <f>IF(C16&gt;25,"Mediana","Média")</f>
        <v>Média</v>
      </c>
      <c r="D17" s="48" t="s">
        <v>47</v>
      </c>
      <c r="E17" s="28"/>
      <c r="F17" s="619" t="str">
        <f>IF(F16&gt;25,"Mediana","Média")</f>
        <v>Mediana</v>
      </c>
      <c r="G17" s="209"/>
      <c r="H17" s="213"/>
      <c r="I17" s="209"/>
      <c r="J17" s="28"/>
      <c r="K17" s="13"/>
      <c r="L17" s="13"/>
      <c r="M17" s="83"/>
      <c r="N17" s="83"/>
      <c r="O17" s="83"/>
      <c r="P17" s="74"/>
      <c r="Q17" s="74"/>
      <c r="R17" s="74"/>
      <c r="S17" s="74"/>
      <c r="V17" s="123" t="s">
        <v>43</v>
      </c>
      <c r="W17" s="118"/>
      <c r="X17" s="118"/>
      <c r="Y17" s="118"/>
      <c r="Z17" s="118"/>
      <c r="AA17" s="118"/>
      <c r="AB17" s="118"/>
      <c r="AC17" s="118"/>
      <c r="AD17" s="118"/>
      <c r="AE17" s="118" t="s">
        <v>1</v>
      </c>
      <c r="AF17" s="118" t="s">
        <v>1</v>
      </c>
      <c r="AG17" s="120" t="s">
        <v>1</v>
      </c>
    </row>
    <row r="18" spans="1:33" x14ac:dyDescent="0.25">
      <c r="A18" s="48" t="s">
        <v>51</v>
      </c>
      <c r="B18" s="28"/>
      <c r="C18" s="49">
        <f>MIN(I44:I47)</f>
        <v>5</v>
      </c>
      <c r="D18" s="48" t="s">
        <v>51</v>
      </c>
      <c r="E18" s="28"/>
      <c r="F18" s="49">
        <f>MIN(I49:I51)</f>
        <v>6.88</v>
      </c>
      <c r="G18" s="212"/>
      <c r="H18" s="213"/>
      <c r="I18" s="212"/>
      <c r="J18" s="28"/>
      <c r="K18" s="13"/>
      <c r="L18" s="13"/>
      <c r="M18" s="83"/>
      <c r="N18" s="83"/>
      <c r="O18" s="83"/>
      <c r="P18" s="74"/>
      <c r="Q18" s="74"/>
      <c r="R18" s="74"/>
      <c r="S18" s="74"/>
      <c r="V18" s="123" t="s">
        <v>46</v>
      </c>
      <c r="W18" s="118"/>
      <c r="X18" s="118"/>
      <c r="Y18" s="118"/>
      <c r="Z18" s="118"/>
      <c r="AA18" s="118"/>
      <c r="AB18" s="118"/>
      <c r="AC18" s="118"/>
      <c r="AD18" s="118"/>
      <c r="AE18" s="118" t="s">
        <v>1</v>
      </c>
      <c r="AF18" s="118" t="s">
        <v>1</v>
      </c>
      <c r="AG18" s="120" t="s">
        <v>1</v>
      </c>
    </row>
    <row r="19" spans="1:33" ht="15.75" thickBot="1" x14ac:dyDescent="0.3">
      <c r="A19" s="55"/>
      <c r="B19" s="56"/>
      <c r="C19" s="57"/>
      <c r="D19" s="55"/>
      <c r="E19" s="56"/>
      <c r="F19" s="57"/>
      <c r="G19" s="207"/>
      <c r="H19" s="207"/>
      <c r="I19" s="207"/>
      <c r="K19" s="13"/>
      <c r="L19" s="13"/>
      <c r="M19" s="83"/>
      <c r="N19" s="83"/>
      <c r="O19" s="83"/>
      <c r="P19" s="74"/>
      <c r="Q19" s="74"/>
      <c r="R19" s="74"/>
      <c r="S19" s="74"/>
      <c r="V19" s="999" t="s">
        <v>50</v>
      </c>
      <c r="W19" s="1000"/>
      <c r="X19" s="1000"/>
      <c r="Y19" s="1000"/>
      <c r="Z19" s="1000"/>
      <c r="AA19" s="1000"/>
      <c r="AB19" s="1000"/>
      <c r="AC19" s="1000"/>
      <c r="AD19" s="1000"/>
      <c r="AE19" s="1000"/>
      <c r="AF19" s="1000"/>
      <c r="AG19" s="131"/>
    </row>
    <row r="20" spans="1:33" x14ac:dyDescent="0.25">
      <c r="A20" s="44" t="s">
        <v>361</v>
      </c>
      <c r="B20" s="45"/>
      <c r="C20" s="47"/>
      <c r="G20" s="207"/>
      <c r="H20" s="207"/>
      <c r="I20" s="207"/>
      <c r="K20" s="13"/>
      <c r="L20" s="13"/>
      <c r="M20" s="83"/>
      <c r="N20" s="83"/>
      <c r="O20" s="83"/>
      <c r="P20" s="74"/>
      <c r="Q20" s="74"/>
      <c r="R20" s="74"/>
      <c r="S20" s="74"/>
      <c r="V20" s="282"/>
      <c r="W20" s="282"/>
      <c r="X20" s="282"/>
      <c r="Y20" s="282"/>
      <c r="Z20" s="282"/>
      <c r="AA20" s="282"/>
      <c r="AB20" s="282"/>
      <c r="AC20" s="282"/>
      <c r="AD20" s="282"/>
      <c r="AE20" s="282"/>
      <c r="AF20" s="282"/>
      <c r="AG20" s="283"/>
    </row>
    <row r="21" spans="1:33" x14ac:dyDescent="0.25">
      <c r="A21" s="48" t="s">
        <v>49</v>
      </c>
      <c r="B21" s="28"/>
      <c r="C21" s="49">
        <f>AVERAGE(I53:I55)</f>
        <v>8.0533333333333328</v>
      </c>
      <c r="G21" s="207"/>
      <c r="H21" s="207"/>
      <c r="I21" s="207"/>
      <c r="K21" s="13"/>
      <c r="L21" s="13"/>
      <c r="M21" s="83"/>
      <c r="N21" s="83"/>
      <c r="O21" s="83"/>
      <c r="P21" s="74"/>
      <c r="Q21" s="74"/>
      <c r="R21" s="74"/>
      <c r="S21" s="74"/>
      <c r="V21" s="282"/>
      <c r="W21" s="282"/>
      <c r="X21" s="282"/>
      <c r="Y21" s="282"/>
      <c r="Z21" s="282"/>
      <c r="AA21" s="282"/>
      <c r="AB21" s="282"/>
      <c r="AC21" s="282"/>
      <c r="AD21" s="282"/>
      <c r="AE21" s="282"/>
      <c r="AF21" s="282"/>
      <c r="AG21" s="283"/>
    </row>
    <row r="22" spans="1:33" x14ac:dyDescent="0.25">
      <c r="A22" s="48" t="s">
        <v>42</v>
      </c>
      <c r="B22" s="28"/>
      <c r="C22" s="49">
        <f>_xlfn.STDEV.S(I53:I55)</f>
        <v>3.0552468530927785</v>
      </c>
      <c r="G22" s="207"/>
      <c r="H22" s="207"/>
      <c r="I22" s="207"/>
      <c r="K22" s="13"/>
      <c r="L22" s="13"/>
      <c r="M22" s="83"/>
      <c r="N22" s="83"/>
      <c r="O22" s="83"/>
      <c r="P22" s="74"/>
      <c r="Q22" s="74"/>
      <c r="R22" s="74"/>
      <c r="S22" s="74"/>
      <c r="V22" s="282"/>
      <c r="W22" s="282"/>
      <c r="X22" s="282"/>
      <c r="Y22" s="282"/>
      <c r="Z22" s="282"/>
      <c r="AA22" s="282"/>
      <c r="AB22" s="282"/>
      <c r="AC22" s="282"/>
      <c r="AD22" s="282"/>
      <c r="AE22" s="282"/>
      <c r="AF22" s="282"/>
      <c r="AG22" s="283"/>
    </row>
    <row r="23" spans="1:33" x14ac:dyDescent="0.25">
      <c r="A23" s="48" t="s">
        <v>44</v>
      </c>
      <c r="B23" s="28"/>
      <c r="C23" s="50">
        <f>(C22/C21)*100</f>
        <v>37.937667877807684</v>
      </c>
      <c r="G23" s="207"/>
      <c r="H23" s="207"/>
      <c r="I23" s="207"/>
      <c r="K23" s="13"/>
      <c r="L23" s="13"/>
      <c r="M23" s="83"/>
      <c r="N23" s="83"/>
      <c r="O23" s="83"/>
      <c r="P23" s="74"/>
      <c r="Q23" s="74"/>
      <c r="R23" s="74"/>
      <c r="S23" s="74"/>
      <c r="V23" s="282"/>
      <c r="W23" s="282"/>
      <c r="X23" s="282"/>
      <c r="Y23" s="282"/>
      <c r="Z23" s="282"/>
      <c r="AA23" s="282"/>
      <c r="AB23" s="282"/>
      <c r="AC23" s="282"/>
      <c r="AD23" s="282"/>
      <c r="AE23" s="282"/>
      <c r="AF23" s="282"/>
      <c r="AG23" s="283"/>
    </row>
    <row r="24" spans="1:33" x14ac:dyDescent="0.25">
      <c r="A24" s="48" t="s">
        <v>47</v>
      </c>
      <c r="B24" s="28"/>
      <c r="C24" s="619" t="str">
        <f>IF(C23&gt;25,"Mediana","Média")</f>
        <v>Mediana</v>
      </c>
      <c r="G24" s="207"/>
      <c r="H24" s="207"/>
      <c r="I24" s="207"/>
      <c r="K24" s="13"/>
      <c r="L24" s="13"/>
      <c r="M24" s="83"/>
      <c r="N24" s="83"/>
      <c r="O24" s="83"/>
      <c r="P24" s="74"/>
      <c r="Q24" s="74"/>
      <c r="R24" s="74"/>
      <c r="S24" s="74"/>
      <c r="V24" s="282"/>
      <c r="W24" s="282"/>
      <c r="X24" s="282"/>
      <c r="Y24" s="282"/>
      <c r="Z24" s="282"/>
      <c r="AA24" s="282"/>
      <c r="AB24" s="282"/>
      <c r="AC24" s="282"/>
      <c r="AD24" s="282"/>
      <c r="AE24" s="282"/>
      <c r="AF24" s="282"/>
      <c r="AG24" s="283"/>
    </row>
    <row r="25" spans="1:33" x14ac:dyDescent="0.25">
      <c r="A25" s="48" t="s">
        <v>51</v>
      </c>
      <c r="B25" s="28"/>
      <c r="C25" s="49">
        <f>MIN(I53:I55)</f>
        <v>4.9000000000000004</v>
      </c>
      <c r="D25" s="30"/>
      <c r="E25" s="31"/>
      <c r="F25" s="28"/>
      <c r="G25" s="29"/>
      <c r="H25" s="29"/>
      <c r="I25" s="30"/>
      <c r="P25" s="83"/>
    </row>
    <row r="26" spans="1:33" ht="15.75" thickBot="1" x14ac:dyDescent="0.3">
      <c r="A26" s="55"/>
      <c r="B26" s="56"/>
      <c r="C26" s="57"/>
      <c r="D26" s="30"/>
      <c r="E26" s="32"/>
      <c r="F26" s="28"/>
      <c r="G26" s="29"/>
      <c r="H26" s="29"/>
      <c r="I26" s="30"/>
      <c r="J26" s="32"/>
    </row>
    <row r="27" spans="1:33" x14ac:dyDescent="0.25">
      <c r="A27" s="28"/>
      <c r="B27" s="29"/>
      <c r="C27" s="29"/>
      <c r="D27" s="30"/>
      <c r="E27" s="31"/>
      <c r="F27" s="28"/>
      <c r="G27" s="29"/>
      <c r="H27" s="29"/>
      <c r="I27" s="30"/>
      <c r="J27" s="31"/>
    </row>
    <row r="28" spans="1:33" x14ac:dyDescent="0.25">
      <c r="A28" s="28"/>
      <c r="B28" s="29"/>
      <c r="C28" s="29"/>
      <c r="D28" s="30"/>
      <c r="E28" s="31"/>
    </row>
    <row r="29" spans="1:33" x14ac:dyDescent="0.25">
      <c r="A29" s="28"/>
      <c r="B29" s="29"/>
      <c r="C29" s="29"/>
      <c r="D29" s="30"/>
      <c r="E29" s="31"/>
    </row>
    <row r="30" spans="1:33" ht="15.75" thickBot="1" x14ac:dyDescent="0.3">
      <c r="A30" s="20"/>
      <c r="D30" s="20"/>
      <c r="E30" s="13"/>
    </row>
    <row r="31" spans="1:33" ht="15.75" thickBot="1" x14ac:dyDescent="0.3">
      <c r="A31" s="934" t="s">
        <v>57</v>
      </c>
      <c r="B31" s="936" t="s">
        <v>58</v>
      </c>
      <c r="C31" s="936" t="s">
        <v>59</v>
      </c>
      <c r="D31" s="936" t="s">
        <v>60</v>
      </c>
      <c r="E31" s="936" t="s">
        <v>61</v>
      </c>
      <c r="F31" s="936" t="s">
        <v>62</v>
      </c>
      <c r="G31" s="936" t="s">
        <v>63</v>
      </c>
      <c r="H31" s="970" t="s">
        <v>64</v>
      </c>
      <c r="I31" s="968" t="s">
        <v>65</v>
      </c>
      <c r="J31" s="968" t="s">
        <v>66</v>
      </c>
      <c r="K31" s="940" t="s">
        <v>154</v>
      </c>
      <c r="L31" s="940" t="s">
        <v>155</v>
      </c>
      <c r="M31" s="940" t="s">
        <v>69</v>
      </c>
      <c r="N31" s="940" t="s">
        <v>70</v>
      </c>
      <c r="O31" s="940"/>
      <c r="P31" s="968" t="s">
        <v>71</v>
      </c>
      <c r="Q31" s="969"/>
    </row>
    <row r="32" spans="1:33" ht="15.75" thickBot="1" x14ac:dyDescent="0.3">
      <c r="A32" s="935"/>
      <c r="B32" s="937"/>
      <c r="C32" s="937"/>
      <c r="D32" s="937"/>
      <c r="E32" s="937"/>
      <c r="F32" s="937"/>
      <c r="G32" s="1127"/>
      <c r="H32" s="1128"/>
      <c r="I32" s="974"/>
      <c r="J32" s="974"/>
      <c r="K32" s="941"/>
      <c r="L32" s="941"/>
      <c r="M32" s="973"/>
      <c r="N32" s="973"/>
      <c r="O32" s="973"/>
      <c r="P32" s="608" t="s">
        <v>72</v>
      </c>
      <c r="Q32" s="609" t="s">
        <v>73</v>
      </c>
      <c r="R32" s="6"/>
      <c r="S32" s="6"/>
    </row>
    <row r="33" spans="1:19" ht="46.9" customHeight="1" x14ac:dyDescent="0.25">
      <c r="A33" s="1124">
        <v>39</v>
      </c>
      <c r="B33" s="1129" t="s">
        <v>362</v>
      </c>
      <c r="C33" s="1132" t="s">
        <v>59</v>
      </c>
      <c r="D33" s="1135">
        <v>48</v>
      </c>
      <c r="E33" s="260" t="s">
        <v>541</v>
      </c>
      <c r="F33" s="293" t="s">
        <v>100</v>
      </c>
      <c r="G33" s="293" t="s">
        <v>83</v>
      </c>
      <c r="H33" s="293" t="s">
        <v>81</v>
      </c>
      <c r="I33" s="265">
        <v>4.5</v>
      </c>
      <c r="J33" s="1110">
        <f>AVERAGE(I33:I37)</f>
        <v>9.02</v>
      </c>
      <c r="K33" s="1110">
        <f>$J$33*1.25</f>
        <v>11.274999999999999</v>
      </c>
      <c r="L33" s="1113">
        <f>75%*J33</f>
        <v>6.7649999999999997</v>
      </c>
      <c r="M33" s="621" t="str">
        <f>IF(I33&gt;K$33,"EXCESSIVAMENTE ELEVADO",IF(I33&lt;L$33,"INEXEQUÍVEL","VÁLIDO"))</f>
        <v>INEXEQUÍVEL</v>
      </c>
      <c r="N33" s="565">
        <f>I33/J33</f>
        <v>0.49889135254988914</v>
      </c>
      <c r="O33" s="548" t="s">
        <v>99</v>
      </c>
      <c r="P33" s="1141">
        <f>TRUNC(MEDIAN(I33:I36),2)</f>
        <v>6.88</v>
      </c>
      <c r="Q33" s="1144">
        <f>D33*P33</f>
        <v>330.24</v>
      </c>
      <c r="R33" s="6"/>
      <c r="S33" s="6"/>
    </row>
    <row r="34" spans="1:19" ht="37.15" customHeight="1" x14ac:dyDescent="0.25">
      <c r="A34" s="1125"/>
      <c r="B34" s="1130"/>
      <c r="C34" s="1133"/>
      <c r="D34" s="1136"/>
      <c r="E34" s="260" t="s">
        <v>363</v>
      </c>
      <c r="F34" s="293" t="s">
        <v>97</v>
      </c>
      <c r="G34" s="293" t="s">
        <v>364</v>
      </c>
      <c r="H34" s="293" t="s">
        <v>78</v>
      </c>
      <c r="I34" s="265">
        <v>5.24</v>
      </c>
      <c r="J34" s="1111"/>
      <c r="K34" s="1111"/>
      <c r="L34" s="1114"/>
      <c r="M34" s="622" t="str">
        <f t="shared" ref="M34:M37" si="0">IF(I34&gt;K$33,"EXCESSIVAMENTE ELEVADO",IF(I34&lt;L$33,"INEXEQUÍVEL","VÁLIDO"))</f>
        <v>INEXEQUÍVEL</v>
      </c>
      <c r="N34" s="620">
        <f>I34/J33</f>
        <v>0.58093126385809313</v>
      </c>
      <c r="O34" s="623" t="s">
        <v>99</v>
      </c>
      <c r="P34" s="1142"/>
      <c r="Q34" s="1145"/>
      <c r="R34" s="6"/>
      <c r="S34" s="6"/>
    </row>
    <row r="35" spans="1:19" ht="57.6" customHeight="1" x14ac:dyDescent="0.25">
      <c r="A35" s="1125"/>
      <c r="B35" s="1130"/>
      <c r="C35" s="1133"/>
      <c r="D35" s="1136"/>
      <c r="E35" s="260" t="s">
        <v>540</v>
      </c>
      <c r="F35" s="293" t="s">
        <v>471</v>
      </c>
      <c r="G35" s="293" t="s">
        <v>544</v>
      </c>
      <c r="H35" s="293" t="s">
        <v>81</v>
      </c>
      <c r="I35" s="265">
        <v>8.5299999999999994</v>
      </c>
      <c r="J35" s="1111"/>
      <c r="K35" s="1111"/>
      <c r="L35" s="1114"/>
      <c r="M35" s="141" t="str">
        <f t="shared" si="0"/>
        <v>VÁLIDO</v>
      </c>
      <c r="N35" s="566">
        <f>I35/J$33</f>
        <v>0.94567627494456763</v>
      </c>
      <c r="O35" s="439" t="s">
        <v>99</v>
      </c>
      <c r="P35" s="1142"/>
      <c r="Q35" s="1145"/>
      <c r="R35" s="6"/>
      <c r="S35" s="6" t="s">
        <v>468</v>
      </c>
    </row>
    <row r="36" spans="1:19" ht="95.45" customHeight="1" x14ac:dyDescent="0.25">
      <c r="A36" s="1125"/>
      <c r="B36" s="1130"/>
      <c r="C36" s="1133"/>
      <c r="D36" s="1136"/>
      <c r="E36" s="190" t="s">
        <v>542</v>
      </c>
      <c r="F36" s="617" t="s">
        <v>91</v>
      </c>
      <c r="G36" s="617" t="s">
        <v>543</v>
      </c>
      <c r="H36" s="617" t="s">
        <v>81</v>
      </c>
      <c r="I36" s="618">
        <v>11</v>
      </c>
      <c r="J36" s="1111"/>
      <c r="K36" s="1111"/>
      <c r="L36" s="1114"/>
      <c r="M36" s="141" t="str">
        <f t="shared" si="0"/>
        <v>VÁLIDO</v>
      </c>
      <c r="N36" s="566">
        <f>I36/J$33</f>
        <v>1.2195121951219512</v>
      </c>
      <c r="O36" s="439" t="s">
        <v>99</v>
      </c>
      <c r="P36" s="1142"/>
      <c r="Q36" s="1145"/>
      <c r="R36" s="6"/>
      <c r="S36" s="6"/>
    </row>
    <row r="37" spans="1:19" ht="132" customHeight="1" thickBot="1" x14ac:dyDescent="0.3">
      <c r="A37" s="1126"/>
      <c r="B37" s="1131"/>
      <c r="C37" s="1134"/>
      <c r="D37" s="1137"/>
      <c r="E37" s="269" t="s">
        <v>365</v>
      </c>
      <c r="F37" s="270" t="s">
        <v>91</v>
      </c>
      <c r="G37" s="91" t="s">
        <v>366</v>
      </c>
      <c r="H37" s="185" t="s">
        <v>81</v>
      </c>
      <c r="I37" s="268">
        <v>15.83</v>
      </c>
      <c r="J37" s="1112"/>
      <c r="K37" s="1112"/>
      <c r="L37" s="1115"/>
      <c r="M37" s="140" t="str">
        <f t="shared" si="0"/>
        <v>EXCESSIVAMENTE ELEVADO</v>
      </c>
      <c r="N37" s="624">
        <f>(I37-J33)/J33</f>
        <v>0.75498891352549902</v>
      </c>
      <c r="O37" s="625" t="s">
        <v>94</v>
      </c>
      <c r="P37" s="1143"/>
      <c r="Q37" s="1146"/>
      <c r="R37" s="6"/>
      <c r="S37" s="6"/>
    </row>
    <row r="38" spans="1:19" ht="67.900000000000006" customHeight="1" x14ac:dyDescent="0.25">
      <c r="A38" s="1140">
        <v>40</v>
      </c>
      <c r="B38" s="1139" t="s">
        <v>367</v>
      </c>
      <c r="C38" s="1138" t="s">
        <v>59</v>
      </c>
      <c r="D38" s="1138">
        <v>180</v>
      </c>
      <c r="E38" s="260" t="s">
        <v>552</v>
      </c>
      <c r="F38" s="190" t="s">
        <v>368</v>
      </c>
      <c r="G38" s="255" t="s">
        <v>369</v>
      </c>
      <c r="H38" s="198" t="s">
        <v>78</v>
      </c>
      <c r="I38" s="43">
        <v>6.9</v>
      </c>
      <c r="J38" s="1116">
        <f>AVERAGE(I38:I42)</f>
        <v>11.05</v>
      </c>
      <c r="K38" s="1116">
        <f>$J$38*1.25</f>
        <v>13.8125</v>
      </c>
      <c r="L38" s="1117">
        <f>75%*J38</f>
        <v>8.2875000000000014</v>
      </c>
      <c r="M38" s="309" t="str">
        <f>IF(I38&gt;K$38,"EXCESSIVAMENTE ELEVADO",IF(I38&lt;L$38,"INEXEQUÍVEL","VÁLIDO"))</f>
        <v>INEXEQUÍVEL</v>
      </c>
      <c r="N38" s="565">
        <f>I38/J38</f>
        <v>0.6244343891402715</v>
      </c>
      <c r="O38" s="559" t="s">
        <v>99</v>
      </c>
      <c r="P38" s="1141">
        <f>TRUNC(MEDIAN(I39:I41),2)</f>
        <v>8.5500000000000007</v>
      </c>
      <c r="Q38" s="1144">
        <f>D38*P38</f>
        <v>1539.0000000000002</v>
      </c>
      <c r="R38" s="6"/>
      <c r="S38" s="6"/>
    </row>
    <row r="39" spans="1:19" ht="80.45" customHeight="1" x14ac:dyDescent="0.25">
      <c r="A39" s="1125"/>
      <c r="B39" s="1130"/>
      <c r="C39" s="1133"/>
      <c r="D39" s="1133"/>
      <c r="E39" s="260" t="s">
        <v>545</v>
      </c>
      <c r="F39" s="293" t="s">
        <v>100</v>
      </c>
      <c r="G39" s="190" t="s">
        <v>370</v>
      </c>
      <c r="H39" s="190" t="s">
        <v>81</v>
      </c>
      <c r="I39" s="43">
        <v>7.61</v>
      </c>
      <c r="J39" s="1111"/>
      <c r="K39" s="1111"/>
      <c r="L39" s="1114"/>
      <c r="M39" s="626" t="str">
        <f t="shared" ref="M39:M41" si="1">IF(I39&gt;K$38,"EXCESSIVAMENTE ELEVADO",IF(I39&lt;L$38,"INEXEQUÍVEL","VÁLIDO"))</f>
        <v>INEXEQUÍVEL</v>
      </c>
      <c r="N39" s="627">
        <f>I39/J38</f>
        <v>0.68868778280542986</v>
      </c>
      <c r="O39" s="432" t="s">
        <v>460</v>
      </c>
      <c r="P39" s="1142"/>
      <c r="Q39" s="1145"/>
      <c r="R39" s="6" t="s">
        <v>546</v>
      </c>
      <c r="S39" s="6"/>
    </row>
    <row r="40" spans="1:19" ht="42.6" customHeight="1" x14ac:dyDescent="0.25">
      <c r="A40" s="1125"/>
      <c r="B40" s="1130"/>
      <c r="C40" s="1133"/>
      <c r="D40" s="1133"/>
      <c r="E40" s="260" t="s">
        <v>371</v>
      </c>
      <c r="F40" s="293" t="s">
        <v>471</v>
      </c>
      <c r="G40" s="190" t="s">
        <v>372</v>
      </c>
      <c r="H40" s="91" t="s">
        <v>78</v>
      </c>
      <c r="I40" s="93">
        <v>8.5500000000000007</v>
      </c>
      <c r="J40" s="1111"/>
      <c r="K40" s="1111"/>
      <c r="L40" s="1114"/>
      <c r="M40" s="135" t="str">
        <f t="shared" si="1"/>
        <v>VÁLIDO</v>
      </c>
      <c r="N40" s="566">
        <f>I40/J$38</f>
        <v>0.77375565610859731</v>
      </c>
      <c r="O40" s="432" t="s">
        <v>99</v>
      </c>
      <c r="P40" s="1142"/>
      <c r="Q40" s="1145"/>
      <c r="R40" s="6"/>
      <c r="S40" s="6"/>
    </row>
    <row r="41" spans="1:19" ht="77.45" customHeight="1" x14ac:dyDescent="0.25">
      <c r="A41" s="1125"/>
      <c r="B41" s="1130"/>
      <c r="C41" s="1133"/>
      <c r="D41" s="1133"/>
      <c r="E41" s="272" t="s">
        <v>373</v>
      </c>
      <c r="F41" s="278" t="s">
        <v>91</v>
      </c>
      <c r="G41" s="190" t="s">
        <v>123</v>
      </c>
      <c r="H41" s="91" t="s">
        <v>93</v>
      </c>
      <c r="I41" s="279">
        <v>13.19</v>
      </c>
      <c r="J41" s="1111"/>
      <c r="K41" s="1111"/>
      <c r="L41" s="1111"/>
      <c r="M41" s="143" t="str">
        <f t="shared" si="1"/>
        <v>VÁLIDO</v>
      </c>
      <c r="N41" s="566">
        <f>I41/J$38</f>
        <v>1.1936651583710407</v>
      </c>
      <c r="O41" s="432" t="s">
        <v>99</v>
      </c>
      <c r="P41" s="1142"/>
      <c r="Q41" s="1145"/>
      <c r="R41" s="6"/>
      <c r="S41" s="6"/>
    </row>
    <row r="42" spans="1:19" ht="178.9" customHeight="1" thickBot="1" x14ac:dyDescent="0.3">
      <c r="A42" s="1126"/>
      <c r="B42" s="1131"/>
      <c r="C42" s="1134"/>
      <c r="D42" s="1134"/>
      <c r="E42" s="267" t="s">
        <v>374</v>
      </c>
      <c r="F42" s="271" t="s">
        <v>91</v>
      </c>
      <c r="G42" s="169" t="s">
        <v>375</v>
      </c>
      <c r="H42" s="185" t="s">
        <v>93</v>
      </c>
      <c r="I42" s="268">
        <v>19</v>
      </c>
      <c r="J42" s="1112"/>
      <c r="K42" s="1112"/>
      <c r="L42" s="1115"/>
      <c r="M42" s="143" t="str">
        <f>IF(I42&gt;K$38,"EXCESSIVAMENTE ELEVADO",IF(I42&lt;L$38,"INEXEQUÍVEL","VÁLIDO"))</f>
        <v>EXCESSIVAMENTE ELEVADO</v>
      </c>
      <c r="N42" s="624">
        <f>(I42-J38)/J38</f>
        <v>0.71945701357466052</v>
      </c>
      <c r="O42" s="531" t="s">
        <v>94</v>
      </c>
      <c r="P42" s="1143"/>
      <c r="Q42" s="1146"/>
      <c r="R42" s="6"/>
      <c r="S42" s="616"/>
    </row>
    <row r="43" spans="1:19" ht="129.6" customHeight="1" x14ac:dyDescent="0.25">
      <c r="A43" s="892">
        <v>41</v>
      </c>
      <c r="B43" s="895" t="s">
        <v>376</v>
      </c>
      <c r="C43" s="965" t="s">
        <v>59</v>
      </c>
      <c r="D43" s="965">
        <v>360</v>
      </c>
      <c r="E43" s="266" t="s">
        <v>377</v>
      </c>
      <c r="F43" s="134" t="s">
        <v>91</v>
      </c>
      <c r="G43" s="255" t="s">
        <v>378</v>
      </c>
      <c r="H43" s="134"/>
      <c r="I43" s="170">
        <v>3.69</v>
      </c>
      <c r="J43" s="909">
        <f>AVERAGE(I43:I47)</f>
        <v>4.9480000000000004</v>
      </c>
      <c r="K43" s="909">
        <f>$J$43*1.25</f>
        <v>6.1850000000000005</v>
      </c>
      <c r="L43" s="980">
        <f>75%*J43</f>
        <v>3.7110000000000003</v>
      </c>
      <c r="M43" s="203" t="str">
        <f>IF(I43&gt;K$43,"EXCESSIVAMENTE ELEVADO",IF(I43&lt;L$43,"INEXEQUÍVEL","VÁLIDO"))</f>
        <v>INEXEQUÍVEL</v>
      </c>
      <c r="N43" s="565">
        <f>I43/J43</f>
        <v>0.74575586095392066</v>
      </c>
      <c r="O43" s="548" t="s">
        <v>99</v>
      </c>
      <c r="P43" s="938">
        <f>TRUNC(AVERAGE(I44:I47),2)</f>
        <v>5.26</v>
      </c>
      <c r="Q43" s="957">
        <f>D43*P43</f>
        <v>1893.6</v>
      </c>
    </row>
    <row r="44" spans="1:19" ht="61.9" customHeight="1" x14ac:dyDescent="0.25">
      <c r="A44" s="893"/>
      <c r="B44" s="896"/>
      <c r="C44" s="890"/>
      <c r="D44" s="890"/>
      <c r="E44" s="260" t="s">
        <v>547</v>
      </c>
      <c r="F44" s="193" t="s">
        <v>548</v>
      </c>
      <c r="G44" s="190" t="s">
        <v>549</v>
      </c>
      <c r="H44" s="193" t="s">
        <v>81</v>
      </c>
      <c r="I44" s="43">
        <v>5</v>
      </c>
      <c r="J44" s="910"/>
      <c r="K44" s="910"/>
      <c r="L44" s="981"/>
      <c r="M44" s="142" t="str">
        <f>IF(I44&gt;K$43,"EXCESSIVAMENTE ELEVADO",IF(I44&lt;L$43,"INEXEQUÍVEL","VÁLIDO"))</f>
        <v>VÁLIDO</v>
      </c>
      <c r="N44" s="566">
        <f>I44/J$43</f>
        <v>1.0105092966855294</v>
      </c>
      <c r="O44" s="439" t="s">
        <v>99</v>
      </c>
      <c r="P44" s="927"/>
      <c r="Q44" s="903"/>
    </row>
    <row r="45" spans="1:19" ht="39" customHeight="1" x14ac:dyDescent="0.25">
      <c r="A45" s="893"/>
      <c r="B45" s="896"/>
      <c r="C45" s="890"/>
      <c r="D45" s="890"/>
      <c r="E45" s="260" t="s">
        <v>379</v>
      </c>
      <c r="F45" s="193" t="s">
        <v>548</v>
      </c>
      <c r="G45" s="190" t="s">
        <v>380</v>
      </c>
      <c r="H45" s="193" t="s">
        <v>81</v>
      </c>
      <c r="I45" s="43">
        <v>5.04</v>
      </c>
      <c r="J45" s="910"/>
      <c r="K45" s="910"/>
      <c r="L45" s="981"/>
      <c r="M45" s="141" t="str">
        <f t="shared" ref="M45:M47" si="2">IF(I45&gt;K$43,"EXCESSIVAMENTE ELEVADO",IF(I45&lt;L$43,"INEXEQUÍVEL","VÁLIDO"))</f>
        <v>VÁLIDO</v>
      </c>
      <c r="N45" s="566">
        <f t="shared" ref="N45:N47" si="3">I45/J$43</f>
        <v>1.0185933710590136</v>
      </c>
      <c r="O45" s="439" t="s">
        <v>99</v>
      </c>
      <c r="P45" s="927"/>
      <c r="Q45" s="903"/>
    </row>
    <row r="46" spans="1:19" ht="157.15" customHeight="1" x14ac:dyDescent="0.25">
      <c r="A46" s="893"/>
      <c r="B46" s="896"/>
      <c r="C46" s="890"/>
      <c r="D46" s="890"/>
      <c r="E46" s="189" t="s">
        <v>381</v>
      </c>
      <c r="F46" s="192" t="s">
        <v>91</v>
      </c>
      <c r="G46" s="198" t="s">
        <v>382</v>
      </c>
      <c r="H46" s="198" t="s">
        <v>78</v>
      </c>
      <c r="I46" s="92">
        <v>5.09</v>
      </c>
      <c r="J46" s="910"/>
      <c r="K46" s="910"/>
      <c r="L46" s="981"/>
      <c r="M46" s="143" t="str">
        <f t="shared" si="2"/>
        <v>VÁLIDO</v>
      </c>
      <c r="N46" s="566">
        <f t="shared" si="3"/>
        <v>1.028698464025869</v>
      </c>
      <c r="O46" s="439" t="s">
        <v>99</v>
      </c>
      <c r="P46" s="927"/>
      <c r="Q46" s="903"/>
    </row>
    <row r="47" spans="1:19" ht="46.15" customHeight="1" thickBot="1" x14ac:dyDescent="0.3">
      <c r="A47" s="885"/>
      <c r="B47" s="946"/>
      <c r="C47" s="949"/>
      <c r="D47" s="949"/>
      <c r="E47" s="260" t="s">
        <v>590</v>
      </c>
      <c r="F47" s="193" t="s">
        <v>471</v>
      </c>
      <c r="G47" s="190" t="s">
        <v>383</v>
      </c>
      <c r="H47" s="193" t="s">
        <v>81</v>
      </c>
      <c r="I47" s="43">
        <v>5.92</v>
      </c>
      <c r="J47" s="920"/>
      <c r="K47" s="920"/>
      <c r="L47" s="982"/>
      <c r="M47" s="140" t="str">
        <f t="shared" si="2"/>
        <v>VÁLIDO</v>
      </c>
      <c r="N47" s="628">
        <f t="shared" si="3"/>
        <v>1.1964430072756669</v>
      </c>
      <c r="O47" s="629" t="s">
        <v>99</v>
      </c>
      <c r="P47" s="939"/>
      <c r="Q47" s="958"/>
    </row>
    <row r="48" spans="1:19" s="168" customFormat="1" ht="44.25" customHeight="1" x14ac:dyDescent="0.25">
      <c r="A48" s="1119">
        <v>42</v>
      </c>
      <c r="B48" s="1121" t="s">
        <v>385</v>
      </c>
      <c r="C48" s="947" t="s">
        <v>59</v>
      </c>
      <c r="D48" s="947">
        <v>120</v>
      </c>
      <c r="E48" s="264" t="s">
        <v>551</v>
      </c>
      <c r="F48" s="255" t="s">
        <v>100</v>
      </c>
      <c r="G48" s="255" t="s">
        <v>83</v>
      </c>
      <c r="H48" s="255" t="s">
        <v>81</v>
      </c>
      <c r="I48" s="170">
        <v>3.2</v>
      </c>
      <c r="J48" s="909">
        <f>AVERAGE(I48:I52)</f>
        <v>12.852</v>
      </c>
      <c r="K48" s="909">
        <f>$J$48*1.25</f>
        <v>16.065000000000001</v>
      </c>
      <c r="L48" s="1107">
        <f>75%*J48</f>
        <v>9.6389999999999993</v>
      </c>
      <c r="M48" s="197" t="str">
        <f>IF(I48&gt;K$48,"EXCESSIVAMENTE ELEVADO",IF(I48&lt;L$48,"INEXEQUÍVEL","VÁLIDO"))</f>
        <v>INEXEQUÍVEL</v>
      </c>
      <c r="N48" s="565">
        <f>I48/J48</f>
        <v>0.24898848428260192</v>
      </c>
      <c r="O48" s="548" t="s">
        <v>99</v>
      </c>
      <c r="P48" s="1002">
        <f>TRUNC(MEDIAN(I49:I51),2)</f>
        <v>9.9</v>
      </c>
      <c r="Q48" s="957">
        <f>D48*P48</f>
        <v>1188</v>
      </c>
    </row>
    <row r="49" spans="1:17" s="168" customFormat="1" ht="72" customHeight="1" x14ac:dyDescent="0.25">
      <c r="A49" s="1119"/>
      <c r="B49" s="1122"/>
      <c r="C49" s="948"/>
      <c r="D49" s="948"/>
      <c r="E49" s="262" t="s">
        <v>386</v>
      </c>
      <c r="F49" s="194" t="s">
        <v>471</v>
      </c>
      <c r="G49" s="91" t="s">
        <v>387</v>
      </c>
      <c r="H49" s="91" t="s">
        <v>78</v>
      </c>
      <c r="I49" s="633">
        <v>6.88</v>
      </c>
      <c r="J49" s="910"/>
      <c r="K49" s="910"/>
      <c r="L49" s="1108"/>
      <c r="M49" s="208" t="str">
        <f>IF(I49&gt;K$48,"EXCESSIVAMENTE ELEVADO",IF(I49&lt;L$48,"INEXEQUÍVEL","VÁLIDO"))</f>
        <v>INEXEQUÍVEL</v>
      </c>
      <c r="N49" s="311">
        <f>I49/J48</f>
        <v>0.53532524120759417</v>
      </c>
      <c r="O49" s="631" t="s">
        <v>460</v>
      </c>
      <c r="P49" s="912"/>
      <c r="Q49" s="903"/>
    </row>
    <row r="50" spans="1:17" s="168" customFormat="1" ht="53.25" customHeight="1" x14ac:dyDescent="0.25">
      <c r="A50" s="1119"/>
      <c r="B50" s="1122"/>
      <c r="C50" s="948"/>
      <c r="D50" s="948"/>
      <c r="E50" s="262" t="s">
        <v>550</v>
      </c>
      <c r="F50" s="194" t="s">
        <v>471</v>
      </c>
      <c r="G50" s="91" t="s">
        <v>384</v>
      </c>
      <c r="H50" s="91" t="s">
        <v>78</v>
      </c>
      <c r="I50" s="43">
        <v>9.9</v>
      </c>
      <c r="J50" s="910"/>
      <c r="K50" s="910"/>
      <c r="L50" s="1108"/>
      <c r="M50" s="208" t="str">
        <f t="shared" ref="M50:M51" si="4">IF(I50&gt;K$48,"EXCESSIVAMENTE ELEVADO",IF(I50&lt;L$48,"INEXEQUÍVEL","VÁLIDO"))</f>
        <v>VÁLIDO</v>
      </c>
      <c r="N50" s="566">
        <f>I50/J$48</f>
        <v>0.77030812324929976</v>
      </c>
      <c r="O50" s="439" t="s">
        <v>99</v>
      </c>
      <c r="P50" s="1003"/>
      <c r="Q50" s="903"/>
    </row>
    <row r="51" spans="1:17" s="168" customFormat="1" ht="53.25" customHeight="1" x14ac:dyDescent="0.25">
      <c r="A51" s="1119"/>
      <c r="B51" s="1122"/>
      <c r="C51" s="948"/>
      <c r="D51" s="948"/>
      <c r="E51" s="187" t="s">
        <v>388</v>
      </c>
      <c r="F51" s="194" t="s">
        <v>91</v>
      </c>
      <c r="G51" s="91" t="s">
        <v>389</v>
      </c>
      <c r="H51" s="91" t="s">
        <v>93</v>
      </c>
      <c r="I51" s="165">
        <v>14.98</v>
      </c>
      <c r="J51" s="910"/>
      <c r="K51" s="910"/>
      <c r="L51" s="1108"/>
      <c r="M51" s="208" t="str">
        <f t="shared" si="4"/>
        <v>VÁLIDO</v>
      </c>
      <c r="N51" s="566">
        <f>I51/J$48</f>
        <v>1.1655773420479303</v>
      </c>
      <c r="O51" s="439" t="s">
        <v>99</v>
      </c>
      <c r="P51" s="1003"/>
      <c r="Q51" s="903"/>
    </row>
    <row r="52" spans="1:17" s="168" customFormat="1" ht="75" customHeight="1" thickBot="1" x14ac:dyDescent="0.3">
      <c r="A52" s="1120"/>
      <c r="B52" s="1123"/>
      <c r="C52" s="949"/>
      <c r="D52" s="949"/>
      <c r="E52" s="185" t="s">
        <v>553</v>
      </c>
      <c r="F52" s="90" t="s">
        <v>91</v>
      </c>
      <c r="G52" s="185" t="s">
        <v>389</v>
      </c>
      <c r="H52" s="185" t="s">
        <v>93</v>
      </c>
      <c r="I52" s="94">
        <v>29.3</v>
      </c>
      <c r="J52" s="920"/>
      <c r="K52" s="920"/>
      <c r="L52" s="1109"/>
      <c r="M52" s="517" t="str">
        <f>IF(I52&gt;K$48,"EXCESSIVAMENTE ELEVADO",IF(I52&lt;L$48,"INEXEQUÍVEL","VÁLIDO"))</f>
        <v>EXCESSIVAMENTE ELEVADO</v>
      </c>
      <c r="N52" s="624">
        <f>(I52-J48)/J48</f>
        <v>1.2798008092125739</v>
      </c>
      <c r="O52" s="531" t="s">
        <v>94</v>
      </c>
      <c r="P52" s="1004"/>
      <c r="Q52" s="958"/>
    </row>
    <row r="53" spans="1:17" ht="73.900000000000006" customHeight="1" x14ac:dyDescent="0.25">
      <c r="A53" s="1118">
        <v>43</v>
      </c>
      <c r="B53" s="945" t="s">
        <v>390</v>
      </c>
      <c r="C53" s="948" t="s">
        <v>59</v>
      </c>
      <c r="D53" s="948">
        <v>12</v>
      </c>
      <c r="E53" s="263" t="s">
        <v>554</v>
      </c>
      <c r="F53" s="194" t="s">
        <v>471</v>
      </c>
      <c r="G53" s="198" t="s">
        <v>391</v>
      </c>
      <c r="H53" s="198" t="s">
        <v>78</v>
      </c>
      <c r="I53" s="632">
        <v>4.9000000000000004</v>
      </c>
      <c r="J53" s="910">
        <f>AVERAGE(I53:I56)</f>
        <v>9.5150000000000006</v>
      </c>
      <c r="K53" s="910">
        <f>$J$53*1.25</f>
        <v>11.893750000000001</v>
      </c>
      <c r="L53" s="1108">
        <f>75%*J53</f>
        <v>7.1362500000000004</v>
      </c>
      <c r="M53" s="203" t="str">
        <f>IF(I53&gt;K$53,"EXCESSIVAMENTE ELEVADO",IF(I53&lt;L$53,"INEXEQUÍVEL","VÁLIDO"))</f>
        <v>INEXEQUÍVEL</v>
      </c>
      <c r="N53" s="634">
        <f>I53/J53</f>
        <v>0.51497635312664214</v>
      </c>
      <c r="O53" s="533" t="s">
        <v>460</v>
      </c>
      <c r="P53" s="912">
        <f>TRUNC(MEDIAN(I53:I55),2)</f>
        <v>8.26</v>
      </c>
      <c r="Q53" s="976">
        <f>D53*P53</f>
        <v>99.12</v>
      </c>
    </row>
    <row r="54" spans="1:17" ht="76.150000000000006" customHeight="1" x14ac:dyDescent="0.25">
      <c r="A54" s="884"/>
      <c r="B54" s="945"/>
      <c r="C54" s="948"/>
      <c r="D54" s="948"/>
      <c r="E54" s="262" t="s">
        <v>555</v>
      </c>
      <c r="F54" s="194" t="s">
        <v>471</v>
      </c>
      <c r="G54" s="91" t="s">
        <v>392</v>
      </c>
      <c r="H54" s="91" t="s">
        <v>81</v>
      </c>
      <c r="I54" s="93">
        <v>8.26</v>
      </c>
      <c r="J54" s="910"/>
      <c r="K54" s="910"/>
      <c r="L54" s="1108"/>
      <c r="M54" s="204" t="str">
        <f>IF(I54&gt;K$53,"EXCESSIVAMENTE ELEVADO",IF(I54&lt;L$53,"INEXEQUÍVEL","VÁLIDO"))</f>
        <v>VÁLIDO</v>
      </c>
      <c r="N54" s="566">
        <f>I54/J$53</f>
        <v>0.86810299527062529</v>
      </c>
      <c r="O54" s="439" t="s">
        <v>99</v>
      </c>
      <c r="P54" s="912"/>
      <c r="Q54" s="976"/>
    </row>
    <row r="55" spans="1:17" ht="110.45" customHeight="1" x14ac:dyDescent="0.25">
      <c r="A55" s="884"/>
      <c r="B55" s="945"/>
      <c r="C55" s="948"/>
      <c r="D55" s="948"/>
      <c r="E55" s="190" t="s">
        <v>556</v>
      </c>
      <c r="F55" s="193" t="s">
        <v>91</v>
      </c>
      <c r="G55" s="190" t="s">
        <v>557</v>
      </c>
      <c r="H55" s="605" t="s">
        <v>93</v>
      </c>
      <c r="I55" s="43">
        <v>11</v>
      </c>
      <c r="J55" s="910"/>
      <c r="K55" s="910"/>
      <c r="L55" s="1108"/>
      <c r="M55" s="204" t="str">
        <f>IF(I55&gt;K$53,"EXCESSIVAMENTE ELEVADO",IF(I55&lt;L$53,"INEXEQUÍVEL","VÁLIDO"))</f>
        <v>VÁLIDO</v>
      </c>
      <c r="N55" s="566">
        <f>I55/J$53</f>
        <v>1.1560693641618496</v>
      </c>
      <c r="O55" s="439" t="s">
        <v>99</v>
      </c>
      <c r="P55" s="912"/>
      <c r="Q55" s="976"/>
    </row>
    <row r="56" spans="1:17" ht="175.9" customHeight="1" thickBot="1" x14ac:dyDescent="0.3">
      <c r="A56" s="884"/>
      <c r="B56" s="945"/>
      <c r="C56" s="948"/>
      <c r="D56" s="948"/>
      <c r="E56" s="448" t="s">
        <v>393</v>
      </c>
      <c r="F56" s="200" t="s">
        <v>91</v>
      </c>
      <c r="G56" s="422" t="s">
        <v>394</v>
      </c>
      <c r="H56" s="604" t="s">
        <v>93</v>
      </c>
      <c r="I56" s="165">
        <v>13.9</v>
      </c>
      <c r="J56" s="910"/>
      <c r="K56" s="910"/>
      <c r="L56" s="1108"/>
      <c r="M56" s="140" t="str">
        <f>IF(I56&gt;K$53,"EXCESSIVAMENTE ELEVADO",IF(I56&lt;L$53,"INEXEQUÍVEL","VÁLIDO"))</f>
        <v>EXCESSIVAMENTE ELEVADO</v>
      </c>
      <c r="N56" s="624">
        <f>(I56-J53)/J53</f>
        <v>0.46085128744088277</v>
      </c>
      <c r="O56" s="625" t="s">
        <v>94</v>
      </c>
      <c r="P56" s="912"/>
      <c r="Q56" s="976"/>
    </row>
    <row r="57" spans="1:17" ht="25.15" customHeight="1" thickBot="1" x14ac:dyDescent="0.3">
      <c r="A57" s="917" t="s">
        <v>204</v>
      </c>
      <c r="B57" s="918"/>
      <c r="C57" s="918"/>
      <c r="D57" s="918"/>
      <c r="E57" s="918"/>
      <c r="F57" s="918"/>
      <c r="G57" s="918"/>
      <c r="H57" s="918"/>
      <c r="I57" s="918"/>
      <c r="J57" s="918"/>
      <c r="K57" s="918"/>
      <c r="L57" s="918"/>
      <c r="M57" s="918"/>
      <c r="N57" s="918"/>
      <c r="O57" s="918"/>
      <c r="P57" s="919"/>
      <c r="Q57" s="138">
        <f>SUM(Q33:Q56)</f>
        <v>5049.96</v>
      </c>
    </row>
    <row r="61" spans="1:17" ht="15.75" x14ac:dyDescent="0.25">
      <c r="E61" s="172"/>
      <c r="F61" s="173"/>
      <c r="G61" s="172"/>
      <c r="H61" s="172"/>
      <c r="I61" s="174"/>
    </row>
    <row r="62" spans="1:17" ht="15.75" x14ac:dyDescent="0.25">
      <c r="E62" s="172"/>
      <c r="F62" s="173"/>
      <c r="G62" s="173"/>
      <c r="H62" s="175"/>
      <c r="I62" s="174"/>
    </row>
  </sheetData>
  <mergeCells count="65">
    <mergeCell ref="P33:P37"/>
    <mergeCell ref="Q33:Q37"/>
    <mergeCell ref="P38:P42"/>
    <mergeCell ref="Q38:Q42"/>
    <mergeCell ref="P48:P52"/>
    <mergeCell ref="Q48:Q52"/>
    <mergeCell ref="Q43:Q47"/>
    <mergeCell ref="A38:A42"/>
    <mergeCell ref="A43:A47"/>
    <mergeCell ref="B43:B47"/>
    <mergeCell ref="C43:C47"/>
    <mergeCell ref="D43:D47"/>
    <mergeCell ref="B33:B37"/>
    <mergeCell ref="C33:C37"/>
    <mergeCell ref="D33:D37"/>
    <mergeCell ref="D38:D42"/>
    <mergeCell ref="C38:C42"/>
    <mergeCell ref="B38:B42"/>
    <mergeCell ref="W14:AE14"/>
    <mergeCell ref="V19:AF19"/>
    <mergeCell ref="A1:P1"/>
    <mergeCell ref="L7:S7"/>
    <mergeCell ref="A31:A32"/>
    <mergeCell ref="B31:B32"/>
    <mergeCell ref="C31:C32"/>
    <mergeCell ref="D31:D32"/>
    <mergeCell ref="E31:E32"/>
    <mergeCell ref="F31:F32"/>
    <mergeCell ref="G31:G32"/>
    <mergeCell ref="H31:H32"/>
    <mergeCell ref="P31:Q31"/>
    <mergeCell ref="I31:I32"/>
    <mergeCell ref="J31:J32"/>
    <mergeCell ref="L31:L32"/>
    <mergeCell ref="M31:M32"/>
    <mergeCell ref="N31:O32"/>
    <mergeCell ref="A57:P57"/>
    <mergeCell ref="L53:L56"/>
    <mergeCell ref="P53:P56"/>
    <mergeCell ref="J43:J47"/>
    <mergeCell ref="K43:K47"/>
    <mergeCell ref="L43:L47"/>
    <mergeCell ref="P43:P47"/>
    <mergeCell ref="K31:K32"/>
    <mergeCell ref="A48:A52"/>
    <mergeCell ref="B48:B52"/>
    <mergeCell ref="C48:C52"/>
    <mergeCell ref="D48:D52"/>
    <mergeCell ref="A33:A37"/>
    <mergeCell ref="J48:J52"/>
    <mergeCell ref="Q53:Q56"/>
    <mergeCell ref="A53:A56"/>
    <mergeCell ref="B53:B56"/>
    <mergeCell ref="C53:C56"/>
    <mergeCell ref="D53:D56"/>
    <mergeCell ref="J53:J56"/>
    <mergeCell ref="K53:K56"/>
    <mergeCell ref="K48:K52"/>
    <mergeCell ref="L48:L52"/>
    <mergeCell ref="J33:J37"/>
    <mergeCell ref="K33:K37"/>
    <mergeCell ref="L33:L37"/>
    <mergeCell ref="J38:J42"/>
    <mergeCell ref="K38:K42"/>
    <mergeCell ref="L38:L42"/>
  </mergeCells>
  <phoneticPr fontId="4" type="noConversion"/>
  <conditionalFormatting sqref="M33:M34">
    <cfRule type="aboveAverage" dxfId="423" priority="223" aboveAverage="0"/>
  </conditionalFormatting>
  <conditionalFormatting sqref="M33:M48 M49:N49 M50:M56">
    <cfRule type="containsText" priority="216" operator="containsText" text="Excessivamente elevado">
      <formula>NOT(ISERROR(SEARCH("Excessivamente elevado",M33)))</formula>
    </cfRule>
  </conditionalFormatting>
  <conditionalFormatting sqref="M33:M48">
    <cfRule type="cellIs" dxfId="422" priority="221" operator="lessThan">
      <formula>"K$25"</formula>
    </cfRule>
    <cfRule type="cellIs" dxfId="421" priority="222" operator="greaterThan">
      <formula>"J&amp;25"</formula>
    </cfRule>
  </conditionalFormatting>
  <conditionalFormatting sqref="M35:M37">
    <cfRule type="containsText" dxfId="420" priority="323" operator="containsText" text="Excessivamente elevado">
      <formula>NOT(ISERROR(SEARCH("Excessivamente elevado",M35)))</formula>
    </cfRule>
    <cfRule type="aboveAverage" dxfId="419" priority="322" aboveAverage="0"/>
  </conditionalFormatting>
  <conditionalFormatting sqref="M35:M42">
    <cfRule type="containsText" dxfId="418" priority="313" operator="containsText" text="Inexequível">
      <formula>NOT(ISERROR(SEARCH("Inexequível",M35)))</formula>
    </cfRule>
    <cfRule type="containsText" dxfId="417" priority="312" operator="containsText" text="Válido">
      <formula>NOT(ISERROR(SEARCH("Válido",M35)))</formula>
    </cfRule>
  </conditionalFormatting>
  <conditionalFormatting sqref="M35:M48">
    <cfRule type="cellIs" dxfId="416" priority="310" operator="greaterThan">
      <formula>"J$25"</formula>
    </cfRule>
  </conditionalFormatting>
  <conditionalFormatting sqref="M38:M42">
    <cfRule type="aboveAverage" dxfId="415" priority="330" aboveAverage="0"/>
  </conditionalFormatting>
  <conditionalFormatting sqref="M38:M48">
    <cfRule type="containsText" dxfId="414" priority="331" operator="containsText" text="Excessivamente elevado">
      <formula>NOT(ISERROR(SEARCH("Excessivamente elevado",M38)))</formula>
    </cfRule>
  </conditionalFormatting>
  <conditionalFormatting sqref="M43:M48 M49:N49 M50:M56 N53">
    <cfRule type="containsText" dxfId="413" priority="480" operator="containsText" text="Inexequível">
      <formula>NOT(ISERROR(SEARCH("Inexequível",M43)))</formula>
    </cfRule>
  </conditionalFormatting>
  <conditionalFormatting sqref="M43:M56">
    <cfRule type="aboveAverage" dxfId="412" priority="5903" aboveAverage="0"/>
  </conditionalFormatting>
  <conditionalFormatting sqref="M48:M56">
    <cfRule type="aboveAverage" dxfId="411" priority="5887" aboveAverage="0"/>
  </conditionalFormatting>
  <conditionalFormatting sqref="M53:M56">
    <cfRule type="aboveAverage" dxfId="410" priority="4309" aboveAverage="0"/>
  </conditionalFormatting>
  <conditionalFormatting sqref="M31:N34">
    <cfRule type="containsText" dxfId="409" priority="213" operator="containsText" text="Excessivamente elevado">
      <formula>NOT(ISERROR(SEARCH("Excessivamente elevado",M31)))</formula>
    </cfRule>
  </conditionalFormatting>
  <conditionalFormatting sqref="M33:N34">
    <cfRule type="containsText" dxfId="408" priority="215" operator="containsText" text="Inexequível">
      <formula>NOT(ISERROR(SEARCH("Inexequível",M33)))</formula>
    </cfRule>
    <cfRule type="cellIs" dxfId="407" priority="212" operator="greaterThan">
      <formula>"J$25"</formula>
    </cfRule>
    <cfRule type="containsText" dxfId="406" priority="214" operator="containsText" text="Válido">
      <formula>NOT(ISERROR(SEARCH("Válido",M33)))</formula>
    </cfRule>
  </conditionalFormatting>
  <conditionalFormatting sqref="M49:N49 M50:M56 N53 M43:M48">
    <cfRule type="containsText" dxfId="405" priority="479" operator="containsText" text="Válido">
      <formula>NOT(ISERROR(SEARCH("Válido",M43)))</formula>
    </cfRule>
  </conditionalFormatting>
  <conditionalFormatting sqref="M49:N49 M50:M56 N53">
    <cfRule type="cellIs" dxfId="404" priority="476" operator="greaterThan">
      <formula>"J$25"</formula>
    </cfRule>
    <cfRule type="containsText" dxfId="403" priority="477" operator="containsText" text="Excessivamente elevado">
      <formula>NOT(ISERROR(SEARCH("Excessivamente elevado",M49)))</formula>
    </cfRule>
  </conditionalFormatting>
  <conditionalFormatting sqref="M49:N49 M50:M56">
    <cfRule type="cellIs" dxfId="402" priority="474" operator="greaterThan">
      <formula>"J&amp;25"</formula>
    </cfRule>
  </conditionalFormatting>
  <conditionalFormatting sqref="M49:N49 N53 M50:M56">
    <cfRule type="cellIs" dxfId="401" priority="473" operator="lessThan">
      <formula>"K$25"</formula>
    </cfRule>
  </conditionalFormatting>
  <conditionalFormatting sqref="N33:N34">
    <cfRule type="containsText" dxfId="400" priority="208" operator="containsText" text="Inexequível">
      <formula>NOT(ISERROR(SEARCH("Inexequível",N33)))</formula>
    </cfRule>
    <cfRule type="containsText" dxfId="399" priority="207" operator="containsText" text="Válido">
      <formula>NOT(ISERROR(SEARCH("Válido",N33)))</formula>
    </cfRule>
    <cfRule type="containsText" dxfId="398" priority="206" operator="containsText" text="Excessivamente elevado">
      <formula>NOT(ISERROR(SEARCH("Excessivamente elevado",N33)))</formula>
    </cfRule>
    <cfRule type="cellIs" dxfId="397" priority="205" operator="greaterThan">
      <formula>"J$25"</formula>
    </cfRule>
    <cfRule type="cellIs" dxfId="396" priority="204" operator="greaterThan">
      <formula>"J&amp;25"</formula>
    </cfRule>
    <cfRule type="cellIs" dxfId="395" priority="203" operator="lessThan">
      <formula>"K$25"</formula>
    </cfRule>
    <cfRule type="aboveAverage" dxfId="394" priority="202" aboveAverage="0"/>
    <cfRule type="containsText" dxfId="393" priority="201" operator="containsText" text="Inexequível">
      <formula>NOT(ISERROR(SEARCH("Inexequível",N33)))</formula>
    </cfRule>
    <cfRule type="containsText" dxfId="392" priority="200" operator="containsText" text="Válido">
      <formula>NOT(ISERROR(SEARCH("Válido",N33)))</formula>
    </cfRule>
    <cfRule type="containsText" dxfId="391" priority="199" operator="containsText" text="Excessivamente elevado">
      <formula>NOT(ISERROR(SEARCH("Excessivamente elevado",N33)))</formula>
    </cfRule>
    <cfRule type="cellIs" dxfId="390" priority="198" operator="greaterThan">
      <formula>"J$25"</formula>
    </cfRule>
    <cfRule type="cellIs" dxfId="389" priority="197" operator="greaterThan">
      <formula>"J&amp;25"</formula>
    </cfRule>
    <cfRule type="cellIs" dxfId="388" priority="196" operator="lessThan">
      <formula>"K$25"</formula>
    </cfRule>
    <cfRule type="containsText" priority="195" operator="containsText" text="Excessivamente elevado">
      <formula>NOT(ISERROR(SEARCH("Excessivamente elevado",N33)))</formula>
    </cfRule>
    <cfRule type="cellIs" dxfId="387" priority="210" operator="lessThan">
      <formula>"K$25"</formula>
    </cfRule>
    <cfRule type="cellIs" dxfId="386" priority="211" operator="greaterThan">
      <formula>"J&amp;25"</formula>
    </cfRule>
    <cfRule type="aboveAverage" dxfId="385" priority="209" aboveAverage="0"/>
  </conditionalFormatting>
  <conditionalFormatting sqref="N37">
    <cfRule type="cellIs" dxfId="384" priority="189" operator="lessThan">
      <formula>"K$25"</formula>
    </cfRule>
    <cfRule type="aboveAverage" dxfId="383" priority="188" aboveAverage="0"/>
    <cfRule type="containsText" dxfId="382" priority="187" operator="containsText" text="Inexequível">
      <formula>NOT(ISERROR(SEARCH("Inexequível",N37)))</formula>
    </cfRule>
    <cfRule type="containsText" dxfId="381" priority="186" operator="containsText" text="Válido">
      <formula>NOT(ISERROR(SEARCH("Válido",N37)))</formula>
    </cfRule>
    <cfRule type="containsText" dxfId="380" priority="185" operator="containsText" text="Excessivamente elevado">
      <formula>NOT(ISERROR(SEARCH("Excessivamente elevado",N37)))</formula>
    </cfRule>
    <cfRule type="cellIs" dxfId="379" priority="184" operator="greaterThan">
      <formula>"J$25"</formula>
    </cfRule>
    <cfRule type="cellIs" dxfId="378" priority="183" operator="greaterThan">
      <formula>"J&amp;25"</formula>
    </cfRule>
    <cfRule type="cellIs" dxfId="377" priority="182" operator="lessThan">
      <formula>"K$25"</formula>
    </cfRule>
    <cfRule type="aboveAverage" dxfId="376" priority="181" aboveAverage="0"/>
    <cfRule type="cellIs" dxfId="375" priority="191" operator="greaterThan">
      <formula>"J$25"</formula>
    </cfRule>
    <cfRule type="containsText" dxfId="374" priority="194" operator="containsText" text="Inexequível">
      <formula>NOT(ISERROR(SEARCH("Inexequível",N37)))</formula>
    </cfRule>
    <cfRule type="containsText" dxfId="373" priority="193" operator="containsText" text="Válido">
      <formula>NOT(ISERROR(SEARCH("Válido",N37)))</formula>
    </cfRule>
    <cfRule type="containsText" dxfId="372" priority="192" operator="containsText" text="Excessivamente elevado">
      <formula>NOT(ISERROR(SEARCH("Excessivamente elevado",N37)))</formula>
    </cfRule>
    <cfRule type="cellIs" dxfId="371" priority="190" operator="greaterThan">
      <formula>"J&amp;25"</formula>
    </cfRule>
  </conditionalFormatting>
  <conditionalFormatting sqref="N37:N38">
    <cfRule type="cellIs" dxfId="370" priority="168" operator="lessThan">
      <formula>"K$25"</formula>
    </cfRule>
    <cfRule type="containsText" dxfId="369" priority="171" operator="containsText" text="Excessivamente elevado">
      <formula>NOT(ISERROR(SEARCH("Excessivamente elevado",N37)))</formula>
    </cfRule>
    <cfRule type="containsText" dxfId="368" priority="172" operator="containsText" text="Válido">
      <formula>NOT(ISERROR(SEARCH("Válido",N37)))</formula>
    </cfRule>
    <cfRule type="containsText" dxfId="367" priority="173" operator="containsText" text="Inexequível">
      <formula>NOT(ISERROR(SEARCH("Inexequível",N37)))</formula>
    </cfRule>
    <cfRule type="cellIs" dxfId="366" priority="170" operator="greaterThan">
      <formula>"J$25"</formula>
    </cfRule>
    <cfRule type="cellIs" dxfId="365" priority="169" operator="greaterThan">
      <formula>"J&amp;25"</formula>
    </cfRule>
  </conditionalFormatting>
  <conditionalFormatting sqref="N37:N39">
    <cfRule type="containsText" priority="107" operator="containsText" text="Excessivamente elevado">
      <formula>NOT(ISERROR(SEARCH("Excessivamente elevado",N37)))</formula>
    </cfRule>
  </conditionalFormatting>
  <conditionalFormatting sqref="N38">
    <cfRule type="aboveAverage" dxfId="364" priority="167" aboveAverage="0"/>
    <cfRule type="containsText" dxfId="363" priority="166" operator="containsText" text="Inexequível">
      <formula>NOT(ISERROR(SEARCH("Inexequível",N38)))</formula>
    </cfRule>
    <cfRule type="containsText" dxfId="362" priority="165" operator="containsText" text="Válido">
      <formula>NOT(ISERROR(SEARCH("Válido",N38)))</formula>
    </cfRule>
    <cfRule type="containsText" dxfId="361" priority="164" operator="containsText" text="Excessivamente elevado">
      <formula>NOT(ISERROR(SEARCH("Excessivamente elevado",N38)))</formula>
    </cfRule>
    <cfRule type="cellIs" dxfId="360" priority="163" operator="greaterThan">
      <formula>"J$25"</formula>
    </cfRule>
    <cfRule type="cellIs" dxfId="359" priority="162" operator="greaterThan">
      <formula>"J&amp;25"</formula>
    </cfRule>
    <cfRule type="cellIs" dxfId="358" priority="161" operator="lessThan">
      <formula>"K$25"</formula>
    </cfRule>
    <cfRule type="aboveAverage" dxfId="357" priority="160" aboveAverage="0"/>
  </conditionalFormatting>
  <conditionalFormatting sqref="N38:N39">
    <cfRule type="cellIs" dxfId="356" priority="124" operator="greaterThan">
      <formula>"J$25"</formula>
    </cfRule>
    <cfRule type="cellIs" dxfId="355" priority="122" operator="lessThan">
      <formula>"K$25"</formula>
    </cfRule>
    <cfRule type="containsText" dxfId="354" priority="126" operator="containsText" text="Válido">
      <formula>NOT(ISERROR(SEARCH("Válido",N38)))</formula>
    </cfRule>
    <cfRule type="cellIs" dxfId="353" priority="123" operator="greaterThan">
      <formula>"J&amp;25"</formula>
    </cfRule>
    <cfRule type="containsText" dxfId="352" priority="127" operator="containsText" text="Inexequível">
      <formula>NOT(ISERROR(SEARCH("Inexequível",N38)))</formula>
    </cfRule>
    <cfRule type="containsText" dxfId="351" priority="125" operator="containsText" text="Excessivamente elevado">
      <formula>NOT(ISERROR(SEARCH("Excessivamente elevado",N38)))</formula>
    </cfRule>
  </conditionalFormatting>
  <conditionalFormatting sqref="N39">
    <cfRule type="cellIs" dxfId="350" priority="115" operator="lessThan">
      <formula>"K$25"</formula>
    </cfRule>
    <cfRule type="aboveAverage" dxfId="349" priority="114" aboveAverage="0"/>
    <cfRule type="containsText" dxfId="348" priority="118" operator="containsText" text="Excessivamente elevado">
      <formula>NOT(ISERROR(SEARCH("Excessivamente elevado",N39)))</formula>
    </cfRule>
    <cfRule type="containsText" dxfId="347" priority="112" operator="containsText" text="Válido">
      <formula>NOT(ISERROR(SEARCH("Válido",N39)))</formula>
    </cfRule>
    <cfRule type="containsText" dxfId="346" priority="111" operator="containsText" text="Excessivamente elevado">
      <formula>NOT(ISERROR(SEARCH("Excessivamente elevado",N39)))</formula>
    </cfRule>
    <cfRule type="cellIs" dxfId="345" priority="110" operator="greaterThan">
      <formula>"J$25"</formula>
    </cfRule>
    <cfRule type="cellIs" dxfId="344" priority="109" operator="greaterThan">
      <formula>"J&amp;25"</formula>
    </cfRule>
    <cfRule type="cellIs" dxfId="343" priority="108" operator="lessThan">
      <formula>"K$25"</formula>
    </cfRule>
    <cfRule type="containsText" dxfId="342" priority="119" operator="containsText" text="Válido">
      <formula>NOT(ISERROR(SEARCH("Válido",N39)))</formula>
    </cfRule>
    <cfRule type="containsText" dxfId="341" priority="120" operator="containsText" text="Inexequível">
      <formula>NOT(ISERROR(SEARCH("Inexequível",N39)))</formula>
    </cfRule>
    <cfRule type="aboveAverage" dxfId="340" priority="121" aboveAverage="0"/>
    <cfRule type="cellIs" dxfId="339" priority="117" operator="greaterThan">
      <formula>"J$25"</formula>
    </cfRule>
    <cfRule type="cellIs" dxfId="338" priority="116" operator="greaterThan">
      <formula>"J&amp;25"</formula>
    </cfRule>
    <cfRule type="containsText" dxfId="337" priority="113" operator="containsText" text="Inexequível">
      <formula>NOT(ISERROR(SEARCH("Inexequível",N39)))</formula>
    </cfRule>
  </conditionalFormatting>
  <conditionalFormatting sqref="N42">
    <cfRule type="containsText" dxfId="336" priority="98" operator="containsText" text="Válido">
      <formula>NOT(ISERROR(SEARCH("Válido",N42)))</formula>
    </cfRule>
    <cfRule type="containsText" dxfId="335" priority="99" operator="containsText" text="Inexequível">
      <formula>NOT(ISERROR(SEARCH("Inexequível",N42)))</formula>
    </cfRule>
    <cfRule type="aboveAverage" dxfId="334" priority="100" aboveAverage="0"/>
    <cfRule type="cellIs" dxfId="333" priority="101" operator="lessThan">
      <formula>"K$25"</formula>
    </cfRule>
    <cfRule type="cellIs" dxfId="332" priority="102" operator="greaterThan">
      <formula>"J&amp;25"</formula>
    </cfRule>
    <cfRule type="cellIs" dxfId="331" priority="103" operator="greaterThan">
      <formula>"J$25"</formula>
    </cfRule>
    <cfRule type="containsText" dxfId="330" priority="104" operator="containsText" text="Excessivamente elevado">
      <formula>NOT(ISERROR(SEARCH("Excessivamente elevado",N42)))</formula>
    </cfRule>
    <cfRule type="containsText" dxfId="329" priority="105" operator="containsText" text="Válido">
      <formula>NOT(ISERROR(SEARCH("Válido",N42)))</formula>
    </cfRule>
    <cfRule type="containsText" dxfId="328" priority="106" operator="containsText" text="Inexequível">
      <formula>NOT(ISERROR(SEARCH("Inexequível",N42)))</formula>
    </cfRule>
    <cfRule type="aboveAverage" dxfId="327" priority="93" aboveAverage="0"/>
    <cfRule type="cellIs" dxfId="326" priority="94" operator="lessThan">
      <formula>"K$25"</formula>
    </cfRule>
    <cfRule type="cellIs" dxfId="325" priority="95" operator="greaterThan">
      <formula>"J&amp;25"</formula>
    </cfRule>
    <cfRule type="cellIs" dxfId="324" priority="96" operator="greaterThan">
      <formula>"J$25"</formula>
    </cfRule>
    <cfRule type="containsText" dxfId="323" priority="97" operator="containsText" text="Excessivamente elevado">
      <formula>NOT(ISERROR(SEARCH("Excessivamente elevado",N42)))</formula>
    </cfRule>
  </conditionalFormatting>
  <conditionalFormatting sqref="N42:N43">
    <cfRule type="cellIs" dxfId="322" priority="80" operator="lessThan">
      <formula>"K$25"</formula>
    </cfRule>
    <cfRule type="containsText" priority="65" operator="containsText" text="Excessivamente elevado">
      <formula>NOT(ISERROR(SEARCH("Excessivamente elevado",N42)))</formula>
    </cfRule>
    <cfRule type="cellIs" dxfId="321" priority="81" operator="greaterThan">
      <formula>"J&amp;25"</formula>
    </cfRule>
    <cfRule type="containsText" dxfId="320" priority="85" operator="containsText" text="Inexequível">
      <formula>NOT(ISERROR(SEARCH("Inexequível",N42)))</formula>
    </cfRule>
    <cfRule type="containsText" dxfId="319" priority="84" operator="containsText" text="Válido">
      <formula>NOT(ISERROR(SEARCH("Válido",N42)))</formula>
    </cfRule>
    <cfRule type="containsText" dxfId="318" priority="83" operator="containsText" text="Excessivamente elevado">
      <formula>NOT(ISERROR(SEARCH("Excessivamente elevado",N42)))</formula>
    </cfRule>
    <cfRule type="cellIs" dxfId="317" priority="82" operator="greaterThan">
      <formula>"J$25"</formula>
    </cfRule>
  </conditionalFormatting>
  <conditionalFormatting sqref="N43">
    <cfRule type="aboveAverage" dxfId="316" priority="79" aboveAverage="0"/>
    <cfRule type="containsText" dxfId="315" priority="78" operator="containsText" text="Inexequível">
      <formula>NOT(ISERROR(SEARCH("Inexequível",N43)))</formula>
    </cfRule>
    <cfRule type="containsText" dxfId="314" priority="77" operator="containsText" text="Válido">
      <formula>NOT(ISERROR(SEARCH("Válido",N43)))</formula>
    </cfRule>
    <cfRule type="containsText" dxfId="313" priority="76" operator="containsText" text="Excessivamente elevado">
      <formula>NOT(ISERROR(SEARCH("Excessivamente elevado",N43)))</formula>
    </cfRule>
    <cfRule type="cellIs" dxfId="312" priority="75" operator="greaterThan">
      <formula>"J$25"</formula>
    </cfRule>
    <cfRule type="cellIs" dxfId="311" priority="74" operator="greaterThan">
      <formula>"J&amp;25"</formula>
    </cfRule>
    <cfRule type="aboveAverage" dxfId="310" priority="72" aboveAverage="0"/>
    <cfRule type="containsText" dxfId="309" priority="71" operator="containsText" text="Inexequível">
      <formula>NOT(ISERROR(SEARCH("Inexequível",N43)))</formula>
    </cfRule>
    <cfRule type="containsText" dxfId="308" priority="70" operator="containsText" text="Válido">
      <formula>NOT(ISERROR(SEARCH("Válido",N43)))</formula>
    </cfRule>
    <cfRule type="containsText" dxfId="307" priority="69" operator="containsText" text="Excessivamente elevado">
      <formula>NOT(ISERROR(SEARCH("Excessivamente elevado",N43)))</formula>
    </cfRule>
    <cfRule type="cellIs" dxfId="306" priority="68" operator="greaterThan">
      <formula>"J$25"</formula>
    </cfRule>
    <cfRule type="cellIs" dxfId="305" priority="67" operator="greaterThan">
      <formula>"J&amp;25"</formula>
    </cfRule>
    <cfRule type="cellIs" dxfId="304" priority="66" operator="lessThan">
      <formula>"K$25"</formula>
    </cfRule>
    <cfRule type="cellIs" dxfId="303" priority="73" operator="lessThan">
      <formula>"K$25"</formula>
    </cfRule>
  </conditionalFormatting>
  <conditionalFormatting sqref="N48">
    <cfRule type="cellIs" dxfId="302" priority="59" operator="lessThan">
      <formula>"K$25"</formula>
    </cfRule>
    <cfRule type="aboveAverage" dxfId="301" priority="58" aboveAverage="0"/>
    <cfRule type="containsText" dxfId="300" priority="57" operator="containsText" text="Inexequível">
      <formula>NOT(ISERROR(SEARCH("Inexequível",N48)))</formula>
    </cfRule>
    <cfRule type="containsText" dxfId="299" priority="56" operator="containsText" text="Válido">
      <formula>NOT(ISERROR(SEARCH("Válido",N48)))</formula>
    </cfRule>
    <cfRule type="containsText" dxfId="298" priority="55" operator="containsText" text="Excessivamente elevado">
      <formula>NOT(ISERROR(SEARCH("Excessivamente elevado",N48)))</formula>
    </cfRule>
    <cfRule type="cellIs" dxfId="297" priority="54" operator="greaterThan">
      <formula>"J$25"</formula>
    </cfRule>
    <cfRule type="cellIs" dxfId="296" priority="53" operator="greaterThan">
      <formula>"J&amp;25"</formula>
    </cfRule>
    <cfRule type="cellIs" dxfId="295" priority="52" operator="lessThan">
      <formula>"K$25"</formula>
    </cfRule>
    <cfRule type="aboveAverage" dxfId="294" priority="51" aboveAverage="0"/>
    <cfRule type="containsText" dxfId="293" priority="50" operator="containsText" text="Inexequível">
      <formula>NOT(ISERROR(SEARCH("Inexequível",N48)))</formula>
    </cfRule>
    <cfRule type="containsText" dxfId="292" priority="49" operator="containsText" text="Válido">
      <formula>NOT(ISERROR(SEARCH("Válido",N48)))</formula>
    </cfRule>
    <cfRule type="containsText" dxfId="291" priority="48" operator="containsText" text="Excessivamente elevado">
      <formula>NOT(ISERROR(SEARCH("Excessivamente elevado",N48)))</formula>
    </cfRule>
    <cfRule type="cellIs" dxfId="290" priority="46" operator="greaterThan">
      <formula>"J&amp;25"</formula>
    </cfRule>
    <cfRule type="cellIs" dxfId="289" priority="45" operator="lessThan">
      <formula>"K$25"</formula>
    </cfRule>
    <cfRule type="containsText" priority="44" operator="containsText" text="Excessivamente elevado">
      <formula>NOT(ISERROR(SEARCH("Excessivamente elevado",N48)))</formula>
    </cfRule>
    <cfRule type="cellIs" dxfId="288" priority="47" operator="greaterThan">
      <formula>"J$25"</formula>
    </cfRule>
    <cfRule type="containsText" dxfId="287" priority="64" operator="containsText" text="Inexequível">
      <formula>NOT(ISERROR(SEARCH("Inexequível",N48)))</formula>
    </cfRule>
    <cfRule type="containsText" dxfId="286" priority="63" operator="containsText" text="Válido">
      <formula>NOT(ISERROR(SEARCH("Válido",N48)))</formula>
    </cfRule>
    <cfRule type="cellIs" dxfId="285" priority="61" operator="greaterThan">
      <formula>"J$25"</formula>
    </cfRule>
    <cfRule type="cellIs" dxfId="284" priority="60" operator="greaterThan">
      <formula>"J&amp;25"</formula>
    </cfRule>
  </conditionalFormatting>
  <conditionalFormatting sqref="N48:N49">
    <cfRule type="containsText" dxfId="283" priority="62" operator="containsText" text="Excessivamente elevado">
      <formula>NOT(ISERROR(SEARCH("Excessivamente elevado",N48)))</formula>
    </cfRule>
  </conditionalFormatting>
  <conditionalFormatting sqref="N49">
    <cfRule type="aboveAverage" dxfId="282" priority="5901" aboveAverage="0"/>
  </conditionalFormatting>
  <conditionalFormatting sqref="N52">
    <cfRule type="containsText" dxfId="281" priority="27" operator="containsText" text="Excessivamente elevado">
      <formula>NOT(ISERROR(SEARCH("Excessivamente elevado",N52)))</formula>
    </cfRule>
    <cfRule type="containsText" dxfId="280" priority="36" operator="containsText" text="Inexequível">
      <formula>NOT(ISERROR(SEARCH("Inexequível",N52)))</formula>
    </cfRule>
    <cfRule type="containsText" dxfId="279" priority="35" operator="containsText" text="Válido">
      <formula>NOT(ISERROR(SEARCH("Válido",N52)))</formula>
    </cfRule>
    <cfRule type="containsText" dxfId="278" priority="34" operator="containsText" text="Excessivamente elevado">
      <formula>NOT(ISERROR(SEARCH("Excessivamente elevado",N52)))</formula>
    </cfRule>
    <cfRule type="cellIs" dxfId="277" priority="33" operator="greaterThan">
      <formula>"J$25"</formula>
    </cfRule>
    <cfRule type="cellIs" dxfId="276" priority="32" operator="greaterThan">
      <formula>"J&amp;25"</formula>
    </cfRule>
    <cfRule type="cellIs" dxfId="275" priority="31" operator="lessThan">
      <formula>"K$25"</formula>
    </cfRule>
    <cfRule type="aboveAverage" dxfId="274" priority="30" aboveAverage="0"/>
    <cfRule type="containsText" dxfId="273" priority="29" operator="containsText" text="Inexequível">
      <formula>NOT(ISERROR(SEARCH("Inexequível",N52)))</formula>
    </cfRule>
    <cfRule type="containsText" dxfId="272" priority="28" operator="containsText" text="Válido">
      <formula>NOT(ISERROR(SEARCH("Válido",N52)))</formula>
    </cfRule>
    <cfRule type="cellIs" dxfId="271" priority="26" operator="greaterThan">
      <formula>"J$25"</formula>
    </cfRule>
    <cfRule type="cellIs" dxfId="270" priority="25" operator="greaterThan">
      <formula>"J&amp;25"</formula>
    </cfRule>
    <cfRule type="cellIs" dxfId="269" priority="24" operator="lessThan">
      <formula>"K$25"</formula>
    </cfRule>
    <cfRule type="aboveAverage" dxfId="268" priority="37" aboveAverage="0"/>
    <cfRule type="containsText" dxfId="267" priority="43" operator="containsText" text="Inexequível">
      <formula>NOT(ISERROR(SEARCH("Inexequível",N52)))</formula>
    </cfRule>
    <cfRule type="containsText" dxfId="266" priority="42" operator="containsText" text="Válido">
      <formula>NOT(ISERROR(SEARCH("Válido",N52)))</formula>
    </cfRule>
    <cfRule type="cellIs" dxfId="265" priority="40" operator="greaterThan">
      <formula>"J$25"</formula>
    </cfRule>
    <cfRule type="cellIs" dxfId="264" priority="38" operator="lessThan">
      <formula>"K$25"</formula>
    </cfRule>
  </conditionalFormatting>
  <conditionalFormatting sqref="N52:N53">
    <cfRule type="cellIs" dxfId="263" priority="39" operator="greaterThan">
      <formula>"J&amp;25"</formula>
    </cfRule>
    <cfRule type="containsText" dxfId="262" priority="41" operator="containsText" text="Excessivamente elevado">
      <formula>NOT(ISERROR(SEARCH("Excessivamente elevado",N52)))</formula>
    </cfRule>
    <cfRule type="containsText" priority="23" operator="containsText" text="Excessivamente elevado">
      <formula>NOT(ISERROR(SEARCH("Excessivamente elevado",N52)))</formula>
    </cfRule>
  </conditionalFormatting>
  <conditionalFormatting sqref="N53">
    <cfRule type="aboveAverage" dxfId="261" priority="22" aboveAverage="0"/>
  </conditionalFormatting>
  <conditionalFormatting sqref="N56">
    <cfRule type="cellIs" dxfId="260" priority="18" operator="greaterThan">
      <formula>"J$25"</formula>
    </cfRule>
    <cfRule type="cellIs" dxfId="259" priority="17" operator="greaterThan">
      <formula>"J&amp;25"</formula>
    </cfRule>
    <cfRule type="containsText" priority="1" operator="containsText" text="Excessivamente elevado">
      <formula>NOT(ISERROR(SEARCH("Excessivamente elevado",N56)))</formula>
    </cfRule>
    <cfRule type="cellIs" dxfId="258" priority="16" operator="lessThan">
      <formula>"K$25"</formula>
    </cfRule>
    <cfRule type="aboveAverage" dxfId="257" priority="15" aboveAverage="0"/>
    <cfRule type="containsText" dxfId="256" priority="13" operator="containsText" text="Válido">
      <formula>NOT(ISERROR(SEARCH("Válido",N56)))</formula>
    </cfRule>
    <cfRule type="containsText" dxfId="255" priority="12" operator="containsText" text="Excessivamente elevado">
      <formula>NOT(ISERROR(SEARCH("Excessivamente elevado",N56)))</formula>
    </cfRule>
    <cfRule type="cellIs" dxfId="254" priority="11" operator="greaterThan">
      <formula>"J$25"</formula>
    </cfRule>
    <cfRule type="cellIs" dxfId="253" priority="10" operator="greaterThan">
      <formula>"J&amp;25"</formula>
    </cfRule>
    <cfRule type="cellIs" dxfId="252" priority="9" operator="lessThan">
      <formula>"K$25"</formula>
    </cfRule>
    <cfRule type="aboveAverage" dxfId="251" priority="8" aboveAverage="0"/>
    <cfRule type="containsText" dxfId="250" priority="7" operator="containsText" text="Inexequível">
      <formula>NOT(ISERROR(SEARCH("Inexequível",N56)))</formula>
    </cfRule>
    <cfRule type="containsText" dxfId="249" priority="6" operator="containsText" text="Válido">
      <formula>NOT(ISERROR(SEARCH("Válido",N56)))</formula>
    </cfRule>
    <cfRule type="containsText" dxfId="248" priority="5" operator="containsText" text="Excessivamente elevado">
      <formula>NOT(ISERROR(SEARCH("Excessivamente elevado",N56)))</formula>
    </cfRule>
    <cfRule type="containsText" dxfId="247" priority="14" operator="containsText" text="Inexequível">
      <formula>NOT(ISERROR(SEARCH("Inexequível",N56)))</formula>
    </cfRule>
    <cfRule type="cellIs" dxfId="246" priority="3" operator="greaterThan">
      <formula>"J&amp;25"</formula>
    </cfRule>
    <cfRule type="cellIs" dxfId="245" priority="2" operator="lessThan">
      <formula>"K$25"</formula>
    </cfRule>
    <cfRule type="containsText" dxfId="244" priority="21" operator="containsText" text="Inexequível">
      <formula>NOT(ISERROR(SEARCH("Inexequível",N56)))</formula>
    </cfRule>
    <cfRule type="containsText" dxfId="243" priority="20" operator="containsText" text="Válido">
      <formula>NOT(ISERROR(SEARCH("Válido",N56)))</formula>
    </cfRule>
    <cfRule type="containsText" dxfId="242" priority="19" operator="containsText" text="Excessivamente elevado">
      <formula>NOT(ISERROR(SEARCH("Excessivamente elevado",N56)))</formula>
    </cfRule>
    <cfRule type="cellIs" dxfId="241" priority="4" operator="greaterThan">
      <formula>"J$25"</formula>
    </cfRule>
  </conditionalFormatting>
  <conditionalFormatting sqref="P6:R6">
    <cfRule type="containsText" dxfId="240" priority="518" operator="containsText" text="Excessivamente elevado">
      <formula>NOT(ISERROR(SEARCH("Excessivamente elevado",P6)))</formula>
    </cfRule>
  </conditionalFormatting>
  <hyperlinks>
    <hyperlink ref="E47" r:id="rId1" display="https://www.produtoscasalimpa.com.br/produto/7899682776418.html?utm_source=Site&amp;utm_medium=GoogleMerchant&amp;utm_campaign=GoogleMerchant&amp;gclid=CjwKCAiAr4GgBhBFEiwAgwORrWjFWe4Y5lU4zSLHHXYwmXUdvCGksRuxia-HBFAVh4q5yl72-Gp_EhoCE7wQAvD_BwEACESSO%20EM%2002/03/2023                           Acesso: 2/6/2023, às 13h45" xr:uid="{4BE9747B-0F0C-4793-8FE5-849E0B6BBC27}"/>
    <hyperlink ref="E52" r:id="rId2" xr:uid="{B0688611-C5F7-455E-A9F7-41D6E24347AF}"/>
    <hyperlink ref="E56" r:id="rId3" display="https://www.amazon.com.br/TIRA-FERRUGEM-50ML-AZULIM-START/dp/B07RQMM4WG/ref=asc_df_B07RQMM4WG/?tag=googleshopp00-20&amp;linkCode=df0&amp;hvadid=392712217890&amp;hvpos=&amp;hvnetw=g&amp;hvrand=1280186852826938863&amp;hvpone=&amp;hvptwo=&amp;hvqmt=&amp;hvdev=c&amp;hvdvcmdl=&amp;hvlocint=&amp;hvlocphy=1001541&amp;hvtargid=pla-1825853751501&amp;psc=1_x000a__x000a_acesso em 24/02/2023" xr:uid="{C7BA73B6-DC3C-47AA-9376-A691F735347E}"/>
    <hyperlink ref="E43" r:id="rId4" xr:uid="{E65FBB75-DF6F-4652-B12D-2CF1D8E997AA}"/>
    <hyperlink ref="E46" r:id="rId5" display="https://www.produtoscasalimpa.com.br/produto/7899682776418.html?utm_source=Site&amp;utm_medium=GoogleMerchant&amp;utm_campaign=GoogleMerchant&amp;gclid=CjwKCAiAr4GgBhBFEiwAgwORrWjFWe4Y5lU4zSLHHXYwmXUdvCGksRuxia-HBFAVh4q5yl72-Gp_EhoCE7wQAvD_BwEACESSO%20EM%2002/03/2023                           Acesso: 2/6/2023, às 13h45" xr:uid="{9BE6155A-E960-4E35-84EF-B4436916E2B6}"/>
    <hyperlink ref="E41" r:id="rId6" xr:uid="{9D29A8B7-FB7B-4C26-850A-BABB774FF0E0}"/>
    <hyperlink ref="E42" r:id="rId7" display="https://www.gimba.com.br/odorizadores-e-antimofo/purificador-neutralizador-ultra-fresh-lavanda-400ml-1-un-dom-line/?PID=68850&amp;utm_source=googleshopping&amp;utm_medium=googleshopping&amp;utm_campaign=googleshopping&amp;gclid=CjwKCAiAr4GgBhBFEiwAgwORrXoubBHeEmF3Fq1ygS6ArIoE5CUELJU3DENySt-YpLaS1d6OCoy5XBoCU3UQAvD_BwEACESSO%20EM%2002/03/2023                                        Acesso: 2/6/2023, às 13h35" xr:uid="{8CCD923F-3F4F-44D7-B57A-B1F8479ADF1D}"/>
    <hyperlink ref="E37" r:id="rId8" xr:uid="{F3FD46C8-C3E2-4E09-B9F8-E49F3136806C}"/>
    <hyperlink ref="E36" r:id="rId9" xr:uid="{8407E656-B2FB-4E6D-AC1C-5EBECE83758F}"/>
    <hyperlink ref="E51" r:id="rId10" xr:uid="{D8238D74-F93C-42EE-92F1-BC6530FBFE37}"/>
    <hyperlink ref="E55" r:id="rId11" xr:uid="{06E8F523-EA0B-4632-94DD-4187DF8C07D0}"/>
  </hyperlinks>
  <pageMargins left="0.511811024" right="0.511811024" top="0.78740157499999996" bottom="0.78740157499999996" header="0.31496062000000002" footer="0.31496062000000002"/>
  <pageSetup paperSize="9" orientation="portrait" r:id="rId12"/>
  <drawing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864B6-A52D-4EC1-B817-3188412CF93B}">
  <sheetPr>
    <tabColor rgb="FF8EA9DB"/>
  </sheetPr>
  <dimension ref="A1:AG59"/>
  <sheetViews>
    <sheetView showGridLines="0" topLeftCell="A18" zoomScale="70" zoomScaleNormal="70" workbookViewId="0">
      <selection activeCell="B28" sqref="B28:B32"/>
    </sheetView>
  </sheetViews>
  <sheetFormatPr defaultRowHeight="15" x14ac:dyDescent="0.25"/>
  <cols>
    <col min="1" max="1" width="7.85546875" customWidth="1"/>
    <col min="2" max="2" width="31.140625" customWidth="1"/>
    <col min="4" max="4" width="9.85546875" customWidth="1"/>
    <col min="5" max="5" width="41.140625" customWidth="1"/>
    <col min="6" max="6" width="12.28515625" customWidth="1"/>
    <col min="7" max="7" width="28.42578125" customWidth="1"/>
    <col min="9" max="9" width="11.7109375" customWidth="1"/>
    <col min="10" max="10" width="10.7109375" customWidth="1"/>
    <col min="11" max="11" width="9.42578125" customWidth="1"/>
    <col min="12" max="12" width="10.85546875" customWidth="1"/>
    <col min="13" max="13" width="14.85546875" customWidth="1"/>
    <col min="15" max="15" width="20.28515625" style="29" customWidth="1"/>
    <col min="16" max="16" width="15.140625" customWidth="1"/>
    <col min="17" max="17" width="17.42578125" customWidth="1"/>
    <col min="22" max="33" width="10.140625" customWidth="1"/>
  </cols>
  <sheetData>
    <row r="1" spans="1:33" ht="20.25" thickBot="1" x14ac:dyDescent="0.35">
      <c r="A1" s="872" t="s">
        <v>22</v>
      </c>
      <c r="B1" s="872"/>
      <c r="C1" s="872"/>
      <c r="D1" s="872"/>
      <c r="E1" s="872"/>
      <c r="F1" s="872"/>
      <c r="G1" s="872"/>
      <c r="H1" s="872"/>
      <c r="I1" s="872"/>
      <c r="J1" s="872"/>
      <c r="K1" s="872"/>
      <c r="L1" s="872"/>
      <c r="M1" s="872"/>
      <c r="N1" s="872"/>
      <c r="O1" s="872"/>
      <c r="P1" s="872"/>
      <c r="V1" s="112" t="s">
        <v>0</v>
      </c>
      <c r="W1" s="113"/>
      <c r="X1" s="113"/>
      <c r="Y1" s="113"/>
      <c r="Z1" s="113"/>
      <c r="AA1" s="113"/>
      <c r="AB1" s="113" t="s">
        <v>1</v>
      </c>
      <c r="AC1" s="113" t="s">
        <v>1</v>
      </c>
      <c r="AD1" s="113" t="s">
        <v>1</v>
      </c>
      <c r="AE1" s="113" t="s">
        <v>1</v>
      </c>
      <c r="AF1" s="113" t="s">
        <v>1</v>
      </c>
      <c r="AG1" s="128" t="s">
        <v>1</v>
      </c>
    </row>
    <row r="2" spans="1:33" ht="21" thickTop="1" thickBot="1" x14ac:dyDescent="0.35">
      <c r="A2" s="77"/>
      <c r="B2" s="77"/>
      <c r="C2" s="77"/>
      <c r="D2" s="77"/>
      <c r="E2" s="77"/>
      <c r="F2" s="77"/>
      <c r="G2" s="77"/>
      <c r="H2" s="77"/>
      <c r="I2" s="77"/>
      <c r="J2" s="77"/>
      <c r="K2" s="77"/>
      <c r="L2" s="77"/>
      <c r="M2" s="86"/>
      <c r="N2" s="77"/>
      <c r="O2" s="161"/>
      <c r="P2" s="77"/>
      <c r="V2" s="116" t="s">
        <v>1</v>
      </c>
      <c r="W2" s="107" t="s">
        <v>1</v>
      </c>
      <c r="X2" s="107" t="s">
        <v>1</v>
      </c>
      <c r="Y2" s="107" t="s">
        <v>1</v>
      </c>
      <c r="Z2" s="107" t="s">
        <v>1</v>
      </c>
      <c r="AA2" s="107" t="s">
        <v>1</v>
      </c>
      <c r="AB2" s="107" t="s">
        <v>1</v>
      </c>
      <c r="AC2" s="107" t="s">
        <v>1</v>
      </c>
      <c r="AD2" s="107" t="s">
        <v>1</v>
      </c>
      <c r="AE2" s="107" t="s">
        <v>1</v>
      </c>
      <c r="AF2" s="107" t="s">
        <v>1</v>
      </c>
      <c r="AG2" s="129" t="s">
        <v>1</v>
      </c>
    </row>
    <row r="3" spans="1:33" ht="19.5" thickBot="1" x14ac:dyDescent="0.35">
      <c r="A3" s="79" t="s">
        <v>27</v>
      </c>
      <c r="B3" s="80"/>
      <c r="C3" s="80"/>
      <c r="D3" s="81"/>
      <c r="E3" s="82"/>
      <c r="F3" s="78"/>
      <c r="G3" s="78"/>
      <c r="H3" s="78"/>
      <c r="I3" s="78"/>
      <c r="J3" s="78"/>
      <c r="K3" s="78"/>
      <c r="L3" s="78"/>
      <c r="M3" s="87"/>
      <c r="N3" s="78"/>
      <c r="O3" s="162"/>
      <c r="P3" s="78"/>
      <c r="V3" s="122" t="s">
        <v>2</v>
      </c>
      <c r="W3" s="119"/>
      <c r="X3" s="119"/>
      <c r="Y3" s="119"/>
      <c r="Z3" s="119"/>
      <c r="AA3" s="119"/>
      <c r="AB3" s="119"/>
      <c r="AC3" s="119"/>
      <c r="AD3" s="119"/>
      <c r="AE3" s="118" t="s">
        <v>1</v>
      </c>
      <c r="AF3" s="119" t="s">
        <v>3</v>
      </c>
      <c r="AG3" s="130"/>
    </row>
    <row r="4" spans="1:33" ht="19.5" thickTop="1" x14ac:dyDescent="0.3">
      <c r="A4" s="78"/>
      <c r="B4" s="78"/>
      <c r="C4" s="78"/>
      <c r="D4" s="78"/>
      <c r="F4" s="78"/>
      <c r="G4" s="78"/>
      <c r="H4" s="78"/>
      <c r="I4" s="78"/>
      <c r="J4" s="78"/>
      <c r="K4" s="78"/>
      <c r="L4" s="78"/>
      <c r="M4" s="87"/>
      <c r="N4" s="78"/>
      <c r="O4" s="162"/>
      <c r="P4" s="78"/>
      <c r="V4" s="121" t="s">
        <v>4</v>
      </c>
      <c r="W4" s="118" t="s">
        <v>5</v>
      </c>
      <c r="X4" s="118"/>
      <c r="Y4" s="118"/>
      <c r="Z4" s="118" t="s">
        <v>1</v>
      </c>
      <c r="AA4" s="118" t="s">
        <v>1</v>
      </c>
      <c r="AB4" s="118" t="s">
        <v>1</v>
      </c>
      <c r="AC4" s="118" t="s">
        <v>1</v>
      </c>
      <c r="AD4" s="118" t="s">
        <v>1</v>
      </c>
      <c r="AE4" s="118" t="s">
        <v>1</v>
      </c>
      <c r="AF4" s="109" t="s">
        <v>6</v>
      </c>
      <c r="AG4" s="120" t="s">
        <v>1</v>
      </c>
    </row>
    <row r="5" spans="1:33" ht="15.75" thickBot="1" x14ac:dyDescent="0.3">
      <c r="A5" s="76"/>
      <c r="D5" s="20"/>
      <c r="E5" s="13"/>
      <c r="F5" s="13"/>
      <c r="G5" s="13"/>
      <c r="H5" s="13"/>
      <c r="I5" s="13"/>
      <c r="J5" s="13"/>
      <c r="K5" s="13"/>
      <c r="L5" s="13"/>
      <c r="M5" s="58"/>
      <c r="N5" s="13"/>
      <c r="O5" s="749"/>
      <c r="V5" s="121" t="s">
        <v>8</v>
      </c>
      <c r="W5" s="118" t="s">
        <v>9</v>
      </c>
      <c r="X5" s="118"/>
      <c r="Y5" s="118"/>
      <c r="Z5" s="118"/>
      <c r="AA5" s="118" t="s">
        <v>1</v>
      </c>
      <c r="AB5" s="118" t="s">
        <v>1</v>
      </c>
      <c r="AC5" s="118" t="s">
        <v>1</v>
      </c>
      <c r="AD5" s="118" t="s">
        <v>1</v>
      </c>
      <c r="AE5" s="118" t="s">
        <v>1</v>
      </c>
      <c r="AF5" s="110" t="s">
        <v>6</v>
      </c>
      <c r="AG5" s="120" t="s">
        <v>1</v>
      </c>
    </row>
    <row r="6" spans="1:33" ht="15.75" thickBot="1" x14ac:dyDescent="0.3">
      <c r="A6" s="44" t="s">
        <v>395</v>
      </c>
      <c r="B6" s="45"/>
      <c r="C6" s="46"/>
      <c r="D6" s="44" t="s">
        <v>396</v>
      </c>
      <c r="E6" s="47"/>
      <c r="F6" s="44" t="s">
        <v>397</v>
      </c>
      <c r="G6" s="47"/>
      <c r="H6" s="216"/>
      <c r="I6" s="207"/>
      <c r="J6" s="60"/>
      <c r="K6" s="62" t="s">
        <v>32</v>
      </c>
      <c r="L6" s="63"/>
      <c r="M6" s="63"/>
      <c r="N6" s="64"/>
      <c r="O6" s="750"/>
      <c r="P6" s="64"/>
      <c r="Q6" s="64"/>
      <c r="R6" s="64"/>
      <c r="S6" s="64"/>
      <c r="V6" s="121" t="s">
        <v>11</v>
      </c>
      <c r="W6" s="118" t="s">
        <v>12</v>
      </c>
      <c r="X6" s="118"/>
      <c r="Y6" s="118"/>
      <c r="Z6" s="118" t="s">
        <v>1</v>
      </c>
      <c r="AA6" s="118" t="s">
        <v>1</v>
      </c>
      <c r="AB6" s="118" t="s">
        <v>1</v>
      </c>
      <c r="AC6" s="118" t="s">
        <v>1</v>
      </c>
      <c r="AD6" s="118" t="s">
        <v>1</v>
      </c>
      <c r="AE6" s="118" t="s">
        <v>1</v>
      </c>
      <c r="AF6" s="110" t="s">
        <v>6</v>
      </c>
      <c r="AG6" s="120" t="s">
        <v>1</v>
      </c>
    </row>
    <row r="7" spans="1:33" ht="15.75" thickTop="1" x14ac:dyDescent="0.25">
      <c r="A7" s="28" t="s">
        <v>49</v>
      </c>
      <c r="B7" s="28"/>
      <c r="C7" s="32">
        <f>AVERAGE(I29:I31)</f>
        <v>29.886666666666667</v>
      </c>
      <c r="D7" s="48" t="s">
        <v>49</v>
      </c>
      <c r="E7" s="49">
        <f>AVERAGE(I34:I36)</f>
        <v>41.49</v>
      </c>
      <c r="F7" s="48" t="s">
        <v>49</v>
      </c>
      <c r="G7" s="49">
        <f>AVERAGE(I41:I43)</f>
        <v>15.133333333333335</v>
      </c>
      <c r="H7" s="211"/>
      <c r="I7" s="212"/>
      <c r="J7" s="28"/>
      <c r="K7" s="65">
        <v>0.25</v>
      </c>
      <c r="L7" s="996" t="s">
        <v>38</v>
      </c>
      <c r="M7" s="996"/>
      <c r="N7" s="996"/>
      <c r="O7" s="996"/>
      <c r="P7" s="996"/>
      <c r="Q7" s="996"/>
      <c r="R7" s="996"/>
      <c r="S7" s="996"/>
      <c r="V7" s="121" t="s">
        <v>14</v>
      </c>
      <c r="W7" s="118" t="s">
        <v>15</v>
      </c>
      <c r="X7" s="118"/>
      <c r="Y7" s="118"/>
      <c r="Z7" s="118" t="s">
        <v>1</v>
      </c>
      <c r="AA7" s="118" t="s">
        <v>1</v>
      </c>
      <c r="AB7" s="118" t="s">
        <v>1</v>
      </c>
      <c r="AC7" s="118" t="s">
        <v>1</v>
      </c>
      <c r="AD7" s="118" t="s">
        <v>1</v>
      </c>
      <c r="AE7" s="118" t="s">
        <v>1</v>
      </c>
      <c r="AF7" s="110" t="s">
        <v>6</v>
      </c>
      <c r="AG7" s="120" t="s">
        <v>1</v>
      </c>
    </row>
    <row r="8" spans="1:33" x14ac:dyDescent="0.25">
      <c r="A8" s="28" t="s">
        <v>42</v>
      </c>
      <c r="B8" s="28"/>
      <c r="C8" s="32">
        <f>_xlfn.STDEV.S(I29:I31)</f>
        <v>3.9233319173036332</v>
      </c>
      <c r="D8" s="48" t="s">
        <v>42</v>
      </c>
      <c r="E8" s="49">
        <f>_xlfn.STDEV.S(I34:I36)</f>
        <v>11.343822107208837</v>
      </c>
      <c r="F8" s="48" t="s">
        <v>42</v>
      </c>
      <c r="G8" s="49">
        <f>_xlfn.STDEV.S(I41:I43)</f>
        <v>3.0346224367016861</v>
      </c>
      <c r="H8" s="211"/>
      <c r="I8" s="212"/>
      <c r="J8" s="28"/>
      <c r="K8" s="66">
        <v>0.75</v>
      </c>
      <c r="L8" s="67" t="s">
        <v>40</v>
      </c>
      <c r="M8" s="67"/>
      <c r="N8" s="67"/>
      <c r="O8" s="751"/>
      <c r="P8" s="67"/>
      <c r="Q8" s="67"/>
      <c r="R8" s="67"/>
      <c r="S8" s="68"/>
      <c r="V8" s="121" t="s">
        <v>17</v>
      </c>
      <c r="W8" s="118" t="s">
        <v>18</v>
      </c>
      <c r="X8" s="118"/>
      <c r="Y8" s="118"/>
      <c r="Z8" s="118"/>
      <c r="AA8" s="118"/>
      <c r="AB8" s="118" t="s">
        <v>1</v>
      </c>
      <c r="AC8" s="118" t="s">
        <v>1</v>
      </c>
      <c r="AD8" s="118" t="s">
        <v>1</v>
      </c>
      <c r="AE8" s="118" t="s">
        <v>1</v>
      </c>
      <c r="AF8" s="110" t="s">
        <v>19</v>
      </c>
      <c r="AG8" s="120" t="s">
        <v>1</v>
      </c>
    </row>
    <row r="9" spans="1:33" x14ac:dyDescent="0.25">
      <c r="A9" s="28" t="s">
        <v>44</v>
      </c>
      <c r="B9" s="28"/>
      <c r="C9" s="33">
        <f>(C8/C7)*100</f>
        <v>13.127365326690722</v>
      </c>
      <c r="D9" s="48" t="s">
        <v>44</v>
      </c>
      <c r="E9" s="50">
        <f>(E8/E7)*100</f>
        <v>27.341099318411271</v>
      </c>
      <c r="F9" s="48" t="s">
        <v>44</v>
      </c>
      <c r="G9" s="50">
        <f>(G8/G7)*100</f>
        <v>20.052571167632287</v>
      </c>
      <c r="H9" s="211"/>
      <c r="I9" s="214"/>
      <c r="J9" s="28"/>
      <c r="K9" s="69"/>
      <c r="L9" s="13"/>
      <c r="M9" s="13"/>
      <c r="S9" s="70"/>
      <c r="V9" s="121" t="s">
        <v>20</v>
      </c>
      <c r="W9" s="118" t="s">
        <v>21</v>
      </c>
      <c r="X9" s="118"/>
      <c r="Y9" s="118"/>
      <c r="Z9" s="118"/>
      <c r="AA9" s="118"/>
      <c r="AB9" s="118" t="s">
        <v>1</v>
      </c>
      <c r="AC9" s="118" t="s">
        <v>1</v>
      </c>
      <c r="AD9" s="118" t="s">
        <v>1</v>
      </c>
      <c r="AE9" s="118" t="s">
        <v>1</v>
      </c>
      <c r="AF9" s="110" t="s">
        <v>19</v>
      </c>
      <c r="AG9" s="120" t="s">
        <v>1</v>
      </c>
    </row>
    <row r="10" spans="1:33" x14ac:dyDescent="0.25">
      <c r="A10" s="28" t="s">
        <v>47</v>
      </c>
      <c r="B10" s="28"/>
      <c r="C10" s="51" t="str">
        <f>IF(C9&gt;25,"Mediana","Média")</f>
        <v>Média</v>
      </c>
      <c r="D10" s="48" t="s">
        <v>47</v>
      </c>
      <c r="E10" s="639" t="str">
        <f>IF(E9&gt;25,"Mediana","Média")</f>
        <v>Mediana</v>
      </c>
      <c r="F10" s="48" t="s">
        <v>47</v>
      </c>
      <c r="G10" s="51" t="str">
        <f>IF(G9&gt;25,"Mediana","Média")</f>
        <v>Média</v>
      </c>
      <c r="H10" s="211"/>
      <c r="I10" s="209"/>
      <c r="J10" s="28"/>
      <c r="K10" s="13"/>
      <c r="L10" s="13"/>
      <c r="M10" s="88" t="s">
        <v>45</v>
      </c>
      <c r="N10" s="72"/>
      <c r="O10" s="752"/>
      <c r="P10" s="74"/>
      <c r="Q10" s="74"/>
      <c r="R10" s="74"/>
      <c r="S10" s="74"/>
      <c r="V10" s="121" t="s">
        <v>23</v>
      </c>
      <c r="W10" s="118" t="s">
        <v>24</v>
      </c>
      <c r="X10" s="118"/>
      <c r="Y10" s="118"/>
      <c r="Z10" s="118"/>
      <c r="AA10" s="118"/>
      <c r="AB10" s="118"/>
      <c r="AC10" s="118" t="s">
        <v>1</v>
      </c>
      <c r="AD10" s="118" t="s">
        <v>1</v>
      </c>
      <c r="AE10" s="118" t="s">
        <v>1</v>
      </c>
      <c r="AF10" s="110" t="s">
        <v>6</v>
      </c>
      <c r="AG10" s="120"/>
    </row>
    <row r="11" spans="1:33" x14ac:dyDescent="0.25">
      <c r="A11" s="28" t="s">
        <v>51</v>
      </c>
      <c r="B11" s="28"/>
      <c r="C11" s="49">
        <f>MIN(I28:I31)</f>
        <v>21.2</v>
      </c>
      <c r="D11" s="48" t="s">
        <v>51</v>
      </c>
      <c r="E11" s="49">
        <f>MIN(I33:I35)</f>
        <v>19.899999999999999</v>
      </c>
      <c r="F11" s="48" t="s">
        <v>51</v>
      </c>
      <c r="G11" s="49">
        <f>MIN(I39:I43)</f>
        <v>6.54</v>
      </c>
      <c r="H11" s="211"/>
      <c r="I11" s="212"/>
      <c r="J11" s="28"/>
      <c r="K11" s="13"/>
      <c r="L11" s="13"/>
      <c r="M11" s="73"/>
      <c r="N11" s="73"/>
      <c r="O11" s="752"/>
      <c r="P11" s="74"/>
      <c r="Q11" s="74"/>
      <c r="R11" s="74"/>
      <c r="S11" s="74"/>
      <c r="V11" s="121" t="s">
        <v>25</v>
      </c>
      <c r="W11" s="118" t="s">
        <v>26</v>
      </c>
      <c r="X11" s="118"/>
      <c r="Y11" s="118"/>
      <c r="Z11" s="118" t="s">
        <v>1</v>
      </c>
      <c r="AA11" s="118" t="s">
        <v>1</v>
      </c>
      <c r="AB11" s="118" t="s">
        <v>1</v>
      </c>
      <c r="AC11" s="118" t="s">
        <v>1</v>
      </c>
      <c r="AD11" s="118" t="s">
        <v>1</v>
      </c>
      <c r="AE11" s="118" t="s">
        <v>1</v>
      </c>
      <c r="AF11" s="110" t="s">
        <v>6</v>
      </c>
      <c r="AG11" s="120" t="s">
        <v>1</v>
      </c>
    </row>
    <row r="12" spans="1:33" ht="15.75" thickBot="1" x14ac:dyDescent="0.3">
      <c r="B12" s="207"/>
      <c r="D12" s="55"/>
      <c r="E12" s="219"/>
      <c r="F12" s="55"/>
      <c r="G12" s="219"/>
      <c r="H12" s="206"/>
      <c r="I12" s="207"/>
      <c r="K12" s="13"/>
      <c r="L12" s="13"/>
      <c r="M12" s="75">
        <v>0.25</v>
      </c>
      <c r="N12" s="73" t="s">
        <v>48</v>
      </c>
      <c r="O12" s="752" t="s">
        <v>49</v>
      </c>
      <c r="P12" s="74"/>
      <c r="Q12" s="74"/>
      <c r="R12" s="74"/>
      <c r="S12" s="74"/>
      <c r="V12" s="121" t="s">
        <v>28</v>
      </c>
      <c r="W12" s="118" t="s">
        <v>29</v>
      </c>
      <c r="X12" s="118"/>
      <c r="Y12" s="118"/>
      <c r="Z12" s="118"/>
      <c r="AA12" s="118"/>
      <c r="AB12" s="118"/>
      <c r="AC12" s="118"/>
      <c r="AD12" s="118"/>
      <c r="AE12" s="118" t="s">
        <v>1</v>
      </c>
      <c r="AF12" s="110" t="s">
        <v>19</v>
      </c>
      <c r="AG12" s="120" t="s">
        <v>1</v>
      </c>
    </row>
    <row r="13" spans="1:33" x14ac:dyDescent="0.25">
      <c r="A13" s="245" t="s">
        <v>398</v>
      </c>
      <c r="B13" s="227"/>
      <c r="C13" s="221"/>
      <c r="D13" s="54" t="s">
        <v>399</v>
      </c>
      <c r="E13" s="53"/>
      <c r="F13" s="220"/>
      <c r="G13" s="223"/>
      <c r="H13" s="210"/>
      <c r="I13" s="207"/>
      <c r="J13" s="60"/>
      <c r="K13" s="13"/>
      <c r="L13" s="13"/>
      <c r="M13" s="73"/>
      <c r="N13" s="73" t="s">
        <v>52</v>
      </c>
      <c r="O13" s="752" t="s">
        <v>53</v>
      </c>
      <c r="P13" s="74"/>
      <c r="Q13" s="74"/>
      <c r="R13" s="74"/>
      <c r="S13" s="74"/>
      <c r="V13" s="121" t="s">
        <v>30</v>
      </c>
      <c r="W13" s="118" t="s">
        <v>31</v>
      </c>
      <c r="X13" s="118"/>
      <c r="Y13" s="118"/>
      <c r="Z13" s="118"/>
      <c r="AA13" s="118"/>
      <c r="AB13" s="118"/>
      <c r="AC13" s="118"/>
      <c r="AD13" s="118"/>
      <c r="AE13" s="118" t="s">
        <v>1</v>
      </c>
      <c r="AF13" s="110" t="s">
        <v>6</v>
      </c>
      <c r="AG13" s="120" t="s">
        <v>1</v>
      </c>
    </row>
    <row r="14" spans="1:33" x14ac:dyDescent="0.25">
      <c r="A14" s="211" t="s">
        <v>49</v>
      </c>
      <c r="B14" s="213"/>
      <c r="C14" s="215">
        <f>AVERAGE(I48:I50)</f>
        <v>44.74666666666667</v>
      </c>
      <c r="D14" s="48" t="s">
        <v>49</v>
      </c>
      <c r="E14" s="49">
        <f>AVERAGE(I55:I58)</f>
        <v>53.325000000000003</v>
      </c>
      <c r="F14" s="211"/>
      <c r="G14" s="212"/>
      <c r="H14" s="213"/>
      <c r="I14" s="212"/>
      <c r="J14" s="28"/>
      <c r="K14" s="13"/>
      <c r="L14" s="13"/>
      <c r="M14" s="73"/>
      <c r="N14" s="73"/>
      <c r="O14" s="752"/>
      <c r="P14" s="74"/>
      <c r="Q14" s="74"/>
      <c r="R14" s="74"/>
      <c r="S14" s="74"/>
      <c r="V14" s="127" t="s">
        <v>33</v>
      </c>
      <c r="W14" s="997" t="s">
        <v>34</v>
      </c>
      <c r="X14" s="997"/>
      <c r="Y14" s="997"/>
      <c r="Z14" s="997"/>
      <c r="AA14" s="997"/>
      <c r="AB14" s="997"/>
      <c r="AC14" s="997"/>
      <c r="AD14" s="997"/>
      <c r="AE14" s="998"/>
      <c r="AF14" s="110" t="s">
        <v>19</v>
      </c>
      <c r="AG14" s="120" t="s">
        <v>1</v>
      </c>
    </row>
    <row r="15" spans="1:33" x14ac:dyDescent="0.25">
      <c r="A15" s="211" t="s">
        <v>42</v>
      </c>
      <c r="B15" s="213"/>
      <c r="C15" s="215">
        <f>_xlfn.STDEV.S(I48:I50)</f>
        <v>10.842625758243861</v>
      </c>
      <c r="D15" s="48" t="s">
        <v>42</v>
      </c>
      <c r="E15" s="49">
        <f>_xlfn.STDEV.S(I55:I85)</f>
        <v>3.7007882043334122</v>
      </c>
      <c r="F15" s="211"/>
      <c r="G15" s="212"/>
      <c r="H15" s="213"/>
      <c r="I15" s="212"/>
      <c r="J15" s="28"/>
      <c r="K15" s="13"/>
      <c r="L15" s="13"/>
      <c r="M15" s="13"/>
      <c r="N15" s="83"/>
      <c r="O15" s="163"/>
      <c r="P15" s="74"/>
      <c r="Q15" s="74"/>
      <c r="R15" s="74"/>
      <c r="S15" s="74"/>
      <c r="V15" s="122" t="s">
        <v>1</v>
      </c>
      <c r="W15" s="133"/>
      <c r="X15" s="133"/>
      <c r="Y15" s="133"/>
      <c r="Z15" s="133"/>
      <c r="AA15" s="133"/>
      <c r="AB15" s="133"/>
      <c r="AC15" s="133"/>
      <c r="AD15" s="133"/>
      <c r="AE15" s="133"/>
      <c r="AF15" s="118" t="s">
        <v>1</v>
      </c>
      <c r="AG15" s="120" t="s">
        <v>1</v>
      </c>
    </row>
    <row r="16" spans="1:33" x14ac:dyDescent="0.25">
      <c r="A16" s="211" t="s">
        <v>44</v>
      </c>
      <c r="B16" s="213"/>
      <c r="C16" s="217">
        <f>(C15/C14)*100</f>
        <v>24.231136229686815</v>
      </c>
      <c r="D16" s="48" t="s">
        <v>44</v>
      </c>
      <c r="E16" s="50">
        <f>(E15/E14)*100</f>
        <v>6.9400622678544996</v>
      </c>
      <c r="F16" s="211"/>
      <c r="G16" s="214"/>
      <c r="H16" s="213"/>
      <c r="I16" s="214"/>
      <c r="J16" s="28"/>
      <c r="K16" s="13"/>
      <c r="L16" s="13"/>
      <c r="M16" s="83"/>
      <c r="N16" s="83"/>
      <c r="O16" s="163"/>
      <c r="P16" s="74"/>
      <c r="Q16" s="74"/>
      <c r="R16" s="74"/>
      <c r="S16" s="74"/>
      <c r="V16" s="122" t="s">
        <v>41</v>
      </c>
      <c r="W16" s="119"/>
      <c r="X16" s="119"/>
      <c r="Y16" s="118" t="s">
        <v>1</v>
      </c>
      <c r="Z16" s="118" t="s">
        <v>1</v>
      </c>
      <c r="AA16" s="118" t="s">
        <v>1</v>
      </c>
      <c r="AB16" s="118" t="s">
        <v>1</v>
      </c>
      <c r="AC16" s="118" t="s">
        <v>1</v>
      </c>
      <c r="AD16" s="118" t="s">
        <v>1</v>
      </c>
      <c r="AE16" s="118" t="s">
        <v>1</v>
      </c>
      <c r="AF16" s="118" t="s">
        <v>1</v>
      </c>
      <c r="AG16" s="120" t="s">
        <v>1</v>
      </c>
    </row>
    <row r="17" spans="1:33" x14ac:dyDescent="0.25">
      <c r="A17" s="211" t="s">
        <v>47</v>
      </c>
      <c r="B17" s="213"/>
      <c r="C17" s="619" t="str">
        <f>IF(C16&gt;25,"Mediana","Média")</f>
        <v>Média</v>
      </c>
      <c r="D17" s="48" t="s">
        <v>47</v>
      </c>
      <c r="E17" s="51" t="str">
        <f>IF(E16&gt;25,"Mediana","Média")</f>
        <v>Média</v>
      </c>
      <c r="F17" s="211"/>
      <c r="G17" s="209"/>
      <c r="H17" s="213"/>
      <c r="I17" s="209"/>
      <c r="J17" s="28"/>
      <c r="K17" s="13"/>
      <c r="L17" s="13"/>
      <c r="M17" s="83"/>
      <c r="N17" s="83"/>
      <c r="O17" s="163"/>
      <c r="P17" s="74"/>
      <c r="Q17" s="74"/>
      <c r="R17" s="74"/>
      <c r="S17" s="74"/>
      <c r="V17" s="123" t="s">
        <v>43</v>
      </c>
      <c r="W17" s="118"/>
      <c r="X17" s="118"/>
      <c r="Y17" s="118"/>
      <c r="Z17" s="118"/>
      <c r="AA17" s="118"/>
      <c r="AB17" s="118"/>
      <c r="AC17" s="118"/>
      <c r="AD17" s="118"/>
      <c r="AE17" s="118" t="s">
        <v>1</v>
      </c>
      <c r="AF17" s="118" t="s">
        <v>1</v>
      </c>
      <c r="AG17" s="120" t="s">
        <v>1</v>
      </c>
    </row>
    <row r="18" spans="1:33" x14ac:dyDescent="0.25">
      <c r="A18" s="211" t="s">
        <v>51</v>
      </c>
      <c r="B18" s="213"/>
      <c r="C18" s="215">
        <f>MIN(I45:I53)</f>
        <v>18.8</v>
      </c>
      <c r="D18" s="48" t="s">
        <v>51</v>
      </c>
      <c r="E18" s="49">
        <f>MIN(I54:I55)</f>
        <v>21.2</v>
      </c>
      <c r="F18" s="211"/>
      <c r="G18" s="212"/>
      <c r="H18" s="28"/>
      <c r="I18" s="32"/>
      <c r="J18" s="28"/>
      <c r="K18" s="13"/>
      <c r="L18" s="13"/>
      <c r="M18" s="83"/>
      <c r="N18" s="83"/>
      <c r="O18" s="163"/>
      <c r="P18" s="74"/>
      <c r="Q18" s="74"/>
      <c r="R18" s="74"/>
      <c r="S18" s="74"/>
      <c r="V18" s="123" t="s">
        <v>46</v>
      </c>
      <c r="W18" s="118"/>
      <c r="X18" s="118"/>
      <c r="Y18" s="118"/>
      <c r="Z18" s="118"/>
      <c r="AA18" s="118"/>
      <c r="AB18" s="118"/>
      <c r="AC18" s="118"/>
      <c r="AD18" s="118"/>
      <c r="AE18" s="118" t="s">
        <v>1</v>
      </c>
      <c r="AF18" s="118" t="s">
        <v>1</v>
      </c>
      <c r="AG18" s="120" t="s">
        <v>1</v>
      </c>
    </row>
    <row r="19" spans="1:33" ht="15.75" thickBot="1" x14ac:dyDescent="0.3">
      <c r="A19" s="218"/>
      <c r="B19" s="222"/>
      <c r="C19" s="219"/>
      <c r="D19" s="55"/>
      <c r="E19" s="219"/>
      <c r="F19" s="206"/>
      <c r="G19" s="207"/>
      <c r="K19" s="13"/>
      <c r="L19" s="13"/>
      <c r="M19" s="83"/>
      <c r="N19" s="83"/>
      <c r="O19" s="163"/>
      <c r="P19" s="74"/>
      <c r="Q19" s="74"/>
      <c r="R19" s="74"/>
      <c r="S19" s="74"/>
      <c r="V19" s="999" t="s">
        <v>50</v>
      </c>
      <c r="W19" s="1000"/>
      <c r="X19" s="1000"/>
      <c r="Y19" s="1000"/>
      <c r="Z19" s="1000"/>
      <c r="AA19" s="1000"/>
      <c r="AB19" s="1000"/>
      <c r="AC19" s="1000"/>
      <c r="AD19" s="1000"/>
      <c r="AE19" s="1000"/>
      <c r="AF19" s="1000"/>
      <c r="AG19" s="131"/>
    </row>
    <row r="20" spans="1:33" x14ac:dyDescent="0.25">
      <c r="A20" s="28"/>
      <c r="B20" s="29"/>
      <c r="C20" s="29"/>
      <c r="D20" s="30"/>
      <c r="E20" s="31"/>
      <c r="F20" s="28"/>
      <c r="G20" s="29"/>
      <c r="H20" s="29"/>
      <c r="I20" s="30"/>
      <c r="P20" s="83"/>
    </row>
    <row r="21" spans="1:33" x14ac:dyDescent="0.25">
      <c r="A21" s="28"/>
      <c r="B21" s="29"/>
      <c r="C21" s="29"/>
      <c r="D21" s="30"/>
      <c r="E21" s="32"/>
      <c r="F21" s="28"/>
      <c r="G21" s="29"/>
      <c r="H21" s="29"/>
      <c r="I21" s="30"/>
      <c r="J21" s="32"/>
    </row>
    <row r="22" spans="1:33" x14ac:dyDescent="0.25">
      <c r="A22" s="28"/>
      <c r="B22" s="29"/>
      <c r="C22" s="29"/>
      <c r="D22" s="30"/>
      <c r="E22" s="31"/>
      <c r="F22" s="28"/>
      <c r="G22" s="29"/>
      <c r="H22" s="29"/>
      <c r="I22" s="30"/>
      <c r="J22" s="31"/>
    </row>
    <row r="23" spans="1:33" x14ac:dyDescent="0.25">
      <c r="A23" s="28"/>
      <c r="B23" s="29"/>
      <c r="C23" s="29"/>
      <c r="D23" s="30"/>
      <c r="E23" s="31"/>
    </row>
    <row r="24" spans="1:33" x14ac:dyDescent="0.25">
      <c r="A24" s="28"/>
      <c r="B24" s="29"/>
      <c r="C24" s="29"/>
      <c r="D24" s="30"/>
      <c r="E24" s="31"/>
    </row>
    <row r="25" spans="1:33" ht="15.75" thickBot="1" x14ac:dyDescent="0.3">
      <c r="A25" s="20"/>
      <c r="D25" s="20"/>
      <c r="E25" s="13"/>
    </row>
    <row r="26" spans="1:33" ht="15.75" thickBot="1" x14ac:dyDescent="0.3">
      <c r="A26" s="934" t="s">
        <v>57</v>
      </c>
      <c r="B26" s="936" t="s">
        <v>58</v>
      </c>
      <c r="C26" s="936" t="s">
        <v>59</v>
      </c>
      <c r="D26" s="936" t="s">
        <v>60</v>
      </c>
      <c r="E26" s="936" t="s">
        <v>61</v>
      </c>
      <c r="F26" s="936" t="s">
        <v>62</v>
      </c>
      <c r="G26" s="936" t="s">
        <v>63</v>
      </c>
      <c r="H26" s="970" t="s">
        <v>64</v>
      </c>
      <c r="I26" s="968" t="s">
        <v>65</v>
      </c>
      <c r="J26" s="968" t="s">
        <v>66</v>
      </c>
      <c r="K26" s="940" t="s">
        <v>154</v>
      </c>
      <c r="L26" s="940" t="s">
        <v>155</v>
      </c>
      <c r="M26" s="940" t="s">
        <v>69</v>
      </c>
      <c r="N26" s="940" t="s">
        <v>70</v>
      </c>
      <c r="O26" s="940"/>
      <c r="P26" s="968" t="s">
        <v>71</v>
      </c>
      <c r="Q26" s="969"/>
    </row>
    <row r="27" spans="1:33" ht="15.75" thickBot="1" x14ac:dyDescent="0.3">
      <c r="A27" s="935"/>
      <c r="B27" s="937"/>
      <c r="C27" s="937"/>
      <c r="D27" s="937"/>
      <c r="E27" s="937"/>
      <c r="F27" s="937"/>
      <c r="G27" s="937"/>
      <c r="H27" s="971"/>
      <c r="I27" s="974"/>
      <c r="J27" s="974"/>
      <c r="K27" s="941"/>
      <c r="L27" s="941"/>
      <c r="M27" s="973"/>
      <c r="N27" s="973"/>
      <c r="O27" s="973"/>
      <c r="P27" s="99" t="s">
        <v>72</v>
      </c>
      <c r="Q27" s="100" t="s">
        <v>73</v>
      </c>
      <c r="R27" s="6"/>
      <c r="S27" s="6"/>
    </row>
    <row r="28" spans="1:33" ht="57" customHeight="1" x14ac:dyDescent="0.25">
      <c r="A28" s="1147">
        <v>44</v>
      </c>
      <c r="B28" s="989" t="s">
        <v>400</v>
      </c>
      <c r="C28" s="890" t="s">
        <v>59</v>
      </c>
      <c r="D28" s="890">
        <v>60</v>
      </c>
      <c r="E28" s="187" t="s">
        <v>401</v>
      </c>
      <c r="F28" s="187" t="s">
        <v>91</v>
      </c>
      <c r="G28" s="277" t="s">
        <v>402</v>
      </c>
      <c r="H28" s="635" t="s">
        <v>93</v>
      </c>
      <c r="I28" s="92">
        <v>21.2</v>
      </c>
      <c r="J28" s="995">
        <f>AVERAGE(I28:I32)</f>
        <v>32.132000000000005</v>
      </c>
      <c r="K28" s="900">
        <f>$J$28*1.25</f>
        <v>40.165000000000006</v>
      </c>
      <c r="L28" s="898">
        <f>75%*J28</f>
        <v>24.099000000000004</v>
      </c>
      <c r="M28" s="630" t="str">
        <f>IF(I28&gt;K$28,"EXCESSIVAMENTE ELEVADO",IF(I28&lt;L$28,"INEXEQUÍVEL","VÁLIDO"))</f>
        <v>INEXEQUÍVEL</v>
      </c>
      <c r="N28" s="565">
        <f>I28/J28</f>
        <v>0.65977841404207627</v>
      </c>
      <c r="O28" s="753" t="s">
        <v>99</v>
      </c>
      <c r="P28" s="926">
        <f>TRUNC(AVERAGE(I29:I31),2)</f>
        <v>29.88</v>
      </c>
      <c r="Q28" s="967">
        <f>D28*P28</f>
        <v>1792.8</v>
      </c>
    </row>
    <row r="29" spans="1:33" ht="64.900000000000006" customHeight="1" x14ac:dyDescent="0.25">
      <c r="A29" s="928"/>
      <c r="B29" s="989"/>
      <c r="C29" s="890"/>
      <c r="D29" s="890"/>
      <c r="E29" s="146" t="s">
        <v>562</v>
      </c>
      <c r="F29" s="253" t="s">
        <v>559</v>
      </c>
      <c r="G29" s="198" t="s">
        <v>83</v>
      </c>
      <c r="H29" s="176" t="s">
        <v>81</v>
      </c>
      <c r="I29" s="265">
        <v>25.5</v>
      </c>
      <c r="J29" s="910"/>
      <c r="K29" s="900"/>
      <c r="L29" s="898"/>
      <c r="M29" s="142" t="str">
        <f>IF(I29&gt;K$28,"EXCESSIVAMENTE ELEVADO",IF(I29&lt;L$28,"INEXEQUÍVEL","VÁLIDO"))</f>
        <v>VÁLIDO</v>
      </c>
      <c r="N29" s="566">
        <f>I29/J$28</f>
        <v>0.79360139424872389</v>
      </c>
      <c r="O29" s="754" t="s">
        <v>99</v>
      </c>
      <c r="P29" s="927"/>
      <c r="Q29" s="967"/>
    </row>
    <row r="30" spans="1:33" ht="88.15" customHeight="1" x14ac:dyDescent="0.25">
      <c r="A30" s="928"/>
      <c r="B30" s="989"/>
      <c r="C30" s="890"/>
      <c r="D30" s="890"/>
      <c r="E30" s="190" t="s">
        <v>563</v>
      </c>
      <c r="F30" s="417" t="s">
        <v>91</v>
      </c>
      <c r="G30" s="198" t="s">
        <v>477</v>
      </c>
      <c r="H30" s="636" t="s">
        <v>93</v>
      </c>
      <c r="I30" s="265">
        <f>31.86+1.2</f>
        <v>33.06</v>
      </c>
      <c r="J30" s="910"/>
      <c r="K30" s="900"/>
      <c r="L30" s="898"/>
      <c r="M30" s="142" t="str">
        <f>IF(I30&gt;K$28,"EXCESSIVAMENTE ELEVADO",IF(I30&lt;L$28,"INEXEQUÍVEL","VÁLIDO"))</f>
        <v>VÁLIDO</v>
      </c>
      <c r="N30" s="566">
        <f>I30/J$28</f>
        <v>1.0288808664259927</v>
      </c>
      <c r="O30" s="754" t="s">
        <v>99</v>
      </c>
      <c r="P30" s="927"/>
      <c r="Q30" s="967"/>
    </row>
    <row r="31" spans="1:33" ht="70.5" customHeight="1" x14ac:dyDescent="0.25">
      <c r="A31" s="928"/>
      <c r="B31" s="989"/>
      <c r="C31" s="890"/>
      <c r="D31" s="890"/>
      <c r="E31" s="243" t="s">
        <v>561</v>
      </c>
      <c r="F31" s="194" t="s">
        <v>471</v>
      </c>
      <c r="G31" s="190" t="s">
        <v>558</v>
      </c>
      <c r="H31" s="190" t="s">
        <v>81</v>
      </c>
      <c r="I31" s="43">
        <v>31.1</v>
      </c>
      <c r="J31" s="910"/>
      <c r="K31" s="900"/>
      <c r="L31" s="898"/>
      <c r="M31" s="142" t="str">
        <f>IF(I31&gt;K$28,"EXCESSIVAMENTE ELEVADO",IF(I31&lt;L$28,"INEXEQUÍVEL","VÁLIDO"))</f>
        <v>VÁLIDO</v>
      </c>
      <c r="N31" s="566">
        <f>I31/J$28</f>
        <v>0.9678824847504045</v>
      </c>
      <c r="O31" s="754" t="s">
        <v>99</v>
      </c>
      <c r="P31" s="927"/>
      <c r="Q31" s="967"/>
    </row>
    <row r="32" spans="1:33" ht="64.900000000000006" customHeight="1" thickBot="1" x14ac:dyDescent="0.3">
      <c r="A32" s="1148"/>
      <c r="B32" s="1149"/>
      <c r="C32" s="891"/>
      <c r="D32" s="992"/>
      <c r="E32" s="183" t="s">
        <v>403</v>
      </c>
      <c r="F32" s="194" t="s">
        <v>471</v>
      </c>
      <c r="G32" s="180" t="s">
        <v>404</v>
      </c>
      <c r="H32" s="91" t="s">
        <v>78</v>
      </c>
      <c r="I32" s="186">
        <v>49.8</v>
      </c>
      <c r="J32" s="920"/>
      <c r="K32" s="900"/>
      <c r="L32" s="898"/>
      <c r="M32" s="204" t="str">
        <f>IF(I32&gt;K$28,"EXCESSIVAMENTE ELEVADO",IF(I32&lt;L$28,"INEXEQUÍVEL","VÁLIDO"))</f>
        <v>EXCESSIVAMENTE ELEVADO</v>
      </c>
      <c r="N32" s="638">
        <f>(I32-J28)/J28</f>
        <v>0.54985684053280182</v>
      </c>
      <c r="O32" s="755" t="s">
        <v>94</v>
      </c>
      <c r="P32" s="927"/>
      <c r="Q32" s="967"/>
    </row>
    <row r="33" spans="1:17" ht="49.15" customHeight="1" x14ac:dyDescent="0.25">
      <c r="A33" s="893">
        <v>45</v>
      </c>
      <c r="B33" s="895" t="s">
        <v>405</v>
      </c>
      <c r="C33" s="965" t="s">
        <v>59</v>
      </c>
      <c r="D33" s="931">
        <v>25</v>
      </c>
      <c r="E33" s="184" t="s">
        <v>566</v>
      </c>
      <c r="F33" s="252" t="s">
        <v>471</v>
      </c>
      <c r="G33" s="286" t="s">
        <v>406</v>
      </c>
      <c r="H33" s="310" t="s">
        <v>78</v>
      </c>
      <c r="I33" s="251">
        <v>19.899999999999999</v>
      </c>
      <c r="J33" s="910">
        <f>AVERAGE(I33:I38)</f>
        <v>48.286666666666669</v>
      </c>
      <c r="K33" s="913">
        <f>$J$33*1.25</f>
        <v>60.358333333333334</v>
      </c>
      <c r="L33" s="914">
        <f>75%*J33</f>
        <v>36.215000000000003</v>
      </c>
      <c r="M33" s="203" t="str">
        <f>IF(I33&gt;K$33,"EXCESSIVAMENTE ELEVADO",IF(I33&lt;L$33,"INEXEQUÍVEL","VÁLIDO"))</f>
        <v>INEXEQUÍVEL</v>
      </c>
      <c r="N33" s="565">
        <f>I33/J33</f>
        <v>0.4121220488747756</v>
      </c>
      <c r="O33" s="756" t="s">
        <v>99</v>
      </c>
      <c r="P33" s="938">
        <f>TRUNC(MEDIAN(I34:I36),2)</f>
        <v>41.15</v>
      </c>
      <c r="Q33" s="957">
        <f>D33*P33</f>
        <v>1028.75</v>
      </c>
    </row>
    <row r="34" spans="1:17" ht="88.9" customHeight="1" x14ac:dyDescent="0.25">
      <c r="A34" s="893"/>
      <c r="B34" s="896"/>
      <c r="C34" s="890"/>
      <c r="D34" s="890"/>
      <c r="E34" s="146" t="s">
        <v>562</v>
      </c>
      <c r="F34" s="640" t="s">
        <v>471</v>
      </c>
      <c r="G34" s="190" t="s">
        <v>83</v>
      </c>
      <c r="H34" s="171" t="s">
        <v>81</v>
      </c>
      <c r="I34" s="43">
        <v>30.32</v>
      </c>
      <c r="J34" s="910"/>
      <c r="K34" s="900"/>
      <c r="L34" s="898"/>
      <c r="M34" s="142" t="str">
        <f t="shared" ref="M34:M38" si="0">IF(I34&gt;K$33,"EXCESSIVAMENTE ELEVADO",IF(I34&lt;L$33,"INEXEQUÍVEL","VÁLIDO"))</f>
        <v>INEXEQUÍVEL</v>
      </c>
      <c r="N34" s="627">
        <f>I34/J33</f>
        <v>0.62791660913985914</v>
      </c>
      <c r="O34" s="757" t="s">
        <v>460</v>
      </c>
      <c r="P34" s="927"/>
      <c r="Q34" s="903"/>
    </row>
    <row r="35" spans="1:17" ht="90.6" customHeight="1" x14ac:dyDescent="0.25">
      <c r="A35" s="893"/>
      <c r="B35" s="896"/>
      <c r="C35" s="890"/>
      <c r="D35" s="890"/>
      <c r="E35" s="276" t="s">
        <v>564</v>
      </c>
      <c r="F35" s="190" t="s">
        <v>407</v>
      </c>
      <c r="G35" s="190" t="s">
        <v>408</v>
      </c>
      <c r="H35" s="91" t="s">
        <v>78</v>
      </c>
      <c r="I35" s="43">
        <v>41.15</v>
      </c>
      <c r="J35" s="910"/>
      <c r="K35" s="900"/>
      <c r="L35" s="898"/>
      <c r="M35" s="142" t="str">
        <f t="shared" si="0"/>
        <v>VÁLIDO</v>
      </c>
      <c r="N35" s="566">
        <f>I35/J33</f>
        <v>0.85220212619080482</v>
      </c>
      <c r="O35" s="757" t="s">
        <v>99</v>
      </c>
      <c r="P35" s="927"/>
      <c r="Q35" s="903"/>
    </row>
    <row r="36" spans="1:17" ht="90.6" customHeight="1" x14ac:dyDescent="0.25">
      <c r="A36" s="893"/>
      <c r="B36" s="896"/>
      <c r="C36" s="890"/>
      <c r="D36" s="890"/>
      <c r="E36" s="307" t="s">
        <v>568</v>
      </c>
      <c r="F36" s="91" t="s">
        <v>91</v>
      </c>
      <c r="G36" s="91" t="s">
        <v>569</v>
      </c>
      <c r="H36" s="637" t="s">
        <v>93</v>
      </c>
      <c r="I36" s="93">
        <v>53</v>
      </c>
      <c r="J36" s="910"/>
      <c r="K36" s="900"/>
      <c r="L36" s="898"/>
      <c r="M36" s="142" t="str">
        <f>IF(I36&gt;K$33,"EXCESSIVAMENTE ELEVADO",IF(I36&lt;L$33,"INEXEQUÍVEL","VÁLIDO"))</f>
        <v>VÁLIDO</v>
      </c>
      <c r="N36" s="566">
        <f>I36/J33</f>
        <v>1.0976114869529201</v>
      </c>
      <c r="O36" s="757" t="s">
        <v>99</v>
      </c>
      <c r="P36" s="927"/>
      <c r="Q36" s="903"/>
    </row>
    <row r="37" spans="1:17" ht="172.9" customHeight="1" x14ac:dyDescent="0.25">
      <c r="A37" s="893"/>
      <c r="B37" s="896"/>
      <c r="C37" s="890"/>
      <c r="D37" s="890"/>
      <c r="E37" s="190" t="s">
        <v>567</v>
      </c>
      <c r="F37" s="190" t="s">
        <v>91</v>
      </c>
      <c r="G37" s="190" t="s">
        <v>409</v>
      </c>
      <c r="H37" s="190" t="s">
        <v>78</v>
      </c>
      <c r="I37" s="43">
        <v>62.5</v>
      </c>
      <c r="J37" s="910"/>
      <c r="K37" s="900"/>
      <c r="L37" s="898"/>
      <c r="M37" s="249" t="str">
        <f t="shared" si="0"/>
        <v>EXCESSIVAMENTE ELEVADO</v>
      </c>
      <c r="N37" s="627">
        <f>(I37-J33)/J33</f>
        <v>0.29435316857655663</v>
      </c>
      <c r="O37" s="758" t="s">
        <v>94</v>
      </c>
      <c r="P37" s="927"/>
      <c r="Q37" s="903"/>
    </row>
    <row r="38" spans="1:17" ht="87.75" customHeight="1" thickBot="1" x14ac:dyDescent="0.3">
      <c r="A38" s="1152"/>
      <c r="B38" s="930"/>
      <c r="C38" s="891"/>
      <c r="D38" s="891"/>
      <c r="E38" s="91" t="s">
        <v>565</v>
      </c>
      <c r="F38" s="187" t="s">
        <v>91</v>
      </c>
      <c r="G38" s="169" t="s">
        <v>409</v>
      </c>
      <c r="H38" s="91" t="s">
        <v>78</v>
      </c>
      <c r="I38" s="93">
        <v>82.85</v>
      </c>
      <c r="J38" s="910"/>
      <c r="K38" s="900"/>
      <c r="L38" s="898"/>
      <c r="M38" s="204" t="str">
        <f t="shared" si="0"/>
        <v>EXCESSIVAMENTE ELEVADO</v>
      </c>
      <c r="N38" s="638">
        <f>(I38-J33)/J33</f>
        <v>0.71579456026508337</v>
      </c>
      <c r="O38" s="759" t="s">
        <v>94</v>
      </c>
      <c r="P38" s="927"/>
      <c r="Q38" s="903"/>
    </row>
    <row r="39" spans="1:17" ht="78.599999999999994" customHeight="1" x14ac:dyDescent="0.25">
      <c r="A39" s="904">
        <v>46</v>
      </c>
      <c r="B39" s="905" t="s">
        <v>410</v>
      </c>
      <c r="C39" s="1150" t="s">
        <v>59</v>
      </c>
      <c r="D39" s="907">
        <v>75</v>
      </c>
      <c r="E39" s="147" t="s">
        <v>573</v>
      </c>
      <c r="F39" s="134" t="s">
        <v>571</v>
      </c>
      <c r="G39" s="182" t="s">
        <v>411</v>
      </c>
      <c r="H39" s="286" t="s">
        <v>81</v>
      </c>
      <c r="I39" s="251">
        <v>6.54</v>
      </c>
      <c r="J39" s="909">
        <f>AVERAGE(I39:I44)</f>
        <v>15.579999999999998</v>
      </c>
      <c r="K39" s="913">
        <f>$J$39*1.25</f>
        <v>19.474999999999998</v>
      </c>
      <c r="L39" s="914">
        <f>75%*J39</f>
        <v>11.684999999999999</v>
      </c>
      <c r="M39" s="197" t="str">
        <f t="shared" ref="M39:M44" si="1">IF(I39&gt;K$39,"EXCESSIVAMENTE ELEVADO",IF(I39&lt;L$39,"INEXEQUÍVEL","VÁLIDO"))</f>
        <v>INEXEQUÍVEL</v>
      </c>
      <c r="N39" s="565">
        <f>I39/J39</f>
        <v>0.41976893453145064</v>
      </c>
      <c r="O39" s="753" t="s">
        <v>99</v>
      </c>
      <c r="P39" s="911">
        <f>TRUNC(AVERAGE(I41:I43),2)</f>
        <v>15.13</v>
      </c>
      <c r="Q39" s="1005">
        <f>D39*P39</f>
        <v>1134.75</v>
      </c>
    </row>
    <row r="40" spans="1:17" ht="54.6" customHeight="1" x14ac:dyDescent="0.25">
      <c r="A40" s="888"/>
      <c r="B40" s="906"/>
      <c r="C40" s="993"/>
      <c r="D40" s="908"/>
      <c r="E40" s="146" t="s">
        <v>572</v>
      </c>
      <c r="F40" s="89" t="s">
        <v>471</v>
      </c>
      <c r="G40" s="193" t="s">
        <v>412</v>
      </c>
      <c r="H40" s="91" t="s">
        <v>81</v>
      </c>
      <c r="I40" s="43">
        <v>8</v>
      </c>
      <c r="J40" s="910"/>
      <c r="K40" s="900"/>
      <c r="L40" s="898"/>
      <c r="M40" s="142" t="str">
        <f t="shared" si="1"/>
        <v>INEXEQUÍVEL</v>
      </c>
      <c r="N40" s="627">
        <f>I40/J39</f>
        <v>0.51347881899871639</v>
      </c>
      <c r="O40" s="760" t="s">
        <v>99</v>
      </c>
      <c r="P40" s="912"/>
      <c r="Q40" s="1006"/>
    </row>
    <row r="41" spans="1:17" ht="194.45" customHeight="1" x14ac:dyDescent="0.25">
      <c r="A41" s="888"/>
      <c r="B41" s="906"/>
      <c r="C41" s="993"/>
      <c r="D41" s="908"/>
      <c r="E41" s="180" t="s">
        <v>574</v>
      </c>
      <c r="F41" s="89" t="s">
        <v>91</v>
      </c>
      <c r="G41" s="190" t="s">
        <v>575</v>
      </c>
      <c r="H41" s="190" t="s">
        <v>93</v>
      </c>
      <c r="I41" s="92">
        <f>11+1.2</f>
        <v>12.2</v>
      </c>
      <c r="J41" s="910"/>
      <c r="K41" s="900"/>
      <c r="L41" s="898"/>
      <c r="M41" s="204" t="str">
        <f t="shared" si="1"/>
        <v>VÁLIDO</v>
      </c>
      <c r="N41" s="566">
        <f>I41/J39</f>
        <v>0.78305519897304243</v>
      </c>
      <c r="O41" s="754" t="s">
        <v>99</v>
      </c>
      <c r="P41" s="912"/>
      <c r="Q41" s="1006"/>
    </row>
    <row r="42" spans="1:17" ht="54.6" customHeight="1" x14ac:dyDescent="0.25">
      <c r="A42" s="888"/>
      <c r="B42" s="906"/>
      <c r="C42" s="993"/>
      <c r="D42" s="908"/>
      <c r="E42" s="183" t="s">
        <v>413</v>
      </c>
      <c r="F42" s="193" t="s">
        <v>471</v>
      </c>
      <c r="G42" s="180" t="s">
        <v>414</v>
      </c>
      <c r="H42" s="191" t="s">
        <v>81</v>
      </c>
      <c r="I42" s="92">
        <v>14.94</v>
      </c>
      <c r="J42" s="910"/>
      <c r="K42" s="900"/>
      <c r="L42" s="898"/>
      <c r="M42" s="142" t="str">
        <f t="shared" si="1"/>
        <v>VÁLIDO</v>
      </c>
      <c r="N42" s="566">
        <f>I42/J39</f>
        <v>0.95892169448010278</v>
      </c>
      <c r="O42" s="754" t="s">
        <v>99</v>
      </c>
      <c r="P42" s="912"/>
      <c r="Q42" s="1006"/>
    </row>
    <row r="43" spans="1:17" ht="65.45" customHeight="1" x14ac:dyDescent="0.25">
      <c r="A43" s="888"/>
      <c r="B43" s="906"/>
      <c r="C43" s="993"/>
      <c r="D43" s="908"/>
      <c r="E43" s="183" t="s">
        <v>578</v>
      </c>
      <c r="F43" s="193" t="s">
        <v>471</v>
      </c>
      <c r="G43" s="190" t="s">
        <v>570</v>
      </c>
      <c r="H43" s="190" t="s">
        <v>81</v>
      </c>
      <c r="I43" s="165">
        <v>18.260000000000002</v>
      </c>
      <c r="J43" s="910"/>
      <c r="K43" s="900"/>
      <c r="L43" s="898"/>
      <c r="M43" s="142" t="str">
        <f t="shared" si="1"/>
        <v>VÁLIDO</v>
      </c>
      <c r="N43" s="566">
        <f>I43/J39</f>
        <v>1.1720154043645701</v>
      </c>
      <c r="O43" s="754" t="s">
        <v>99</v>
      </c>
      <c r="P43" s="912"/>
      <c r="Q43" s="1006"/>
    </row>
    <row r="44" spans="1:17" ht="54.6" customHeight="1" thickBot="1" x14ac:dyDescent="0.3">
      <c r="A44" s="889"/>
      <c r="B44" s="915"/>
      <c r="C44" s="1151"/>
      <c r="D44" s="954"/>
      <c r="E44" s="179" t="s">
        <v>560</v>
      </c>
      <c r="F44" s="645" t="s">
        <v>559</v>
      </c>
      <c r="G44" s="185" t="s">
        <v>83</v>
      </c>
      <c r="H44" s="646" t="s">
        <v>81</v>
      </c>
      <c r="I44" s="94">
        <v>33.54</v>
      </c>
      <c r="J44" s="920"/>
      <c r="K44" s="901"/>
      <c r="L44" s="942"/>
      <c r="M44" s="275" t="str">
        <f t="shared" si="1"/>
        <v>EXCESSIVAMENTE ELEVADO</v>
      </c>
      <c r="N44" s="624">
        <f>(I44-J39)/J39</f>
        <v>1.1527599486521183</v>
      </c>
      <c r="O44" s="761" t="s">
        <v>94</v>
      </c>
      <c r="P44" s="1105"/>
      <c r="Q44" s="1007"/>
    </row>
    <row r="45" spans="1:17" ht="55.15" customHeight="1" x14ac:dyDescent="0.25">
      <c r="A45" s="904">
        <v>47</v>
      </c>
      <c r="B45" s="983" t="s">
        <v>415</v>
      </c>
      <c r="C45" s="907" t="s">
        <v>59</v>
      </c>
      <c r="D45" s="907">
        <v>2</v>
      </c>
      <c r="E45" s="148" t="s">
        <v>576</v>
      </c>
      <c r="F45" s="134" t="s">
        <v>97</v>
      </c>
      <c r="G45" s="134" t="s">
        <v>416</v>
      </c>
      <c r="H45" s="134" t="s">
        <v>78</v>
      </c>
      <c r="I45" s="170">
        <v>18.8</v>
      </c>
      <c r="J45" s="909">
        <f>AVERAGE(I45:I53)</f>
        <v>43.674444444444447</v>
      </c>
      <c r="K45" s="913">
        <f>$J$45*1.25</f>
        <v>54.593055555555559</v>
      </c>
      <c r="L45" s="914">
        <f>75%*J45</f>
        <v>32.755833333333335</v>
      </c>
      <c r="M45" s="647" t="str">
        <f t="shared" ref="M45:M53" si="2">IF(I45&gt;K$45,"EXCESSIVAMENTE ELEVADO",IF(I45&lt;L$45,"INEXEQUÍVEL","VÁLIDO"))</f>
        <v>INEXEQUÍVEL</v>
      </c>
      <c r="N45" s="565">
        <f>I45/J45</f>
        <v>0.43045767929376444</v>
      </c>
      <c r="O45" s="756" t="s">
        <v>99</v>
      </c>
      <c r="P45" s="977">
        <f>TRUNC(AVERAGE(I47:I50),2)</f>
        <v>41.6</v>
      </c>
      <c r="Q45" s="972">
        <f>D45*P45</f>
        <v>83.2</v>
      </c>
    </row>
    <row r="46" spans="1:17" ht="49.9" customHeight="1" x14ac:dyDescent="0.25">
      <c r="A46" s="888"/>
      <c r="B46" s="984"/>
      <c r="C46" s="908"/>
      <c r="D46" s="908"/>
      <c r="E46" s="149" t="s">
        <v>689</v>
      </c>
      <c r="F46" s="89" t="s">
        <v>97</v>
      </c>
      <c r="G46" s="89" t="s">
        <v>417</v>
      </c>
      <c r="H46" s="193" t="s">
        <v>81</v>
      </c>
      <c r="I46" s="92">
        <v>20.84</v>
      </c>
      <c r="J46" s="910"/>
      <c r="K46" s="900"/>
      <c r="L46" s="898"/>
      <c r="M46" s="648" t="str">
        <f t="shared" si="2"/>
        <v>INEXEQUÍVEL</v>
      </c>
      <c r="N46" s="627">
        <f>I46/J45</f>
        <v>0.47716691683415163</v>
      </c>
      <c r="O46" s="758" t="s">
        <v>99</v>
      </c>
      <c r="P46" s="978"/>
      <c r="Q46" s="886"/>
    </row>
    <row r="47" spans="1:17" ht="85.15" customHeight="1" x14ac:dyDescent="0.25">
      <c r="A47" s="888"/>
      <c r="B47" s="984"/>
      <c r="C47" s="908"/>
      <c r="D47" s="908"/>
      <c r="E47" s="151" t="s">
        <v>577</v>
      </c>
      <c r="F47" s="89" t="s">
        <v>97</v>
      </c>
      <c r="G47" s="198" t="s">
        <v>418</v>
      </c>
      <c r="H47" s="192" t="s">
        <v>78</v>
      </c>
      <c r="I47" s="43">
        <v>32.19</v>
      </c>
      <c r="J47" s="910"/>
      <c r="K47" s="900"/>
      <c r="L47" s="898"/>
      <c r="M47" s="648" t="str">
        <f t="shared" si="2"/>
        <v>INEXEQUÍVEL</v>
      </c>
      <c r="N47" s="627">
        <f>I47/J45</f>
        <v>0.7370442923652275</v>
      </c>
      <c r="O47" s="757" t="s">
        <v>460</v>
      </c>
      <c r="P47" s="978"/>
      <c r="Q47" s="886"/>
    </row>
    <row r="48" spans="1:17" ht="85.15" customHeight="1" x14ac:dyDescent="0.25">
      <c r="A48" s="888"/>
      <c r="B48" s="984"/>
      <c r="C48" s="908"/>
      <c r="D48" s="908"/>
      <c r="E48" s="149" t="s">
        <v>419</v>
      </c>
      <c r="F48" s="193" t="s">
        <v>97</v>
      </c>
      <c r="G48" s="193" t="s">
        <v>412</v>
      </c>
      <c r="H48" s="193" t="s">
        <v>81</v>
      </c>
      <c r="I48" s="43">
        <v>32.24</v>
      </c>
      <c r="J48" s="910"/>
      <c r="K48" s="900"/>
      <c r="L48" s="898"/>
      <c r="M48" s="142" t="str">
        <f t="shared" si="2"/>
        <v>INEXEQUÍVEL</v>
      </c>
      <c r="N48" s="627">
        <f>I48/J45</f>
        <v>0.73818912661866842</v>
      </c>
      <c r="O48" s="757" t="s">
        <v>460</v>
      </c>
      <c r="P48" s="978"/>
      <c r="Q48" s="886"/>
    </row>
    <row r="49" spans="1:18" ht="57.6" customHeight="1" x14ac:dyDescent="0.25">
      <c r="A49" s="888"/>
      <c r="B49" s="984"/>
      <c r="C49" s="908"/>
      <c r="D49" s="908"/>
      <c r="E49" s="151" t="s">
        <v>562</v>
      </c>
      <c r="F49" s="253" t="s">
        <v>559</v>
      </c>
      <c r="G49" s="190" t="s">
        <v>581</v>
      </c>
      <c r="H49" s="171" t="s">
        <v>81</v>
      </c>
      <c r="I49" s="43">
        <v>50.5</v>
      </c>
      <c r="J49" s="910"/>
      <c r="K49" s="900"/>
      <c r="L49" s="898"/>
      <c r="M49" s="142" t="str">
        <f t="shared" si="2"/>
        <v>VÁLIDO</v>
      </c>
      <c r="N49" s="566">
        <f>I49/J45</f>
        <v>1.1562825959752716</v>
      </c>
      <c r="O49" s="757" t="s">
        <v>99</v>
      </c>
      <c r="P49" s="978"/>
      <c r="Q49" s="886"/>
    </row>
    <row r="50" spans="1:18" ht="124.15" customHeight="1" x14ac:dyDescent="0.25">
      <c r="A50" s="888"/>
      <c r="B50" s="984"/>
      <c r="C50" s="908"/>
      <c r="D50" s="908"/>
      <c r="E50" s="643" t="s">
        <v>580</v>
      </c>
      <c r="F50" s="164" t="s">
        <v>91</v>
      </c>
      <c r="G50" s="169" t="s">
        <v>582</v>
      </c>
      <c r="H50" s="641" t="s">
        <v>93</v>
      </c>
      <c r="I50" s="165">
        <v>51.5</v>
      </c>
      <c r="J50" s="910"/>
      <c r="K50" s="900"/>
      <c r="L50" s="898"/>
      <c r="M50" s="142" t="str">
        <f t="shared" si="2"/>
        <v>VÁLIDO</v>
      </c>
      <c r="N50" s="566">
        <f>I50/J45</f>
        <v>1.1791792810440889</v>
      </c>
      <c r="O50" s="757" t="s">
        <v>99</v>
      </c>
      <c r="P50" s="978"/>
      <c r="Q50" s="886"/>
    </row>
    <row r="51" spans="1:18" ht="126.6" customHeight="1" x14ac:dyDescent="0.25">
      <c r="A51" s="888"/>
      <c r="B51" s="984"/>
      <c r="C51" s="908"/>
      <c r="D51" s="908"/>
      <c r="E51" s="642" t="s">
        <v>583</v>
      </c>
      <c r="F51" s="253" t="s">
        <v>91</v>
      </c>
      <c r="G51" s="190" t="s">
        <v>584</v>
      </c>
      <c r="H51" s="644" t="s">
        <v>81</v>
      </c>
      <c r="I51" s="43">
        <v>55</v>
      </c>
      <c r="J51" s="910"/>
      <c r="K51" s="900"/>
      <c r="L51" s="898"/>
      <c r="M51" s="204" t="str">
        <f t="shared" si="2"/>
        <v>EXCESSIVAMENTE ELEVADO</v>
      </c>
      <c r="N51" s="638">
        <f>(I51-J45)/J45</f>
        <v>0.25931767878494916</v>
      </c>
      <c r="O51" s="759" t="s">
        <v>94</v>
      </c>
      <c r="P51" s="978"/>
      <c r="Q51" s="886"/>
    </row>
    <row r="52" spans="1:18" ht="64.150000000000006" customHeight="1" x14ac:dyDescent="0.25">
      <c r="A52" s="888"/>
      <c r="B52" s="984"/>
      <c r="C52" s="908"/>
      <c r="D52" s="908"/>
      <c r="E52" s="183" t="s">
        <v>579</v>
      </c>
      <c r="F52" s="417" t="s">
        <v>559</v>
      </c>
      <c r="G52" s="91" t="s">
        <v>83</v>
      </c>
      <c r="H52" s="650" t="s">
        <v>81</v>
      </c>
      <c r="I52" s="93">
        <v>62.5</v>
      </c>
      <c r="J52" s="910"/>
      <c r="K52" s="900"/>
      <c r="L52" s="898"/>
      <c r="M52" s="142" t="str">
        <f t="shared" si="2"/>
        <v>EXCESSIVAMENTE ELEVADO</v>
      </c>
      <c r="N52" s="620">
        <f>(I52-J45)/J45</f>
        <v>0.43104281680107859</v>
      </c>
      <c r="O52" s="758" t="s">
        <v>94</v>
      </c>
      <c r="P52" s="978"/>
      <c r="Q52" s="886"/>
    </row>
    <row r="53" spans="1:18" ht="161.44999999999999" customHeight="1" thickBot="1" x14ac:dyDescent="0.3">
      <c r="A53" s="889"/>
      <c r="B53" s="985"/>
      <c r="C53" s="954"/>
      <c r="D53" s="954"/>
      <c r="E53" s="649" t="s">
        <v>585</v>
      </c>
      <c r="F53" s="254" t="s">
        <v>91</v>
      </c>
      <c r="G53" s="185" t="s">
        <v>586</v>
      </c>
      <c r="H53" s="652" t="s">
        <v>93</v>
      </c>
      <c r="I53" s="94">
        <f>61+8.5</f>
        <v>69.5</v>
      </c>
      <c r="J53" s="920"/>
      <c r="K53" s="901"/>
      <c r="L53" s="942"/>
      <c r="M53" s="275" t="str">
        <f t="shared" si="2"/>
        <v>EXCESSIVAMENTE ELEVADO</v>
      </c>
      <c r="N53" s="624">
        <f>(I53-J45)/J45</f>
        <v>0.59131961228279939</v>
      </c>
      <c r="O53" s="762" t="s">
        <v>94</v>
      </c>
      <c r="P53" s="979"/>
      <c r="Q53" s="887"/>
    </row>
    <row r="54" spans="1:18" s="207" customFormat="1" ht="60.75" customHeight="1" x14ac:dyDescent="0.25">
      <c r="A54" s="993">
        <v>48</v>
      </c>
      <c r="B54" s="906" t="s">
        <v>420</v>
      </c>
      <c r="C54" s="908" t="s">
        <v>59</v>
      </c>
      <c r="D54" s="908">
        <v>20</v>
      </c>
      <c r="E54" s="151" t="s">
        <v>421</v>
      </c>
      <c r="F54" s="193" t="s">
        <v>97</v>
      </c>
      <c r="G54" s="194" t="s">
        <v>422</v>
      </c>
      <c r="H54" s="194" t="s">
        <v>81</v>
      </c>
      <c r="I54" s="93">
        <v>21.2</v>
      </c>
      <c r="J54" s="910">
        <f>AVERAGE(I54:I58)</f>
        <v>46.9</v>
      </c>
      <c r="K54" s="900">
        <f>$J$54*1.25</f>
        <v>58.625</v>
      </c>
      <c r="L54" s="924">
        <f>75%*J54</f>
        <v>35.174999999999997</v>
      </c>
      <c r="M54" s="208" t="str">
        <f>IF(I54&gt;K$54,"EXCESSIVAMENTE ELEVADO",IF(I54&lt;L$54,"INEXEQUÍVEL","VÁLIDO"))</f>
        <v>INEXEQUÍVEL</v>
      </c>
      <c r="N54" s="638">
        <f>I54/J54</f>
        <v>0.45202558635394458</v>
      </c>
      <c r="O54" s="759" t="s">
        <v>99</v>
      </c>
      <c r="P54" s="978">
        <f>TRUNC(AVERAGE(I55:I58),2)</f>
        <v>53.32</v>
      </c>
      <c r="Q54" s="978">
        <f>D54*P54</f>
        <v>1066.4000000000001</v>
      </c>
      <c r="R54" s="206"/>
    </row>
    <row r="55" spans="1:18" s="207" customFormat="1" ht="60.75" customHeight="1" x14ac:dyDescent="0.25">
      <c r="A55" s="993"/>
      <c r="B55" s="906"/>
      <c r="C55" s="908"/>
      <c r="D55" s="908"/>
      <c r="E55" s="151" t="s">
        <v>588</v>
      </c>
      <c r="F55" s="89" t="s">
        <v>97</v>
      </c>
      <c r="G55" s="193" t="s">
        <v>412</v>
      </c>
      <c r="H55" s="193" t="s">
        <v>81</v>
      </c>
      <c r="I55" s="43">
        <v>50</v>
      </c>
      <c r="J55" s="910"/>
      <c r="K55" s="900"/>
      <c r="L55" s="924"/>
      <c r="M55" s="142" t="str">
        <f>IF(I55&gt;K$54,"EXCESSIVAMENTE ELEVADO",IF(I55&lt;L$54,"INEXEQUÍVEL","VÁLIDO"))</f>
        <v>VÁLIDO</v>
      </c>
      <c r="N55" s="566">
        <f>I55/J54</f>
        <v>1.0660980810234542</v>
      </c>
      <c r="O55" s="757" t="s">
        <v>99</v>
      </c>
      <c r="P55" s="978"/>
      <c r="Q55" s="978"/>
      <c r="R55" s="206"/>
    </row>
    <row r="56" spans="1:18" s="207" customFormat="1" ht="135.6" customHeight="1" x14ac:dyDescent="0.25">
      <c r="A56" s="993"/>
      <c r="B56" s="906"/>
      <c r="C56" s="908"/>
      <c r="D56" s="908"/>
      <c r="E56" s="651" t="s">
        <v>587</v>
      </c>
      <c r="F56" s="192" t="s">
        <v>91</v>
      </c>
      <c r="G56" s="89" t="s">
        <v>477</v>
      </c>
      <c r="H56" s="644" t="s">
        <v>93</v>
      </c>
      <c r="I56" s="92">
        <v>51.1</v>
      </c>
      <c r="J56" s="910"/>
      <c r="K56" s="900"/>
      <c r="L56" s="924"/>
      <c r="M56" s="142" t="str">
        <f>IF(I56&gt;K$54,"EXCESSIVAMENTE ELEVADO",IF(I56&lt;L$54,"INEXEQUÍVEL","VÁLIDO"))</f>
        <v>VÁLIDO</v>
      </c>
      <c r="N56" s="566">
        <f>I56/J54</f>
        <v>1.0895522388059702</v>
      </c>
      <c r="O56" s="757" t="s">
        <v>99</v>
      </c>
      <c r="P56" s="978"/>
      <c r="Q56" s="978"/>
      <c r="R56" s="206"/>
    </row>
    <row r="57" spans="1:18" s="207" customFormat="1" ht="156.6" customHeight="1" x14ac:dyDescent="0.25">
      <c r="A57" s="993"/>
      <c r="B57" s="906"/>
      <c r="C57" s="908"/>
      <c r="D57" s="908"/>
      <c r="E57" s="653" t="s">
        <v>423</v>
      </c>
      <c r="F57" s="194" t="s">
        <v>91</v>
      </c>
      <c r="G57" s="169" t="s">
        <v>424</v>
      </c>
      <c r="H57" s="169" t="s">
        <v>81</v>
      </c>
      <c r="I57" s="165">
        <v>53.9</v>
      </c>
      <c r="J57" s="910"/>
      <c r="K57" s="900"/>
      <c r="L57" s="924"/>
      <c r="M57" s="142" t="str">
        <f>IF(I57&gt;K$54,"EXCESSIVAMENTE ELEVADO",IF(I57&lt;L$54,"INEXEQUÍVEL","VÁLIDO"))</f>
        <v>VÁLIDO</v>
      </c>
      <c r="N57" s="566">
        <f>I57/J54</f>
        <v>1.1492537313432836</v>
      </c>
      <c r="O57" s="757" t="s">
        <v>99</v>
      </c>
      <c r="P57" s="978"/>
      <c r="Q57" s="978"/>
      <c r="R57" s="206"/>
    </row>
    <row r="58" spans="1:18" s="207" customFormat="1" ht="240.6" customHeight="1" thickBot="1" x14ac:dyDescent="0.3">
      <c r="A58" s="993"/>
      <c r="B58" s="906"/>
      <c r="C58" s="908"/>
      <c r="D58" s="908"/>
      <c r="E58" s="654" t="s">
        <v>589</v>
      </c>
      <c r="F58" s="194" t="s">
        <v>91</v>
      </c>
      <c r="G58" s="91" t="s">
        <v>424</v>
      </c>
      <c r="H58" s="91" t="s">
        <v>81</v>
      </c>
      <c r="I58" s="93">
        <f>53.9+4.4</f>
        <v>58.3</v>
      </c>
      <c r="J58" s="910"/>
      <c r="K58" s="900"/>
      <c r="L58" s="924"/>
      <c r="M58" s="204" t="str">
        <f>IF(I58&gt;K$54,"EXCESSIVAMENTE ELEVADO",IF(I58&lt;L$54,"INEXEQUÍVEL","VÁLIDO"))</f>
        <v>VÁLIDO</v>
      </c>
      <c r="N58" s="566">
        <f>I58/J54</f>
        <v>1.2430703624733475</v>
      </c>
      <c r="O58" s="757" t="s">
        <v>99</v>
      </c>
      <c r="P58" s="978"/>
      <c r="Q58" s="978"/>
      <c r="R58" s="206"/>
    </row>
    <row r="59" spans="1:18" ht="30.6" customHeight="1" thickBot="1" x14ac:dyDescent="0.3">
      <c r="A59" s="1153" t="s">
        <v>204</v>
      </c>
      <c r="B59" s="1153"/>
      <c r="C59" s="1153"/>
      <c r="D59" s="1153"/>
      <c r="E59" s="1153"/>
      <c r="F59" s="1153"/>
      <c r="G59" s="1153"/>
      <c r="H59" s="1153"/>
      <c r="I59" s="1153"/>
      <c r="J59" s="1153"/>
      <c r="K59" s="1153"/>
      <c r="L59" s="1153"/>
      <c r="M59" s="1153"/>
      <c r="N59" s="1153"/>
      <c r="O59" s="1153"/>
      <c r="P59" s="1153"/>
      <c r="Q59" s="655">
        <f>SUM(Q28:Q58)</f>
        <v>5105.8999999999996</v>
      </c>
    </row>
  </sheetData>
  <mergeCells count="65">
    <mergeCell ref="C54:C58"/>
    <mergeCell ref="W14:AE14"/>
    <mergeCell ref="V19:AF19"/>
    <mergeCell ref="A59:P59"/>
    <mergeCell ref="A54:A58"/>
    <mergeCell ref="B54:B58"/>
    <mergeCell ref="D54:D58"/>
    <mergeCell ref="P39:P44"/>
    <mergeCell ref="Q39:Q44"/>
    <mergeCell ref="A45:A53"/>
    <mergeCell ref="B45:B53"/>
    <mergeCell ref="D45:D53"/>
    <mergeCell ref="L33:L38"/>
    <mergeCell ref="P33:P38"/>
    <mergeCell ref="J45:J53"/>
    <mergeCell ref="K45:K53"/>
    <mergeCell ref="C45:C53"/>
    <mergeCell ref="Q33:Q38"/>
    <mergeCell ref="A39:A44"/>
    <mergeCell ref="B39:B44"/>
    <mergeCell ref="C39:C44"/>
    <mergeCell ref="D39:D44"/>
    <mergeCell ref="J39:J44"/>
    <mergeCell ref="K39:K44"/>
    <mergeCell ref="L39:L44"/>
    <mergeCell ref="A33:A38"/>
    <mergeCell ref="B33:B38"/>
    <mergeCell ref="C33:C38"/>
    <mergeCell ref="D33:D38"/>
    <mergeCell ref="J33:J38"/>
    <mergeCell ref="K33:K38"/>
    <mergeCell ref="K28:K32"/>
    <mergeCell ref="L28:L32"/>
    <mergeCell ref="P28:P32"/>
    <mergeCell ref="Q28:Q32"/>
    <mergeCell ref="I26:I27"/>
    <mergeCell ref="J26:J27"/>
    <mergeCell ref="K26:K27"/>
    <mergeCell ref="L26:L27"/>
    <mergeCell ref="M26:M27"/>
    <mergeCell ref="N26:O27"/>
    <mergeCell ref="A28:A32"/>
    <mergeCell ref="B28:B32"/>
    <mergeCell ref="C28:C32"/>
    <mergeCell ref="D28:D32"/>
    <mergeCell ref="J28:J32"/>
    <mergeCell ref="A1:P1"/>
    <mergeCell ref="L7:S7"/>
    <mergeCell ref="A26:A27"/>
    <mergeCell ref="B26:B27"/>
    <mergeCell ref="C26:C27"/>
    <mergeCell ref="D26:D27"/>
    <mergeCell ref="E26:E27"/>
    <mergeCell ref="F26:F27"/>
    <mergeCell ref="G26:G27"/>
    <mergeCell ref="H26:H27"/>
    <mergeCell ref="P26:Q26"/>
    <mergeCell ref="P54:P58"/>
    <mergeCell ref="Q54:Q58"/>
    <mergeCell ref="P45:P53"/>
    <mergeCell ref="Q45:Q53"/>
    <mergeCell ref="J54:J58"/>
    <mergeCell ref="K54:K58"/>
    <mergeCell ref="L54:L58"/>
    <mergeCell ref="L45:L53"/>
  </mergeCells>
  <phoneticPr fontId="4" type="noConversion"/>
  <conditionalFormatting sqref="M28:M44 M46:M47">
    <cfRule type="aboveAverage" dxfId="239" priority="5419" aboveAverage="0"/>
  </conditionalFormatting>
  <conditionalFormatting sqref="M28:M47">
    <cfRule type="containsText" dxfId="238" priority="460" operator="containsText" text="Inexequível">
      <formula>NOT(ISERROR(SEARCH("Inexequível",M28)))</formula>
    </cfRule>
    <cfRule type="containsText" dxfId="237" priority="459" operator="containsText" text="Válido">
      <formula>NOT(ISERROR(SEARCH("Válido",M28)))</formula>
    </cfRule>
    <cfRule type="containsText" dxfId="236" priority="457" operator="containsText" text="Excessivamente elevado">
      <formula>NOT(ISERROR(SEARCH("Excessivamente elevado",M28)))</formula>
    </cfRule>
    <cfRule type="cellIs" dxfId="235" priority="456" operator="greaterThan">
      <formula>"J$25"</formula>
    </cfRule>
    <cfRule type="cellIs" dxfId="234" priority="455" operator="greaterThan">
      <formula>"J&amp;25"</formula>
    </cfRule>
    <cfRule type="cellIs" dxfId="233" priority="454" operator="lessThan">
      <formula>"K$25"</formula>
    </cfRule>
  </conditionalFormatting>
  <conditionalFormatting sqref="M28:M58">
    <cfRule type="containsText" priority="353" operator="containsText" text="Excessivamente elevado">
      <formula>NOT(ISERROR(SEARCH("Excessivamente elevado",M28)))</formula>
    </cfRule>
  </conditionalFormatting>
  <conditionalFormatting sqref="M32:M44 M46:M47">
    <cfRule type="aboveAverage" dxfId="232" priority="5415" aboveAverage="0"/>
  </conditionalFormatting>
  <conditionalFormatting sqref="M33:M44 M46:M47">
    <cfRule type="aboveAverage" dxfId="231" priority="5421" aboveAverage="0"/>
  </conditionalFormatting>
  <conditionalFormatting sqref="M45:M47">
    <cfRule type="aboveAverage" dxfId="230" priority="463" aboveAverage="0"/>
    <cfRule type="aboveAverage" dxfId="229" priority="462" aboveAverage="0"/>
    <cfRule type="aboveAverage" dxfId="228" priority="461" aboveAverage="0"/>
  </conditionalFormatting>
  <conditionalFormatting sqref="M45:M58">
    <cfRule type="cellIs" dxfId="227" priority="354" operator="lessThan">
      <formula>"K$25"</formula>
    </cfRule>
    <cfRule type="containsText" dxfId="226" priority="357" operator="containsText" text="Excessivamente elevado">
      <formula>NOT(ISERROR(SEARCH("Excessivamente elevado",M45)))</formula>
    </cfRule>
    <cfRule type="cellIs" dxfId="225" priority="355" operator="greaterThan">
      <formula>"J&amp;25"</formula>
    </cfRule>
    <cfRule type="cellIs" dxfId="224" priority="356" operator="greaterThan">
      <formula>"J$25"</formula>
    </cfRule>
    <cfRule type="containsText" dxfId="223" priority="359" operator="containsText" text="Inexequível">
      <formula>NOT(ISERROR(SEARCH("Inexequível",M45)))</formula>
    </cfRule>
    <cfRule type="containsText" dxfId="222" priority="358" operator="containsText" text="Válido">
      <formula>NOT(ISERROR(SEARCH("Válido",M45)))</formula>
    </cfRule>
  </conditionalFormatting>
  <conditionalFormatting sqref="M46:M47">
    <cfRule type="cellIs" dxfId="221" priority="651" operator="greaterThan">
      <formula>"J$25"</formula>
    </cfRule>
    <cfRule type="containsText" dxfId="220" priority="4343" operator="containsText" text="Inexequível">
      <formula>NOT(ISERROR(SEARCH("Inexequível",M46)))</formula>
    </cfRule>
    <cfRule type="containsText" dxfId="219" priority="4342" operator="containsText" text="Válido">
      <formula>NOT(ISERROR(SEARCH("Válido",M46)))</formula>
    </cfRule>
    <cfRule type="containsText" dxfId="218" priority="842" operator="containsText" text="Excessivamente elevado">
      <formula>NOT(ISERROR(SEARCH("Excessivamente elevado",M46)))</formula>
    </cfRule>
    <cfRule type="cellIs" dxfId="217" priority="841" operator="greaterThan">
      <formula>"J$25"</formula>
    </cfRule>
    <cfRule type="cellIs" dxfId="216" priority="839" operator="greaterThan">
      <formula>"J&amp;25"</formula>
    </cfRule>
    <cfRule type="cellIs" dxfId="215" priority="838" operator="lessThan">
      <formula>"K$25"</formula>
    </cfRule>
    <cfRule type="containsText" dxfId="214" priority="655" operator="containsText" text="Inexequível">
      <formula>NOT(ISERROR(SEARCH("Inexequível",M46)))</formula>
    </cfRule>
    <cfRule type="containsText" dxfId="213" priority="654" operator="containsText" text="Válido">
      <formula>NOT(ISERROR(SEARCH("Válido",M46)))</formula>
    </cfRule>
    <cfRule type="containsText" dxfId="212" priority="652" operator="containsText" text="Excessivamente elevado">
      <formula>NOT(ISERROR(SEARCH("Excessivamente elevado",M46)))</formula>
    </cfRule>
    <cfRule type="cellIs" dxfId="211" priority="650" operator="greaterThan">
      <formula>"J&amp;25"</formula>
    </cfRule>
    <cfRule type="cellIs" dxfId="210" priority="649" operator="lessThan">
      <formula>"K$25"</formula>
    </cfRule>
  </conditionalFormatting>
  <conditionalFormatting sqref="M48:M53">
    <cfRule type="aboveAverage" dxfId="209" priority="410" aboveAverage="0"/>
    <cfRule type="aboveAverage" dxfId="208" priority="411" aboveAverage="0"/>
    <cfRule type="aboveAverage" dxfId="207" priority="412" aboveAverage="0"/>
  </conditionalFormatting>
  <conditionalFormatting sqref="M54">
    <cfRule type="aboveAverage" dxfId="206" priority="391" aboveAverage="0"/>
    <cfRule type="aboveAverage" dxfId="205" priority="392" aboveAverage="0"/>
    <cfRule type="aboveAverage" dxfId="204" priority="390" aboveAverage="0"/>
  </conditionalFormatting>
  <conditionalFormatting sqref="M55">
    <cfRule type="aboveAverage" dxfId="203" priority="382" aboveAverage="0"/>
    <cfRule type="aboveAverage" dxfId="202" priority="381" aboveAverage="0"/>
    <cfRule type="aboveAverage" dxfId="201" priority="380" aboveAverage="0"/>
  </conditionalFormatting>
  <conditionalFormatting sqref="M56:M58">
    <cfRule type="aboveAverage" dxfId="200" priority="371" aboveAverage="0"/>
    <cfRule type="aboveAverage" dxfId="199" priority="372" aboveAverage="0"/>
    <cfRule type="aboveAverage" dxfId="198" priority="370" aboveAverage="0"/>
  </conditionalFormatting>
  <conditionalFormatting sqref="M26:N27">
    <cfRule type="containsText" dxfId="197" priority="763" operator="containsText" text="Excessivamente elevado">
      <formula>NOT(ISERROR(SEARCH("Excessivamente elevado",M26)))</formula>
    </cfRule>
  </conditionalFormatting>
  <conditionalFormatting sqref="N28">
    <cfRule type="containsText" dxfId="196" priority="224" operator="containsText" text="Inexequível">
      <formula>NOT(ISERROR(SEARCH("Inexequível",N28)))</formula>
    </cfRule>
    <cfRule type="containsText" dxfId="195" priority="215" operator="containsText" text="Excessivamente elevado">
      <formula>NOT(ISERROR(SEARCH("Excessivamente elevado",N28)))</formula>
    </cfRule>
    <cfRule type="cellIs" dxfId="194" priority="226" operator="lessThan">
      <formula>"K$25"</formula>
    </cfRule>
    <cfRule type="cellIs" dxfId="193" priority="227" operator="greaterThan">
      <formula>"J&amp;25"</formula>
    </cfRule>
    <cfRule type="cellIs" dxfId="192" priority="228" operator="greaterThan">
      <formula>"J$25"</formula>
    </cfRule>
    <cfRule type="containsText" dxfId="191" priority="229" operator="containsText" text="Excessivamente elevado">
      <formula>NOT(ISERROR(SEARCH("Excessivamente elevado",N28)))</formula>
    </cfRule>
    <cfRule type="cellIs" dxfId="190" priority="214" operator="greaterThan">
      <formula>"J$25"</formula>
    </cfRule>
    <cfRule type="cellIs" dxfId="189" priority="213" operator="greaterThan">
      <formula>"J&amp;25"</formula>
    </cfRule>
    <cfRule type="containsText" dxfId="188" priority="230" operator="containsText" text="Válido">
      <formula>NOT(ISERROR(SEARCH("Válido",N28)))</formula>
    </cfRule>
    <cfRule type="containsText" dxfId="187" priority="231" operator="containsText" text="Inexequível">
      <formula>NOT(ISERROR(SEARCH("Inexequível",N28)))</formula>
    </cfRule>
    <cfRule type="cellIs" dxfId="186" priority="212" operator="lessThan">
      <formula>"K$25"</formula>
    </cfRule>
    <cfRule type="containsText" priority="211" operator="containsText" text="Excessivamente elevado">
      <formula>NOT(ISERROR(SEARCH("Excessivamente elevado",N28)))</formula>
    </cfRule>
    <cfRule type="containsText" dxfId="185" priority="216" operator="containsText" text="Válido">
      <formula>NOT(ISERROR(SEARCH("Válido",N28)))</formula>
    </cfRule>
    <cfRule type="aboveAverage" dxfId="184" priority="225" aboveAverage="0"/>
    <cfRule type="containsText" dxfId="183" priority="223" operator="containsText" text="Válido">
      <formula>NOT(ISERROR(SEARCH("Válido",N28)))</formula>
    </cfRule>
    <cfRule type="containsText" dxfId="182" priority="222" operator="containsText" text="Excessivamente elevado">
      <formula>NOT(ISERROR(SEARCH("Excessivamente elevado",N28)))</formula>
    </cfRule>
    <cfRule type="cellIs" dxfId="181" priority="221" operator="greaterThan">
      <formula>"J$25"</formula>
    </cfRule>
    <cfRule type="cellIs" dxfId="180" priority="220" operator="greaterThan">
      <formula>"J&amp;25"</formula>
    </cfRule>
    <cfRule type="cellIs" dxfId="179" priority="219" operator="lessThan">
      <formula>"K$25"</formula>
    </cfRule>
    <cfRule type="aboveAverage" dxfId="178" priority="218" aboveAverage="0"/>
    <cfRule type="containsText" dxfId="177" priority="217" operator="containsText" text="Inexequível">
      <formula>NOT(ISERROR(SEARCH("Inexequível",N28)))</formula>
    </cfRule>
  </conditionalFormatting>
  <conditionalFormatting sqref="N32">
    <cfRule type="cellIs" dxfId="176" priority="240" operator="lessThan">
      <formula>"K$25"</formula>
    </cfRule>
    <cfRule type="cellIs" dxfId="175" priority="248" operator="greaterThan">
      <formula>"J&amp;25"</formula>
    </cfRule>
    <cfRule type="cellIs" dxfId="174" priority="241" operator="greaterThan">
      <formula>"J&amp;25"</formula>
    </cfRule>
    <cfRule type="aboveAverage" dxfId="173" priority="239" aboveAverage="0"/>
    <cfRule type="containsText" dxfId="172" priority="252" operator="containsText" text="Inexequível">
      <formula>NOT(ISERROR(SEARCH("Inexequível",N32)))</formula>
    </cfRule>
    <cfRule type="containsText" dxfId="171" priority="245" operator="containsText" text="Inexequível">
      <formula>NOT(ISERROR(SEARCH("Inexequível",N32)))</formula>
    </cfRule>
    <cfRule type="containsText" dxfId="170" priority="244" operator="containsText" text="Válido">
      <formula>NOT(ISERROR(SEARCH("Válido",N32)))</formula>
    </cfRule>
    <cfRule type="containsText" dxfId="169" priority="243" operator="containsText" text="Excessivamente elevado">
      <formula>NOT(ISERROR(SEARCH("Excessivamente elevado",N32)))</formula>
    </cfRule>
    <cfRule type="containsText" dxfId="168" priority="251" operator="containsText" text="Válido">
      <formula>NOT(ISERROR(SEARCH("Válido",N32)))</formula>
    </cfRule>
    <cfRule type="cellIs" dxfId="167" priority="242" operator="greaterThan">
      <formula>"J$25"</formula>
    </cfRule>
    <cfRule type="cellIs" dxfId="166" priority="249" operator="greaterThan">
      <formula>"J$25"</formula>
    </cfRule>
    <cfRule type="containsText" dxfId="165" priority="250" operator="containsText" text="Excessivamente elevado">
      <formula>NOT(ISERROR(SEARCH("Excessivamente elevado",N32)))</formula>
    </cfRule>
    <cfRule type="cellIs" dxfId="164" priority="247" operator="lessThan">
      <formula>"K$25"</formula>
    </cfRule>
    <cfRule type="aboveAverage" dxfId="163" priority="246" aboveAverage="0"/>
  </conditionalFormatting>
  <conditionalFormatting sqref="N32:N34">
    <cfRule type="containsText" dxfId="162" priority="209" operator="containsText" text="Válido">
      <formula>NOT(ISERROR(SEARCH("Válido",N32)))</formula>
    </cfRule>
    <cfRule type="containsText" priority="190" operator="containsText" text="Excessivamente elevado">
      <formula>NOT(ISERROR(SEARCH("Excessivamente elevado",N32)))</formula>
    </cfRule>
    <cfRule type="containsText" dxfId="161" priority="210" operator="containsText" text="Inexequível">
      <formula>NOT(ISERROR(SEARCH("Inexequível",N32)))</formula>
    </cfRule>
    <cfRule type="containsText" dxfId="160" priority="208" operator="containsText" text="Excessivamente elevado">
      <formula>NOT(ISERROR(SEARCH("Excessivamente elevado",N32)))</formula>
    </cfRule>
    <cfRule type="cellIs" dxfId="159" priority="207" operator="greaterThan">
      <formula>"J$25"</formula>
    </cfRule>
    <cfRule type="cellIs" dxfId="158" priority="206" operator="greaterThan">
      <formula>"J&amp;25"</formula>
    </cfRule>
    <cfRule type="cellIs" dxfId="157" priority="205" operator="lessThan">
      <formula>"K$25"</formula>
    </cfRule>
  </conditionalFormatting>
  <conditionalFormatting sqref="N33:N34">
    <cfRule type="cellIs" dxfId="156" priority="191" operator="lessThan">
      <formula>"K$25"</formula>
    </cfRule>
    <cfRule type="containsText" dxfId="155" priority="201" operator="containsText" text="Excessivamente elevado">
      <formula>NOT(ISERROR(SEARCH("Excessivamente elevado",N33)))</formula>
    </cfRule>
    <cfRule type="cellIs" dxfId="154" priority="192" operator="greaterThan">
      <formula>"J&amp;25"</formula>
    </cfRule>
    <cfRule type="cellIs" dxfId="153" priority="193" operator="greaterThan">
      <formula>"J$25"</formula>
    </cfRule>
    <cfRule type="containsText" dxfId="152" priority="194" operator="containsText" text="Excessivamente elevado">
      <formula>NOT(ISERROR(SEARCH("Excessivamente elevado",N33)))</formula>
    </cfRule>
    <cfRule type="cellIs" dxfId="151" priority="200" operator="greaterThan">
      <formula>"J$25"</formula>
    </cfRule>
    <cfRule type="containsText" dxfId="150" priority="195" operator="containsText" text="Válido">
      <formula>NOT(ISERROR(SEARCH("Válido",N33)))</formula>
    </cfRule>
    <cfRule type="cellIs" dxfId="149" priority="198" operator="lessThan">
      <formula>"K$25"</formula>
    </cfRule>
    <cfRule type="containsText" dxfId="148" priority="196" operator="containsText" text="Inexequível">
      <formula>NOT(ISERROR(SEARCH("Inexequível",N33)))</formula>
    </cfRule>
    <cfRule type="aboveAverage" dxfId="147" priority="197" aboveAverage="0"/>
    <cfRule type="cellIs" dxfId="146" priority="199" operator="greaterThan">
      <formula>"J&amp;25"</formula>
    </cfRule>
    <cfRule type="aboveAverage" dxfId="145" priority="204" aboveAverage="0"/>
    <cfRule type="containsText" dxfId="144" priority="203" operator="containsText" text="Inexequível">
      <formula>NOT(ISERROR(SEARCH("Inexequível",N33)))</formula>
    </cfRule>
    <cfRule type="containsText" dxfId="143" priority="202" operator="containsText" text="Válido">
      <formula>NOT(ISERROR(SEARCH("Válido",N33)))</formula>
    </cfRule>
  </conditionalFormatting>
  <conditionalFormatting sqref="N37">
    <cfRule type="containsText" dxfId="142" priority="152" operator="containsText" text="Excessivamente elevado">
      <formula>NOT(ISERROR(SEARCH("Excessivamente elevado",N37)))</formula>
    </cfRule>
    <cfRule type="containsText" dxfId="141" priority="153" operator="containsText" text="Válido">
      <formula>NOT(ISERROR(SEARCH("Válido",N37)))</formula>
    </cfRule>
    <cfRule type="containsText" dxfId="140" priority="154" operator="containsText" text="Inexequível">
      <formula>NOT(ISERROR(SEARCH("Inexequível",N37)))</formula>
    </cfRule>
    <cfRule type="aboveAverage" dxfId="139" priority="155" aboveAverage="0"/>
    <cfRule type="cellIs" dxfId="138" priority="156" operator="lessThan">
      <formula>"K$25"</formula>
    </cfRule>
    <cfRule type="cellIs" dxfId="137" priority="157" operator="greaterThan">
      <formula>"J&amp;25"</formula>
    </cfRule>
    <cfRule type="cellIs" dxfId="136" priority="158" operator="greaterThan">
      <formula>"J$25"</formula>
    </cfRule>
    <cfRule type="containsText" dxfId="135" priority="159" operator="containsText" text="Excessivamente elevado">
      <formula>NOT(ISERROR(SEARCH("Excessivamente elevado",N37)))</formula>
    </cfRule>
    <cfRule type="containsText" dxfId="134" priority="160" operator="containsText" text="Válido">
      <formula>NOT(ISERROR(SEARCH("Válido",N37)))</formula>
    </cfRule>
    <cfRule type="containsText" dxfId="133" priority="161" operator="containsText" text="Inexequível">
      <formula>NOT(ISERROR(SEARCH("Inexequível",N37)))</formula>
    </cfRule>
    <cfRule type="aboveAverage" dxfId="132" priority="162" aboveAverage="0"/>
    <cfRule type="cellIs" dxfId="131" priority="149" operator="lessThan">
      <formula>"K$25"</formula>
    </cfRule>
    <cfRule type="cellIs" dxfId="130" priority="150" operator="greaterThan">
      <formula>"J&amp;25"</formula>
    </cfRule>
    <cfRule type="cellIs" dxfId="129" priority="151" operator="greaterThan">
      <formula>"J$25"</formula>
    </cfRule>
  </conditionalFormatting>
  <conditionalFormatting sqref="N37:N38">
    <cfRule type="containsText" dxfId="128" priority="168" operator="containsText" text="Inexequível">
      <formula>NOT(ISERROR(SEARCH("Inexequível",N37)))</formula>
    </cfRule>
    <cfRule type="cellIs" dxfId="127" priority="165" operator="greaterThan">
      <formula>"J$25"</formula>
    </cfRule>
    <cfRule type="containsText" dxfId="126" priority="166" operator="containsText" text="Excessivamente elevado">
      <formula>NOT(ISERROR(SEARCH("Excessivamente elevado",N37)))</formula>
    </cfRule>
    <cfRule type="containsText" dxfId="125" priority="167" operator="containsText" text="Válido">
      <formula>NOT(ISERROR(SEARCH("Válido",N37)))</formula>
    </cfRule>
    <cfRule type="cellIs" dxfId="124" priority="163" operator="lessThan">
      <formula>"K$25"</formula>
    </cfRule>
    <cfRule type="cellIs" dxfId="123" priority="164" operator="greaterThan">
      <formula>"J&amp;25"</formula>
    </cfRule>
  </conditionalFormatting>
  <conditionalFormatting sqref="N37:N40">
    <cfRule type="containsText" priority="127" operator="containsText" text="Excessivamente elevado">
      <formula>NOT(ISERROR(SEARCH("Excessivamente elevado",N37)))</formula>
    </cfRule>
  </conditionalFormatting>
  <conditionalFormatting sqref="N38">
    <cfRule type="containsText" dxfId="122" priority="180" operator="containsText" text="Excessivamente elevado">
      <formula>NOT(ISERROR(SEARCH("Excessivamente elevado",N38)))</formula>
    </cfRule>
    <cfRule type="containsText" dxfId="121" priority="181" operator="containsText" text="Válido">
      <formula>NOT(ISERROR(SEARCH("Válido",N38)))</formula>
    </cfRule>
    <cfRule type="containsText" dxfId="120" priority="182" operator="containsText" text="Inexequível">
      <formula>NOT(ISERROR(SEARCH("Inexequível",N38)))</formula>
    </cfRule>
    <cfRule type="aboveAverage" dxfId="119" priority="183" aboveAverage="0"/>
    <cfRule type="cellIs" dxfId="118" priority="184" operator="lessThan">
      <formula>"K$25"</formula>
    </cfRule>
    <cfRule type="cellIs" dxfId="117" priority="185" operator="greaterThan">
      <formula>"J&amp;25"</formula>
    </cfRule>
    <cfRule type="cellIs" dxfId="116" priority="186" operator="greaterThan">
      <formula>"J$25"</formula>
    </cfRule>
    <cfRule type="containsText" dxfId="115" priority="187" operator="containsText" text="Excessivamente elevado">
      <formula>NOT(ISERROR(SEARCH("Excessivamente elevado",N38)))</formula>
    </cfRule>
    <cfRule type="containsText" dxfId="114" priority="188" operator="containsText" text="Válido">
      <formula>NOT(ISERROR(SEARCH("Válido",N38)))</formula>
    </cfRule>
    <cfRule type="containsText" dxfId="113" priority="189" operator="containsText" text="Inexequível">
      <formula>NOT(ISERROR(SEARCH("Inexequível",N38)))</formula>
    </cfRule>
    <cfRule type="aboveAverage" dxfId="112" priority="176" aboveAverage="0"/>
    <cfRule type="cellIs" dxfId="111" priority="177" operator="lessThan">
      <formula>"K$25"</formula>
    </cfRule>
    <cfRule type="cellIs" dxfId="110" priority="178" operator="greaterThan">
      <formula>"J&amp;25"</formula>
    </cfRule>
    <cfRule type="cellIs" dxfId="109" priority="179" operator="greaterThan">
      <formula>"J$25"</formula>
    </cfRule>
  </conditionalFormatting>
  <conditionalFormatting sqref="N39:N40">
    <cfRule type="containsText" dxfId="108" priority="140" operator="containsText" text="Inexequível">
      <formula>NOT(ISERROR(SEARCH("Inexequível",N39)))</formula>
    </cfRule>
    <cfRule type="cellIs" dxfId="107" priority="144" operator="greaterThan">
      <formula>"J$25"</formula>
    </cfRule>
    <cfRule type="cellIs" dxfId="106" priority="143" operator="greaterThan">
      <formula>"J&amp;25"</formula>
    </cfRule>
    <cfRule type="cellIs" dxfId="105" priority="142" operator="lessThan">
      <formula>"K$25"</formula>
    </cfRule>
    <cfRule type="containsText" dxfId="104" priority="147" operator="containsText" text="Inexequível">
      <formula>NOT(ISERROR(SEARCH("Inexequível",N39)))</formula>
    </cfRule>
    <cfRule type="aboveAverage" dxfId="103" priority="141" aboveAverage="0"/>
    <cfRule type="containsText" dxfId="102" priority="145" operator="containsText" text="Excessivamente elevado">
      <formula>NOT(ISERROR(SEARCH("Excessivamente elevado",N39)))</formula>
    </cfRule>
    <cfRule type="cellIs" dxfId="101" priority="130" operator="greaterThan">
      <formula>"J$25"</formula>
    </cfRule>
    <cfRule type="containsText" dxfId="100" priority="139" operator="containsText" text="Válido">
      <formula>NOT(ISERROR(SEARCH("Válido",N39)))</formula>
    </cfRule>
    <cfRule type="containsText" dxfId="99" priority="138" operator="containsText" text="Excessivamente elevado">
      <formula>NOT(ISERROR(SEARCH("Excessivamente elevado",N39)))</formula>
    </cfRule>
    <cfRule type="cellIs" dxfId="98" priority="137" operator="greaterThan">
      <formula>"J$25"</formula>
    </cfRule>
    <cfRule type="cellIs" dxfId="97" priority="136" operator="greaterThan">
      <formula>"J&amp;25"</formula>
    </cfRule>
    <cfRule type="cellIs" dxfId="96" priority="135" operator="lessThan">
      <formula>"K$25"</formula>
    </cfRule>
    <cfRule type="aboveAverage" dxfId="95" priority="134" aboveAverage="0"/>
    <cfRule type="containsText" dxfId="94" priority="133" operator="containsText" text="Inexequível">
      <formula>NOT(ISERROR(SEARCH("Inexequível",N39)))</formula>
    </cfRule>
    <cfRule type="containsText" dxfId="93" priority="132" operator="containsText" text="Válido">
      <formula>NOT(ISERROR(SEARCH("Válido",N39)))</formula>
    </cfRule>
    <cfRule type="containsText" dxfId="92" priority="131" operator="containsText" text="Excessivamente elevado">
      <formula>NOT(ISERROR(SEARCH("Excessivamente elevado",N39)))</formula>
    </cfRule>
    <cfRule type="cellIs" dxfId="91" priority="129" operator="greaterThan">
      <formula>"J&amp;25"</formula>
    </cfRule>
    <cfRule type="cellIs" dxfId="90" priority="128" operator="lessThan">
      <formula>"K$25"</formula>
    </cfRule>
    <cfRule type="containsText" dxfId="89" priority="146" operator="containsText" text="Válido">
      <formula>NOT(ISERROR(SEARCH("Válido",N39)))</formula>
    </cfRule>
  </conditionalFormatting>
  <conditionalFormatting sqref="N44">
    <cfRule type="aboveAverage" dxfId="88" priority="120" aboveAverage="0"/>
    <cfRule type="containsText" dxfId="87" priority="119" operator="containsText" text="Inexequível">
      <formula>NOT(ISERROR(SEARCH("Inexequível",N44)))</formula>
    </cfRule>
    <cfRule type="containsText" dxfId="86" priority="117" operator="containsText" text="Excessivamente elevado">
      <formula>NOT(ISERROR(SEARCH("Excessivamente elevado",N44)))</formula>
    </cfRule>
    <cfRule type="cellIs" dxfId="85" priority="116" operator="greaterThan">
      <formula>"J$25"</formula>
    </cfRule>
    <cfRule type="cellIs" dxfId="84" priority="115" operator="greaterThan">
      <formula>"J&amp;25"</formula>
    </cfRule>
    <cfRule type="cellIs" dxfId="83" priority="114" operator="lessThan">
      <formula>"K$25"</formula>
    </cfRule>
    <cfRule type="containsText" dxfId="82" priority="118" operator="containsText" text="Válido">
      <formula>NOT(ISERROR(SEARCH("Válido",N44)))</formula>
    </cfRule>
    <cfRule type="aboveAverage" dxfId="81" priority="113" aboveAverage="0"/>
    <cfRule type="cellIs" dxfId="80" priority="123" operator="greaterThan">
      <formula>"J$25"</formula>
    </cfRule>
    <cfRule type="cellIs" dxfId="79" priority="122" operator="greaterThan">
      <formula>"J&amp;25"</formula>
    </cfRule>
    <cfRule type="cellIs" dxfId="78" priority="121" operator="lessThan">
      <formula>"K$25"</formula>
    </cfRule>
    <cfRule type="containsText" dxfId="77" priority="126" operator="containsText" text="Inexequível">
      <formula>NOT(ISERROR(SEARCH("Inexequível",N44)))</formula>
    </cfRule>
    <cfRule type="containsText" dxfId="76" priority="125" operator="containsText" text="Válido">
      <formula>NOT(ISERROR(SEARCH("Válido",N44)))</formula>
    </cfRule>
    <cfRule type="containsText" dxfId="75" priority="124" operator="containsText" text="Excessivamente elevado">
      <formula>NOT(ISERROR(SEARCH("Excessivamente elevado",N44)))</formula>
    </cfRule>
  </conditionalFormatting>
  <conditionalFormatting sqref="N44:N48">
    <cfRule type="cellIs" dxfId="74" priority="102" operator="greaterThan">
      <formula>"J$25"</formula>
    </cfRule>
    <cfRule type="cellIs" dxfId="73" priority="101" operator="greaterThan">
      <formula>"J&amp;25"</formula>
    </cfRule>
    <cfRule type="cellIs" dxfId="72" priority="100" operator="lessThan">
      <formula>"K$25"</formula>
    </cfRule>
    <cfRule type="containsText" priority="85" operator="containsText" text="Excessivamente elevado">
      <formula>NOT(ISERROR(SEARCH("Excessivamente elevado",N44)))</formula>
    </cfRule>
    <cfRule type="containsText" dxfId="71" priority="105" operator="containsText" text="Inexequível">
      <formula>NOT(ISERROR(SEARCH("Inexequível",N44)))</formula>
    </cfRule>
    <cfRule type="containsText" dxfId="70" priority="104" operator="containsText" text="Válido">
      <formula>NOT(ISERROR(SEARCH("Válido",N44)))</formula>
    </cfRule>
    <cfRule type="containsText" dxfId="69" priority="103" operator="containsText" text="Excessivamente elevado">
      <formula>NOT(ISERROR(SEARCH("Excessivamente elevado",N44)))</formula>
    </cfRule>
  </conditionalFormatting>
  <conditionalFormatting sqref="N45:N48">
    <cfRule type="cellIs" dxfId="68" priority="93" operator="lessThan">
      <formula>"K$25"</formula>
    </cfRule>
    <cfRule type="cellIs" dxfId="67" priority="95" operator="greaterThan">
      <formula>"J$25"</formula>
    </cfRule>
    <cfRule type="cellIs" dxfId="66" priority="94" operator="greaterThan">
      <formula>"J&amp;25"</formula>
    </cfRule>
    <cfRule type="cellIs" dxfId="65" priority="86" operator="lessThan">
      <formula>"K$25"</formula>
    </cfRule>
    <cfRule type="aboveAverage" dxfId="64" priority="92" aboveAverage="0"/>
    <cfRule type="containsText" dxfId="63" priority="91" operator="containsText" text="Inexequível">
      <formula>NOT(ISERROR(SEARCH("Inexequível",N45)))</formula>
    </cfRule>
    <cfRule type="containsText" dxfId="62" priority="97" operator="containsText" text="Válido">
      <formula>NOT(ISERROR(SEARCH("Válido",N45)))</formula>
    </cfRule>
    <cfRule type="aboveAverage" dxfId="61" priority="99" aboveAverage="0"/>
    <cfRule type="containsText" dxfId="60" priority="89" operator="containsText" text="Excessivamente elevado">
      <formula>NOT(ISERROR(SEARCH("Excessivamente elevado",N45)))</formula>
    </cfRule>
    <cfRule type="cellIs" dxfId="59" priority="88" operator="greaterThan">
      <formula>"J$25"</formula>
    </cfRule>
    <cfRule type="containsText" dxfId="58" priority="90" operator="containsText" text="Válido">
      <formula>NOT(ISERROR(SEARCH("Válido",N45)))</formula>
    </cfRule>
    <cfRule type="containsText" dxfId="57" priority="98" operator="containsText" text="Inexequível">
      <formula>NOT(ISERROR(SEARCH("Inexequível",N45)))</formula>
    </cfRule>
    <cfRule type="cellIs" dxfId="56" priority="87" operator="greaterThan">
      <formula>"J&amp;25"</formula>
    </cfRule>
    <cfRule type="containsText" dxfId="55" priority="96" operator="containsText" text="Excessivamente elevado">
      <formula>NOT(ISERROR(SEARCH("Excessivamente elevado",N45)))</formula>
    </cfRule>
  </conditionalFormatting>
  <conditionalFormatting sqref="N51:N52">
    <cfRule type="cellIs" dxfId="54" priority="23" operator="lessThan">
      <formula>"K$25"</formula>
    </cfRule>
    <cfRule type="aboveAverage" dxfId="53" priority="36" aboveAverage="0"/>
    <cfRule type="cellIs" dxfId="52" priority="32" operator="greaterThan">
      <formula>"J$25"</formula>
    </cfRule>
    <cfRule type="cellIs" dxfId="51" priority="24" operator="greaterThan">
      <formula>"J&amp;25"</formula>
    </cfRule>
    <cfRule type="cellIs" dxfId="50" priority="25" operator="greaterThan">
      <formula>"J$25"</formula>
    </cfRule>
    <cfRule type="containsText" dxfId="49" priority="26" operator="containsText" text="Excessivamente elevado">
      <formula>NOT(ISERROR(SEARCH("Excessivamente elevado",N51)))</formula>
    </cfRule>
    <cfRule type="containsText" dxfId="48" priority="27" operator="containsText" text="Válido">
      <formula>NOT(ISERROR(SEARCH("Válido",N51)))</formula>
    </cfRule>
    <cfRule type="aboveAverage" dxfId="47" priority="29" aboveAverage="0"/>
    <cfRule type="cellIs" dxfId="46" priority="30" operator="lessThan">
      <formula>"K$25"</formula>
    </cfRule>
    <cfRule type="cellIs" dxfId="45" priority="31" operator="greaterThan">
      <formula>"J&amp;25"</formula>
    </cfRule>
    <cfRule type="containsText" dxfId="44" priority="33" operator="containsText" text="Excessivamente elevado">
      <formula>NOT(ISERROR(SEARCH("Excessivamente elevado",N51)))</formula>
    </cfRule>
    <cfRule type="containsText" dxfId="43" priority="34" operator="containsText" text="Válido">
      <formula>NOT(ISERROR(SEARCH("Válido",N51)))</formula>
    </cfRule>
    <cfRule type="containsText" dxfId="42" priority="35" operator="containsText" text="Inexequível">
      <formula>NOT(ISERROR(SEARCH("Inexequível",N51)))</formula>
    </cfRule>
    <cfRule type="containsText" dxfId="41" priority="28" operator="containsText" text="Inexequível">
      <formula>NOT(ISERROR(SEARCH("Inexequível",N51)))</formula>
    </cfRule>
  </conditionalFormatting>
  <conditionalFormatting sqref="N51:N53">
    <cfRule type="cellIs" dxfId="40" priority="39" operator="greaterThan">
      <formula>"J$25"</formula>
    </cfRule>
    <cfRule type="cellIs" dxfId="39" priority="37" operator="lessThan">
      <formula>"K$25"</formula>
    </cfRule>
    <cfRule type="containsText" dxfId="38" priority="42" operator="containsText" text="Inexequível">
      <formula>NOT(ISERROR(SEARCH("Inexequível",N51)))</formula>
    </cfRule>
    <cfRule type="containsText" dxfId="37" priority="41" operator="containsText" text="Válido">
      <formula>NOT(ISERROR(SEARCH("Válido",N51)))</formula>
    </cfRule>
    <cfRule type="containsText" dxfId="36" priority="40" operator="containsText" text="Excessivamente elevado">
      <formula>NOT(ISERROR(SEARCH("Excessivamente elevado",N51)))</formula>
    </cfRule>
    <cfRule type="cellIs" dxfId="35" priority="38" operator="greaterThan">
      <formula>"J&amp;25"</formula>
    </cfRule>
  </conditionalFormatting>
  <conditionalFormatting sqref="N51:N54">
    <cfRule type="containsText" priority="1" operator="containsText" text="Excessivamente elevado">
      <formula>NOT(ISERROR(SEARCH("Excessivamente elevado",N51)))</formula>
    </cfRule>
  </conditionalFormatting>
  <conditionalFormatting sqref="N53">
    <cfRule type="cellIs" dxfId="34" priority="60" operator="greaterThan">
      <formula>"J$25"</formula>
    </cfRule>
    <cfRule type="cellIs" dxfId="33" priority="53" operator="greaterThan">
      <formula>"J$25"</formula>
    </cfRule>
    <cfRule type="aboveAverage" dxfId="32" priority="50" aboveAverage="0"/>
    <cfRule type="cellIs" dxfId="31" priority="52" operator="greaterThan">
      <formula>"J&amp;25"</formula>
    </cfRule>
    <cfRule type="containsText" dxfId="30" priority="63" operator="containsText" text="Inexequível">
      <formula>NOT(ISERROR(SEARCH("Inexequível",N53)))</formula>
    </cfRule>
    <cfRule type="containsText" dxfId="29" priority="54" operator="containsText" text="Excessivamente elevado">
      <formula>NOT(ISERROR(SEARCH("Excessivamente elevado",N53)))</formula>
    </cfRule>
    <cfRule type="aboveAverage" dxfId="28" priority="57" aboveAverage="0"/>
    <cfRule type="containsText" dxfId="27" priority="55" operator="containsText" text="Válido">
      <formula>NOT(ISERROR(SEARCH("Válido",N53)))</formula>
    </cfRule>
    <cfRule type="cellIs" dxfId="26" priority="51" operator="lessThan">
      <formula>"K$25"</formula>
    </cfRule>
    <cfRule type="containsText" dxfId="25" priority="61" operator="containsText" text="Excessivamente elevado">
      <formula>NOT(ISERROR(SEARCH("Excessivamente elevado",N53)))</formula>
    </cfRule>
    <cfRule type="containsText" dxfId="24" priority="56" operator="containsText" text="Inexequível">
      <formula>NOT(ISERROR(SEARCH("Inexequível",N53)))</formula>
    </cfRule>
    <cfRule type="cellIs" dxfId="23" priority="58" operator="lessThan">
      <formula>"K$25"</formula>
    </cfRule>
    <cfRule type="cellIs" dxfId="22" priority="59" operator="greaterThan">
      <formula>"J&amp;25"</formula>
    </cfRule>
    <cfRule type="containsText" dxfId="21" priority="62" operator="containsText" text="Válido">
      <formula>NOT(ISERROR(SEARCH("Válido",N53)))</formula>
    </cfRule>
  </conditionalFormatting>
  <conditionalFormatting sqref="N54">
    <cfRule type="containsText" dxfId="20" priority="6" operator="containsText" text="Válido">
      <formula>NOT(ISERROR(SEARCH("Válido",N54)))</formula>
    </cfRule>
    <cfRule type="containsText" dxfId="19" priority="7" operator="containsText" text="Inexequível">
      <formula>NOT(ISERROR(SEARCH("Inexequível",N54)))</formula>
    </cfRule>
    <cfRule type="aboveAverage" dxfId="18" priority="8" aboveAverage="0"/>
    <cfRule type="cellIs" dxfId="17" priority="9" operator="lessThan">
      <formula>"K$25"</formula>
    </cfRule>
    <cfRule type="cellIs" dxfId="16" priority="11" operator="greaterThan">
      <formula>"J$25"</formula>
    </cfRule>
    <cfRule type="cellIs" dxfId="15" priority="10" operator="greaterThan">
      <formula>"J&amp;25"</formula>
    </cfRule>
    <cfRule type="cellIs" dxfId="14" priority="2" operator="lessThan">
      <formula>"K$25"</formula>
    </cfRule>
    <cfRule type="cellIs" dxfId="13" priority="3" operator="greaterThan">
      <formula>"J&amp;25"</formula>
    </cfRule>
    <cfRule type="cellIs" dxfId="12" priority="4" operator="greaterThan">
      <formula>"J$25"</formula>
    </cfRule>
    <cfRule type="containsText" dxfId="11" priority="5" operator="containsText" text="Excessivamente elevado">
      <formula>NOT(ISERROR(SEARCH("Excessivamente elevado",N54)))</formula>
    </cfRule>
    <cfRule type="containsText" dxfId="10" priority="21" operator="containsText" text="Inexequível">
      <formula>NOT(ISERROR(SEARCH("Inexequível",N54)))</formula>
    </cfRule>
    <cfRule type="containsText" dxfId="9" priority="20" operator="containsText" text="Válido">
      <formula>NOT(ISERROR(SEARCH("Válido",N54)))</formula>
    </cfRule>
    <cfRule type="containsText" dxfId="8" priority="19" operator="containsText" text="Excessivamente elevado">
      <formula>NOT(ISERROR(SEARCH("Excessivamente elevado",N54)))</formula>
    </cfRule>
    <cfRule type="cellIs" dxfId="7" priority="18" operator="greaterThan">
      <formula>"J$25"</formula>
    </cfRule>
    <cfRule type="cellIs" dxfId="6" priority="17" operator="greaterThan">
      <formula>"J&amp;25"</formula>
    </cfRule>
    <cfRule type="cellIs" dxfId="5" priority="16" operator="lessThan">
      <formula>"K$25"</formula>
    </cfRule>
    <cfRule type="aboveAverage" dxfId="4" priority="15" aboveAverage="0"/>
    <cfRule type="containsText" dxfId="3" priority="14" operator="containsText" text="Inexequível">
      <formula>NOT(ISERROR(SEARCH("Inexequível",N54)))</formula>
    </cfRule>
    <cfRule type="containsText" dxfId="2" priority="13" operator="containsText" text="Válido">
      <formula>NOT(ISERROR(SEARCH("Válido",N54)))</formula>
    </cfRule>
    <cfRule type="containsText" dxfId="1" priority="12" operator="containsText" text="Excessivamente elevado">
      <formula>NOT(ISERROR(SEARCH("Excessivamente elevado",N54)))</formula>
    </cfRule>
  </conditionalFormatting>
  <conditionalFormatting sqref="P6:R6">
    <cfRule type="containsText" dxfId="0" priority="768" operator="containsText" text="Excessivamente elevado">
      <formula>NOT(ISERROR(SEARCH("Excessivamente elevado",P6)))</formula>
    </cfRule>
  </conditionalFormatting>
  <hyperlinks>
    <hyperlink ref="E38" r:id="rId1" xr:uid="{60BB4C48-9B7E-44A4-B2E4-3978B58640B0}"/>
    <hyperlink ref="E28" r:id="rId2" xr:uid="{ED0EEE61-12B1-4B03-B09A-2EA59BE97E7A}"/>
    <hyperlink ref="E30" r:id="rId3" xr:uid="{AFE468D6-E95A-4917-9AFD-A0B247A1566C}"/>
    <hyperlink ref="E37" r:id="rId4" xr:uid="{0B32F606-8006-4902-A834-935B190E679C}"/>
    <hyperlink ref="E36" r:id="rId5" xr:uid="{1DD61749-5CCA-4C74-B0B3-0DF6E8E35137}"/>
    <hyperlink ref="E41" r:id="rId6" display="https://www.lojadomecanico.com.br/produto/116326/32/250/Silicone-em-Gel-200g/153/?utm_source=googleshopping&amp;utm_campaign=xmlshopping&amp;utm_medium=cpc&amp;utm_content=116326&amp;gclid=Cj0KCQiA0oagBhDHARIsAI-Bbgc3zX0p59fpBHyivklXGzElCqiHyxbbCRjGv7XCm1lZO7CqWC52ZRMaAuTpEALw_wcB_x000a__x000a_ACESSO EM 03/03/2023" xr:uid="{A0DAF2C6-7845-482D-9BB3-62F6EAD09BFF}"/>
    <hyperlink ref="E53" r:id="rId7" display="https://www.lojadomecanico.com.br/produto/310260/32/378/Limpa-Pneus-5L/153/?utm_source=googleshopping&amp;utm_campaign=xmlshopping&amp;utm_medium=cpc&amp;utm_content=310260&amp;gclid=CjwKCAiAxvGfBhB-EiwAMPakqvbdkEbMaSWpl5UEEUwSviWaNrsPbLTDaeotXxxxJlQjZyH5myqtoBoCBnYQAvD_BwEACESSO%20EM%2027/02/2023_x000a_Acesso em 12/07/2023, às 17h:47" xr:uid="{5B9FFE2A-57E0-4465-965C-35B793726446}"/>
    <hyperlink ref="E58" r:id="rId8" display="https://dmgcarcare.com.br/produto/finisher-aromatizante-chiclete-1l/?utm_source=Google%20Shopping&amp;utm_campaign=DMG%20Car%20Care&amp;utm_medium=cpc&amp;utm_term=5914&amp;gclid=CjwKCAiAxvGfBhB-https://www.lojaitp.com/aromaticar-aromatizante-vanilla-1lt-cadillac/p?idsku=218&amp;gclid=Cj0KCQiA0oagBhDHARIsAI-BbgdXSgRdBUnwkHQsU3lSrhbtpu8KR0oNTu3Qhrq9Oh-6dpbzrUmdE5UaAsAwEALw_wcBACESSO%20EM%2003/03/2023_x000a__x000a_Acesso em 12/07/2023,   às 18h14_x000a_" xr:uid="{3B15A3C8-BFB2-46D1-8456-A7D7132A5DFC}"/>
  </hyperlinks>
  <pageMargins left="0.511811024" right="0.511811024" top="0.78740157499999996" bottom="0.78740157499999996" header="0.31496062000000002" footer="0.31496062000000002"/>
  <pageSetup paperSize="9" orientation="portrait" r:id="rId9"/>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10">
    <tabColor rgb="FF00B0F0"/>
  </sheetPr>
  <dimension ref="A1:I6"/>
  <sheetViews>
    <sheetView showGridLines="0" workbookViewId="0">
      <pane ySplit="2" topLeftCell="A3" activePane="bottomLeft" state="frozen"/>
      <selection pane="bottomLeft" sqref="A1:H1"/>
    </sheetView>
  </sheetViews>
  <sheetFormatPr defaultRowHeight="15" x14ac:dyDescent="0.25"/>
  <cols>
    <col min="3" max="3" width="44.28515625" customWidth="1"/>
    <col min="6" max="6" width="10" bestFit="1" customWidth="1"/>
    <col min="7" max="7" width="13.28515625" bestFit="1" customWidth="1"/>
    <col min="8" max="8" width="29" customWidth="1"/>
    <col min="9" max="9" width="255.7109375" hidden="1" customWidth="1"/>
  </cols>
  <sheetData>
    <row r="1" spans="1:9" ht="41.25" customHeight="1" x14ac:dyDescent="0.25">
      <c r="A1" s="1154" t="s">
        <v>425</v>
      </c>
      <c r="B1" s="1155"/>
      <c r="C1" s="1155"/>
      <c r="D1" s="1155"/>
      <c r="E1" s="1155"/>
      <c r="F1" s="1155"/>
      <c r="G1" s="1155"/>
      <c r="H1" s="1155"/>
    </row>
    <row r="2" spans="1:9" s="6" customFormat="1" ht="30" x14ac:dyDescent="0.25">
      <c r="A2" s="9" t="s">
        <v>57</v>
      </c>
      <c r="B2" s="9" t="s">
        <v>426</v>
      </c>
      <c r="C2" s="11" t="s">
        <v>427</v>
      </c>
      <c r="D2" s="10" t="s">
        <v>428</v>
      </c>
      <c r="E2" s="10" t="s">
        <v>429</v>
      </c>
      <c r="F2" s="12" t="s">
        <v>65</v>
      </c>
      <c r="G2" s="12" t="s">
        <v>430</v>
      </c>
      <c r="H2" s="9" t="s">
        <v>431</v>
      </c>
      <c r="I2" s="2" t="s">
        <v>432</v>
      </c>
    </row>
    <row r="3" spans="1:9" ht="135" x14ac:dyDescent="0.25">
      <c r="A3" s="8">
        <v>122</v>
      </c>
      <c r="B3" s="7">
        <v>4016</v>
      </c>
      <c r="C3" s="21" t="s">
        <v>433</v>
      </c>
      <c r="D3" s="18" t="s">
        <v>434</v>
      </c>
      <c r="E3" s="5">
        <v>20</v>
      </c>
      <c r="F3" s="16">
        <v>27.49</v>
      </c>
      <c r="G3" s="14">
        <f>F3*E3</f>
        <v>549.79999999999995</v>
      </c>
      <c r="H3" s="4"/>
      <c r="I3" s="3"/>
    </row>
    <row r="4" spans="1:9" ht="120" x14ac:dyDescent="0.25">
      <c r="A4" s="8">
        <v>123</v>
      </c>
      <c r="B4" s="7"/>
      <c r="C4" s="21" t="s">
        <v>435</v>
      </c>
      <c r="D4" s="18" t="s">
        <v>436</v>
      </c>
      <c r="E4" s="1">
        <v>1</v>
      </c>
      <c r="F4" s="16">
        <v>194.93</v>
      </c>
      <c r="G4" s="15">
        <f>F4*E4</f>
        <v>194.93</v>
      </c>
      <c r="H4" s="19"/>
      <c r="I4" s="3" t="s">
        <v>437</v>
      </c>
    </row>
    <row r="5" spans="1:9" ht="105" x14ac:dyDescent="0.25">
      <c r="A5" s="8">
        <v>124</v>
      </c>
      <c r="B5" s="7"/>
      <c r="C5" s="21" t="s">
        <v>438</v>
      </c>
      <c r="D5" s="18" t="s">
        <v>439</v>
      </c>
      <c r="E5" s="1">
        <v>2</v>
      </c>
      <c r="F5" s="16">
        <v>116.59</v>
      </c>
      <c r="G5" s="15">
        <f>F5*E5</f>
        <v>233.18</v>
      </c>
      <c r="H5" s="19"/>
      <c r="I5" s="3" t="s">
        <v>440</v>
      </c>
    </row>
    <row r="6" spans="1:9" x14ac:dyDescent="0.25">
      <c r="C6" s="1156" t="s">
        <v>441</v>
      </c>
      <c r="D6" s="1156"/>
      <c r="E6" s="1156"/>
      <c r="F6" s="1156"/>
      <c r="G6" s="17">
        <f>SUM(G3:G5)</f>
        <v>977.91000000000008</v>
      </c>
    </row>
  </sheetData>
  <mergeCells count="2">
    <mergeCell ref="A1:H1"/>
    <mergeCell ref="C6:F6"/>
  </mergeCells>
  <hyperlinks>
    <hyperlink ref="I4" r:id="rId1" xr:uid="{00000000-0004-0000-0600-000000000000}"/>
  </hyperlinks>
  <pageMargins left="0.511811024" right="0.511811024" top="0.78740157499999996" bottom="0.78740157499999996" header="0.31496062000000002" footer="0.31496062000000002"/>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11">
    <tabColor theme="8" tint="-0.249977111117893"/>
    <pageSetUpPr fitToPage="1"/>
  </sheetPr>
  <dimension ref="A1:N18"/>
  <sheetViews>
    <sheetView workbookViewId="0">
      <pane ySplit="2" topLeftCell="A3" activePane="bottomLeft" state="frozen"/>
      <selection pane="bottomLeft" activeCell="A6" sqref="A6"/>
    </sheetView>
  </sheetViews>
  <sheetFormatPr defaultRowHeight="15" x14ac:dyDescent="0.25"/>
  <cols>
    <col min="1" max="1" width="12.7109375" style="23" customWidth="1"/>
    <col min="2" max="2" width="17.28515625" style="24" customWidth="1"/>
    <col min="3" max="3" width="20.140625" style="24" customWidth="1"/>
    <col min="4" max="4" width="18.42578125" customWidth="1"/>
  </cols>
  <sheetData>
    <row r="1" spans="1:14" x14ac:dyDescent="0.25">
      <c r="A1"/>
      <c r="B1"/>
      <c r="C1"/>
    </row>
    <row r="2" spans="1:14" x14ac:dyDescent="0.25">
      <c r="A2"/>
      <c r="B2" s="40" t="s">
        <v>442</v>
      </c>
      <c r="C2" s="40"/>
      <c r="D2" s="37"/>
    </row>
    <row r="3" spans="1:14" x14ac:dyDescent="0.25">
      <c r="B3" s="26" t="s">
        <v>443</v>
      </c>
      <c r="C3" s="26" t="s">
        <v>444</v>
      </c>
      <c r="D3" s="38"/>
    </row>
    <row r="4" spans="1:14" ht="15.75" thickBot="1" x14ac:dyDescent="0.3">
      <c r="B4" s="22" t="s">
        <v>445</v>
      </c>
      <c r="C4" s="656">
        <f>'LOTE 1 '!Q71</f>
        <v>10266.459999999999</v>
      </c>
      <c r="D4" s="38"/>
    </row>
    <row r="5" spans="1:14" x14ac:dyDescent="0.25">
      <c r="B5" s="22" t="s">
        <v>446</v>
      </c>
      <c r="C5" s="657">
        <f>'LOTE 2 '!Q96</f>
        <v>17886.7</v>
      </c>
      <c r="D5" s="38"/>
    </row>
    <row r="6" spans="1:14" x14ac:dyDescent="0.25">
      <c r="B6" s="22" t="s">
        <v>447</v>
      </c>
      <c r="C6" s="657">
        <f>'LOTE 3'!Q68</f>
        <v>11352.48</v>
      </c>
      <c r="D6" s="38"/>
    </row>
    <row r="7" spans="1:14" x14ac:dyDescent="0.25">
      <c r="B7" s="22" t="s">
        <v>448</v>
      </c>
      <c r="C7" s="657">
        <f>'LOTE 4 '!Q97</f>
        <v>7041.68</v>
      </c>
      <c r="D7" s="38"/>
    </row>
    <row r="8" spans="1:14" x14ac:dyDescent="0.25">
      <c r="B8" s="22" t="s">
        <v>449</v>
      </c>
      <c r="C8" s="657">
        <f>'LOTE 5 '!Q35</f>
        <v>3758.6800000000003</v>
      </c>
      <c r="D8" s="38"/>
    </row>
    <row r="9" spans="1:14" x14ac:dyDescent="0.25">
      <c r="B9" s="22" t="s">
        <v>450</v>
      </c>
      <c r="C9" s="657">
        <f>'LOTE 6 '!Q57</f>
        <v>5049.96</v>
      </c>
      <c r="D9" s="38"/>
    </row>
    <row r="10" spans="1:14" x14ac:dyDescent="0.25">
      <c r="B10" s="22" t="s">
        <v>451</v>
      </c>
      <c r="C10" s="657">
        <f>'LOTE 7'!Q59</f>
        <v>5105.8999999999996</v>
      </c>
      <c r="D10" s="38"/>
    </row>
    <row r="11" spans="1:14" ht="23.45" customHeight="1" x14ac:dyDescent="0.25">
      <c r="B11" s="41" t="s">
        <v>452</v>
      </c>
      <c r="C11" s="658">
        <f>SUM(C4:C10)</f>
        <v>60461.86</v>
      </c>
      <c r="D11" s="39"/>
    </row>
    <row r="12" spans="1:14" ht="18.600000000000001" customHeight="1" x14ac:dyDescent="0.25"/>
    <row r="13" spans="1:14" ht="16.899999999999999" customHeight="1" x14ac:dyDescent="0.25"/>
    <row r="14" spans="1:14" ht="123.6" customHeight="1" x14ac:dyDescent="0.25">
      <c r="A14" s="1157" t="s">
        <v>688</v>
      </c>
      <c r="B14" s="1158"/>
      <c r="C14" s="1158"/>
      <c r="D14" s="1158"/>
      <c r="E14" s="1158"/>
      <c r="F14" s="1158"/>
      <c r="G14" s="1158"/>
      <c r="H14" s="1158"/>
      <c r="I14" s="1158"/>
      <c r="J14" s="1158"/>
      <c r="K14" s="1158"/>
      <c r="L14" s="1158"/>
      <c r="M14" s="1158"/>
      <c r="N14" s="1159"/>
    </row>
    <row r="16" spans="1:14" x14ac:dyDescent="0.25">
      <c r="D16" s="1160"/>
      <c r="E16" s="1160"/>
      <c r="F16" s="1160"/>
    </row>
    <row r="17" spans="4:7" x14ac:dyDescent="0.25">
      <c r="D17" s="1160"/>
      <c r="E17" s="1160"/>
      <c r="F17" s="1160"/>
    </row>
    <row r="18" spans="4:7" ht="27" customHeight="1" x14ac:dyDescent="0.25">
      <c r="D18" s="1161"/>
      <c r="E18" s="1161"/>
      <c r="F18" s="1161"/>
      <c r="G18" s="42"/>
    </row>
  </sheetData>
  <mergeCells count="4">
    <mergeCell ref="A14:N14"/>
    <mergeCell ref="D16:F16"/>
    <mergeCell ref="D17:F17"/>
    <mergeCell ref="D18:F18"/>
  </mergeCells>
  <phoneticPr fontId="4" type="noConversion"/>
  <pageMargins left="0.51181102362204722" right="0.51181102362204722" top="0.78740157480314965" bottom="0.78740157480314965" header="0.31496062992125984" footer="0.31496062992125984"/>
  <pageSetup paperSize="9" scale="8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674b5d5-5d7b-4936-a314-ab804280fe7e" xsi:nil="true"/>
    <lcf76f155ced4ddcb4097134ff3c332f xmlns="d24f8861-b641-4a7d-8939-db33b24aee5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46B65A122B1EA4396ED60EA1B858177" ma:contentTypeVersion="13" ma:contentTypeDescription="Crie um novo documento." ma:contentTypeScope="" ma:versionID="fa6a8242256222432d52a3f996d5d922">
  <xsd:schema xmlns:xsd="http://www.w3.org/2001/XMLSchema" xmlns:xs="http://www.w3.org/2001/XMLSchema" xmlns:p="http://schemas.microsoft.com/office/2006/metadata/properties" xmlns:ns2="d24f8861-b641-4a7d-8939-db33b24aee54" xmlns:ns3="7674b5d5-5d7b-4936-a314-ab804280fe7e" targetNamespace="http://schemas.microsoft.com/office/2006/metadata/properties" ma:root="true" ma:fieldsID="05b5541fdf3a66954176f49ba734a941" ns2:_="" ns3:_="">
    <xsd:import namespace="d24f8861-b641-4a7d-8939-db33b24aee54"/>
    <xsd:import namespace="7674b5d5-5d7b-4936-a314-ab804280fe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4f8861-b641-4a7d-8939-db33b24aee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Marcações de imagem" ma:readOnly="false" ma:fieldId="{5cf76f15-5ced-4ddc-b409-7134ff3c332f}" ma:taxonomyMulti="true" ma:sspId="dd4dd65b-f0b8-446f-8cb2-deb2546489d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74b5d5-5d7b-4936-a314-ab804280fe7e"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079c072-4018-48ce-a4c6-b76fd88df61c}" ma:internalName="TaxCatchAll" ma:showField="CatchAllData" ma:web="7674b5d5-5d7b-4936-a314-ab804280fe7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5DFE1F-081A-413B-A4B7-33A52117BAAB}">
  <ds:schemaRefs>
    <ds:schemaRef ds:uri="http://schemas.microsoft.com/office/2006/metadata/properties"/>
    <ds:schemaRef ds:uri="http://schemas.microsoft.com/office/infopath/2007/PartnerControls"/>
    <ds:schemaRef ds:uri="7674b5d5-5d7b-4936-a314-ab804280fe7e"/>
    <ds:schemaRef ds:uri="d24f8861-b641-4a7d-8939-db33b24aee54"/>
  </ds:schemaRefs>
</ds:datastoreItem>
</file>

<file path=customXml/itemProps2.xml><?xml version="1.0" encoding="utf-8"?>
<ds:datastoreItem xmlns:ds="http://schemas.openxmlformats.org/officeDocument/2006/customXml" ds:itemID="{B264410E-408F-4D15-B886-B6358C860397}">
  <ds:schemaRefs>
    <ds:schemaRef ds:uri="http://schemas.microsoft.com/sharepoint/v3/contenttype/forms"/>
  </ds:schemaRefs>
</ds:datastoreItem>
</file>

<file path=customXml/itemProps3.xml><?xml version="1.0" encoding="utf-8"?>
<ds:datastoreItem xmlns:ds="http://schemas.openxmlformats.org/officeDocument/2006/customXml" ds:itemID="{FDC9EF72-B1BC-42D6-831A-A4D8122C50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4f8861-b641-4a7d-8939-db33b24aee54"/>
    <ds:schemaRef ds:uri="7674b5d5-5d7b-4936-a314-ab804280fe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LOTE 1 </vt:lpstr>
      <vt:lpstr>LOTE 2 </vt:lpstr>
      <vt:lpstr>LOTE 3</vt:lpstr>
      <vt:lpstr>LOTE 4 </vt:lpstr>
      <vt:lpstr>LOTE 5 </vt:lpstr>
      <vt:lpstr>LOTE 6 </vt:lpstr>
      <vt:lpstr>LOTE 7</vt:lpstr>
      <vt:lpstr>GRUPO - 19</vt:lpstr>
      <vt:lpstr>TOTAL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Dhyonatas Lopes de Macedo</dc:creator>
  <cp:keywords/>
  <dc:description/>
  <cp:lastModifiedBy>Gabriele Feliciano Pires</cp:lastModifiedBy>
  <cp:revision/>
  <cp:lastPrinted>2023-07-14T15:38:52Z</cp:lastPrinted>
  <dcterms:created xsi:type="dcterms:W3CDTF">2020-01-27T17:52:42Z</dcterms:created>
  <dcterms:modified xsi:type="dcterms:W3CDTF">2023-08-21T17:36:39Z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0x010100B46B65A122B1EA4396ED60EA1B858177</vt:lpwstr>
  </property>
  <property fmtid="{D5CDD505-2E9C-101B-9397-08002B2CF9AE}" pid="3" name="MediaServiceImageTags">
    <vt:lpwstr/>
  </property>
</Properties>
</file>