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elhojf.sharepoint.com/sites/2023-ContrataesdeSoluesdeTI/Documentos Compartilhados/Portal - serviço de desenvolvimento/Mapa de preço/"/>
    </mc:Choice>
  </mc:AlternateContent>
  <xr:revisionPtr revIDLastSave="181" documentId="13_ncr:1_{E02EBF91-C306-4F88-8F3F-29C2B5A97A4D}" xr6:coauthVersionLast="47" xr6:coauthVersionMax="47" xr10:uidLastSave="{B9B5DAE6-DA67-45E1-8C43-064E5B9A7FCA}"/>
  <bookViews>
    <workbookView xWindow="-120" yWindow="-120" windowWidth="29040" windowHeight="15840" xr2:uid="{9968F797-1B9B-4AB8-91DD-922815A3F4C4}"/>
  </bookViews>
  <sheets>
    <sheet name="Mapa Preço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2" l="1"/>
  <c r="L31" i="2" s="1"/>
  <c r="J31" i="2"/>
  <c r="I31" i="2"/>
  <c r="H31" i="2"/>
  <c r="G31" i="2"/>
  <c r="H30" i="2"/>
  <c r="I30" i="2" s="1"/>
  <c r="G30" i="2"/>
  <c r="J29" i="2"/>
  <c r="K29" i="2" s="1"/>
  <c r="L29" i="2" s="1"/>
  <c r="G29" i="2"/>
  <c r="H29" i="2" s="1"/>
  <c r="I29" i="2" s="1"/>
  <c r="M28" i="2"/>
  <c r="O28" i="2" s="1"/>
  <c r="K28" i="2"/>
  <c r="L28" i="2" s="1"/>
  <c r="J28" i="2"/>
  <c r="G28" i="2"/>
  <c r="H28" i="2" s="1"/>
  <c r="I28" i="2" s="1"/>
  <c r="J26" i="2"/>
  <c r="K26" i="2" s="1"/>
  <c r="L26" i="2" s="1"/>
  <c r="H26" i="2"/>
  <c r="I26" i="2" s="1"/>
  <c r="G26" i="2"/>
  <c r="H25" i="2"/>
  <c r="I25" i="2" s="1"/>
  <c r="G25" i="2"/>
  <c r="J24" i="2"/>
  <c r="K24" i="2" s="1"/>
  <c r="L24" i="2" s="1"/>
  <c r="G24" i="2"/>
  <c r="H24" i="2" s="1"/>
  <c r="I24" i="2" s="1"/>
  <c r="O23" i="2"/>
  <c r="M23" i="2"/>
  <c r="N23" i="2" s="1"/>
  <c r="J23" i="2"/>
  <c r="K23" i="2" s="1"/>
  <c r="L23" i="2" s="1"/>
  <c r="G23" i="2"/>
  <c r="H23" i="2" s="1"/>
  <c r="I23" i="2" s="1"/>
  <c r="J21" i="2"/>
  <c r="K21" i="2" s="1"/>
  <c r="L21" i="2" s="1"/>
  <c r="G21" i="2"/>
  <c r="H21" i="2" s="1"/>
  <c r="I21" i="2" s="1"/>
  <c r="K20" i="2"/>
  <c r="L20" i="2" s="1"/>
  <c r="J20" i="2"/>
  <c r="H20" i="2"/>
  <c r="I20" i="2" s="1"/>
  <c r="G20" i="2"/>
  <c r="G19" i="2"/>
  <c r="H19" i="2" s="1"/>
  <c r="I19" i="2" s="1"/>
  <c r="M18" i="2"/>
  <c r="O18" i="2" s="1"/>
  <c r="K18" i="2"/>
  <c r="L18" i="2" s="1"/>
  <c r="J18" i="2"/>
  <c r="G18" i="2"/>
  <c r="H18" i="2" s="1"/>
  <c r="I18" i="2" s="1"/>
  <c r="J16" i="2"/>
  <c r="K16" i="2" s="1"/>
  <c r="L16" i="2" s="1"/>
  <c r="G16" i="2"/>
  <c r="H16" i="2" s="1"/>
  <c r="I16" i="2" s="1"/>
  <c r="K15" i="2"/>
  <c r="L15" i="2" s="1"/>
  <c r="J15" i="2"/>
  <c r="G15" i="2"/>
  <c r="H15" i="2" s="1"/>
  <c r="I15" i="2" s="1"/>
  <c r="H14" i="2"/>
  <c r="I14" i="2" s="1"/>
  <c r="G14" i="2"/>
  <c r="O13" i="2"/>
  <c r="M13" i="2"/>
  <c r="N13" i="2" s="1"/>
  <c r="J13" i="2"/>
  <c r="K13" i="2" s="1"/>
  <c r="L13" i="2" s="1"/>
  <c r="G13" i="2"/>
  <c r="H13" i="2" s="1"/>
  <c r="I13" i="2" s="1"/>
  <c r="J11" i="2"/>
  <c r="K11" i="2" s="1"/>
  <c r="L11" i="2" s="1"/>
  <c r="G11" i="2"/>
  <c r="H11" i="2" s="1"/>
  <c r="I11" i="2" s="1"/>
  <c r="K10" i="2"/>
  <c r="L10" i="2" s="1"/>
  <c r="J10" i="2"/>
  <c r="H10" i="2"/>
  <c r="I10" i="2" s="1"/>
  <c r="G10" i="2"/>
  <c r="H9" i="2"/>
  <c r="I9" i="2" s="1"/>
  <c r="G9" i="2"/>
  <c r="M8" i="2"/>
  <c r="N8" i="2" s="1"/>
  <c r="H8" i="2"/>
  <c r="I8" i="2" s="1"/>
  <c r="G8" i="2"/>
  <c r="J6" i="2"/>
  <c r="K6" i="2" s="1"/>
  <c r="L6" i="2" s="1"/>
  <c r="G6" i="2"/>
  <c r="H6" i="2" s="1"/>
  <c r="I6" i="2" s="1"/>
  <c r="J5" i="2"/>
  <c r="K5" i="2" s="1"/>
  <c r="L5" i="2" s="1"/>
  <c r="H5" i="2"/>
  <c r="I5" i="2" s="1"/>
  <c r="G5" i="2"/>
  <c r="G4" i="2"/>
  <c r="H4" i="2" s="1"/>
  <c r="I4" i="2" s="1"/>
  <c r="N3" i="2"/>
  <c r="M3" i="2"/>
  <c r="O3" i="2" s="1"/>
  <c r="G3" i="2"/>
  <c r="H3" i="2" s="1"/>
  <c r="I3" i="2" s="1"/>
  <c r="O8" i="2" l="1"/>
  <c r="O32" i="2" s="1"/>
  <c r="N18" i="2"/>
  <c r="N28" i="2"/>
</calcChain>
</file>

<file path=xl/sharedStrings.xml><?xml version="1.0" encoding="utf-8"?>
<sst xmlns="http://schemas.openxmlformats.org/spreadsheetml/2006/main" count="86" uniqueCount="30">
  <si>
    <t>Item</t>
  </si>
  <si>
    <t>Descrição</t>
  </si>
  <si>
    <t>Empresa</t>
  </si>
  <si>
    <t>Qtd</t>
  </si>
  <si>
    <t>Valor Unitário</t>
  </si>
  <si>
    <t>Média demais valores</t>
  </si>
  <si>
    <t>Percentual</t>
  </si>
  <si>
    <t>Filtro 1: excessivos</t>
  </si>
  <si>
    <t>Média preços válidos</t>
  </si>
  <si>
    <t>Percentual preços válidos</t>
  </si>
  <si>
    <t>Filtro 2: inexequíveis</t>
  </si>
  <si>
    <t>Preço unitário médio válido</t>
  </si>
  <si>
    <t>Método a empregar</t>
  </si>
  <si>
    <t>Preço final (média x qtd)</t>
  </si>
  <si>
    <t>1.1</t>
  </si>
  <si>
    <t>Portal Internet</t>
  </si>
  <si>
    <t>Vertigo</t>
  </si>
  <si>
    <t>Hepta</t>
  </si>
  <si>
    <t>Tecnisys</t>
  </si>
  <si>
    <t>Tridia</t>
  </si>
  <si>
    <t>1.2</t>
  </si>
  <si>
    <t>Portal Intranet</t>
  </si>
  <si>
    <t>2.1</t>
  </si>
  <si>
    <t>Capacitação publicadores</t>
  </si>
  <si>
    <t>2.2</t>
  </si>
  <si>
    <t>Capacitação equipe técnica</t>
  </si>
  <si>
    <t>3.1</t>
  </si>
  <si>
    <t>Manutenção portal internet</t>
  </si>
  <si>
    <t>3.2</t>
  </si>
  <si>
    <t>Manutenção portal intranet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</si>
</sst>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mediumGray">
        <bgColor theme="0" tint="-4.9989318521683403E-2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43" fontId="3" fillId="0" borderId="9" xfId="1" applyFont="1" applyBorder="1"/>
    <xf numFmtId="9" fontId="3" fillId="0" borderId="9" xfId="2" applyFont="1" applyBorder="1" applyAlignment="1">
      <alignment horizontal="center"/>
    </xf>
    <xf numFmtId="43" fontId="3" fillId="0" borderId="9" xfId="1" applyFont="1" applyBorder="1" applyAlignment="1">
      <alignment horizontal="left"/>
    </xf>
    <xf numFmtId="43" fontId="0" fillId="0" borderId="0" xfId="1" applyFo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43" fontId="3" fillId="0" borderId="13" xfId="1" applyFont="1" applyBorder="1"/>
    <xf numFmtId="9" fontId="3" fillId="0" borderId="13" xfId="2" applyFont="1" applyBorder="1" applyAlignment="1">
      <alignment horizontal="center"/>
    </xf>
    <xf numFmtId="43" fontId="3" fillId="0" borderId="13" xfId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43" fontId="3" fillId="0" borderId="18" xfId="1" applyFont="1" applyBorder="1"/>
    <xf numFmtId="9" fontId="3" fillId="0" borderId="18" xfId="2" applyFont="1" applyBorder="1" applyAlignment="1">
      <alignment horizontal="center"/>
    </xf>
    <xf numFmtId="43" fontId="3" fillId="0" borderId="18" xfId="1" applyFont="1" applyBorder="1" applyAlignment="1">
      <alignment horizontal="left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4" xfId="0" applyFont="1" applyFill="1" applyBorder="1"/>
    <xf numFmtId="0" fontId="3" fillId="3" borderId="14" xfId="0" applyFont="1" applyFill="1" applyBorder="1" applyAlignment="1">
      <alignment horizontal="center"/>
    </xf>
    <xf numFmtId="43" fontId="3" fillId="3" borderId="14" xfId="1" applyFont="1" applyFill="1" applyBorder="1"/>
    <xf numFmtId="9" fontId="3" fillId="3" borderId="14" xfId="2" applyFont="1" applyFill="1" applyBorder="1" applyAlignment="1">
      <alignment horizontal="center"/>
    </xf>
    <xf numFmtId="43" fontId="3" fillId="3" borderId="14" xfId="1" applyFont="1" applyFill="1" applyBorder="1" applyAlignment="1">
      <alignment horizontal="left"/>
    </xf>
    <xf numFmtId="43" fontId="3" fillId="3" borderId="14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2" fillId="3" borderId="24" xfId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/>
    <xf numFmtId="0" fontId="3" fillId="3" borderId="27" xfId="0" applyFont="1" applyFill="1" applyBorder="1" applyAlignment="1">
      <alignment horizontal="center"/>
    </xf>
    <xf numFmtId="43" fontId="3" fillId="3" borderId="27" xfId="1" applyFont="1" applyFill="1" applyBorder="1"/>
    <xf numFmtId="9" fontId="3" fillId="3" borderId="27" xfId="2" applyFont="1" applyFill="1" applyBorder="1" applyAlignment="1">
      <alignment horizontal="center"/>
    </xf>
    <xf numFmtId="43" fontId="3" fillId="3" borderId="27" xfId="1" applyFont="1" applyFill="1" applyBorder="1" applyAlignment="1">
      <alignment horizontal="left"/>
    </xf>
    <xf numFmtId="43" fontId="3" fillId="3" borderId="27" xfId="1" applyFont="1" applyFill="1" applyBorder="1" applyAlignment="1">
      <alignment horizontal="center" vertical="center"/>
    </xf>
    <xf numFmtId="43" fontId="3" fillId="3" borderId="28" xfId="1" applyFont="1" applyFill="1" applyBorder="1" applyAlignment="1">
      <alignment horizontal="center" vertical="center"/>
    </xf>
    <xf numFmtId="43" fontId="2" fillId="3" borderId="29" xfId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/>
    <xf numFmtId="0" fontId="3" fillId="0" borderId="32" xfId="0" applyFont="1" applyBorder="1" applyAlignment="1">
      <alignment horizontal="center"/>
    </xf>
    <xf numFmtId="43" fontId="3" fillId="0" borderId="32" xfId="1" applyFont="1" applyBorder="1"/>
    <xf numFmtId="9" fontId="3" fillId="0" borderId="32" xfId="2" applyFont="1" applyBorder="1" applyAlignment="1">
      <alignment horizontal="center"/>
    </xf>
    <xf numFmtId="43" fontId="3" fillId="0" borderId="32" xfId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43" fontId="2" fillId="4" borderId="1" xfId="0" applyNumberFormat="1" applyFont="1" applyFill="1" applyBorder="1"/>
    <xf numFmtId="43" fontId="3" fillId="0" borderId="9" xfId="1" applyFont="1" applyBorder="1" applyAlignment="1">
      <alignment horizontal="center" vertical="center"/>
    </xf>
    <xf numFmtId="43" fontId="3" fillId="0" borderId="13" xfId="1" applyFont="1" applyBorder="1" applyAlignment="1">
      <alignment horizontal="center" vertical="center"/>
    </xf>
    <xf numFmtId="43" fontId="3" fillId="0" borderId="18" xfId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14" xfId="1" applyFont="1" applyBorder="1" applyAlignment="1">
      <alignment horizontal="center" vertical="center"/>
    </xf>
    <xf numFmtId="43" fontId="3" fillId="0" borderId="19" xfId="1" applyFont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5" xfId="1" applyFont="1" applyBorder="1" applyAlignment="1">
      <alignment horizontal="center" vertical="center"/>
    </xf>
    <xf numFmtId="43" fontId="2" fillId="0" borderId="20" xfId="1" applyFont="1" applyBorder="1" applyAlignment="1">
      <alignment horizontal="center" vertical="center"/>
    </xf>
    <xf numFmtId="43" fontId="3" fillId="0" borderId="32" xfId="1" applyFont="1" applyBorder="1" applyAlignment="1">
      <alignment horizontal="center" vertical="center"/>
    </xf>
    <xf numFmtId="43" fontId="2" fillId="0" borderId="33" xfId="1" applyFon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40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mediumGray">
          <bgColor rgb="FFC0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 patternType="mediumGray">
          <bgColor rgb="FFC00000"/>
        </patternFill>
      </fill>
    </dxf>
    <dxf>
      <fill>
        <patternFill patternType="mediumGray"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mediumGray">
          <bgColor rgb="FFC0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 patternType="mediumGray">
          <bgColor rgb="FFC00000"/>
        </patternFill>
      </fill>
    </dxf>
    <dxf>
      <fill>
        <patternFill patternType="mediumGray"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mediumGray">
          <bgColor rgb="FFC0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 patternType="mediumGray">
          <bgColor rgb="FFC00000"/>
        </patternFill>
      </fill>
    </dxf>
    <dxf>
      <fill>
        <patternFill patternType="mediumGray"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mediumGray">
          <bgColor rgb="FFC0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 patternType="mediumGray">
          <bgColor rgb="FFC00000"/>
        </patternFill>
      </fill>
    </dxf>
    <dxf>
      <fill>
        <patternFill patternType="mediumGray"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mediumGray">
          <bgColor rgb="FFC0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 patternType="mediumGray">
          <bgColor rgb="FFC00000"/>
        </patternFill>
      </fill>
    </dxf>
    <dxf>
      <fill>
        <patternFill patternType="mediumGray"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81E52-0972-4BBA-8257-3D7E288A4E13}">
  <dimension ref="B1:R32"/>
  <sheetViews>
    <sheetView showGridLines="0" tabSelected="1" zoomScale="110" zoomScaleNormal="110" workbookViewId="0">
      <selection activeCell="F23" sqref="F23"/>
    </sheetView>
  </sheetViews>
  <sheetFormatPr defaultRowHeight="15" x14ac:dyDescent="0.25"/>
  <cols>
    <col min="2" max="2" width="5.42578125" bestFit="1" customWidth="1"/>
    <col min="3" max="3" width="27.140625" bestFit="1" customWidth="1"/>
    <col min="4" max="4" width="10.42578125" customWidth="1"/>
    <col min="5" max="5" width="4.7109375" bestFit="1" customWidth="1"/>
    <col min="6" max="6" width="14.85546875" bestFit="1" customWidth="1"/>
    <col min="7" max="7" width="14.7109375" bestFit="1" customWidth="1"/>
    <col min="8" max="8" width="11.5703125" bestFit="1" customWidth="1"/>
    <col min="9" max="9" width="11.85546875" customWidth="1"/>
    <col min="10" max="10" width="14.28515625" bestFit="1" customWidth="1"/>
    <col min="11" max="11" width="11.5703125" bestFit="1" customWidth="1"/>
    <col min="12" max="12" width="13.7109375" customWidth="1"/>
    <col min="13" max="13" width="15.140625" bestFit="1" customWidth="1"/>
    <col min="14" max="15" width="15.140625" customWidth="1"/>
    <col min="18" max="18" width="10.5703125" bestFit="1" customWidth="1"/>
  </cols>
  <sheetData>
    <row r="1" spans="2:18" ht="15.75" thickBot="1" x14ac:dyDescent="0.3"/>
    <row r="2" spans="2:18" ht="48" thickBot="1" x14ac:dyDescent="0.3">
      <c r="B2" s="1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3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5" t="s">
        <v>12</v>
      </c>
      <c r="O2" s="6" t="s">
        <v>13</v>
      </c>
    </row>
    <row r="3" spans="2:18" ht="15.75" x14ac:dyDescent="0.25">
      <c r="B3" s="7" t="s">
        <v>14</v>
      </c>
      <c r="C3" s="8" t="s">
        <v>15</v>
      </c>
      <c r="D3" s="9" t="s">
        <v>16</v>
      </c>
      <c r="E3" s="10">
        <v>1</v>
      </c>
      <c r="F3" s="11">
        <v>750000</v>
      </c>
      <c r="G3" s="11">
        <f>AVERAGE(F4:F6)</f>
        <v>374428.69666666671</v>
      </c>
      <c r="H3" s="12">
        <f>F3/G3</f>
        <v>2.0030516001493437</v>
      </c>
      <c r="I3" s="13" t="str">
        <f>IF(H3&gt;125%,"Excessivo","Válido")</f>
        <v>Excessivo</v>
      </c>
      <c r="J3" s="11"/>
      <c r="K3" s="12"/>
      <c r="L3" s="13"/>
      <c r="M3" s="59">
        <f>AVERAGE(F5:F6)</f>
        <v>244660.15</v>
      </c>
      <c r="N3" s="62" t="str">
        <f>IF((_xlfn.STDEV.P(F5:F6)/M3)&gt;0.25,"Mediana","Média")</f>
        <v>Média</v>
      </c>
      <c r="O3" s="65">
        <f>M3*E3</f>
        <v>244660.15</v>
      </c>
      <c r="R3" s="14"/>
    </row>
    <row r="4" spans="2:18" ht="15.75" x14ac:dyDescent="0.25">
      <c r="B4" s="15" t="s">
        <v>14</v>
      </c>
      <c r="C4" s="16" t="s">
        <v>15</v>
      </c>
      <c r="D4" s="17" t="s">
        <v>17</v>
      </c>
      <c r="E4" s="18">
        <v>1</v>
      </c>
      <c r="F4" s="19">
        <v>633965.79</v>
      </c>
      <c r="G4" s="19">
        <f>AVERAGE(F3,F5,F6)</f>
        <v>413106.76666666666</v>
      </c>
      <c r="H4" s="20">
        <f t="shared" ref="H4:H31" si="0">F4/G4</f>
        <v>1.5346294012935964</v>
      </c>
      <c r="I4" s="21" t="str">
        <f t="shared" ref="I4:I31" si="1">IF(H4&gt;125%,"Excessivo","Válido")</f>
        <v>Excessivo</v>
      </c>
      <c r="J4" s="19"/>
      <c r="K4" s="20"/>
      <c r="L4" s="21"/>
      <c r="M4" s="60"/>
      <c r="N4" s="63"/>
      <c r="O4" s="66"/>
    </row>
    <row r="5" spans="2:18" ht="15.75" x14ac:dyDescent="0.25">
      <c r="B5" s="15" t="s">
        <v>14</v>
      </c>
      <c r="C5" s="16" t="s">
        <v>15</v>
      </c>
      <c r="D5" s="17" t="s">
        <v>18</v>
      </c>
      <c r="E5" s="18">
        <v>1</v>
      </c>
      <c r="F5" s="19">
        <v>189320.3</v>
      </c>
      <c r="G5" s="19">
        <f>AVERAGE(F3:F4,F6)</f>
        <v>561321.93000000005</v>
      </c>
      <c r="H5" s="20">
        <f t="shared" si="0"/>
        <v>0.3372757946585126</v>
      </c>
      <c r="I5" s="21" t="str">
        <f t="shared" si="1"/>
        <v>Válido</v>
      </c>
      <c r="J5" s="19">
        <f>AVERAGE(F5:F6)</f>
        <v>244660.15</v>
      </c>
      <c r="K5" s="20">
        <f>F5/J5</f>
        <v>0.77380930241398116</v>
      </c>
      <c r="L5" s="21" t="str">
        <f>IF(K5&lt;75%,"Inexequível","Válido")</f>
        <v>Válido</v>
      </c>
      <c r="M5" s="60"/>
      <c r="N5" s="63"/>
      <c r="O5" s="66"/>
    </row>
    <row r="6" spans="2:18" ht="16.5" thickBot="1" x14ac:dyDescent="0.3">
      <c r="B6" s="22" t="s">
        <v>14</v>
      </c>
      <c r="C6" s="23" t="s">
        <v>15</v>
      </c>
      <c r="D6" s="24" t="s">
        <v>19</v>
      </c>
      <c r="E6" s="25">
        <v>1</v>
      </c>
      <c r="F6" s="26">
        <v>300000</v>
      </c>
      <c r="G6" s="26">
        <f>AVERAGE(F3:F5)</f>
        <v>524428.69666666666</v>
      </c>
      <c r="H6" s="27">
        <f t="shared" si="0"/>
        <v>0.57205107559299662</v>
      </c>
      <c r="I6" s="28" t="str">
        <f t="shared" si="1"/>
        <v>Válido</v>
      </c>
      <c r="J6" s="26">
        <f>AVERAGE(F5:F6)</f>
        <v>244660.15</v>
      </c>
      <c r="K6" s="27">
        <f t="shared" ref="K6:K31" si="2">F6/J6</f>
        <v>1.2261906975860188</v>
      </c>
      <c r="L6" s="28" t="str">
        <f t="shared" ref="L6:L31" si="3">IF(K6&lt;75%,"Inexequível","Válido")</f>
        <v>Válido</v>
      </c>
      <c r="M6" s="61"/>
      <c r="N6" s="64"/>
      <c r="O6" s="67"/>
    </row>
    <row r="7" spans="2:18" ht="16.5" thickBot="1" x14ac:dyDescent="0.3">
      <c r="B7" s="29"/>
      <c r="C7" s="30"/>
      <c r="D7" s="31"/>
      <c r="E7" s="32"/>
      <c r="F7" s="33"/>
      <c r="G7" s="33"/>
      <c r="H7" s="34"/>
      <c r="I7" s="35"/>
      <c r="J7" s="33"/>
      <c r="K7" s="34"/>
      <c r="L7" s="35"/>
      <c r="M7" s="36"/>
      <c r="N7" s="37"/>
      <c r="O7" s="38"/>
    </row>
    <row r="8" spans="2:18" ht="15.75" x14ac:dyDescent="0.25">
      <c r="B8" s="7" t="s">
        <v>20</v>
      </c>
      <c r="C8" s="8" t="s">
        <v>21</v>
      </c>
      <c r="D8" s="9" t="s">
        <v>16</v>
      </c>
      <c r="E8" s="10">
        <v>1</v>
      </c>
      <c r="F8" s="11">
        <v>500000</v>
      </c>
      <c r="G8" s="11">
        <f>AVERAGE(F9:F11)</f>
        <v>311095.36000000004</v>
      </c>
      <c r="H8" s="12">
        <f t="shared" si="0"/>
        <v>1.6072242286095169</v>
      </c>
      <c r="I8" s="13" t="str">
        <f t="shared" si="1"/>
        <v>Excessivo</v>
      </c>
      <c r="J8" s="11"/>
      <c r="K8" s="12"/>
      <c r="L8" s="13"/>
      <c r="M8" s="59">
        <f>AVERAGE(F10:F11)</f>
        <v>149660.14500000002</v>
      </c>
      <c r="N8" s="62" t="str">
        <f>IF((_xlfn.STDEV.P(F10:F11)/M8)&gt;0.25,"Mediana","Média")</f>
        <v>Média</v>
      </c>
      <c r="O8" s="65">
        <f>M8*E8</f>
        <v>149660.14500000002</v>
      </c>
    </row>
    <row r="9" spans="2:18" ht="15.75" x14ac:dyDescent="0.25">
      <c r="B9" s="15" t="s">
        <v>20</v>
      </c>
      <c r="C9" s="16" t="s">
        <v>21</v>
      </c>
      <c r="D9" s="17" t="s">
        <v>17</v>
      </c>
      <c r="E9" s="18">
        <v>1</v>
      </c>
      <c r="F9" s="19">
        <v>633965.79</v>
      </c>
      <c r="G9" s="19">
        <f>AVERAGE(F8,F10,F11)</f>
        <v>266440.09666666668</v>
      </c>
      <c r="H9" s="20">
        <f t="shared" si="0"/>
        <v>2.379393334304075</v>
      </c>
      <c r="I9" s="21" t="str">
        <f t="shared" si="1"/>
        <v>Excessivo</v>
      </c>
      <c r="J9" s="19"/>
      <c r="K9" s="20"/>
      <c r="L9" s="21"/>
      <c r="M9" s="60"/>
      <c r="N9" s="63"/>
      <c r="O9" s="66"/>
    </row>
    <row r="10" spans="2:18" ht="15.75" x14ac:dyDescent="0.25">
      <c r="B10" s="15" t="s">
        <v>20</v>
      </c>
      <c r="C10" s="16" t="s">
        <v>21</v>
      </c>
      <c r="D10" s="17" t="s">
        <v>18</v>
      </c>
      <c r="E10" s="18">
        <v>1</v>
      </c>
      <c r="F10" s="19">
        <v>149320.29</v>
      </c>
      <c r="G10" s="19">
        <f>AVERAGE(F8:F9,F11)</f>
        <v>427988.59666666668</v>
      </c>
      <c r="H10" s="20">
        <f t="shared" si="0"/>
        <v>0.34888847778413162</v>
      </c>
      <c r="I10" s="21" t="str">
        <f t="shared" si="1"/>
        <v>Válido</v>
      </c>
      <c r="J10" s="19">
        <f>AVERAGE(F10:F11)</f>
        <v>149660.14500000002</v>
      </c>
      <c r="K10" s="20">
        <f t="shared" si="2"/>
        <v>0.99772915494636194</v>
      </c>
      <c r="L10" s="21" t="str">
        <f t="shared" si="3"/>
        <v>Válido</v>
      </c>
      <c r="M10" s="60"/>
      <c r="N10" s="63"/>
      <c r="O10" s="66"/>
    </row>
    <row r="11" spans="2:18" ht="16.5" thickBot="1" x14ac:dyDescent="0.3">
      <c r="B11" s="22" t="s">
        <v>20</v>
      </c>
      <c r="C11" s="23" t="s">
        <v>21</v>
      </c>
      <c r="D11" s="24" t="s">
        <v>19</v>
      </c>
      <c r="E11" s="25">
        <v>1</v>
      </c>
      <c r="F11" s="26">
        <v>150000</v>
      </c>
      <c r="G11" s="26">
        <f>AVERAGE(F8:F10)</f>
        <v>427762.02666666667</v>
      </c>
      <c r="H11" s="27">
        <f t="shared" si="0"/>
        <v>0.35066226230709213</v>
      </c>
      <c r="I11" s="28" t="str">
        <f t="shared" si="1"/>
        <v>Válido</v>
      </c>
      <c r="J11" s="26">
        <f>AVERAGE(F10:F11)</f>
        <v>149660.14500000002</v>
      </c>
      <c r="K11" s="27">
        <f t="shared" si="2"/>
        <v>1.0022708450536379</v>
      </c>
      <c r="L11" s="28" t="str">
        <f t="shared" si="3"/>
        <v>Válido</v>
      </c>
      <c r="M11" s="61"/>
      <c r="N11" s="64"/>
      <c r="O11" s="67"/>
    </row>
    <row r="12" spans="2:18" ht="16.5" thickBot="1" x14ac:dyDescent="0.3">
      <c r="B12" s="29"/>
      <c r="C12" s="30"/>
      <c r="D12" s="31"/>
      <c r="E12" s="32"/>
      <c r="F12" s="33"/>
      <c r="G12" s="33"/>
      <c r="H12" s="34"/>
      <c r="I12" s="35"/>
      <c r="J12" s="33"/>
      <c r="K12" s="34"/>
      <c r="L12" s="35"/>
      <c r="M12" s="36"/>
      <c r="N12" s="37"/>
      <c r="O12" s="38"/>
    </row>
    <row r="13" spans="2:18" ht="15.75" x14ac:dyDescent="0.25">
      <c r="B13" s="7" t="s">
        <v>22</v>
      </c>
      <c r="C13" s="8" t="s">
        <v>23</v>
      </c>
      <c r="D13" s="9" t="s">
        <v>16</v>
      </c>
      <c r="E13" s="10">
        <v>1</v>
      </c>
      <c r="F13" s="11">
        <v>25000</v>
      </c>
      <c r="G13" s="11">
        <f>AVERAGE(F14:F16)</f>
        <v>26697.993333333336</v>
      </c>
      <c r="H13" s="12">
        <f t="shared" si="0"/>
        <v>0.93639996414212401</v>
      </c>
      <c r="I13" s="13" t="str">
        <f t="shared" si="1"/>
        <v>Válido</v>
      </c>
      <c r="J13" s="11">
        <f>AVERAGE(F15:F16)</f>
        <v>18750</v>
      </c>
      <c r="K13" s="12">
        <f t="shared" si="2"/>
        <v>1.3333333333333333</v>
      </c>
      <c r="L13" s="13" t="str">
        <f t="shared" si="3"/>
        <v>Válido</v>
      </c>
      <c r="M13" s="59">
        <f>AVERAGE(F13,F16)</f>
        <v>25000</v>
      </c>
      <c r="N13" s="62" t="str">
        <f>IF((_xlfn.STDEV.P(F13,F16)/M13)&gt;0.25,"Mediana","Média")</f>
        <v>Média</v>
      </c>
      <c r="O13" s="65">
        <f>M13*E13</f>
        <v>25000</v>
      </c>
    </row>
    <row r="14" spans="2:18" ht="15.75" x14ac:dyDescent="0.25">
      <c r="B14" s="15" t="s">
        <v>22</v>
      </c>
      <c r="C14" s="16" t="s">
        <v>23</v>
      </c>
      <c r="D14" s="17" t="s">
        <v>17</v>
      </c>
      <c r="E14" s="18">
        <v>1</v>
      </c>
      <c r="F14" s="19">
        <v>42593.98</v>
      </c>
      <c r="G14" s="19">
        <f>AVERAGE(F13,F15,F16)</f>
        <v>20833.333333333332</v>
      </c>
      <c r="H14" s="20">
        <f t="shared" si="0"/>
        <v>2.0445110400000002</v>
      </c>
      <c r="I14" s="21" t="str">
        <f t="shared" si="1"/>
        <v>Excessivo</v>
      </c>
      <c r="J14" s="19"/>
      <c r="K14" s="20"/>
      <c r="L14" s="21"/>
      <c r="M14" s="60"/>
      <c r="N14" s="63"/>
      <c r="O14" s="66"/>
    </row>
    <row r="15" spans="2:18" ht="15.75" x14ac:dyDescent="0.25">
      <c r="B15" s="15" t="s">
        <v>22</v>
      </c>
      <c r="C15" s="16" t="s">
        <v>23</v>
      </c>
      <c r="D15" s="17" t="s">
        <v>18</v>
      </c>
      <c r="E15" s="18">
        <v>1</v>
      </c>
      <c r="F15" s="19">
        <v>12500</v>
      </c>
      <c r="G15" s="19">
        <f>AVERAGE(F13:F14,F16)</f>
        <v>30864.660000000003</v>
      </c>
      <c r="H15" s="20">
        <f t="shared" si="0"/>
        <v>0.40499393157092928</v>
      </c>
      <c r="I15" s="21" t="str">
        <f t="shared" si="1"/>
        <v>Válido</v>
      </c>
      <c r="J15" s="19">
        <f>AVERAGE(F13,F16)</f>
        <v>25000</v>
      </c>
      <c r="K15" s="20">
        <f t="shared" si="2"/>
        <v>0.5</v>
      </c>
      <c r="L15" s="21" t="str">
        <f t="shared" si="3"/>
        <v>Inexequível</v>
      </c>
      <c r="M15" s="60"/>
      <c r="N15" s="63"/>
      <c r="O15" s="66"/>
    </row>
    <row r="16" spans="2:18" ht="16.5" thickBot="1" x14ac:dyDescent="0.3">
      <c r="B16" s="22" t="s">
        <v>22</v>
      </c>
      <c r="C16" s="23" t="s">
        <v>23</v>
      </c>
      <c r="D16" s="24" t="s">
        <v>19</v>
      </c>
      <c r="E16" s="25">
        <v>1</v>
      </c>
      <c r="F16" s="26">
        <v>25000</v>
      </c>
      <c r="G16" s="26">
        <f>AVERAGE(F13:F15)</f>
        <v>26697.993333333336</v>
      </c>
      <c r="H16" s="27">
        <f t="shared" si="0"/>
        <v>0.93639996414212401</v>
      </c>
      <c r="I16" s="28" t="str">
        <f t="shared" si="1"/>
        <v>Válido</v>
      </c>
      <c r="J16" s="26">
        <f>AVERAGE(F13,F15)</f>
        <v>18750</v>
      </c>
      <c r="K16" s="27">
        <f t="shared" si="2"/>
        <v>1.3333333333333333</v>
      </c>
      <c r="L16" s="28" t="str">
        <f t="shared" si="3"/>
        <v>Válido</v>
      </c>
      <c r="M16" s="61"/>
      <c r="N16" s="64"/>
      <c r="O16" s="67"/>
    </row>
    <row r="17" spans="2:15" ht="16.5" thickBot="1" x14ac:dyDescent="0.3">
      <c r="B17" s="29"/>
      <c r="C17" s="30"/>
      <c r="D17" s="31"/>
      <c r="E17" s="32"/>
      <c r="F17" s="33"/>
      <c r="G17" s="33"/>
      <c r="H17" s="34"/>
      <c r="I17" s="35"/>
      <c r="J17" s="33"/>
      <c r="K17" s="34"/>
      <c r="L17" s="35"/>
      <c r="M17" s="36"/>
      <c r="N17" s="37"/>
      <c r="O17" s="38"/>
    </row>
    <row r="18" spans="2:15" ht="15.75" x14ac:dyDescent="0.25">
      <c r="B18" s="7" t="s">
        <v>24</v>
      </c>
      <c r="C18" s="8" t="s">
        <v>25</v>
      </c>
      <c r="D18" s="9" t="s">
        <v>16</v>
      </c>
      <c r="E18" s="10">
        <v>1</v>
      </c>
      <c r="F18" s="11">
        <v>30000</v>
      </c>
      <c r="G18" s="11">
        <f>AVERAGE(F19:F21)</f>
        <v>28364.660000000003</v>
      </c>
      <c r="H18" s="12">
        <f t="shared" si="0"/>
        <v>1.0576541372256885</v>
      </c>
      <c r="I18" s="13" t="str">
        <f t="shared" si="1"/>
        <v>Válido</v>
      </c>
      <c r="J18" s="11">
        <f>AVERAGE(F20:F21)</f>
        <v>21250</v>
      </c>
      <c r="K18" s="12">
        <f t="shared" si="2"/>
        <v>1.411764705882353</v>
      </c>
      <c r="L18" s="13" t="str">
        <f t="shared" si="3"/>
        <v>Válido</v>
      </c>
      <c r="M18" s="59">
        <f>AVERAGE(F18,F21)</f>
        <v>27500</v>
      </c>
      <c r="N18" s="62" t="str">
        <f>IF((_xlfn.STDEV.P(F18,F21)/M18)&gt;0.25,"Mediana","Média")</f>
        <v>Média</v>
      </c>
      <c r="O18" s="65">
        <f>M18*E18</f>
        <v>27500</v>
      </c>
    </row>
    <row r="19" spans="2:15" ht="15.75" x14ac:dyDescent="0.25">
      <c r="B19" s="15" t="s">
        <v>24</v>
      </c>
      <c r="C19" s="16" t="s">
        <v>25</v>
      </c>
      <c r="D19" s="17" t="s">
        <v>17</v>
      </c>
      <c r="E19" s="18">
        <v>1</v>
      </c>
      <c r="F19" s="19">
        <v>42593.98</v>
      </c>
      <c r="G19" s="19">
        <f>AVERAGE(F18,F20,F21)</f>
        <v>24166.666666666668</v>
      </c>
      <c r="H19" s="20">
        <f t="shared" si="0"/>
        <v>1.7625095172413794</v>
      </c>
      <c r="I19" s="21" t="str">
        <f t="shared" si="1"/>
        <v>Excessivo</v>
      </c>
      <c r="J19" s="19"/>
      <c r="K19" s="20"/>
      <c r="L19" s="21"/>
      <c r="M19" s="60"/>
      <c r="N19" s="63"/>
      <c r="O19" s="66"/>
    </row>
    <row r="20" spans="2:15" ht="15.75" x14ac:dyDescent="0.25">
      <c r="B20" s="15" t="s">
        <v>24</v>
      </c>
      <c r="C20" s="16" t="s">
        <v>25</v>
      </c>
      <c r="D20" s="17" t="s">
        <v>18</v>
      </c>
      <c r="E20" s="18">
        <v>1</v>
      </c>
      <c r="F20" s="19">
        <v>17500</v>
      </c>
      <c r="G20" s="19">
        <f>AVERAGE(F18:F19,F21)</f>
        <v>32531.326666666671</v>
      </c>
      <c r="H20" s="20">
        <f t="shared" si="0"/>
        <v>0.53794301656721033</v>
      </c>
      <c r="I20" s="21" t="str">
        <f t="shared" si="1"/>
        <v>Válido</v>
      </c>
      <c r="J20" s="19">
        <f>AVERAGE(F18,F21)</f>
        <v>27500</v>
      </c>
      <c r="K20" s="20">
        <f t="shared" si="2"/>
        <v>0.63636363636363635</v>
      </c>
      <c r="L20" s="21" t="str">
        <f t="shared" si="3"/>
        <v>Inexequível</v>
      </c>
      <c r="M20" s="60"/>
      <c r="N20" s="63"/>
      <c r="O20" s="66"/>
    </row>
    <row r="21" spans="2:15" ht="16.5" thickBot="1" x14ac:dyDescent="0.3">
      <c r="B21" s="22" t="s">
        <v>24</v>
      </c>
      <c r="C21" s="23" t="s">
        <v>25</v>
      </c>
      <c r="D21" s="24" t="s">
        <v>19</v>
      </c>
      <c r="E21" s="25">
        <v>1</v>
      </c>
      <c r="F21" s="26">
        <v>25000</v>
      </c>
      <c r="G21" s="26">
        <f>AVERAGE(F18:F20)</f>
        <v>30031.326666666671</v>
      </c>
      <c r="H21" s="27">
        <f t="shared" si="0"/>
        <v>0.83246405586699568</v>
      </c>
      <c r="I21" s="28" t="str">
        <f t="shared" si="1"/>
        <v>Válido</v>
      </c>
      <c r="J21" s="26">
        <f>AVERAGE(F18,F20)</f>
        <v>23750</v>
      </c>
      <c r="K21" s="27">
        <f t="shared" si="2"/>
        <v>1.0526315789473684</v>
      </c>
      <c r="L21" s="28" t="str">
        <f t="shared" si="3"/>
        <v>Válido</v>
      </c>
      <c r="M21" s="61"/>
      <c r="N21" s="64"/>
      <c r="O21" s="67"/>
    </row>
    <row r="22" spans="2:15" ht="16.5" thickBot="1" x14ac:dyDescent="0.3">
      <c r="B22" s="29"/>
      <c r="C22" s="30"/>
      <c r="D22" s="31"/>
      <c r="E22" s="32"/>
      <c r="F22" s="33"/>
      <c r="G22" s="33"/>
      <c r="H22" s="34"/>
      <c r="I22" s="35"/>
      <c r="J22" s="33"/>
      <c r="K22" s="34"/>
      <c r="L22" s="35"/>
      <c r="M22" s="36"/>
      <c r="N22" s="37"/>
      <c r="O22" s="38"/>
    </row>
    <row r="23" spans="2:15" ht="15.75" x14ac:dyDescent="0.25">
      <c r="B23" s="7" t="s">
        <v>26</v>
      </c>
      <c r="C23" s="8" t="s">
        <v>27</v>
      </c>
      <c r="D23" s="9" t="s">
        <v>16</v>
      </c>
      <c r="E23" s="10">
        <v>6</v>
      </c>
      <c r="F23" s="11">
        <v>10000</v>
      </c>
      <c r="G23" s="11">
        <f>AVERAGE(F24:F26)</f>
        <v>15740.529999999999</v>
      </c>
      <c r="H23" s="12">
        <f t="shared" si="0"/>
        <v>0.63530262322806164</v>
      </c>
      <c r="I23" s="13" t="str">
        <f t="shared" si="1"/>
        <v>Válido</v>
      </c>
      <c r="J23" s="11">
        <f>AVERAGE(F24,F26)</f>
        <v>14598.994999999999</v>
      </c>
      <c r="K23" s="12">
        <f t="shared" si="2"/>
        <v>0.68497865777747036</v>
      </c>
      <c r="L23" s="13" t="str">
        <f t="shared" si="3"/>
        <v>Inexequível</v>
      </c>
      <c r="M23" s="59">
        <f>AVERAGE(F24,F26)</f>
        <v>14598.994999999999</v>
      </c>
      <c r="N23" s="62" t="str">
        <f>IF((_xlfn.STDEV.P(F24,F26)/M23)&gt;0.25,"Mediana","Média")</f>
        <v>Média</v>
      </c>
      <c r="O23" s="65">
        <f>M23*E23</f>
        <v>87593.97</v>
      </c>
    </row>
    <row r="24" spans="2:15" ht="15.75" x14ac:dyDescent="0.25">
      <c r="B24" s="15" t="s">
        <v>26</v>
      </c>
      <c r="C24" s="16" t="s">
        <v>27</v>
      </c>
      <c r="D24" s="17" t="s">
        <v>17</v>
      </c>
      <c r="E24" s="18">
        <v>6</v>
      </c>
      <c r="F24" s="19">
        <v>14197.99</v>
      </c>
      <c r="G24" s="19">
        <f>AVERAGE(F23,F25,F26)</f>
        <v>14341.199999999999</v>
      </c>
      <c r="H24" s="20">
        <f t="shared" si="0"/>
        <v>0.99001408529272317</v>
      </c>
      <c r="I24" s="21" t="str">
        <f t="shared" si="1"/>
        <v>Válido</v>
      </c>
      <c r="J24" s="19">
        <f>AVERAGE(F23,F26)</f>
        <v>12500</v>
      </c>
      <c r="K24" s="20">
        <f t="shared" si="2"/>
        <v>1.1358391999999999</v>
      </c>
      <c r="L24" s="21" t="str">
        <f t="shared" si="3"/>
        <v>Válido</v>
      </c>
      <c r="M24" s="60"/>
      <c r="N24" s="63"/>
      <c r="O24" s="66"/>
    </row>
    <row r="25" spans="2:15" ht="15.75" x14ac:dyDescent="0.25">
      <c r="B25" s="15" t="s">
        <v>26</v>
      </c>
      <c r="C25" s="16" t="s">
        <v>27</v>
      </c>
      <c r="D25" s="17" t="s">
        <v>18</v>
      </c>
      <c r="E25" s="18">
        <v>6</v>
      </c>
      <c r="F25" s="19">
        <v>18023.599999999999</v>
      </c>
      <c r="G25" s="19">
        <f>AVERAGE(F23:F24,F26)</f>
        <v>13065.996666666666</v>
      </c>
      <c r="H25" s="20">
        <f t="shared" si="0"/>
        <v>1.3794278737251577</v>
      </c>
      <c r="I25" s="21" t="str">
        <f t="shared" si="1"/>
        <v>Excessivo</v>
      </c>
      <c r="J25" s="19"/>
      <c r="K25" s="20"/>
      <c r="L25" s="21"/>
      <c r="M25" s="60"/>
      <c r="N25" s="63"/>
      <c r="O25" s="66"/>
    </row>
    <row r="26" spans="2:15" ht="16.5" thickBot="1" x14ac:dyDescent="0.3">
      <c r="B26" s="22" t="s">
        <v>26</v>
      </c>
      <c r="C26" s="23" t="s">
        <v>27</v>
      </c>
      <c r="D26" s="24" t="s">
        <v>19</v>
      </c>
      <c r="E26" s="25">
        <v>6</v>
      </c>
      <c r="F26" s="26">
        <v>15000</v>
      </c>
      <c r="G26" s="26">
        <f>AVERAGE(F23:F25)</f>
        <v>14073.863333333333</v>
      </c>
      <c r="H26" s="27">
        <f t="shared" si="0"/>
        <v>1.0658054327181901</v>
      </c>
      <c r="I26" s="28" t="str">
        <f t="shared" si="1"/>
        <v>Válido</v>
      </c>
      <c r="J26" s="26">
        <f>AVERAGE(F23:F24)</f>
        <v>12098.994999999999</v>
      </c>
      <c r="K26" s="27">
        <f t="shared" si="2"/>
        <v>1.2397723943187018</v>
      </c>
      <c r="L26" s="28" t="str">
        <f t="shared" si="3"/>
        <v>Válido</v>
      </c>
      <c r="M26" s="61"/>
      <c r="N26" s="64"/>
      <c r="O26" s="67"/>
    </row>
    <row r="27" spans="2:15" ht="16.5" thickBot="1" x14ac:dyDescent="0.3">
      <c r="B27" s="39"/>
      <c r="C27" s="40"/>
      <c r="D27" s="41"/>
      <c r="E27" s="42"/>
      <c r="F27" s="43"/>
      <c r="G27" s="43"/>
      <c r="H27" s="44"/>
      <c r="I27" s="45"/>
      <c r="J27" s="43"/>
      <c r="K27" s="44"/>
      <c r="L27" s="45"/>
      <c r="M27" s="46"/>
      <c r="N27" s="47"/>
      <c r="O27" s="48"/>
    </row>
    <row r="28" spans="2:15" ht="15.75" x14ac:dyDescent="0.25">
      <c r="B28" s="49" t="s">
        <v>28</v>
      </c>
      <c r="C28" s="50" t="s">
        <v>29</v>
      </c>
      <c r="D28" s="51" t="s">
        <v>16</v>
      </c>
      <c r="E28" s="52">
        <v>6</v>
      </c>
      <c r="F28" s="53">
        <v>10000</v>
      </c>
      <c r="G28" s="53">
        <f>AVERAGE(F29:F31)</f>
        <v>14073.863333333333</v>
      </c>
      <c r="H28" s="54">
        <f t="shared" si="0"/>
        <v>0.71053695514546</v>
      </c>
      <c r="I28" s="55" t="str">
        <f t="shared" si="1"/>
        <v>Válido</v>
      </c>
      <c r="J28" s="53">
        <f>AVERAGE(F29,F31)</f>
        <v>12098.994999999999</v>
      </c>
      <c r="K28" s="54">
        <f t="shared" si="2"/>
        <v>0.82651492954580119</v>
      </c>
      <c r="L28" s="55" t="str">
        <f t="shared" si="3"/>
        <v>Válido</v>
      </c>
      <c r="M28" s="68">
        <f>AVERAGE(F28,F29,F31)</f>
        <v>11399.33</v>
      </c>
      <c r="N28" s="62" t="str">
        <f>IF((_xlfn.STDEV.P(F28,F29,F31)/M28)&gt;0.25,"Mediana","Média")</f>
        <v>Média</v>
      </c>
      <c r="O28" s="69">
        <f>M28*E28</f>
        <v>68395.98</v>
      </c>
    </row>
    <row r="29" spans="2:15" ht="15.75" x14ac:dyDescent="0.25">
      <c r="B29" s="15" t="s">
        <v>28</v>
      </c>
      <c r="C29" s="16" t="s">
        <v>29</v>
      </c>
      <c r="D29" s="17" t="s">
        <v>17</v>
      </c>
      <c r="E29" s="18">
        <v>6</v>
      </c>
      <c r="F29" s="19">
        <v>14197.99</v>
      </c>
      <c r="G29" s="19">
        <f>AVERAGE(F28,F30,F31)</f>
        <v>12674.533333333333</v>
      </c>
      <c r="H29" s="20">
        <f t="shared" si="0"/>
        <v>1.1201982453002872</v>
      </c>
      <c r="I29" s="21" t="str">
        <f t="shared" si="1"/>
        <v>Válido</v>
      </c>
      <c r="J29" s="19">
        <f>AVERAGE(F28,F31)</f>
        <v>10000</v>
      </c>
      <c r="K29" s="20">
        <f t="shared" si="2"/>
        <v>1.419799</v>
      </c>
      <c r="L29" s="21" t="str">
        <f t="shared" si="3"/>
        <v>Válido</v>
      </c>
      <c r="M29" s="60"/>
      <c r="N29" s="63"/>
      <c r="O29" s="66"/>
    </row>
    <row r="30" spans="2:15" ht="15.75" x14ac:dyDescent="0.25">
      <c r="B30" s="15" t="s">
        <v>28</v>
      </c>
      <c r="C30" s="16" t="s">
        <v>29</v>
      </c>
      <c r="D30" s="17" t="s">
        <v>18</v>
      </c>
      <c r="E30" s="18">
        <v>6</v>
      </c>
      <c r="F30" s="19">
        <v>18023.599999999999</v>
      </c>
      <c r="G30" s="19">
        <f>AVERAGE(F28:F29,F31)</f>
        <v>11399.33</v>
      </c>
      <c r="H30" s="20">
        <f t="shared" si="0"/>
        <v>1.5811104687731645</v>
      </c>
      <c r="I30" s="21" t="str">
        <f t="shared" si="1"/>
        <v>Excessivo</v>
      </c>
      <c r="J30" s="19"/>
      <c r="K30" s="20"/>
      <c r="L30" s="21"/>
      <c r="M30" s="60"/>
      <c r="N30" s="63"/>
      <c r="O30" s="66"/>
    </row>
    <row r="31" spans="2:15" ht="16.5" thickBot="1" x14ac:dyDescent="0.3">
      <c r="B31" s="22" t="s">
        <v>28</v>
      </c>
      <c r="C31" s="23" t="s">
        <v>29</v>
      </c>
      <c r="D31" s="24" t="s">
        <v>19</v>
      </c>
      <c r="E31" s="25">
        <v>6</v>
      </c>
      <c r="F31" s="26">
        <v>10000</v>
      </c>
      <c r="G31" s="26">
        <f>AVERAGE(F28:F30)</f>
        <v>14073.863333333333</v>
      </c>
      <c r="H31" s="27">
        <f t="shared" si="0"/>
        <v>0.71053695514546</v>
      </c>
      <c r="I31" s="28" t="str">
        <f t="shared" si="1"/>
        <v>Válido</v>
      </c>
      <c r="J31" s="26">
        <f>AVERAGE(F28:F29)</f>
        <v>12098.994999999999</v>
      </c>
      <c r="K31" s="27">
        <f t="shared" si="2"/>
        <v>0.82651492954580119</v>
      </c>
      <c r="L31" s="28" t="str">
        <f t="shared" si="3"/>
        <v>Válido</v>
      </c>
      <c r="M31" s="61"/>
      <c r="N31" s="64"/>
      <c r="O31" s="67"/>
    </row>
    <row r="32" spans="2:15" ht="16.5" thickBot="1" x14ac:dyDescent="0.3">
      <c r="B32" s="56"/>
      <c r="C32" s="56"/>
      <c r="D32" s="56"/>
      <c r="E32" s="57"/>
      <c r="F32" s="56"/>
      <c r="G32" s="56"/>
      <c r="H32" s="56"/>
      <c r="I32" s="56"/>
      <c r="J32" s="56"/>
      <c r="K32" s="56"/>
      <c r="L32" s="56"/>
      <c r="M32" s="56"/>
      <c r="N32" s="56"/>
      <c r="O32" s="58">
        <f>SUM(O3:O31)</f>
        <v>602810.245</v>
      </c>
    </row>
  </sheetData>
  <mergeCells count="18">
    <mergeCell ref="M3:M6"/>
    <mergeCell ref="N3:N6"/>
    <mergeCell ref="O3:O6"/>
    <mergeCell ref="M8:M11"/>
    <mergeCell ref="N8:N11"/>
    <mergeCell ref="O8:O11"/>
    <mergeCell ref="M13:M16"/>
    <mergeCell ref="N13:N16"/>
    <mergeCell ref="O13:O16"/>
    <mergeCell ref="M18:M21"/>
    <mergeCell ref="N18:N21"/>
    <mergeCell ref="O18:O21"/>
    <mergeCell ref="M23:M26"/>
    <mergeCell ref="N23:N26"/>
    <mergeCell ref="O23:O26"/>
    <mergeCell ref="M28:M31"/>
    <mergeCell ref="N28:N31"/>
    <mergeCell ref="O28:O31"/>
  </mergeCells>
  <conditionalFormatting sqref="I3:I11 I13:I16 I18:I21 I23:I26 I28:I31">
    <cfRule type="cellIs" dxfId="39" priority="39" operator="equal">
      <formula>"Válido"</formula>
    </cfRule>
    <cfRule type="cellIs" dxfId="38" priority="40" operator="equal">
      <formula>"Excessivo"</formula>
    </cfRule>
  </conditionalFormatting>
  <conditionalFormatting sqref="J3:J11 J13:J16 J18:J21 J23:J26 J28:J31">
    <cfRule type="expression" dxfId="37" priority="38">
      <formula>$I3="Excessivo"</formula>
    </cfRule>
  </conditionalFormatting>
  <conditionalFormatting sqref="K3:K11 K13:K16 K18:K21 K23:K26 K28:K31">
    <cfRule type="expression" dxfId="36" priority="37">
      <formula>$I3="Excessivo"</formula>
    </cfRule>
  </conditionalFormatting>
  <conditionalFormatting sqref="L3:L11 L13:L16 L18:L21 L23:L26 L28:L31">
    <cfRule type="cellIs" dxfId="35" priority="33" operator="equal">
      <formula>"Inexequível"</formula>
    </cfRule>
    <cfRule type="expression" dxfId="34" priority="34">
      <formula>$I3="Excessivo"</formula>
    </cfRule>
    <cfRule type="cellIs" dxfId="33" priority="35" operator="equal">
      <formula>"Válido"</formula>
    </cfRule>
    <cfRule type="cellIs" dxfId="32" priority="36" operator="equal">
      <formula>"Excessivo"</formula>
    </cfRule>
  </conditionalFormatting>
  <conditionalFormatting sqref="I12">
    <cfRule type="cellIs" dxfId="31" priority="31" operator="equal">
      <formula>"Válido"</formula>
    </cfRule>
    <cfRule type="cellIs" dxfId="30" priority="32" operator="equal">
      <formula>"Excessivo"</formula>
    </cfRule>
  </conditionalFormatting>
  <conditionalFormatting sqref="J12">
    <cfRule type="expression" dxfId="29" priority="30">
      <formula>$I12="Excessivo"</formula>
    </cfRule>
  </conditionalFormatting>
  <conditionalFormatting sqref="K12">
    <cfRule type="expression" dxfId="28" priority="29">
      <formula>$I12="Excessivo"</formula>
    </cfRule>
  </conditionalFormatting>
  <conditionalFormatting sqref="L12">
    <cfRule type="cellIs" dxfId="27" priority="25" operator="equal">
      <formula>"Inexequível"</formula>
    </cfRule>
    <cfRule type="expression" dxfId="26" priority="26">
      <formula>$I12="Excessivo"</formula>
    </cfRule>
    <cfRule type="cellIs" dxfId="25" priority="27" operator="equal">
      <formula>"Válido"</formula>
    </cfRule>
    <cfRule type="cellIs" dxfId="24" priority="28" operator="equal">
      <formula>"Excessivo"</formula>
    </cfRule>
  </conditionalFormatting>
  <conditionalFormatting sqref="I17">
    <cfRule type="cellIs" dxfId="23" priority="23" operator="equal">
      <formula>"Válido"</formula>
    </cfRule>
    <cfRule type="cellIs" dxfId="22" priority="24" operator="equal">
      <formula>"Excessivo"</formula>
    </cfRule>
  </conditionalFormatting>
  <conditionalFormatting sqref="J17">
    <cfRule type="expression" dxfId="21" priority="22">
      <formula>$I17="Excessivo"</formula>
    </cfRule>
  </conditionalFormatting>
  <conditionalFormatting sqref="K17">
    <cfRule type="expression" dxfId="20" priority="21">
      <formula>$I17="Excessivo"</formula>
    </cfRule>
  </conditionalFormatting>
  <conditionalFormatting sqref="L17">
    <cfRule type="cellIs" dxfId="19" priority="17" operator="equal">
      <formula>"Inexequível"</formula>
    </cfRule>
    <cfRule type="expression" dxfId="18" priority="18">
      <formula>$I17="Excessivo"</formula>
    </cfRule>
    <cfRule type="cellIs" dxfId="17" priority="19" operator="equal">
      <formula>"Válido"</formula>
    </cfRule>
    <cfRule type="cellIs" dxfId="16" priority="20" operator="equal">
      <formula>"Excessivo"</formula>
    </cfRule>
  </conditionalFormatting>
  <conditionalFormatting sqref="I22">
    <cfRule type="cellIs" dxfId="15" priority="15" operator="equal">
      <formula>"Válido"</formula>
    </cfRule>
    <cfRule type="cellIs" dxfId="14" priority="16" operator="equal">
      <formula>"Excessivo"</formula>
    </cfRule>
  </conditionalFormatting>
  <conditionalFormatting sqref="J22">
    <cfRule type="expression" dxfId="13" priority="14">
      <formula>$I22="Excessivo"</formula>
    </cfRule>
  </conditionalFormatting>
  <conditionalFormatting sqref="K22">
    <cfRule type="expression" dxfId="12" priority="13">
      <formula>$I22="Excessivo"</formula>
    </cfRule>
  </conditionalFormatting>
  <conditionalFormatting sqref="L22">
    <cfRule type="cellIs" dxfId="11" priority="9" operator="equal">
      <formula>"Inexequível"</formula>
    </cfRule>
    <cfRule type="expression" dxfId="10" priority="10">
      <formula>$I22="Excessivo"</formula>
    </cfRule>
    <cfRule type="cellIs" dxfId="9" priority="11" operator="equal">
      <formula>"Válido"</formula>
    </cfRule>
    <cfRule type="cellIs" dxfId="8" priority="12" operator="equal">
      <formula>"Excessivo"</formula>
    </cfRule>
  </conditionalFormatting>
  <conditionalFormatting sqref="I27">
    <cfRule type="cellIs" dxfId="7" priority="7" operator="equal">
      <formula>"Válido"</formula>
    </cfRule>
    <cfRule type="cellIs" dxfId="6" priority="8" operator="equal">
      <formula>"Excessivo"</formula>
    </cfRule>
  </conditionalFormatting>
  <conditionalFormatting sqref="J27">
    <cfRule type="expression" dxfId="5" priority="6">
      <formula>$I27="Excessivo"</formula>
    </cfRule>
  </conditionalFormatting>
  <conditionalFormatting sqref="K27">
    <cfRule type="expression" dxfId="4" priority="5">
      <formula>$I27="Excessivo"</formula>
    </cfRule>
  </conditionalFormatting>
  <conditionalFormatting sqref="L27">
    <cfRule type="cellIs" dxfId="3" priority="1" operator="equal">
      <formula>"Inexequível"</formula>
    </cfRule>
    <cfRule type="expression" dxfId="2" priority="2">
      <formula>$I27="Excessivo"</formula>
    </cfRule>
    <cfRule type="cellIs" dxfId="1" priority="3" operator="equal">
      <formula>"Válido"</formula>
    </cfRule>
    <cfRule type="cellIs" dxfId="0" priority="4" operator="equal">
      <formula>"Excessivo"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G3:N3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aa97a3-23a3-4084-a5a5-3f85679f70c3" xsi:nil="true"/>
    <lcf76f155ced4ddcb4097134ff3c332f xmlns="f8a52ac8-3a59-43b6-b450-e7fb5d57783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F6196FB06B3D45A16595B9CA80BD4D" ma:contentTypeVersion="12" ma:contentTypeDescription="Crie um novo documento." ma:contentTypeScope="" ma:versionID="f5fa81f644f5ca1bd46012ee238f89aa">
  <xsd:schema xmlns:xsd="http://www.w3.org/2001/XMLSchema" xmlns:xs="http://www.w3.org/2001/XMLSchema" xmlns:p="http://schemas.microsoft.com/office/2006/metadata/properties" xmlns:ns2="f8a52ac8-3a59-43b6-b450-e7fb5d57783f" xmlns:ns3="3aaa97a3-23a3-4084-a5a5-3f85679f70c3" targetNamespace="http://schemas.microsoft.com/office/2006/metadata/properties" ma:root="true" ma:fieldsID="0105c989270812b386c5dbb5ca8d88ca" ns2:_="" ns3:_="">
    <xsd:import namespace="f8a52ac8-3a59-43b6-b450-e7fb5d57783f"/>
    <xsd:import namespace="3aaa97a3-23a3-4084-a5a5-3f85679f70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52ac8-3a59-43b6-b450-e7fb5d577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a97a3-23a3-4084-a5a5-3f85679f70c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21e48d1-924f-428d-bdcc-67e8628d3c06}" ma:internalName="TaxCatchAll" ma:showField="CatchAllData" ma:web="3aaa97a3-23a3-4084-a5a5-3f85679f70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095BC3-114C-4E18-9BB6-5E4772CF75E5}">
  <ds:schemaRefs>
    <ds:schemaRef ds:uri="3aaa97a3-23a3-4084-a5a5-3f85679f70c3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8a52ac8-3a59-43b6-b450-e7fb5d57783f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DF790CA-AC06-41FF-A7D4-9AB2ADE6B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C4382A-BC2B-4085-8ABC-7EF16429E7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a52ac8-3a59-43b6-b450-e7fb5d57783f"/>
    <ds:schemaRef ds:uri="3aaa97a3-23a3-4084-a5a5-3f85679f70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Preço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Ricardo Lapetina Chiaratto</dc:creator>
  <cp:keywords/>
  <dc:description/>
  <cp:lastModifiedBy>Andre Ricardo Lapetina Chiaratto</cp:lastModifiedBy>
  <cp:revision/>
  <dcterms:created xsi:type="dcterms:W3CDTF">2023-04-13T17:22:50Z</dcterms:created>
  <dcterms:modified xsi:type="dcterms:W3CDTF">2023-05-24T12:54:46Z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0x010100A4F6196FB06B3D45A16595B9CA80BD4D</vt:lpwstr>
  </property>
  <property fmtid="{D5CDD505-2E9C-101B-9397-08002B2CF9AE}" pid="3" name="MediaServiceImageTags">
    <vt:lpwstr/>
  </property>
</Properties>
</file>