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C:\Users\jessica.damasio\Downloads\"/>
    </mc:Choice>
  </mc:AlternateContent>
  <xr:revisionPtr revIDLastSave="0" documentId="13_ncr:1_{2DA07DB8-9032-40D8-BD08-43D1DF58D79D}" xr6:coauthVersionLast="47" xr6:coauthVersionMax="47" xr10:uidLastSave="{00000000-0000-0000-0000-000000000000}"/>
  <bookViews>
    <workbookView xWindow="-23148" yWindow="-108" windowWidth="23256" windowHeight="12576" tabRatio="920" xr2:uid="{00000000-000D-0000-FFFF-FFFF00000000}"/>
  </bookViews>
  <sheets>
    <sheet name="LOTE 1 - Aquisição veículo (van" sheetId="90" r:id="rId1"/>
    <sheet name="GRUPO - 19" sheetId="54" state="hidden" r:id="rId2"/>
  </sheets>
  <definedNames>
    <definedName name="_xlnm._FilterDatabase" localSheetId="0" hidden="1">'LOTE 1 - Aquisição veículo (van'!#REF!</definedName>
    <definedName name="_Hlk16782509" localSheetId="0">'LOTE 1 - Aquisição veículo (van'!$L$6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90" l="1"/>
  <c r="M16" i="90" s="1"/>
  <c r="Q16" i="90"/>
  <c r="R16" i="90" s="1"/>
  <c r="X18" i="90"/>
  <c r="U18" i="90"/>
  <c r="L16" i="90" l="1"/>
  <c r="N25" i="90"/>
  <c r="N26" i="90"/>
  <c r="N19" i="90"/>
  <c r="T18" i="90"/>
  <c r="V18" i="90" s="1"/>
  <c r="W18" i="90" s="1"/>
  <c r="N20" i="90" l="1"/>
  <c r="N22" i="90"/>
  <c r="N24" i="90"/>
  <c r="N18" i="90"/>
  <c r="N17" i="90"/>
  <c r="N16" i="90"/>
  <c r="N23" i="90"/>
  <c r="N21" i="90"/>
  <c r="R28" i="90"/>
  <c r="G5" i="54" l="1"/>
  <c r="G4" i="54"/>
  <c r="G3" i="54"/>
  <c r="G6" i="54" l="1"/>
</calcChain>
</file>

<file path=xl/sharedStrings.xml><?xml version="1.0" encoding="utf-8"?>
<sst xmlns="http://schemas.openxmlformats.org/spreadsheetml/2006/main" count="140" uniqueCount="108">
  <si>
    <t>MAPA COMPARATIVO DE PREÇOS</t>
  </si>
  <si>
    <t>LEVANTAMENTO/GERENCIAMENTO DE RISCOS:</t>
  </si>
  <si>
    <t>OBSERVAÇÕES IMPORTANTES PARA LEVANTAMENTO DE RISCOS:</t>
  </si>
  <si>
    <t>RESPOSTA:</t>
  </si>
  <si>
    <t>MÉDIA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</si>
  <si>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</si>
  <si>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</si>
  <si>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</si>
  <si>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</si>
  <si>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</si>
  <si>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</si>
  <si>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</si>
  <si>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N/A</t>
  </si>
  <si>
    <t>4.</t>
  </si>
  <si>
    <t>O serviço comercializado em dólar?</t>
  </si>
  <si>
    <t>PREÇO MÍNIMO</t>
  </si>
  <si>
    <t>5.</t>
  </si>
  <si>
    <t xml:space="preserve">O valor estimado sugere contratação exclusiva para ME e EPP? </t>
  </si>
  <si>
    <t>SIM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</si>
  <si>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</si>
  <si>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</si>
  <si>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</si>
  <si>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</si>
  <si>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</si>
  <si>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</si>
  <si>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</si>
  <si>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</si>
  <si>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</si>
  <si>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 xml:space="preserve">11. </t>
  </si>
  <si>
    <t>Observar se os preços de internet não estão abarcando promoções temporais e/ou quantitativas que possam influcienciar no preço de forma</t>
  </si>
  <si>
    <t>ITEM</t>
  </si>
  <si>
    <t>ESPECIFICAÇÃO / FORMATO</t>
  </si>
  <si>
    <t>UND</t>
  </si>
  <si>
    <t>Cotações</t>
  </si>
  <si>
    <t>Fonte</t>
  </si>
  <si>
    <t>PORTE</t>
  </si>
  <si>
    <t>VALOR
UNIT.</t>
  </si>
  <si>
    <t>OBSERVAÇÕES
AVALIAÇÃO</t>
  </si>
  <si>
    <t>Valor unit.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</si>
  <si>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</si>
  <si>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</si>
  <si>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</si>
  <si>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</si>
  <si>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</si>
  <si>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</si>
  <si>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</si>
  <si>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</si>
  <si>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</si>
  <si>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</si>
  <si>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</si>
  <si>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</si>
  <si>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</si>
  <si>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</si>
  <si>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</si>
  <si>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</si>
  <si>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</si>
  <si>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CATMAT</t>
  </si>
  <si>
    <t>EMPRESAS (RAZÃO + CNPJ)</t>
  </si>
  <si>
    <t>MÉDIAS/MEDIANA</t>
  </si>
  <si>
    <t>CRITÉRIOS ESTATÍSTICOS DA AMOSTRA</t>
  </si>
  <si>
    <t>DESVIO PADRÃO</t>
  </si>
  <si>
    <t>COEFICIENTE DE VARIAÇÃO(%)</t>
  </si>
  <si>
    <t>MÉTODO ESTATÍSTICO</t>
  </si>
  <si>
    <t>CRITÉRIOS ESTATÍSTICOS GERAIS</t>
  </si>
  <si>
    <t>QTD
12 meses</t>
  </si>
  <si>
    <t>Inexequível: inferior a 75% da média da cesta de preços obtidos</t>
  </si>
  <si>
    <t>Seção de Compras - SECOMP / SUCOP / SAD</t>
  </si>
  <si>
    <t xml:space="preserve">Há, pelo menos, 3 empresas ME e EPP participando da cotação? </t>
  </si>
  <si>
    <t>Servidor Responsável pela pesquisa de preços: Armindo Dias Filho</t>
  </si>
  <si>
    <t>25% acima média</t>
  </si>
  <si>
    <t>&lt;
75% da média</t>
  </si>
  <si>
    <t>AVALIAÇÃO</t>
  </si>
  <si>
    <t>Internet</t>
  </si>
  <si>
    <t>Processo SEI n. 0002588-03.2023.4.90.8000</t>
  </si>
  <si>
    <t>Objeto: Fornecimento de 01 véiculo de transporte coletivo</t>
  </si>
  <si>
    <t>Veículo tipo van novo, 0 km</t>
  </si>
  <si>
    <t>Und</t>
  </si>
  <si>
    <t>Comprasnet/ Outros</t>
  </si>
  <si>
    <t>Fornecedor</t>
  </si>
  <si>
    <t>Valor total</t>
  </si>
  <si>
    <t>VALOR ESTIMADO DA CONTRATAÇÃO</t>
  </si>
  <si>
    <t xml:space="preserve">
Universidade Federal de Sergipe                                        ATA PE 10/2023                        (25/01/2023)</t>
  </si>
  <si>
    <t>ME</t>
  </si>
  <si>
    <t>Bertioga Veículos e Serviços    12.674.914/0001-17</t>
  </si>
  <si>
    <t>Brasal Comércio de Automóveis e Serviços Ltda
 38.072.872/0001-38</t>
  </si>
  <si>
    <t>Demais</t>
  </si>
  <si>
    <t>Moto Agricola Slaviero S.A.
 0.000.3228/0001-35</t>
  </si>
  <si>
    <t>Mardisa Veículos S/A
 63.411.623/0021-10</t>
  </si>
  <si>
    <t>FRP Máquinas e Empreendimentos
37.532.344/0001-51</t>
  </si>
  <si>
    <t>EPP</t>
  </si>
  <si>
    <t>Medeiros &amp; Sullato Comercio de Veículos
 03.972.822/0001-22</t>
  </si>
  <si>
    <t xml:space="preserve">
Prefeitura Municipaal de Chapadão do Céu                              ATA PE 024/2023                           (20/4/2023)</t>
  </si>
  <si>
    <t>Navesa Mercantil de Veículos Ltda
10.953.767/0001-99</t>
  </si>
  <si>
    <t>Sítio Eletrônico
https://www.webmotors.com.br/comprar/mercedes-benz/sprinter/20-cdi-diesel-van-517-ta-extra-longo-18l-manual/4-portas/2023-2024/47976808?pos=d47976808g:&amp;np=1
Acesso em 27/10/2023&gt; às 14:38</t>
  </si>
  <si>
    <t>Sítio Eletrônico
https://carro.mercadolivre.com.br/MLB-4082275718-ford-transit-20-ecoblue-diesel-minibus-171-460e-automatico-_JM#position=1&amp;search_layout=stack&amp;type=item&amp;tracking_id=7158fd0e-34cf-46b7-8bab-54655c90abad
Acesso em 09/10/2023, às 14:40</t>
  </si>
  <si>
    <t xml:space="preserve">Ebazar.com.br                     03.007.331/0001-41             </t>
  </si>
  <si>
    <t>Webmotors S.A.                         03.347.828/0001-09</t>
  </si>
  <si>
    <t>Preços execessivamente elevados: superior a 25% da média simples das cesta de preços obtidos</t>
  </si>
  <si>
    <t xml:space="preserve">GERENCIAMENTO DOS RISCOS:
*Os potenciais riscos devem ser explicitados na informação da unidade.
*Os riscos que influenciam diretemente na seleção do fornecedor devem ser encaminhados à Seção de Licitações.
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
</t>
  </si>
  <si>
    <t>Data base: 30/09/2023</t>
  </si>
  <si>
    <t xml:space="preserve">
Prefeitura Municipal de Entre Rios do Oeste                                  ATA PE 22/2023                             (3/5/2023)</t>
  </si>
  <si>
    <t xml:space="preserve">
Prefeitura Municipal de Gentio do Ouro                                              ATA PE 03/2023                           (11/8/2023)</t>
  </si>
  <si>
    <t xml:space="preserve">
Superior Tribunal Militar            ATA PE 15/2023                                             (17/4/2023)</t>
  </si>
  <si>
    <t xml:space="preserve">          Observações:
1. O parâmetro utilizado na pesquisa foi com base em contratações similares de órgãos/entidades da Administração Pública; proposta de fornecedores; e preços de sítios eletrônicos e especializados, conforme os termos I, II, III e IV do art. 5º da IN n. 65/2021, do Ministério da Economia. 
2. Os valores obtidos na pesquisa foram avaliados criticamente e, em virtude da homegeneidade dos preços, foi utilizada a MEDIA como metodologia.
3. O porte das empresas está de acordo com o comprovante de inscrição e de situação cadastral no CNPJ junto à RFB.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O preços públicos foram atualizados por esta Seção pelo índice IPCA(IBGE), conforme preconiza a referida 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</si>
  <si>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Proposta Comercial                         </t>
    </r>
    <r>
      <rPr>
        <sz val="10"/>
        <color rgb="FFFF0000"/>
        <rFont val="Calibri"/>
        <family val="2"/>
        <scheme val="minor"/>
      </rPr>
      <t>(transmissão manual)</t>
    </r>
  </si>
  <si>
    <r>
      <t xml:space="preserve">Proposta Comercial                         </t>
    </r>
    <r>
      <rPr>
        <sz val="10"/>
        <color rgb="FFFF0000"/>
        <rFont val="Calibri"/>
        <family val="2"/>
        <scheme val="minor"/>
      </rPr>
      <t>(transmissão automática)</t>
    </r>
  </si>
  <si>
    <r>
      <rPr>
        <sz val="10"/>
        <color rgb="FFFF0000"/>
        <rFont val="Calibri"/>
        <family val="2"/>
        <scheme val="minor"/>
      </rPr>
      <t xml:space="preserve">Proposta Comercial   </t>
    </r>
    <r>
      <rPr>
        <sz val="10"/>
        <rFont val="Calibri"/>
        <family val="2"/>
        <scheme val="minor"/>
      </rPr>
      <t xml:space="preserve">                        </t>
    </r>
    <r>
      <rPr>
        <sz val="10"/>
        <color rgb="FFFF0000"/>
        <rFont val="Calibri"/>
        <family val="2"/>
        <scheme val="minor"/>
      </rPr>
      <t>(transmissão manual)</t>
    </r>
  </si>
  <si>
    <t>Proposta Comercial                             (transmissão automática)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</si>
</sst>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</numFmts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6" tint="0.39994506668294322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9C5700"/>
      <name val="Arial"/>
      <family val="2"/>
    </font>
    <font>
      <b/>
      <sz val="10"/>
      <color rgb="FF006100"/>
      <name val="Arial"/>
      <family val="2"/>
    </font>
    <font>
      <sz val="10"/>
      <color theme="1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9" applyNumberFormat="0" applyFill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9" fontId="5" fillId="0" borderId="0" applyFont="0" applyFill="0" applyBorder="0" applyAlignment="0" applyProtection="0"/>
    <xf numFmtId="0" fontId="5" fillId="12" borderId="0" applyNumberFormat="0" applyBorder="0" applyAlignment="0" applyProtection="0"/>
    <xf numFmtId="43" fontId="5" fillId="0" borderId="0" applyFont="0" applyFill="0" applyBorder="0" applyAlignment="0" applyProtection="0"/>
    <xf numFmtId="9" fontId="23" fillId="13" borderId="22" applyBorder="0">
      <alignment horizontal="center" vertical="center"/>
    </xf>
    <xf numFmtId="44" fontId="5" fillId="0" borderId="0" applyFont="0" applyFill="0" applyBorder="0" applyAlignment="0" applyProtection="0"/>
  </cellStyleXfs>
  <cellXfs count="15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4" fontId="1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14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vertical="center"/>
    </xf>
    <xf numFmtId="4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43" fontId="0" fillId="0" borderId="0" xfId="12" applyFont="1"/>
    <xf numFmtId="43" fontId="0" fillId="0" borderId="0" xfId="12" applyFont="1" applyAlignment="1">
      <alignment horizontal="center" vertical="center"/>
    </xf>
    <xf numFmtId="44" fontId="14" fillId="0" borderId="0" xfId="0" applyNumberFormat="1" applyFont="1" applyAlignment="1">
      <alignment horizontal="right" vertical="center" wrapText="1"/>
    </xf>
    <xf numFmtId="0" fontId="11" fillId="2" borderId="12" xfId="0" applyFont="1" applyFill="1" applyBorder="1" applyAlignment="1">
      <alignment vertical="center"/>
    </xf>
    <xf numFmtId="44" fontId="2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18" fillId="8" borderId="27" xfId="6" applyNumberFormat="1" applyFont="1" applyBorder="1" applyAlignment="1">
      <alignment horizontal="center" vertical="center" wrapText="1"/>
    </xf>
    <xf numFmtId="44" fontId="24" fillId="15" borderId="8" xfId="6" applyNumberFormat="1" applyFont="1" applyFill="1" applyBorder="1" applyAlignment="1">
      <alignment horizontal="center" vertical="center" wrapText="1"/>
    </xf>
    <xf numFmtId="44" fontId="24" fillId="15" borderId="1" xfId="6" applyNumberFormat="1" applyFont="1" applyFill="1" applyBorder="1" applyAlignment="1">
      <alignment horizontal="center" vertical="center" wrapText="1"/>
    </xf>
    <xf numFmtId="43" fontId="24" fillId="15" borderId="1" xfId="12" applyFont="1" applyFill="1" applyBorder="1" applyAlignment="1">
      <alignment horizontal="center" vertical="center" wrapText="1"/>
    </xf>
    <xf numFmtId="44" fontId="24" fillId="15" borderId="5" xfId="6" applyNumberFormat="1" applyFont="1" applyFill="1" applyBorder="1" applyAlignment="1">
      <alignment horizontal="center" vertical="center" wrapText="1"/>
    </xf>
    <xf numFmtId="9" fontId="26" fillId="11" borderId="20" xfId="9" applyNumberFormat="1" applyFont="1" applyBorder="1" applyAlignment="1">
      <alignment horizontal="center" vertical="center"/>
    </xf>
    <xf numFmtId="9" fontId="27" fillId="10" borderId="14" xfId="8" applyNumberFormat="1" applyFont="1" applyBorder="1" applyAlignment="1">
      <alignment horizontal="center" vertical="center"/>
    </xf>
    <xf numFmtId="44" fontId="28" fillId="12" borderId="15" xfId="11" applyNumberFormat="1" applyFont="1" applyBorder="1" applyAlignment="1">
      <alignment horizontal="center" vertical="center" wrapText="1"/>
    </xf>
    <xf numFmtId="44" fontId="28" fillId="12" borderId="10" xfId="11" quotePrefix="1" applyNumberFormat="1" applyFont="1" applyBorder="1" applyAlignment="1">
      <alignment horizontal="center" vertical="center" wrapText="1"/>
    </xf>
    <xf numFmtId="164" fontId="14" fillId="9" borderId="24" xfId="0" applyNumberFormat="1" applyFont="1" applyFill="1" applyBorder="1" applyAlignment="1">
      <alignment vertical="center"/>
    </xf>
    <xf numFmtId="164" fontId="14" fillId="9" borderId="26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44" fontId="14" fillId="13" borderId="22" xfId="0" applyNumberFormat="1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 vertical="center" wrapText="1"/>
    </xf>
    <xf numFmtId="0" fontId="25" fillId="1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4" fontId="18" fillId="8" borderId="1" xfId="6" applyNumberFormat="1" applyFont="1" applyBorder="1" applyAlignment="1">
      <alignment horizontal="center" vertical="center" wrapText="1"/>
    </xf>
    <xf numFmtId="165" fontId="29" fillId="13" borderId="22" xfId="10" applyNumberFormat="1" applyFont="1" applyFill="1" applyBorder="1" applyAlignment="1">
      <alignment horizontal="center" vertical="center"/>
    </xf>
    <xf numFmtId="44" fontId="11" fillId="13" borderId="1" xfId="0" applyNumberFormat="1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3" fillId="0" borderId="0" xfId="0" applyFont="1" applyFill="1"/>
    <xf numFmtId="44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4" fontId="13" fillId="2" borderId="0" xfId="0" applyNumberFormat="1" applyFont="1" applyFill="1" applyBorder="1" applyAlignment="1">
      <alignment horizontal="center" vertical="center"/>
    </xf>
    <xf numFmtId="44" fontId="24" fillId="2" borderId="0" xfId="6" applyNumberFormat="1" applyFont="1" applyFill="1" applyBorder="1" applyAlignment="1">
      <alignment horizontal="center" vertical="center" wrapText="1"/>
    </xf>
    <xf numFmtId="43" fontId="24" fillId="2" borderId="0" xfId="12" applyFont="1" applyFill="1" applyBorder="1" applyAlignment="1">
      <alignment horizontal="center" vertical="center" wrapText="1"/>
    </xf>
    <xf numFmtId="9" fontId="26" fillId="2" borderId="0" xfId="9" applyNumberFormat="1" applyFont="1" applyFill="1" applyBorder="1" applyAlignment="1">
      <alignment horizontal="center" vertical="center"/>
    </xf>
    <xf numFmtId="9" fontId="27" fillId="2" borderId="0" xfId="8" applyNumberFormat="1" applyFont="1" applyFill="1" applyBorder="1" applyAlignment="1">
      <alignment horizontal="center" vertical="center"/>
    </xf>
    <xf numFmtId="44" fontId="24" fillId="15" borderId="6" xfId="6" applyNumberFormat="1" applyFont="1" applyFill="1" applyBorder="1" applyAlignment="1">
      <alignment horizontal="center" vertical="center" wrapText="1"/>
    </xf>
    <xf numFmtId="44" fontId="24" fillId="15" borderId="4" xfId="6" applyNumberFormat="1" applyFont="1" applyFill="1" applyBorder="1" applyAlignment="1">
      <alignment horizontal="center" vertical="center" wrapText="1"/>
    </xf>
    <xf numFmtId="43" fontId="24" fillId="15" borderId="4" xfId="12" applyFont="1" applyFill="1" applyBorder="1" applyAlignment="1">
      <alignment horizontal="center" vertical="center" wrapText="1"/>
    </xf>
    <xf numFmtId="44" fontId="24" fillId="15" borderId="7" xfId="6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32" fillId="17" borderId="22" xfId="7" applyFont="1" applyFill="1" applyBorder="1" applyAlignment="1">
      <alignment vertical="top"/>
    </xf>
    <xf numFmtId="0" fontId="33" fillId="17" borderId="24" xfId="7" applyFont="1" applyFill="1" applyBorder="1" applyAlignment="1">
      <alignment vertical="top"/>
    </xf>
    <xf numFmtId="0" fontId="34" fillId="17" borderId="24" xfId="7" applyFont="1" applyFill="1" applyBorder="1" applyAlignment="1">
      <alignment vertical="top"/>
    </xf>
    <xf numFmtId="0" fontId="34" fillId="17" borderId="27" xfId="7" applyFont="1" applyFill="1" applyBorder="1" applyAlignment="1">
      <alignment vertical="top"/>
    </xf>
    <xf numFmtId="0" fontId="34" fillId="2" borderId="0" xfId="7" applyFont="1" applyFill="1" applyBorder="1" applyAlignment="1">
      <alignment vertical="top"/>
    </xf>
    <xf numFmtId="0" fontId="33" fillId="2" borderId="0" xfId="7" applyFont="1" applyFill="1" applyBorder="1" applyAlignment="1">
      <alignment vertical="top"/>
    </xf>
    <xf numFmtId="0" fontId="31" fillId="2" borderId="0" xfId="7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3" fillId="18" borderId="2" xfId="0" applyFont="1" applyFill="1" applyBorder="1" applyAlignment="1">
      <alignment vertical="top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horizontal="left" vertical="top"/>
    </xf>
    <xf numFmtId="0" fontId="5" fillId="18" borderId="24" xfId="0" applyFont="1" applyFill="1" applyBorder="1" applyAlignment="1">
      <alignment horizontal="left" vertical="top"/>
    </xf>
    <xf numFmtId="0" fontId="5" fillId="18" borderId="27" xfId="0" applyFont="1" applyFill="1" applyBorder="1" applyAlignment="1">
      <alignment horizontal="left" vertical="top"/>
    </xf>
    <xf numFmtId="0" fontId="5" fillId="18" borderId="22" xfId="0" applyFont="1" applyFill="1" applyBorder="1" applyAlignment="1">
      <alignment horizontal="left" vertical="top"/>
    </xf>
    <xf numFmtId="0" fontId="0" fillId="18" borderId="1" xfId="0" applyFill="1" applyBorder="1" applyAlignment="1">
      <alignment vertical="top"/>
    </xf>
    <xf numFmtId="0" fontId="5" fillId="18" borderId="1" xfId="0" applyFont="1" applyFill="1" applyBorder="1" applyAlignment="1">
      <alignment horizontal="center" vertical="top"/>
    </xf>
    <xf numFmtId="0" fontId="0" fillId="18" borderId="1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44" fontId="35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44" fontId="18" fillId="8" borderId="22" xfId="6" applyNumberFormat="1" applyFont="1" applyBorder="1" applyAlignment="1">
      <alignment horizontal="center" vertical="center" wrapText="1"/>
    </xf>
    <xf numFmtId="0" fontId="18" fillId="8" borderId="25" xfId="6" applyFont="1" applyBorder="1" applyAlignment="1">
      <alignment horizontal="center" vertical="center" wrapText="1"/>
    </xf>
    <xf numFmtId="0" fontId="18" fillId="8" borderId="2" xfId="6" applyFont="1" applyBorder="1" applyAlignment="1">
      <alignment horizontal="center" vertical="center" wrapText="1"/>
    </xf>
    <xf numFmtId="44" fontId="14" fillId="14" borderId="25" xfId="0" applyNumberFormat="1" applyFont="1" applyFill="1" applyBorder="1" applyAlignment="1">
      <alignment horizontal="center" vertical="center"/>
    </xf>
    <xf numFmtId="44" fontId="14" fillId="14" borderId="12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4" fontId="24" fillId="15" borderId="18" xfId="6" applyNumberFormat="1" applyFont="1" applyFill="1" applyBorder="1" applyAlignment="1">
      <alignment horizontal="center" vertical="center" wrapText="1"/>
    </xf>
    <xf numFmtId="44" fontId="24" fillId="15" borderId="16" xfId="6" applyNumberFormat="1" applyFont="1" applyFill="1" applyBorder="1" applyAlignment="1">
      <alignment horizontal="center" vertical="center" wrapText="1"/>
    </xf>
    <xf numFmtId="44" fontId="24" fillId="15" borderId="17" xfId="6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4" fontId="14" fillId="9" borderId="21" xfId="0" applyNumberFormat="1" applyFont="1" applyFill="1" applyBorder="1" applyAlignment="1">
      <alignment horizontal="right" vertical="center" wrapText="1"/>
    </xf>
    <xf numFmtId="164" fontId="14" fillId="9" borderId="3" xfId="0" applyNumberFormat="1" applyFont="1" applyFill="1" applyBorder="1" applyAlignment="1">
      <alignment horizontal="right" vertical="center" wrapText="1"/>
    </xf>
    <xf numFmtId="164" fontId="14" fillId="9" borderId="28" xfId="0" applyNumberFormat="1" applyFont="1" applyFill="1" applyBorder="1" applyAlignment="1">
      <alignment horizontal="right" vertical="center" wrapText="1"/>
    </xf>
    <xf numFmtId="0" fontId="18" fillId="8" borderId="1" xfId="6" applyFont="1" applyBorder="1" applyAlignment="1">
      <alignment horizontal="center" vertical="center" wrapText="1"/>
    </xf>
    <xf numFmtId="164" fontId="14" fillId="9" borderId="22" xfId="0" applyNumberFormat="1" applyFont="1" applyFill="1" applyBorder="1" applyAlignment="1">
      <alignment horizontal="right" vertical="center" wrapText="1"/>
    </xf>
    <xf numFmtId="164" fontId="14" fillId="9" borderId="24" xfId="0" applyNumberFormat="1" applyFont="1" applyFill="1" applyBorder="1" applyAlignment="1">
      <alignment horizontal="right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44" fontId="14" fillId="14" borderId="29" xfId="0" applyNumberFormat="1" applyFont="1" applyFill="1" applyBorder="1" applyAlignment="1">
      <alignment horizontal="center" vertical="center"/>
    </xf>
    <xf numFmtId="44" fontId="14" fillId="14" borderId="11" xfId="0" applyNumberFormat="1" applyFont="1" applyFill="1" applyBorder="1" applyAlignment="1">
      <alignment horizontal="center" vertical="center"/>
    </xf>
    <xf numFmtId="44" fontId="19" fillId="2" borderId="25" xfId="0" applyNumberFormat="1" applyFont="1" applyFill="1" applyBorder="1" applyAlignment="1">
      <alignment horizontal="center" vertical="center"/>
    </xf>
    <xf numFmtId="44" fontId="19" fillId="2" borderId="12" xfId="0" applyNumberFormat="1" applyFont="1" applyFill="1" applyBorder="1" applyAlignment="1">
      <alignment horizontal="center" vertical="center"/>
    </xf>
    <xf numFmtId="4" fontId="14" fillId="13" borderId="25" xfId="0" applyNumberFormat="1" applyFont="1" applyFill="1" applyBorder="1" applyAlignment="1">
      <alignment horizontal="center" vertical="center"/>
    </xf>
    <xf numFmtId="4" fontId="14" fillId="13" borderId="12" xfId="0" applyNumberFormat="1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left" vertical="top"/>
    </xf>
    <xf numFmtId="0" fontId="3" fillId="18" borderId="3" xfId="0" applyFont="1" applyFill="1" applyBorder="1" applyAlignment="1">
      <alignment horizontal="left" vertical="top"/>
    </xf>
    <xf numFmtId="0" fontId="3" fillId="18" borderId="28" xfId="0" applyFont="1" applyFill="1" applyBorder="1" applyAlignment="1">
      <alignment horizontal="left" vertical="top"/>
    </xf>
    <xf numFmtId="0" fontId="11" fillId="18" borderId="30" xfId="0" applyFont="1" applyFill="1" applyBorder="1" applyAlignment="1">
      <alignment horizontal="left" vertical="top" wrapText="1"/>
    </xf>
    <xf numFmtId="0" fontId="11" fillId="18" borderId="23" xfId="0" applyFont="1" applyFill="1" applyBorder="1" applyAlignment="1">
      <alignment horizontal="left" vertical="top" wrapText="1"/>
    </xf>
    <xf numFmtId="0" fontId="11" fillId="18" borderId="29" xfId="0" applyFont="1" applyFill="1" applyBorder="1" applyAlignment="1">
      <alignment horizontal="left" vertical="top" wrapText="1"/>
    </xf>
    <xf numFmtId="0" fontId="11" fillId="18" borderId="21" xfId="0" applyFont="1" applyFill="1" applyBorder="1" applyAlignment="1">
      <alignment horizontal="left" vertical="top" wrapText="1"/>
    </xf>
    <xf numFmtId="0" fontId="11" fillId="18" borderId="3" xfId="0" applyFont="1" applyFill="1" applyBorder="1" applyAlignment="1">
      <alignment horizontal="left" vertical="top" wrapText="1"/>
    </xf>
    <xf numFmtId="0" fontId="11" fillId="18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9" xfId="7" applyFont="1" applyAlignment="1">
      <alignment horizontal="center"/>
    </xf>
    <xf numFmtId="0" fontId="18" fillId="8" borderId="1" xfId="6" applyFont="1" applyBorder="1" applyAlignment="1">
      <alignment horizontal="center" vertical="center"/>
    </xf>
    <xf numFmtId="0" fontId="18" fillId="8" borderId="25" xfId="6" applyFont="1" applyBorder="1" applyAlignment="1">
      <alignment horizontal="center" vertical="center"/>
    </xf>
    <xf numFmtId="0" fontId="18" fillId="8" borderId="2" xfId="6" applyFont="1" applyBorder="1" applyAlignment="1">
      <alignment horizontal="center" vertical="center"/>
    </xf>
    <xf numFmtId="9" fontId="18" fillId="8" borderId="25" xfId="6" applyNumberFormat="1" applyFont="1" applyBorder="1" applyAlignment="1">
      <alignment horizontal="center" vertical="center" wrapText="1"/>
    </xf>
    <xf numFmtId="9" fontId="18" fillId="8" borderId="2" xfId="6" applyNumberFormat="1" applyFont="1" applyBorder="1" applyAlignment="1">
      <alignment horizontal="center" vertical="center" wrapText="1"/>
    </xf>
    <xf numFmtId="9" fontId="18" fillId="8" borderId="23" xfId="6" applyNumberFormat="1" applyFont="1" applyBorder="1" applyAlignment="1">
      <alignment horizontal="center" vertical="center" wrapText="1"/>
    </xf>
    <xf numFmtId="9" fontId="18" fillId="8" borderId="0" xfId="6" applyNumberFormat="1" applyFont="1" applyBorder="1" applyAlignment="1">
      <alignment horizontal="center" vertical="center" wrapText="1"/>
    </xf>
    <xf numFmtId="44" fontId="18" fillId="8" borderId="1" xfId="6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</cellXfs>
  <cellStyles count="15">
    <cellStyle name="20% - Ênfase4" xfId="11" builtinId="42"/>
    <cellStyle name="Bom" xfId="8" builtinId="26"/>
    <cellStyle name="Ênfase2" xfId="6" builtinId="33"/>
    <cellStyle name="Estilo 1" xfId="13" xr:uid="{FE3AD78E-A785-4E7B-AF59-A7A1637D7462}"/>
    <cellStyle name="Hiperlink" xfId="1" builtinId="8"/>
    <cellStyle name="Moeda 2" xfId="14" xr:uid="{86A4BA49-E73E-4F81-8EA1-A1D24B48D093}"/>
    <cellStyle name="Neutro" xfId="9" builtinId="28"/>
    <cellStyle name="Normal" xfId="0" builtinId="0"/>
    <cellStyle name="Normal 2" xfId="3" xr:uid="{00000000-0005-0000-0000-000009000000}"/>
    <cellStyle name="Porcentagem" xfId="10" builtinId="5"/>
    <cellStyle name="Porcentagem 2" xfId="5" xr:uid="{00000000-0005-0000-0000-00000B000000}"/>
    <cellStyle name="Porcentagem 3" xfId="4" xr:uid="{00000000-0005-0000-0000-00000C000000}"/>
    <cellStyle name="Título 1" xfId="7" builtinId="16"/>
    <cellStyle name="Vírgula" xfId="12" builtinId="3"/>
    <cellStyle name="Vírgula 2" xfId="2" xr:uid="{00000000-0005-0000-0000-000011000000}"/>
  </cellStyles>
  <dxfs count="19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31093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51B25A74-0E63-43F3-9BD8-22233F198B59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7C655412-36E9-478A-9099-0F479FA6C1D0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F16FCCBA-9729-4A00-A89B-C41B6150D890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31093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599C1642-C5AE-4220-BC12-BB94E5AB4B50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31093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5E8B3924-F46D-470C-89B0-F05AAB4DDDC9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37446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C383E035-8277-417A-ADA2-0FF1FA3B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2FDB7C2D-A8AB-45B8-B79F-AC068AA9FD9A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6A92906C-6CC2-47DB-890E-762F86334CAC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81A19491-5A6A-4558-A280-17FB0215576B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F6F73761-F277-4EE8-ACDF-5DF2D5A4A050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27</xdr:row>
      <xdr:rowOff>0</xdr:rowOff>
    </xdr:from>
    <xdr:to>
      <xdr:col>3</xdr:col>
      <xdr:colOff>226359</xdr:colOff>
      <xdr:row>28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3EA6BE29-C47C-409F-8E0C-99D072A6AF2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EF4775D3-08AB-4E97-86E7-439C40D5C600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FB4803BF-133D-47E6-BE24-53CF508E9C8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8C27ACDC-8B81-4EF6-AB56-0997FF09FC37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14500EB3-45E0-45DD-9BEE-716D93027387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459828</xdr:colOff>
      <xdr:row>16</xdr:row>
      <xdr:rowOff>306552</xdr:rowOff>
    </xdr:from>
    <xdr:to>
      <xdr:col>18</xdr:col>
      <xdr:colOff>1526742</xdr:colOff>
      <xdr:row>16</xdr:row>
      <xdr:rowOff>571427</xdr:rowOff>
    </xdr:to>
    <xdr:sp macro="" textlink="">
      <xdr:nvSpPr>
        <xdr:cNvPr id="67" name="Seta: para a Esquerda 66">
          <a:extLst>
            <a:ext uri="{FF2B5EF4-FFF2-40B4-BE49-F238E27FC236}">
              <a16:creationId xmlns:a16="http://schemas.microsoft.com/office/drawing/2014/main" id="{0AA15C7B-6F50-4B16-A345-C3C987004A22}"/>
            </a:ext>
          </a:extLst>
        </xdr:cNvPr>
        <xdr:cNvSpPr/>
      </xdr:nvSpPr>
      <xdr:spPr>
        <a:xfrm rot="10800000">
          <a:off x="17648621" y="4806293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774F-CA6F-46F5-A18F-13E48161A88A}">
  <sheetPr>
    <tabColor theme="4" tint="-0.249977111117893"/>
  </sheetPr>
  <dimension ref="A1:AM55"/>
  <sheetViews>
    <sheetView showGridLines="0" tabSelected="1" zoomScale="85" zoomScaleNormal="85" workbookViewId="0">
      <selection activeCell="Q16" sqref="Q16:Q26"/>
    </sheetView>
  </sheetViews>
  <sheetFormatPr defaultColWidth="9.109375" defaultRowHeight="14.4" x14ac:dyDescent="0.3"/>
  <cols>
    <col min="1" max="1" width="4.88671875" style="20" customWidth="1"/>
    <col min="2" max="2" width="6.33203125" style="20" customWidth="1"/>
    <col min="3" max="3" width="23.33203125" customWidth="1"/>
    <col min="4" max="4" width="6.44140625" bestFit="1" customWidth="1"/>
    <col min="5" max="5" width="4.6640625" customWidth="1"/>
    <col min="6" max="6" width="25.6640625" style="13" customWidth="1"/>
    <col min="7" max="7" width="13.88671875" style="13" customWidth="1"/>
    <col min="8" max="8" width="30.33203125" style="13" customWidth="1"/>
    <col min="9" max="9" width="10.33203125" style="13" customWidth="1"/>
    <col min="10" max="10" width="15.5546875" style="13" bestFit="1" customWidth="1"/>
    <col min="11" max="11" width="14" style="13" bestFit="1" customWidth="1"/>
    <col min="12" max="12" width="14.5546875" bestFit="1" customWidth="1"/>
    <col min="13" max="13" width="10" bestFit="1" customWidth="1"/>
    <col min="14" max="14" width="14.33203125" style="40" customWidth="1"/>
    <col min="15" max="15" width="14.109375" bestFit="1" customWidth="1"/>
    <col min="16" max="16" width="26.88671875" customWidth="1"/>
    <col min="17" max="17" width="14" style="22" bestFit="1" customWidth="1"/>
    <col min="18" max="18" width="14" bestFit="1" customWidth="1"/>
    <col min="19" max="19" width="29.33203125" customWidth="1"/>
    <col min="20" max="20" width="19.33203125" customWidth="1"/>
    <col min="21" max="21" width="15.6640625" bestFit="1" customWidth="1"/>
    <col min="22" max="22" width="15.33203125" style="35" customWidth="1"/>
    <col min="23" max="23" width="14.6640625" customWidth="1"/>
    <col min="24" max="24" width="17.109375" bestFit="1" customWidth="1"/>
    <col min="25" max="25" width="24.33203125" customWidth="1"/>
    <col min="26" max="26" width="20.109375" customWidth="1"/>
    <col min="28" max="28" width="3.33203125" style="81" customWidth="1"/>
    <col min="29" max="29" width="0.109375" customWidth="1"/>
    <col min="33" max="33" width="14.5546875" customWidth="1"/>
    <col min="35" max="35" width="15.33203125" customWidth="1"/>
    <col min="37" max="37" width="18.5546875" customWidth="1"/>
    <col min="38" max="38" width="47.5546875" customWidth="1"/>
    <col min="39" max="39" width="12.44140625" customWidth="1"/>
  </cols>
  <sheetData>
    <row r="1" spans="1:39" ht="23.4" x14ac:dyDescent="0.3">
      <c r="AB1" s="87"/>
      <c r="AC1" s="86"/>
      <c r="AD1" s="82" t="s">
        <v>1</v>
      </c>
      <c r="AE1" s="83"/>
      <c r="AF1" s="83"/>
      <c r="AG1" s="83"/>
      <c r="AH1" s="84"/>
      <c r="AI1" s="84"/>
      <c r="AJ1" s="84"/>
      <c r="AK1" s="84"/>
      <c r="AL1" s="84"/>
      <c r="AM1" s="85"/>
    </row>
    <row r="2" spans="1:39" x14ac:dyDescent="0.3">
      <c r="AB2" s="88"/>
      <c r="AD2" s="136" t="s">
        <v>2</v>
      </c>
      <c r="AE2" s="137"/>
      <c r="AF2" s="137"/>
      <c r="AG2" s="137"/>
      <c r="AH2" s="137"/>
      <c r="AI2" s="137"/>
      <c r="AJ2" s="137"/>
      <c r="AK2" s="137"/>
      <c r="AL2" s="138"/>
      <c r="AM2" s="93" t="s">
        <v>3</v>
      </c>
    </row>
    <row r="3" spans="1:39" x14ac:dyDescent="0.3">
      <c r="F3"/>
      <c r="G3" s="32"/>
      <c r="AB3" s="89"/>
      <c r="AD3" s="94" t="s">
        <v>5</v>
      </c>
      <c r="AE3" s="95" t="s">
        <v>6</v>
      </c>
      <c r="AF3" s="96"/>
      <c r="AG3" s="96"/>
      <c r="AH3" s="96"/>
      <c r="AI3" s="96"/>
      <c r="AJ3" s="96"/>
      <c r="AK3" s="96"/>
      <c r="AL3" s="97"/>
      <c r="AM3" s="94" t="s">
        <v>7</v>
      </c>
    </row>
    <row r="4" spans="1:39" x14ac:dyDescent="0.3">
      <c r="S4" s="63"/>
      <c r="AB4" s="91"/>
      <c r="AD4" s="94" t="s">
        <v>8</v>
      </c>
      <c r="AE4" s="98" t="s">
        <v>9</v>
      </c>
      <c r="AF4" s="96"/>
      <c r="AG4" s="96"/>
      <c r="AH4" s="96"/>
      <c r="AI4" s="96"/>
      <c r="AJ4" s="96"/>
      <c r="AK4" s="96"/>
      <c r="AL4" s="97"/>
      <c r="AM4" s="94" t="s">
        <v>7</v>
      </c>
    </row>
    <row r="5" spans="1:39" x14ac:dyDescent="0.3">
      <c r="P5" s="22"/>
      <c r="AB5" s="89"/>
      <c r="AD5" s="94" t="s">
        <v>10</v>
      </c>
      <c r="AE5" s="98" t="s">
        <v>11</v>
      </c>
      <c r="AF5" s="96"/>
      <c r="AG5" s="96"/>
      <c r="AH5" s="96"/>
      <c r="AI5" s="96"/>
      <c r="AJ5" s="96"/>
      <c r="AK5" s="96"/>
      <c r="AL5" s="97"/>
      <c r="AM5" s="94" t="s">
        <v>12</v>
      </c>
    </row>
    <row r="6" spans="1:39" x14ac:dyDescent="0.3">
      <c r="A6" s="28" t="s">
        <v>66</v>
      </c>
      <c r="B6" s="28"/>
      <c r="AB6" s="89"/>
      <c r="AD6" s="94" t="s">
        <v>13</v>
      </c>
      <c r="AE6" s="98" t="s">
        <v>14</v>
      </c>
      <c r="AF6" s="96"/>
      <c r="AG6" s="96"/>
      <c r="AH6" s="96"/>
      <c r="AI6" s="96"/>
      <c r="AJ6" s="96"/>
      <c r="AK6" s="96"/>
      <c r="AL6" s="97"/>
      <c r="AM6" s="94" t="s">
        <v>7</v>
      </c>
    </row>
    <row r="7" spans="1:39" x14ac:dyDescent="0.3">
      <c r="A7" s="28" t="s">
        <v>73</v>
      </c>
      <c r="B7" s="28"/>
      <c r="N7" s="41"/>
      <c r="AB7" s="89"/>
      <c r="AD7" s="94" t="s">
        <v>16</v>
      </c>
      <c r="AE7" s="98" t="s">
        <v>17</v>
      </c>
      <c r="AF7" s="96"/>
      <c r="AG7" s="96"/>
      <c r="AH7" s="96"/>
      <c r="AI7" s="96"/>
      <c r="AJ7" s="96"/>
      <c r="AK7" s="96"/>
      <c r="AL7" s="97"/>
      <c r="AM7" s="94" t="s">
        <v>7</v>
      </c>
    </row>
    <row r="8" spans="1:39" ht="21.75" customHeight="1" x14ac:dyDescent="0.3">
      <c r="A8" s="145" t="s">
        <v>74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AB8" s="89"/>
      <c r="AD8" s="94" t="s">
        <v>19</v>
      </c>
      <c r="AE8" s="98" t="s">
        <v>67</v>
      </c>
      <c r="AF8" s="96"/>
      <c r="AG8" s="96"/>
      <c r="AH8" s="96"/>
      <c r="AI8" s="96"/>
      <c r="AJ8" s="96"/>
      <c r="AK8" s="96"/>
      <c r="AL8" s="97"/>
      <c r="AM8" s="94" t="s">
        <v>18</v>
      </c>
    </row>
    <row r="9" spans="1:39" ht="21.75" customHeight="1" x14ac:dyDescent="0.3">
      <c r="A9" s="53" t="s">
        <v>68</v>
      </c>
      <c r="B9" s="58"/>
      <c r="C9" s="58"/>
      <c r="D9" s="58"/>
      <c r="E9" s="58"/>
      <c r="F9" s="58"/>
      <c r="G9" s="58"/>
      <c r="H9" s="65"/>
      <c r="I9" s="58"/>
      <c r="J9" s="58"/>
      <c r="K9" s="58"/>
      <c r="L9" s="58"/>
      <c r="M9" s="58"/>
      <c r="N9" s="58"/>
      <c r="O9" s="58"/>
      <c r="P9" s="58"/>
      <c r="Q9" s="58"/>
      <c r="AB9" s="89"/>
      <c r="AD9" s="94" t="s">
        <v>20</v>
      </c>
      <c r="AE9" s="98" t="s">
        <v>21</v>
      </c>
      <c r="AF9" s="96"/>
      <c r="AG9" s="96"/>
      <c r="AH9" s="96"/>
      <c r="AI9" s="96"/>
      <c r="AJ9" s="96"/>
      <c r="AK9" s="96"/>
      <c r="AL9" s="97"/>
      <c r="AM9" s="94" t="s">
        <v>7</v>
      </c>
    </row>
    <row r="10" spans="1:39" x14ac:dyDescent="0.3">
      <c r="A10" s="102" t="s">
        <v>99</v>
      </c>
      <c r="B10" s="103"/>
      <c r="C10" s="81"/>
      <c r="AB10" s="89"/>
      <c r="AD10" s="94" t="s">
        <v>22</v>
      </c>
      <c r="AE10" s="98" t="s">
        <v>23</v>
      </c>
      <c r="AF10" s="96"/>
      <c r="AG10" s="96"/>
      <c r="AH10" s="96"/>
      <c r="AI10" s="96"/>
      <c r="AJ10" s="96"/>
      <c r="AK10" s="96"/>
      <c r="AL10" s="97"/>
      <c r="AM10" s="94" t="s">
        <v>7</v>
      </c>
    </row>
    <row r="11" spans="1:39" ht="18.600000000000001" thickBot="1" x14ac:dyDescent="0.4">
      <c r="A11" s="146" t="s">
        <v>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AB11" s="89"/>
      <c r="AD11" s="94" t="s">
        <v>24</v>
      </c>
      <c r="AE11" s="98" t="s">
        <v>25</v>
      </c>
      <c r="AF11" s="96"/>
      <c r="AG11" s="96"/>
      <c r="AH11" s="96"/>
      <c r="AI11" s="96"/>
      <c r="AJ11" s="96"/>
      <c r="AK11" s="96"/>
      <c r="AL11" s="97"/>
      <c r="AM11" s="94" t="s">
        <v>18</v>
      </c>
    </row>
    <row r="12" spans="1:39" ht="25.2" customHeight="1" thickTop="1" x14ac:dyDescent="0.3">
      <c r="A12" s="24"/>
      <c r="B12" s="24"/>
      <c r="K12" s="39"/>
      <c r="AB12" s="89"/>
      <c r="AD12" s="94" t="s">
        <v>26</v>
      </c>
      <c r="AE12" s="98" t="s">
        <v>27</v>
      </c>
      <c r="AF12" s="96"/>
      <c r="AG12" s="96"/>
      <c r="AH12" s="96"/>
      <c r="AI12" s="96"/>
      <c r="AJ12" s="96"/>
      <c r="AK12" s="96"/>
      <c r="AL12" s="97"/>
      <c r="AM12" s="94" t="s">
        <v>7</v>
      </c>
    </row>
    <row r="13" spans="1:39" ht="23.4" customHeight="1" x14ac:dyDescent="0.3">
      <c r="A13" s="24"/>
      <c r="B13" s="24"/>
      <c r="C13" s="25"/>
      <c r="D13" s="25"/>
      <c r="E13" s="25"/>
      <c r="F13" s="26"/>
      <c r="G13" s="33"/>
      <c r="H13" s="31"/>
      <c r="K13" s="39"/>
      <c r="AB13" s="89"/>
      <c r="AD13" s="94" t="s">
        <v>28</v>
      </c>
      <c r="AE13" s="98" t="s">
        <v>29</v>
      </c>
      <c r="AF13" s="96"/>
      <c r="AG13" s="96"/>
      <c r="AH13" s="96"/>
      <c r="AI13" s="96"/>
      <c r="AJ13" s="96"/>
      <c r="AK13" s="96"/>
      <c r="AL13" s="97"/>
      <c r="AM13" s="99" t="s">
        <v>18</v>
      </c>
    </row>
    <row r="14" spans="1:39" ht="14.4" customHeight="1" x14ac:dyDescent="0.3">
      <c r="A14" s="147" t="s">
        <v>30</v>
      </c>
      <c r="B14" s="148" t="s">
        <v>56</v>
      </c>
      <c r="C14" s="125" t="s">
        <v>31</v>
      </c>
      <c r="D14" s="125" t="s">
        <v>32</v>
      </c>
      <c r="E14" s="111" t="s">
        <v>64</v>
      </c>
      <c r="F14" s="125" t="s">
        <v>33</v>
      </c>
      <c r="G14" s="111" t="s">
        <v>34</v>
      </c>
      <c r="H14" s="125" t="s">
        <v>57</v>
      </c>
      <c r="I14" s="111" t="s">
        <v>35</v>
      </c>
      <c r="J14" s="110" t="s">
        <v>36</v>
      </c>
      <c r="K14" s="110" t="s">
        <v>4</v>
      </c>
      <c r="L14" s="150" t="s">
        <v>69</v>
      </c>
      <c r="M14" s="150" t="s">
        <v>70</v>
      </c>
      <c r="N14" s="150" t="s">
        <v>71</v>
      </c>
      <c r="O14" s="152" t="s">
        <v>37</v>
      </c>
      <c r="P14" s="152"/>
      <c r="Q14" s="154" t="s">
        <v>58</v>
      </c>
      <c r="R14" s="154"/>
      <c r="AB14" s="89"/>
      <c r="AD14" s="100" t="s">
        <v>28</v>
      </c>
      <c r="AE14" s="98" t="s">
        <v>29</v>
      </c>
      <c r="AF14" s="96"/>
      <c r="AG14" s="96"/>
      <c r="AH14" s="96"/>
      <c r="AI14" s="96"/>
      <c r="AJ14" s="96"/>
      <c r="AK14" s="96"/>
      <c r="AL14" s="97"/>
      <c r="AM14" s="101" t="s">
        <v>18</v>
      </c>
    </row>
    <row r="15" spans="1:39" s="6" customFormat="1" ht="37.5" customHeight="1" thickBot="1" x14ac:dyDescent="0.35">
      <c r="A15" s="147"/>
      <c r="B15" s="149"/>
      <c r="C15" s="125"/>
      <c r="D15" s="125"/>
      <c r="E15" s="112"/>
      <c r="F15" s="125"/>
      <c r="G15" s="112"/>
      <c r="H15" s="125"/>
      <c r="I15" s="112"/>
      <c r="J15" s="110"/>
      <c r="K15" s="110"/>
      <c r="L15" s="151"/>
      <c r="M15" s="151"/>
      <c r="N15" s="151"/>
      <c r="O15" s="153"/>
      <c r="P15" s="153"/>
      <c r="Q15" s="59" t="s">
        <v>38</v>
      </c>
      <c r="R15" s="42" t="s">
        <v>79</v>
      </c>
      <c r="AB15" s="89"/>
      <c r="AD15" s="139" t="s">
        <v>98</v>
      </c>
      <c r="AE15" s="140"/>
      <c r="AF15" s="140"/>
      <c r="AG15" s="140"/>
      <c r="AH15" s="140"/>
      <c r="AI15" s="140"/>
      <c r="AJ15" s="140"/>
      <c r="AK15" s="140"/>
      <c r="AL15" s="140"/>
      <c r="AM15" s="141"/>
    </row>
    <row r="16" spans="1:39" ht="74.25" customHeight="1" x14ac:dyDescent="0.3">
      <c r="A16" s="120">
        <v>1</v>
      </c>
      <c r="B16" s="38"/>
      <c r="C16" s="128" t="s">
        <v>75</v>
      </c>
      <c r="D16" s="115" t="s">
        <v>76</v>
      </c>
      <c r="E16" s="115">
        <v>1</v>
      </c>
      <c r="F16" s="104" t="s">
        <v>100</v>
      </c>
      <c r="G16" s="23" t="s">
        <v>77</v>
      </c>
      <c r="H16" s="67" t="s">
        <v>88</v>
      </c>
      <c r="I16" s="67" t="s">
        <v>89</v>
      </c>
      <c r="J16" s="27">
        <v>319415.28999999998</v>
      </c>
      <c r="K16" s="132">
        <f>AVERAGE(J16:J26)</f>
        <v>363804.68181818182</v>
      </c>
      <c r="L16" s="134">
        <f>K16*1.25</f>
        <v>454755.85227272729</v>
      </c>
      <c r="M16" s="134">
        <f>K16*0.75</f>
        <v>272853.51136363635</v>
      </c>
      <c r="N16" s="61" t="str">
        <f t="shared" ref="N16:N26" si="0">IF(J16&gt;L$16,"EXCESSIVAMENTE ELEVADO",IF(J16&lt;M$16,"INEXEQUÍVEL","VÁLIDO"))</f>
        <v>VÁLIDO</v>
      </c>
      <c r="O16" s="60"/>
      <c r="P16" s="62"/>
      <c r="Q16" s="130">
        <f>ROUND(AVERAGE(J16:J26),2)</f>
        <v>363804.68</v>
      </c>
      <c r="R16" s="113">
        <f>E16*Q16</f>
        <v>363804.68</v>
      </c>
      <c r="T16" s="117" t="s">
        <v>59</v>
      </c>
      <c r="U16" s="118"/>
      <c r="V16" s="118"/>
      <c r="W16" s="118"/>
      <c r="X16" s="119"/>
      <c r="Y16" s="56" t="s">
        <v>63</v>
      </c>
      <c r="Z16" s="57"/>
      <c r="AB16" s="90"/>
      <c r="AD16" s="142"/>
      <c r="AE16" s="143"/>
      <c r="AF16" s="143"/>
      <c r="AG16" s="143"/>
      <c r="AH16" s="143"/>
      <c r="AI16" s="143"/>
      <c r="AJ16" s="143"/>
      <c r="AK16" s="143"/>
      <c r="AL16" s="143"/>
      <c r="AM16" s="144"/>
    </row>
    <row r="17" spans="1:28" ht="62.4" customHeight="1" x14ac:dyDescent="0.3">
      <c r="A17" s="121"/>
      <c r="B17" s="38"/>
      <c r="C17" s="129"/>
      <c r="D17" s="116"/>
      <c r="E17" s="116"/>
      <c r="F17" s="104" t="s">
        <v>101</v>
      </c>
      <c r="G17" s="23" t="s">
        <v>77</v>
      </c>
      <c r="H17" s="67" t="s">
        <v>90</v>
      </c>
      <c r="I17" s="106" t="s">
        <v>89</v>
      </c>
      <c r="J17" s="27">
        <v>331618.98</v>
      </c>
      <c r="K17" s="133"/>
      <c r="L17" s="135"/>
      <c r="M17" s="135"/>
      <c r="N17" s="55" t="str">
        <f t="shared" si="0"/>
        <v>VÁLIDO</v>
      </c>
      <c r="O17" s="60"/>
      <c r="P17" s="62"/>
      <c r="Q17" s="131"/>
      <c r="R17" s="114"/>
      <c r="T17" s="43" t="s">
        <v>4</v>
      </c>
      <c r="U17" s="44" t="s">
        <v>60</v>
      </c>
      <c r="V17" s="45" t="s">
        <v>61</v>
      </c>
      <c r="W17" s="44" t="s">
        <v>62</v>
      </c>
      <c r="X17" s="46" t="s">
        <v>15</v>
      </c>
      <c r="Y17" s="47">
        <v>0.25</v>
      </c>
      <c r="Z17" s="48">
        <v>0.75</v>
      </c>
      <c r="AB17" s="92"/>
    </row>
    <row r="18" spans="1:28" ht="62.4" customHeight="1" thickBot="1" x14ac:dyDescent="0.35">
      <c r="A18" s="121"/>
      <c r="B18" s="38"/>
      <c r="C18" s="129"/>
      <c r="D18" s="116"/>
      <c r="E18" s="116"/>
      <c r="F18" s="104" t="s">
        <v>102</v>
      </c>
      <c r="G18" s="23" t="s">
        <v>77</v>
      </c>
      <c r="H18" s="67" t="s">
        <v>86</v>
      </c>
      <c r="I18" s="67" t="s">
        <v>85</v>
      </c>
      <c r="J18" s="27">
        <v>383000</v>
      </c>
      <c r="K18" s="133"/>
      <c r="L18" s="135"/>
      <c r="M18" s="135"/>
      <c r="N18" s="55" t="str">
        <f t="shared" si="0"/>
        <v>VÁLIDO</v>
      </c>
      <c r="O18" s="60"/>
      <c r="P18" s="62"/>
      <c r="Q18" s="131"/>
      <c r="R18" s="114"/>
      <c r="T18" s="74">
        <f>AVERAGE(J16:J26)</f>
        <v>363804.68181818182</v>
      </c>
      <c r="U18" s="75">
        <f>_xlfn.STDEV.S(J16:J26)</f>
        <v>30398.270233121104</v>
      </c>
      <c r="V18" s="76">
        <f>(U18/T18)*100</f>
        <v>8.3556566895181419</v>
      </c>
      <c r="W18" s="75" t="str">
        <f>IF(V18&gt;25,"Mediana","Média")</f>
        <v>Média</v>
      </c>
      <c r="X18" s="77">
        <f>MIN(J16:J26)</f>
        <v>319415.28999999998</v>
      </c>
      <c r="Y18" s="49" t="s">
        <v>97</v>
      </c>
      <c r="Z18" s="50" t="s">
        <v>65</v>
      </c>
      <c r="AB18" s="79"/>
    </row>
    <row r="19" spans="1:28" ht="77.25" customHeight="1" x14ac:dyDescent="0.3">
      <c r="A19" s="121"/>
      <c r="B19" s="38"/>
      <c r="C19" s="129"/>
      <c r="D19" s="116"/>
      <c r="E19" s="116"/>
      <c r="F19" s="104" t="s">
        <v>91</v>
      </c>
      <c r="G19" s="23" t="s">
        <v>77</v>
      </c>
      <c r="H19" s="67" t="s">
        <v>92</v>
      </c>
      <c r="I19" s="107" t="s">
        <v>85</v>
      </c>
      <c r="J19" s="27">
        <v>338225.69</v>
      </c>
      <c r="K19" s="133"/>
      <c r="L19" s="135"/>
      <c r="M19" s="135"/>
      <c r="N19" s="55" t="str">
        <f t="shared" si="0"/>
        <v>VÁLIDO</v>
      </c>
      <c r="O19" s="60"/>
      <c r="P19" s="62"/>
      <c r="Q19" s="131"/>
      <c r="R19" s="114"/>
      <c r="T19" s="70"/>
      <c r="U19" s="70"/>
      <c r="V19" s="71"/>
      <c r="W19" s="70"/>
      <c r="X19" s="70"/>
      <c r="Y19" s="72"/>
      <c r="Z19" s="73"/>
      <c r="AB19" s="79"/>
    </row>
    <row r="20" spans="1:28" ht="62.4" customHeight="1" x14ac:dyDescent="0.3">
      <c r="A20" s="121"/>
      <c r="B20" s="38"/>
      <c r="C20" s="129"/>
      <c r="D20" s="116"/>
      <c r="E20" s="116"/>
      <c r="F20" s="23" t="s">
        <v>94</v>
      </c>
      <c r="G20" s="23" t="s">
        <v>72</v>
      </c>
      <c r="H20" s="67" t="s">
        <v>95</v>
      </c>
      <c r="I20" s="108" t="s">
        <v>85</v>
      </c>
      <c r="J20" s="27">
        <v>343990</v>
      </c>
      <c r="K20" s="133"/>
      <c r="L20" s="135"/>
      <c r="M20" s="135"/>
      <c r="N20" s="55" t="str">
        <f t="shared" si="0"/>
        <v>VÁLIDO</v>
      </c>
      <c r="O20" s="60"/>
      <c r="P20" s="62"/>
      <c r="Q20" s="131"/>
      <c r="R20" s="114"/>
      <c r="T20" s="70"/>
      <c r="U20" s="70"/>
      <c r="V20" s="71"/>
      <c r="W20" s="70"/>
      <c r="X20" s="70"/>
      <c r="Y20" s="72"/>
      <c r="Z20" s="73"/>
      <c r="AB20" s="79"/>
    </row>
    <row r="21" spans="1:28" ht="62.4" customHeight="1" x14ac:dyDescent="0.3">
      <c r="A21" s="121"/>
      <c r="B21" s="38"/>
      <c r="C21" s="129"/>
      <c r="D21" s="116"/>
      <c r="E21" s="116"/>
      <c r="F21" s="64" t="s">
        <v>104</v>
      </c>
      <c r="G21" s="64" t="s">
        <v>78</v>
      </c>
      <c r="H21" s="67" t="s">
        <v>84</v>
      </c>
      <c r="I21" s="67" t="s">
        <v>85</v>
      </c>
      <c r="J21" s="27">
        <v>362590</v>
      </c>
      <c r="K21" s="133"/>
      <c r="L21" s="135"/>
      <c r="M21" s="135"/>
      <c r="N21" s="55" t="str">
        <f t="shared" si="0"/>
        <v>VÁLIDO</v>
      </c>
      <c r="O21" s="60"/>
      <c r="P21" s="62"/>
      <c r="Q21" s="131"/>
      <c r="R21" s="114"/>
      <c r="T21" s="70"/>
      <c r="U21" s="70"/>
      <c r="V21" s="71"/>
      <c r="W21" s="70"/>
      <c r="X21" s="70"/>
      <c r="Y21" s="72"/>
      <c r="Z21" s="73"/>
      <c r="AB21" s="79"/>
    </row>
    <row r="22" spans="1:28" ht="62.4" customHeight="1" x14ac:dyDescent="0.3">
      <c r="A22" s="121"/>
      <c r="B22" s="38"/>
      <c r="C22" s="129"/>
      <c r="D22" s="116"/>
      <c r="E22" s="116"/>
      <c r="F22" s="64" t="s">
        <v>105</v>
      </c>
      <c r="G22" s="64" t="s">
        <v>78</v>
      </c>
      <c r="H22" s="67" t="s">
        <v>84</v>
      </c>
      <c r="I22" s="67" t="s">
        <v>85</v>
      </c>
      <c r="J22" s="27">
        <v>384780</v>
      </c>
      <c r="K22" s="133"/>
      <c r="L22" s="135"/>
      <c r="M22" s="135"/>
      <c r="N22" s="55" t="str">
        <f t="shared" si="0"/>
        <v>VÁLIDO</v>
      </c>
      <c r="O22" s="60"/>
      <c r="P22" s="62"/>
      <c r="Q22" s="131"/>
      <c r="R22" s="114"/>
      <c r="T22" s="70"/>
      <c r="U22" s="70"/>
      <c r="V22" s="71"/>
      <c r="W22" s="70"/>
      <c r="X22" s="70"/>
      <c r="Y22" s="72"/>
      <c r="Z22" s="73"/>
      <c r="AB22" s="79"/>
    </row>
    <row r="23" spans="1:28" ht="138" x14ac:dyDescent="0.3">
      <c r="A23" s="121"/>
      <c r="B23" s="38"/>
      <c r="C23" s="129"/>
      <c r="D23" s="116"/>
      <c r="E23" s="116"/>
      <c r="F23" s="64" t="s">
        <v>93</v>
      </c>
      <c r="G23" s="23" t="s">
        <v>72</v>
      </c>
      <c r="H23" s="67" t="s">
        <v>96</v>
      </c>
      <c r="I23" s="107" t="s">
        <v>85</v>
      </c>
      <c r="J23" s="27">
        <v>353700</v>
      </c>
      <c r="K23" s="133"/>
      <c r="L23" s="135"/>
      <c r="M23" s="135"/>
      <c r="N23" s="55" t="str">
        <f t="shared" si="0"/>
        <v>VÁLIDO</v>
      </c>
      <c r="O23" s="60"/>
      <c r="P23" s="62"/>
      <c r="Q23" s="131"/>
      <c r="R23" s="114"/>
      <c r="T23" s="70"/>
      <c r="U23" s="70"/>
      <c r="V23" s="71"/>
      <c r="W23" s="70"/>
      <c r="X23" s="70"/>
      <c r="Y23" s="72"/>
      <c r="Z23" s="73"/>
      <c r="AB23" s="79"/>
    </row>
    <row r="24" spans="1:28" ht="73.5" customHeight="1" x14ac:dyDescent="0.3">
      <c r="A24" s="121"/>
      <c r="B24" s="38"/>
      <c r="C24" s="129"/>
      <c r="D24" s="116"/>
      <c r="E24" s="116"/>
      <c r="F24" s="105" t="s">
        <v>81</v>
      </c>
      <c r="G24" s="23" t="s">
        <v>77</v>
      </c>
      <c r="H24" s="64" t="s">
        <v>83</v>
      </c>
      <c r="I24" s="108" t="s">
        <v>82</v>
      </c>
      <c r="J24" s="27">
        <v>376531.54</v>
      </c>
      <c r="K24" s="133"/>
      <c r="L24" s="135"/>
      <c r="M24" s="135"/>
      <c r="N24" s="55" t="str">
        <f t="shared" si="0"/>
        <v>VÁLIDO</v>
      </c>
      <c r="O24" s="60"/>
      <c r="P24" s="62"/>
      <c r="Q24" s="131"/>
      <c r="R24" s="114"/>
      <c r="T24" s="70"/>
      <c r="U24" s="70"/>
      <c r="V24" s="71"/>
      <c r="W24" s="70"/>
      <c r="X24" s="70"/>
      <c r="Y24" s="72"/>
      <c r="Z24" s="73"/>
      <c r="AB24" s="79"/>
    </row>
    <row r="25" spans="1:28" ht="62.4" customHeight="1" x14ac:dyDescent="0.3">
      <c r="A25" s="121"/>
      <c r="B25" s="38"/>
      <c r="C25" s="129"/>
      <c r="D25" s="116"/>
      <c r="E25" s="116"/>
      <c r="F25" s="64" t="s">
        <v>107</v>
      </c>
      <c r="G25" s="64" t="s">
        <v>78</v>
      </c>
      <c r="H25" s="67" t="s">
        <v>86</v>
      </c>
      <c r="I25" s="67" t="s">
        <v>85</v>
      </c>
      <c r="J25" s="27">
        <v>383000</v>
      </c>
      <c r="K25" s="133"/>
      <c r="L25" s="135"/>
      <c r="M25" s="135"/>
      <c r="N25" s="55" t="str">
        <f t="shared" si="0"/>
        <v>VÁLIDO</v>
      </c>
      <c r="O25" s="60"/>
      <c r="P25" s="62"/>
      <c r="Q25" s="131"/>
      <c r="R25" s="114"/>
      <c r="T25" s="70"/>
      <c r="U25" s="70"/>
      <c r="V25" s="71"/>
      <c r="W25" s="70"/>
      <c r="X25" s="70"/>
      <c r="Y25" s="72"/>
      <c r="Z25" s="73"/>
      <c r="AB25" s="79"/>
    </row>
    <row r="26" spans="1:28" ht="62.4" customHeight="1" x14ac:dyDescent="0.3">
      <c r="A26" s="121"/>
      <c r="B26" s="38"/>
      <c r="C26" s="129"/>
      <c r="D26" s="116"/>
      <c r="E26" s="116"/>
      <c r="F26" s="64" t="s">
        <v>106</v>
      </c>
      <c r="G26" s="64" t="s">
        <v>78</v>
      </c>
      <c r="H26" s="67" t="s">
        <v>87</v>
      </c>
      <c r="I26" s="107" t="s">
        <v>85</v>
      </c>
      <c r="J26" s="27">
        <v>425000</v>
      </c>
      <c r="K26" s="133"/>
      <c r="L26" s="135"/>
      <c r="M26" s="135"/>
      <c r="N26" s="55" t="str">
        <f t="shared" si="0"/>
        <v>VÁLIDO</v>
      </c>
      <c r="O26" s="60"/>
      <c r="P26" s="62"/>
      <c r="Q26" s="131"/>
      <c r="R26" s="114"/>
      <c r="T26" s="70"/>
      <c r="U26" s="70"/>
      <c r="V26" s="71"/>
      <c r="W26" s="70"/>
      <c r="X26" s="70"/>
      <c r="Y26" s="72"/>
      <c r="Z26" s="73"/>
      <c r="AB26" s="79"/>
    </row>
    <row r="27" spans="1:28" s="20" customFormat="1" ht="21.75" customHeight="1" x14ac:dyDescent="0.3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1"/>
      <c r="V27" s="36"/>
      <c r="AB27" s="78"/>
    </row>
    <row r="28" spans="1:28" s="20" customFormat="1" ht="21.75" customHeight="1" x14ac:dyDescent="0.3">
      <c r="A28" s="122" t="s">
        <v>80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52">
        <f>R16</f>
        <v>363804.68</v>
      </c>
      <c r="V28" s="36"/>
      <c r="AB28" s="80"/>
    </row>
    <row r="29" spans="1:28" s="20" customFormat="1" ht="39" customHeight="1" x14ac:dyDescent="0.3">
      <c r="A29" s="29"/>
      <c r="B29" s="29"/>
      <c r="C29" s="29"/>
      <c r="D29" s="29"/>
      <c r="E29" s="29"/>
      <c r="F29" s="29"/>
      <c r="G29" s="34"/>
      <c r="H29" s="34"/>
      <c r="I29" s="29"/>
      <c r="J29" s="29"/>
      <c r="K29" s="29"/>
      <c r="L29" s="29"/>
      <c r="M29" s="29"/>
      <c r="N29" s="29"/>
      <c r="O29" s="29"/>
      <c r="P29" s="29"/>
      <c r="Q29" s="37"/>
      <c r="R29" s="30"/>
      <c r="V29" s="36"/>
      <c r="AB29" s="80"/>
    </row>
    <row r="30" spans="1:28" s="20" customFormat="1" ht="135.6" customHeight="1" x14ac:dyDescent="0.3">
      <c r="A30" s="109" t="s">
        <v>103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AB30" s="80"/>
    </row>
    <row r="31" spans="1:28" ht="15" customHeight="1" x14ac:dyDescent="0.3">
      <c r="A31" s="54"/>
      <c r="B31" s="54"/>
      <c r="C31" s="54"/>
      <c r="D31" s="54"/>
      <c r="E31" s="54"/>
      <c r="F31" s="54"/>
      <c r="G31" s="54"/>
      <c r="H31" s="66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8" ht="15" customHeight="1" x14ac:dyDescent="0.3">
      <c r="A32" s="54"/>
      <c r="B32" s="54"/>
      <c r="C32" s="54"/>
      <c r="D32" s="54"/>
      <c r="E32" s="54"/>
      <c r="F32" s="54"/>
      <c r="G32" s="54"/>
      <c r="H32" s="66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5" customHeight="1" x14ac:dyDescent="0.3">
      <c r="A33" s="54"/>
      <c r="B33" s="54"/>
      <c r="C33" s="54"/>
      <c r="D33" s="54"/>
      <c r="E33" s="54"/>
      <c r="F33" s="54"/>
      <c r="G33" s="54"/>
      <c r="H33" s="66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15" customHeight="1" x14ac:dyDescent="0.3">
      <c r="A34" s="54"/>
      <c r="B34" s="54"/>
      <c r="C34" s="54"/>
      <c r="D34" s="54"/>
      <c r="E34" s="54"/>
      <c r="F34" s="54"/>
      <c r="G34" s="54"/>
      <c r="H34" s="66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ht="15" customHeight="1" x14ac:dyDescent="0.3">
      <c r="A35" s="54"/>
      <c r="B35" s="54"/>
      <c r="C35" s="54"/>
      <c r="D35" s="54"/>
      <c r="E35" s="54"/>
      <c r="F35" s="54"/>
      <c r="G35" s="54"/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ht="15" customHeight="1" x14ac:dyDescent="0.3">
      <c r="A36" s="54"/>
      <c r="B36" s="54"/>
      <c r="C36" s="54"/>
      <c r="D36" s="54"/>
      <c r="E36" s="54"/>
      <c r="F36" s="54"/>
      <c r="G36" s="54"/>
      <c r="H36" s="66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ht="15" customHeight="1" x14ac:dyDescent="0.3">
      <c r="A37" s="54"/>
      <c r="B37" s="54"/>
      <c r="C37" s="54"/>
      <c r="D37" s="54"/>
      <c r="E37" s="54"/>
      <c r="F37" s="54"/>
      <c r="G37" s="54"/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8" x14ac:dyDescent="0.3">
      <c r="A38" s="54"/>
      <c r="B38" s="54"/>
      <c r="C38" s="54"/>
      <c r="D38" s="54"/>
      <c r="E38" s="54"/>
      <c r="F38" s="54"/>
      <c r="G38" s="54"/>
      <c r="H38" s="66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51.6" customHeight="1" x14ac:dyDescent="0.3">
      <c r="A39" s="54"/>
      <c r="B39" s="54"/>
      <c r="C39" s="54"/>
      <c r="D39" s="54"/>
      <c r="E39" s="54"/>
      <c r="F39" s="54"/>
      <c r="G39" s="68"/>
      <c r="H39" s="68"/>
      <c r="I39" s="68"/>
      <c r="J39" s="68"/>
      <c r="K39" s="69"/>
      <c r="L39" s="54"/>
      <c r="M39" s="54"/>
      <c r="N39" s="54"/>
      <c r="O39" s="54"/>
      <c r="P39" s="54"/>
      <c r="Q39" s="54"/>
      <c r="R39" s="54"/>
    </row>
    <row r="40" spans="1:18" x14ac:dyDescent="0.3">
      <c r="G40" s="68"/>
      <c r="H40" s="68"/>
      <c r="I40" s="68"/>
      <c r="J40" s="68"/>
      <c r="K40" s="69"/>
      <c r="R40" s="22"/>
    </row>
    <row r="41" spans="1:18" x14ac:dyDescent="0.3">
      <c r="G41" s="68"/>
      <c r="H41" s="68"/>
      <c r="I41" s="68"/>
      <c r="J41" s="68"/>
      <c r="K41" s="69"/>
      <c r="R41" s="22"/>
    </row>
    <row r="42" spans="1:18" x14ac:dyDescent="0.3">
      <c r="R42" s="22"/>
    </row>
    <row r="43" spans="1:18" ht="15" customHeight="1" x14ac:dyDescent="0.3">
      <c r="R43" s="22"/>
    </row>
    <row r="55" ht="58.2" customHeight="1" x14ac:dyDescent="0.3"/>
  </sheetData>
  <mergeCells count="33">
    <mergeCell ref="AD2:AL2"/>
    <mergeCell ref="AD15:AM16"/>
    <mergeCell ref="A8:Q8"/>
    <mergeCell ref="A11:R11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F14:F15"/>
    <mergeCell ref="G14:G15"/>
    <mergeCell ref="T16:X16"/>
    <mergeCell ref="A16:A26"/>
    <mergeCell ref="A28:Q28"/>
    <mergeCell ref="H14:H15"/>
    <mergeCell ref="A27:Q27"/>
    <mergeCell ref="D16:D26"/>
    <mergeCell ref="C16:C26"/>
    <mergeCell ref="Q16:Q26"/>
    <mergeCell ref="K16:K26"/>
    <mergeCell ref="L16:L26"/>
    <mergeCell ref="M16:M26"/>
    <mergeCell ref="A30:R30"/>
    <mergeCell ref="J14:J15"/>
    <mergeCell ref="K14:K15"/>
    <mergeCell ref="I14:I15"/>
    <mergeCell ref="R16:R26"/>
    <mergeCell ref="E16:E26"/>
  </mergeCells>
  <conditionalFormatting sqref="N17:N26">
    <cfRule type="cellIs" dxfId="18" priority="1329" operator="lessThan">
      <formula>"K$25"</formula>
    </cfRule>
    <cfRule type="cellIs" dxfId="17" priority="1330" operator="greaterThan">
      <formula>"J$25"</formula>
    </cfRule>
  </conditionalFormatting>
  <conditionalFormatting sqref="N17:N26">
    <cfRule type="cellIs" dxfId="16" priority="1327" operator="lessThan">
      <formula>"K$25"</formula>
    </cfRule>
    <cfRule type="cellIs" dxfId="15" priority="1328" operator="greaterThan">
      <formula>"J&amp;25"</formula>
    </cfRule>
  </conditionalFormatting>
  <conditionalFormatting sqref="N6:P7 N10:P10 N56:P1048576 N29:P29 O40:P55 N12:P13 N14:N15 N17:N26">
    <cfRule type="containsText" dxfId="14" priority="1326" operator="containsText" text="Excessivamente elevado">
      <formula>NOT(ISERROR(SEARCH("Excessivamente elevado",N6)))</formula>
    </cfRule>
  </conditionalFormatting>
  <conditionalFormatting sqref="O14">
    <cfRule type="containsText" dxfId="13" priority="1325" operator="containsText" text="Excessivamente elevado">
      <formula>NOT(ISERROR(SEARCH("Excessivamente elevado",O14)))</formula>
    </cfRule>
  </conditionalFormatting>
  <conditionalFormatting sqref="N27:P27">
    <cfRule type="containsText" dxfId="12" priority="1324" operator="containsText" text="Excessivamente elevado">
      <formula>NOT(ISERROR(SEARCH("Excessivamente elevado",N27)))</formula>
    </cfRule>
  </conditionalFormatting>
  <conditionalFormatting sqref="N28:P28">
    <cfRule type="containsText" dxfId="11" priority="1192" operator="containsText" text="Excessivamente elevado">
      <formula>NOT(ISERROR(SEARCH("Excessivamente elevado",N28)))</formula>
    </cfRule>
  </conditionalFormatting>
  <conditionalFormatting sqref="N16">
    <cfRule type="cellIs" dxfId="10" priority="4" operator="lessThan">
      <formula>"K$25"</formula>
    </cfRule>
    <cfRule type="cellIs" dxfId="9" priority="5" operator="greaterThan">
      <formula>"J$25"</formula>
    </cfRule>
  </conditionalFormatting>
  <conditionalFormatting sqref="N16">
    <cfRule type="cellIs" dxfId="8" priority="2" operator="lessThan">
      <formula>"K$25"</formula>
    </cfRule>
    <cfRule type="cellIs" dxfId="7" priority="3" operator="greaterThan">
      <formula>"J&amp;25"</formula>
    </cfRule>
  </conditionalFormatting>
  <conditionalFormatting sqref="N16">
    <cfRule type="containsText" dxfId="6" priority="1" operator="containsText" text="Excessivamente elevado">
      <formula>NOT(ISERROR(SEARCH("Excessivamente elevado",N16)))</formula>
    </cfRule>
  </conditionalFormatting>
  <conditionalFormatting sqref="N16">
    <cfRule type="containsText" priority="6" operator="containsText" text="Excessivamente elevado">
      <formula>NOT(ISERROR(SEARCH("Excessivamente elevado",N16)))</formula>
    </cfRule>
    <cfRule type="containsText" dxfId="5" priority="7" operator="containsText" text="Válido">
      <formula>NOT(ISERROR(SEARCH("Válido",N16)))</formula>
    </cfRule>
    <cfRule type="containsText" dxfId="4" priority="8" operator="containsText" text="Inexequível">
      <formula>NOT(ISERROR(SEARCH("Inexequível",N16)))</formula>
    </cfRule>
    <cfRule type="aboveAverage" dxfId="3" priority="9" aboveAverage="0"/>
  </conditionalFormatting>
  <conditionalFormatting sqref="N17:N26">
    <cfRule type="containsText" priority="7540" operator="containsText" text="Excessivamente elevado">
      <formula>NOT(ISERROR(SEARCH("Excessivamente elevado",N17)))</formula>
    </cfRule>
    <cfRule type="containsText" dxfId="2" priority="7541" operator="containsText" text="Válido">
      <formula>NOT(ISERROR(SEARCH("Válido",N17)))</formula>
    </cfRule>
    <cfRule type="containsText" dxfId="1" priority="7542" operator="containsText" text="Inexequível">
      <formula>NOT(ISERROR(SEARCH("Inexequível",N17)))</formula>
    </cfRule>
    <cfRule type="aboveAverage" dxfId="0" priority="7543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4.4" x14ac:dyDescent="0.3"/>
  <cols>
    <col min="3" max="3" width="44.33203125" customWidth="1"/>
    <col min="6" max="6" width="10" bestFit="1" customWidth="1"/>
    <col min="7" max="7" width="13.33203125" bestFit="1" customWidth="1"/>
    <col min="8" max="8" width="29" customWidth="1"/>
    <col min="9" max="9" width="255.6640625" hidden="1" customWidth="1"/>
  </cols>
  <sheetData>
    <row r="1" spans="1:9" ht="41.25" customHeight="1" x14ac:dyDescent="0.3">
      <c r="A1" s="155" t="s">
        <v>39</v>
      </c>
      <c r="B1" s="156"/>
      <c r="C1" s="156"/>
      <c r="D1" s="156"/>
      <c r="E1" s="156"/>
      <c r="F1" s="156"/>
      <c r="G1" s="156"/>
      <c r="H1" s="156"/>
    </row>
    <row r="2" spans="1:9" s="6" customFormat="1" ht="28.8" x14ac:dyDescent="0.3">
      <c r="A2" s="9" t="s">
        <v>30</v>
      </c>
      <c r="B2" s="9" t="s">
        <v>40</v>
      </c>
      <c r="C2" s="11" t="s">
        <v>41</v>
      </c>
      <c r="D2" s="10" t="s">
        <v>42</v>
      </c>
      <c r="E2" s="10" t="s">
        <v>43</v>
      </c>
      <c r="F2" s="12" t="s">
        <v>36</v>
      </c>
      <c r="G2" s="12" t="s">
        <v>44</v>
      </c>
      <c r="H2" s="9" t="s">
        <v>45</v>
      </c>
      <c r="I2" s="2" t="s">
        <v>46</v>
      </c>
    </row>
    <row r="3" spans="1:9" ht="129.6" x14ac:dyDescent="0.3">
      <c r="A3" s="8">
        <v>122</v>
      </c>
      <c r="B3" s="7">
        <v>4016</v>
      </c>
      <c r="C3" s="21" t="s">
        <v>47</v>
      </c>
      <c r="D3" s="18" t="s">
        <v>48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15.2" x14ac:dyDescent="0.3">
      <c r="A4" s="8">
        <v>123</v>
      </c>
      <c r="B4" s="7"/>
      <c r="C4" s="21" t="s">
        <v>49</v>
      </c>
      <c r="D4" s="18" t="s">
        <v>50</v>
      </c>
      <c r="E4" s="1">
        <v>1</v>
      </c>
      <c r="F4" s="16">
        <v>194.93</v>
      </c>
      <c r="G4" s="15">
        <f>F4*E4</f>
        <v>194.93</v>
      </c>
      <c r="H4" s="19"/>
      <c r="I4" s="3" t="s">
        <v>51</v>
      </c>
    </row>
    <row r="5" spans="1:9" ht="100.8" x14ac:dyDescent="0.3">
      <c r="A5" s="8">
        <v>124</v>
      </c>
      <c r="B5" s="7"/>
      <c r="C5" s="21" t="s">
        <v>52</v>
      </c>
      <c r="D5" s="18" t="s">
        <v>53</v>
      </c>
      <c r="E5" s="1">
        <v>2</v>
      </c>
      <c r="F5" s="16">
        <v>116.59</v>
      </c>
      <c r="G5" s="15">
        <f>F5*E5</f>
        <v>233.18</v>
      </c>
      <c r="H5" s="19"/>
      <c r="I5" s="3" t="s">
        <v>54</v>
      </c>
    </row>
    <row r="6" spans="1:9" x14ac:dyDescent="0.3">
      <c r="C6" s="157" t="s">
        <v>55</v>
      </c>
      <c r="D6" s="157"/>
      <c r="E6" s="157"/>
      <c r="F6" s="157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F71B5-7755-4A41-BB7B-8F7D43B33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LOTE 1 - Aquisição veículo (van</vt:lpstr>
      <vt:lpstr>GRUPO - 19</vt:lpstr>
      <vt:lpstr>'LOTE 1 - Aquisição veículo (van'!_Hlk16782509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Jéssica Silva Damásio</cp:lastModifiedBy>
  <cp:revision/>
  <cp:lastPrinted>2023-06-29T19:18:53Z</cp:lastPrinted>
  <dcterms:created xsi:type="dcterms:W3CDTF">2020-01-27T17:52:42Z</dcterms:created>
  <dcterms:modified xsi:type="dcterms:W3CDTF">2023-12-14T16:35:58Z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